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Z:\Common\Investments - 2024\DPM and High Value Accounts Live Positions\"/>
    </mc:Choice>
  </mc:AlternateContent>
  <xr:revisionPtr revIDLastSave="0" documentId="13_ncr:1_{8E3D7212-32F2-4F47-A57A-F6556D3CAAC0}" xr6:coauthVersionLast="47" xr6:coauthVersionMax="47" xr10:uidLastSave="{00000000-0000-0000-0000-000000000000}"/>
  <bookViews>
    <workbookView xWindow="28680" yWindow="-120" windowWidth="29040" windowHeight="15720" activeTab="5" xr2:uid="{E980921F-58BE-454B-A63E-F6E2069361EF}"/>
  </bookViews>
  <sheets>
    <sheet name="Cover" sheetId="6" r:id="rId1"/>
    <sheet name="Cash" sheetId="7" r:id="rId2"/>
    <sheet name="Bonds" sheetId="1" r:id="rId3"/>
    <sheet name="Equities" sheetId="2" r:id="rId4"/>
    <sheet name="MF and ETFs" sheetId="3" r:id="rId5"/>
    <sheet name="Sheet1" sheetId="10" r:id="rId6"/>
    <sheet name="Commodities" sheetId="4" r:id="rId7"/>
    <sheet name="Structured Products" sheetId="5" r:id="rId8"/>
    <sheet name="Options" sheetId="8" r:id="rId9"/>
    <sheet name="Acc and Decu" sheetId="9" r:id="rId10"/>
  </sheets>
  <externalReferences>
    <externalReference r:id="rId11"/>
  </externalReferences>
  <definedNames>
    <definedName name="_xlnm._FilterDatabase" localSheetId="2" hidden="1">Bonds!$A$2:$BI$209</definedName>
    <definedName name="_xlnm._FilterDatabase" localSheetId="1" hidden="1">Cash!$A$4:$C$4</definedName>
    <definedName name="_xlnm._FilterDatabase" localSheetId="3" hidden="1">Equities!$A$2:$BH$236</definedName>
    <definedName name="_xlnm._FilterDatabase" localSheetId="4" hidden="1">'MF and ETFs'!$A$2:$BH$107</definedName>
    <definedName name="_xlnm._FilterDatabase" localSheetId="7" hidden="1">'Structured Products'!$A$2:$BG$146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0" l="1" a="1"/>
  <c r="D7" i="10"/>
  <c r="D14" i="10" a="1"/>
  <c r="D14" i="10"/>
  <c r="D13" i="10" a="1"/>
  <c r="D13" i="10"/>
  <c r="D11" i="10" a="1"/>
  <c r="D11" i="10"/>
  <c r="D6" i="10" a="1"/>
  <c r="D6" i="10"/>
  <c r="D18" i="10" a="1"/>
  <c r="D18" i="10"/>
  <c r="D16" i="10" a="1"/>
  <c r="D16" i="10"/>
  <c r="D17" i="10" a="1"/>
  <c r="D17" i="10"/>
  <c r="D2" i="10" a="1"/>
  <c r="D2" i="10"/>
  <c r="D4" i="10" a="1"/>
  <c r="D4" i="10"/>
  <c r="D9" i="10" a="1"/>
  <c r="D9" i="10"/>
  <c r="D12" i="10" a="1"/>
  <c r="D12" i="10"/>
  <c r="D19" i="10" a="1"/>
  <c r="D19" i="10"/>
  <c r="B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1" i="10"/>
  <c r="D3" i="10" a="1"/>
  <c r="D15" i="10" a="1"/>
  <c r="D5" i="10" a="1"/>
  <c r="D8" i="10" a="1"/>
  <c r="D10" i="10" a="1"/>
  <c r="D1" i="10" a="1"/>
  <c r="D10" i="10" l="1"/>
  <c r="D8" i="10"/>
  <c r="D5" i="10"/>
  <c r="D15" i="10"/>
  <c r="D3" i="10"/>
  <c r="D1" i="10"/>
  <c r="K59" i="1" l="1"/>
  <c r="K14" i="1"/>
  <c r="AK59" i="1" a="1"/>
  <c r="AK59" i="1" l="1"/>
  <c r="AK14" i="1" a="1"/>
  <c r="AK14" i="1"/>
  <c r="F59" i="1"/>
  <c r="F14" i="1"/>
  <c r="H59" i="1"/>
  <c r="H14" i="1"/>
  <c r="AS59" i="1"/>
  <c r="AS14" i="1"/>
  <c r="AM59" i="1"/>
  <c r="AM14" i="1"/>
  <c r="N59" i="1"/>
  <c r="N14" i="1"/>
  <c r="I59" i="1"/>
  <c r="AO59" i="1" s="1"/>
  <c r="I14" i="1"/>
  <c r="AO14" i="1" s="1"/>
  <c r="AU59" i="1"/>
  <c r="AU14" i="1"/>
  <c r="AE59" i="1"/>
  <c r="AE14" i="1"/>
  <c r="AD59" i="1"/>
  <c r="AD14" i="1"/>
  <c r="L59" i="1"/>
  <c r="L14" i="1"/>
  <c r="E59" i="1"/>
  <c r="E14" i="1"/>
  <c r="Q59" i="1"/>
  <c r="Q14" i="1"/>
  <c r="AP99" i="3" a="1"/>
  <c r="AP99" i="3" l="1"/>
  <c r="AP87" i="3" a="1"/>
  <c r="AP87" i="3"/>
  <c r="AP59" i="3" a="1"/>
  <c r="AP59" i="3"/>
  <c r="AH99" i="3" a="1"/>
  <c r="AH99" i="3"/>
  <c r="AH87" i="3" a="1"/>
  <c r="AH87" i="3"/>
  <c r="AH59" i="3" a="1"/>
  <c r="AH59" i="3"/>
  <c r="AN99" i="3" a="1"/>
  <c r="AN99" i="3"/>
  <c r="AN87" i="3" a="1"/>
  <c r="AN87" i="3"/>
  <c r="AN59" i="3" a="1"/>
  <c r="AN59" i="3"/>
  <c r="AF99" i="3" a="1"/>
  <c r="AF99" i="3"/>
  <c r="AF87" i="3" a="1"/>
  <c r="AF87" i="3"/>
  <c r="AF59" i="3" a="1"/>
  <c r="AF59" i="3"/>
  <c r="AQ99" i="3" a="1"/>
  <c r="AQ99" i="3"/>
  <c r="AQ87" i="3" a="1"/>
  <c r="AQ87" i="3"/>
  <c r="AQ59" i="3" a="1"/>
  <c r="AQ59" i="3"/>
  <c r="AE99" i="3" a="1"/>
  <c r="AE99" i="3"/>
  <c r="AE87" i="3" a="1"/>
  <c r="AE87" i="3"/>
  <c r="AE59" i="3" a="1"/>
  <c r="AE59" i="3"/>
  <c r="AL99" i="3" a="1"/>
  <c r="AL99" i="3"/>
  <c r="AL87" i="3" a="1"/>
  <c r="AL87" i="3"/>
  <c r="AL59" i="3" a="1"/>
  <c r="AL59" i="3"/>
  <c r="AT99" i="3" a="1"/>
  <c r="AT99" i="3"/>
  <c r="AT87" i="3" a="1"/>
  <c r="AT87" i="3"/>
  <c r="AT59" i="3" a="1"/>
  <c r="AT59" i="3"/>
  <c r="AR99" i="3" a="1"/>
  <c r="AR99" i="3"/>
  <c r="AR87" i="3" a="1"/>
  <c r="AR87" i="3"/>
  <c r="AR59" i="3" a="1"/>
  <c r="AR59" i="3"/>
  <c r="K99" i="3"/>
  <c r="K87" i="3"/>
  <c r="K59" i="3"/>
  <c r="L99" i="3"/>
  <c r="L87" i="3"/>
  <c r="L59" i="3"/>
  <c r="N99" i="3" a="1"/>
  <c r="N99" i="3"/>
  <c r="N87" i="3" a="1"/>
  <c r="N87" i="3"/>
  <c r="N59" i="3" a="1"/>
  <c r="N59" i="3"/>
  <c r="AJ99" i="3" a="1"/>
  <c r="AJ99" i="3"/>
  <c r="AJ87" i="3" a="1"/>
  <c r="AJ87" i="3"/>
  <c r="AJ59" i="3" a="1"/>
  <c r="AJ59" i="3"/>
  <c r="AI99" i="3" a="1"/>
  <c r="AI99" i="3"/>
  <c r="AI87" i="3" a="1"/>
  <c r="AI87" i="3"/>
  <c r="AI59" i="3" a="1"/>
  <c r="AI59" i="3"/>
  <c r="AC99" i="3" a="1"/>
  <c r="AC99" i="3"/>
  <c r="AC87" i="3" a="1"/>
  <c r="AC87" i="3"/>
  <c r="AC59" i="3" a="1"/>
  <c r="AC59" i="3"/>
  <c r="AN97" i="3" a="1"/>
  <c r="AN97" i="3"/>
  <c r="AK97" i="3" a="1"/>
  <c r="AK97" i="3"/>
  <c r="AM52" i="3" a="1"/>
  <c r="AM52" i="3"/>
  <c r="AP97" i="3" a="1"/>
  <c r="AP97" i="3"/>
  <c r="J77" i="3" a="1"/>
  <c r="J77" i="3"/>
  <c r="J69" i="3" a="1"/>
  <c r="J69" i="3"/>
  <c r="J61" i="3" a="1"/>
  <c r="J61" i="3"/>
  <c r="J43" i="3" a="1"/>
  <c r="J43" i="3"/>
  <c r="H96" i="3" a="1"/>
  <c r="H96" i="3"/>
  <c r="H73" i="3" a="1"/>
  <c r="H73" i="3"/>
  <c r="H47" i="3" a="1"/>
  <c r="H47" i="3"/>
  <c r="AO96" i="3" a="1"/>
  <c r="AO96" i="3"/>
  <c r="AO73" i="3" a="1"/>
  <c r="AO73" i="3"/>
  <c r="AO47" i="3" a="1"/>
  <c r="AO47" i="3"/>
  <c r="BC99" i="3" a="1"/>
  <c r="BC99" i="3"/>
  <c r="BC87" i="3" a="1"/>
  <c r="BC87" i="3"/>
  <c r="BC59" i="3" a="1"/>
  <c r="BC59" i="3"/>
  <c r="AO77" i="3" a="1"/>
  <c r="AO77" i="3"/>
  <c r="AO69" i="3" a="1"/>
  <c r="AO69" i="3"/>
  <c r="AO61" i="3" a="1"/>
  <c r="AO61" i="3"/>
  <c r="AO43" i="3" a="1"/>
  <c r="AO43" i="3"/>
  <c r="F99" i="3"/>
  <c r="Q99" i="3" s="1" a="1"/>
  <c r="F87" i="3"/>
  <c r="Q87" i="3" s="1" a="1"/>
  <c r="F59" i="3"/>
  <c r="Q59" i="3" s="1" a="1"/>
  <c r="AD99" i="3" a="1"/>
  <c r="Q59" i="3" l="1"/>
  <c r="Q87" i="3"/>
  <c r="Q99" i="3"/>
  <c r="AD99" i="3"/>
  <c r="AD87" i="3" a="1"/>
  <c r="AD87" i="3"/>
  <c r="AD59" i="3" a="1"/>
  <c r="AD59" i="3"/>
  <c r="BC97" i="3" a="1"/>
  <c r="BC97" i="3"/>
  <c r="AN96" i="3" a="1"/>
  <c r="AN96" i="3"/>
  <c r="AN73" i="3" a="1"/>
  <c r="AN73" i="3"/>
  <c r="AN47" i="3" a="1"/>
  <c r="AN47" i="3"/>
  <c r="AQ96" i="3" a="1"/>
  <c r="AQ96" i="3"/>
  <c r="AQ73" i="3" a="1"/>
  <c r="AQ73" i="3"/>
  <c r="AQ47" i="3" a="1"/>
  <c r="AQ47" i="3"/>
  <c r="N52" i="3" a="1"/>
  <c r="N52" i="3"/>
  <c r="E96" i="3"/>
  <c r="E73" i="3"/>
  <c r="E47" i="3"/>
  <c r="AC97" i="3" a="1"/>
  <c r="AC97" i="3"/>
  <c r="AO97" i="3" a="1"/>
  <c r="AO97" i="3"/>
  <c r="AJ77" i="3" a="1"/>
  <c r="AJ77" i="3"/>
  <c r="AJ69" i="3" a="1"/>
  <c r="AJ69" i="3"/>
  <c r="AJ61" i="3" a="1"/>
  <c r="AJ61" i="3"/>
  <c r="AJ43" i="3" a="1"/>
  <c r="AJ43" i="3"/>
  <c r="AU52" i="3" a="1"/>
  <c r="AU52" i="3"/>
  <c r="AH97" i="3" a="1"/>
  <c r="AH97" i="3"/>
  <c r="AS99" i="3" a="1"/>
  <c r="AS99" i="3"/>
  <c r="AS87" i="3" a="1"/>
  <c r="AS87" i="3"/>
  <c r="AS59" i="3" a="1"/>
  <c r="AS59" i="3"/>
  <c r="AK96" i="3" a="1"/>
  <c r="AK96" i="3"/>
  <c r="AK73" i="3" a="1"/>
  <c r="AK73" i="3"/>
  <c r="AK47" i="3" a="1"/>
  <c r="AK47" i="3"/>
  <c r="AK99" i="3" a="1"/>
  <c r="AK99" i="3"/>
  <c r="AK87" i="3" a="1"/>
  <c r="AK87" i="3"/>
  <c r="AK59" i="3" a="1"/>
  <c r="AK59" i="3"/>
  <c r="BC96" i="3" a="1"/>
  <c r="BC96" i="3"/>
  <c r="BC73" i="3" a="1"/>
  <c r="BC73" i="3"/>
  <c r="AM99" i="3" a="1"/>
  <c r="AM99" i="3"/>
  <c r="AM87" i="3" a="1"/>
  <c r="AM87" i="3"/>
  <c r="AM59" i="3" a="1"/>
  <c r="AM59" i="3"/>
  <c r="J99" i="3" a="1"/>
  <c r="J99" i="3"/>
  <c r="J87" i="3" a="1"/>
  <c r="J87" i="3"/>
  <c r="J59" i="3" a="1"/>
  <c r="J59" i="3"/>
  <c r="AD52" i="3" a="1"/>
  <c r="AD52" i="3"/>
  <c r="E97" i="3"/>
  <c r="L97" i="3"/>
  <c r="AT52" i="3" a="1"/>
  <c r="AT52" i="3"/>
  <c r="H97" i="3" a="1"/>
  <c r="H97" i="3"/>
  <c r="N96" i="3" a="1"/>
  <c r="N96" i="3"/>
  <c r="N73" i="3" a="1"/>
  <c r="N73" i="3"/>
  <c r="N47" i="3" a="1"/>
  <c r="N47" i="3"/>
  <c r="H52" i="3" a="1"/>
  <c r="H52" i="3"/>
  <c r="K96" i="3"/>
  <c r="K73" i="3"/>
  <c r="K47" i="3"/>
  <c r="AF96" i="3" a="1"/>
  <c r="AF96" i="3"/>
  <c r="AF73" i="3" a="1"/>
  <c r="AF73" i="3"/>
  <c r="AF47" i="3" a="1"/>
  <c r="AF47" i="3"/>
  <c r="AF97" i="3" a="1"/>
  <c r="AF97" i="3"/>
  <c r="AE97" i="3" a="1"/>
  <c r="AE97" i="3"/>
  <c r="AO99" i="3" a="1"/>
  <c r="AO99" i="3"/>
  <c r="AO87" i="3" a="1"/>
  <c r="AO87" i="3"/>
  <c r="AO59" i="3" a="1"/>
  <c r="AO59" i="3"/>
  <c r="AT97" i="3" a="1"/>
  <c r="AT97" i="3"/>
  <c r="AD97" i="3" a="1"/>
  <c r="AD97" i="3"/>
  <c r="N97" i="3" a="1"/>
  <c r="N97" i="3"/>
  <c r="M97" i="3" a="1"/>
  <c r="M97" i="3"/>
  <c r="K97" i="3"/>
  <c r="AD96" i="3" a="1"/>
  <c r="AD96" i="3"/>
  <c r="AD73" i="3" a="1"/>
  <c r="AD73" i="3"/>
  <c r="AD47" i="3" a="1"/>
  <c r="AD47" i="3"/>
  <c r="AP52" i="3" a="1"/>
  <c r="AP52" i="3"/>
  <c r="AV52" i="3" a="1"/>
  <c r="AV52" i="3"/>
  <c r="F52" i="3"/>
  <c r="Q52" i="3" s="1" a="1"/>
  <c r="E52" i="3"/>
  <c r="AV99" i="3" a="1"/>
  <c r="Q52" i="3" l="1"/>
  <c r="AV99" i="3"/>
  <c r="AV87" i="3" a="1"/>
  <c r="AV87" i="3"/>
  <c r="AV59" i="3" a="1"/>
  <c r="AV59" i="3"/>
  <c r="H99" i="3" a="1"/>
  <c r="H99" i="3"/>
  <c r="H87" i="3" a="1"/>
  <c r="H87" i="3"/>
  <c r="H59" i="3" a="1"/>
  <c r="H59" i="3"/>
  <c r="K52" i="3"/>
  <c r="H77" i="3" a="1"/>
  <c r="H77" i="3"/>
  <c r="H69" i="3" a="1"/>
  <c r="H69" i="3"/>
  <c r="H61" i="3" a="1"/>
  <c r="H61" i="3"/>
  <c r="H43" i="3" a="1"/>
  <c r="H43" i="3"/>
  <c r="AS97" i="3" a="1"/>
  <c r="AS97" i="3"/>
  <c r="AE52" i="3" a="1"/>
  <c r="AE52" i="3"/>
  <c r="AQ97" i="3" a="1"/>
  <c r="AQ97" i="3"/>
  <c r="AL77" i="3" a="1"/>
  <c r="AL77" i="3"/>
  <c r="AL69" i="3" a="1"/>
  <c r="AL69" i="3"/>
  <c r="AL61" i="3" a="1"/>
  <c r="AL61" i="3"/>
  <c r="AL43" i="3" a="1"/>
  <c r="AL43" i="3"/>
  <c r="M77" i="3" a="1"/>
  <c r="M77" i="3"/>
  <c r="M69" i="3" a="1"/>
  <c r="M69" i="3"/>
  <c r="M61" i="3" a="1"/>
  <c r="M61" i="3"/>
  <c r="M43" i="3" a="1"/>
  <c r="M43" i="3"/>
  <c r="AS77" i="3" a="1"/>
  <c r="AS77" i="3"/>
  <c r="AS69" i="3" a="1"/>
  <c r="AS69" i="3"/>
  <c r="AS61" i="3" a="1"/>
  <c r="AS61" i="3"/>
  <c r="AS43" i="3" a="1"/>
  <c r="AS43" i="3"/>
  <c r="AH96" i="3" a="1"/>
  <c r="AH96" i="3"/>
  <c r="AH73" i="3" a="1"/>
  <c r="AH73" i="3"/>
  <c r="AH47" i="3" a="1"/>
  <c r="AH47" i="3"/>
  <c r="AN77" i="3" a="1"/>
  <c r="AN77" i="3"/>
  <c r="AN69" i="3" a="1"/>
  <c r="AN69" i="3"/>
  <c r="AN61" i="3" a="1"/>
  <c r="AN61" i="3"/>
  <c r="AN43" i="3" a="1"/>
  <c r="AN43" i="3"/>
  <c r="AQ77" i="3" a="1"/>
  <c r="AQ77" i="3"/>
  <c r="AQ69" i="3" a="1"/>
  <c r="AQ69" i="3"/>
  <c r="AQ61" i="3" a="1"/>
  <c r="AQ61" i="3"/>
  <c r="AQ43" i="3" a="1"/>
  <c r="AQ43" i="3"/>
  <c r="N77" i="3" a="1"/>
  <c r="N77" i="3"/>
  <c r="N69" i="3" a="1"/>
  <c r="N69" i="3"/>
  <c r="N61" i="3" a="1"/>
  <c r="N61" i="3"/>
  <c r="N43" i="3" a="1"/>
  <c r="N43" i="3"/>
  <c r="AP77" i="3" a="1"/>
  <c r="AP77" i="3"/>
  <c r="AP69" i="3" a="1"/>
  <c r="AP69" i="3"/>
  <c r="AP61" i="3" a="1"/>
  <c r="AP61" i="3"/>
  <c r="AP43" i="3" a="1"/>
  <c r="AP43" i="3"/>
  <c r="AM77" i="3" a="1"/>
  <c r="AM77" i="3"/>
  <c r="AM69" i="3" a="1"/>
  <c r="AM69" i="3"/>
  <c r="AM61" i="3" a="1"/>
  <c r="AM61" i="3"/>
  <c r="AM43" i="3" a="1"/>
  <c r="AM43" i="3"/>
  <c r="AK77" i="3" a="1"/>
  <c r="AK77" i="3"/>
  <c r="AK69" i="3" a="1"/>
  <c r="AK69" i="3"/>
  <c r="AK61" i="3" a="1"/>
  <c r="AK61" i="3"/>
  <c r="AK43" i="3" a="1"/>
  <c r="AK43" i="3"/>
  <c r="J97" i="3" a="1"/>
  <c r="J97" i="3"/>
  <c r="I97" i="3" a="1"/>
  <c r="I97" i="3"/>
  <c r="AV96" i="3" a="1"/>
  <c r="AV96" i="3"/>
  <c r="AV73" i="3" a="1"/>
  <c r="AV73" i="3"/>
  <c r="AV47" i="3" a="1"/>
  <c r="AV47" i="3"/>
  <c r="AS96" i="3" a="1"/>
  <c r="AS96" i="3"/>
  <c r="AS73" i="3" a="1"/>
  <c r="AS73" i="3"/>
  <c r="AS47" i="3" a="1"/>
  <c r="AS47" i="3"/>
  <c r="F97" i="3"/>
  <c r="AU97" i="3" a="1"/>
  <c r="AU97" i="3"/>
  <c r="AH52" i="3" a="1"/>
  <c r="AH52" i="3"/>
  <c r="Q97" i="3" a="1"/>
  <c r="Q97" i="3"/>
  <c r="AG99" i="3" a="1"/>
  <c r="AG99" i="3"/>
  <c r="AG87" i="3" a="1"/>
  <c r="AG87" i="3"/>
  <c r="AG59" i="3" a="1"/>
  <c r="AG59" i="3"/>
  <c r="AK52" i="3" a="1"/>
  <c r="AK52" i="3"/>
  <c r="AU99" i="3" a="1"/>
  <c r="AU99" i="3"/>
  <c r="AU87" i="3" a="1"/>
  <c r="AU87" i="3"/>
  <c r="AU59" i="3" a="1"/>
  <c r="AU59" i="3"/>
  <c r="I99" i="3" a="1"/>
  <c r="I99" i="3"/>
  <c r="I87" i="3" a="1"/>
  <c r="I87" i="3"/>
  <c r="I59" i="3" a="1"/>
  <c r="I59" i="3"/>
  <c r="M99" i="3" a="1"/>
  <c r="M99" i="3"/>
  <c r="M87" i="3" a="1"/>
  <c r="M87" i="3"/>
  <c r="M59" i="3" a="1"/>
  <c r="M59" i="3"/>
  <c r="AG97" i="3" a="1"/>
  <c r="AG97" i="3"/>
  <c r="AG52" i="3" a="1"/>
  <c r="AG52" i="3"/>
  <c r="AJ52" i="3" a="1"/>
  <c r="AJ52" i="3"/>
  <c r="AC96" i="3" a="1"/>
  <c r="AC96" i="3"/>
  <c r="AC73" i="3" a="1"/>
  <c r="AC73" i="3"/>
  <c r="AC47" i="3" a="1"/>
  <c r="AC47" i="3"/>
  <c r="AU77" i="3" a="1"/>
  <c r="AU77" i="3"/>
  <c r="AU69" i="3" a="1"/>
  <c r="AU69" i="3"/>
  <c r="AU61" i="3" a="1"/>
  <c r="AU61" i="3"/>
  <c r="AU43" i="3" a="1"/>
  <c r="AU43" i="3"/>
  <c r="AL97" i="3" a="1"/>
  <c r="AL97" i="3"/>
  <c r="BC52" i="3" a="1"/>
  <c r="BC52" i="3"/>
  <c r="AG77" i="3" a="1"/>
  <c r="AG77" i="3"/>
  <c r="AG69" i="3" a="1"/>
  <c r="AG69" i="3"/>
  <c r="AG61" i="3" a="1"/>
  <c r="AG61" i="3"/>
  <c r="AG43" i="3" a="1"/>
  <c r="AG43" i="3"/>
  <c r="I96" i="3" a="1"/>
  <c r="I96" i="3"/>
  <c r="I73" i="3" a="1"/>
  <c r="I73" i="3"/>
  <c r="I47" i="3" a="1"/>
  <c r="I47" i="3"/>
  <c r="L96" i="3"/>
  <c r="L73" i="3"/>
  <c r="L47" i="3"/>
  <c r="AE96" i="3" a="1"/>
  <c r="AE96" i="3"/>
  <c r="AE73" i="3" a="1"/>
  <c r="AE73" i="3"/>
  <c r="AE47" i="3" a="1"/>
  <c r="AE47" i="3"/>
  <c r="AT96" i="3" a="1"/>
  <c r="AT96" i="3"/>
  <c r="AT73" i="3" a="1"/>
  <c r="AT73" i="3"/>
  <c r="AT47" i="3" a="1"/>
  <c r="AT47" i="3"/>
  <c r="J96" i="3" a="1"/>
  <c r="J96" i="3"/>
  <c r="J73" i="3" a="1"/>
  <c r="J73" i="3"/>
  <c r="J47" i="3" a="1"/>
  <c r="J47" i="3"/>
  <c r="AJ96" i="3" a="1"/>
  <c r="AJ96" i="3"/>
  <c r="AJ73" i="3" a="1"/>
  <c r="AJ73" i="3"/>
  <c r="AJ47" i="3" a="1"/>
  <c r="AJ47" i="3"/>
  <c r="AU96" i="3" a="1"/>
  <c r="AU96" i="3"/>
  <c r="AU73" i="3" a="1"/>
  <c r="AU73" i="3"/>
  <c r="AU47" i="3" a="1"/>
  <c r="AU47" i="3"/>
  <c r="AG96" i="3" a="1"/>
  <c r="AG96" i="3"/>
  <c r="AG73" i="3" a="1"/>
  <c r="AG73" i="3"/>
  <c r="AG47" i="3" a="1"/>
  <c r="AG47" i="3"/>
  <c r="M52" i="3" a="1"/>
  <c r="M52" i="3"/>
  <c r="AQ52" i="3" a="1"/>
  <c r="AQ52" i="3"/>
  <c r="AM96" i="3" a="1"/>
  <c r="AM96" i="3"/>
  <c r="AM73" i="3" a="1"/>
  <c r="AM73" i="3"/>
  <c r="AM47" i="3" a="1"/>
  <c r="AM47" i="3"/>
  <c r="AD77" i="3" a="1"/>
  <c r="AD77" i="3"/>
  <c r="AD69" i="3" a="1"/>
  <c r="AD69" i="3"/>
  <c r="AD61" i="3" a="1"/>
  <c r="AD61" i="3"/>
  <c r="AD43" i="3" a="1"/>
  <c r="AD43" i="3"/>
  <c r="M96" i="3" a="1"/>
  <c r="M96" i="3"/>
  <c r="M73" i="3" a="1"/>
  <c r="M73" i="3"/>
  <c r="M47" i="3" a="1"/>
  <c r="M47" i="3"/>
  <c r="AF77" i="3" a="1"/>
  <c r="AF77" i="3"/>
  <c r="AF69" i="3" a="1"/>
  <c r="AF69" i="3"/>
  <c r="AF61" i="3" a="1"/>
  <c r="AF61" i="3"/>
  <c r="AF43" i="3" a="1"/>
  <c r="AF43" i="3"/>
  <c r="K77" i="3"/>
  <c r="K69" i="3"/>
  <c r="K61" i="3"/>
  <c r="K43" i="3"/>
  <c r="L77" i="3"/>
  <c r="L69" i="3"/>
  <c r="L61" i="3"/>
  <c r="L43" i="3"/>
  <c r="E77" i="3"/>
  <c r="E69" i="3"/>
  <c r="E61" i="3"/>
  <c r="E43" i="3"/>
  <c r="I77" i="3" a="1"/>
  <c r="I77" i="3"/>
  <c r="I69" i="3" a="1"/>
  <c r="I69" i="3"/>
  <c r="I61" i="3" a="1"/>
  <c r="I61" i="3"/>
  <c r="I43" i="3" a="1"/>
  <c r="I43" i="3"/>
  <c r="AP96" i="3" a="1"/>
  <c r="AP96" i="3"/>
  <c r="AP73" i="3" a="1"/>
  <c r="AP73" i="3"/>
  <c r="AP47" i="3" a="1"/>
  <c r="AP47" i="3"/>
  <c r="E99" i="3"/>
  <c r="E87" i="3"/>
  <c r="E59" i="3"/>
  <c r="J52" i="3" a="1"/>
  <c r="J52" i="3"/>
  <c r="AV77" i="3" a="1"/>
  <c r="AV77" i="3"/>
  <c r="AV69" i="3" a="1"/>
  <c r="AV69" i="3"/>
  <c r="AV61" i="3" a="1"/>
  <c r="AV61" i="3"/>
  <c r="AV43" i="3" a="1"/>
  <c r="AV43" i="3"/>
  <c r="AC77" i="3" a="1"/>
  <c r="AC77" i="3"/>
  <c r="AC69" i="3" a="1"/>
  <c r="AC69" i="3"/>
  <c r="AC61" i="3" a="1"/>
  <c r="AC61" i="3"/>
  <c r="AC43" i="3" a="1"/>
  <c r="AC43" i="3"/>
  <c r="AT77" i="3" a="1"/>
  <c r="AT77" i="3"/>
  <c r="AT69" i="3" a="1"/>
  <c r="AT69" i="3"/>
  <c r="AT61" i="3" a="1"/>
  <c r="AT61" i="3"/>
  <c r="AT43" i="3" a="1"/>
  <c r="AT43" i="3"/>
  <c r="AR77" i="3" a="1"/>
  <c r="AR77" i="3"/>
  <c r="AR69" i="3" a="1"/>
  <c r="AR69" i="3"/>
  <c r="AR61" i="3" a="1"/>
  <c r="AR61" i="3"/>
  <c r="AR43" i="3" a="1"/>
  <c r="AR43" i="3"/>
  <c r="AI77" i="3" a="1"/>
  <c r="AI77" i="3"/>
  <c r="AI69" i="3" a="1"/>
  <c r="AI69" i="3"/>
  <c r="AI61" i="3" a="1"/>
  <c r="AI61" i="3"/>
  <c r="AI43" i="3" a="1"/>
  <c r="AI43" i="3"/>
  <c r="L52" i="3"/>
  <c r="AH77" i="3" a="1"/>
  <c r="AH77" i="3"/>
  <c r="AH69" i="3" a="1"/>
  <c r="AH69" i="3"/>
  <c r="AH61" i="3" a="1"/>
  <c r="AH61" i="3"/>
  <c r="AH43" i="3" a="1"/>
  <c r="AH43" i="3"/>
  <c r="AV97" i="3" a="1"/>
  <c r="AV97" i="3"/>
  <c r="AI97" i="3" a="1"/>
  <c r="AI97" i="3"/>
  <c r="I52" i="3" a="1"/>
  <c r="I52" i="3"/>
  <c r="F77" i="3"/>
  <c r="Q77" i="3" s="1" a="1"/>
  <c r="F69" i="3"/>
  <c r="Q69" i="3" s="1" a="1"/>
  <c r="F61" i="3"/>
  <c r="Q61" i="3" s="1" a="1"/>
  <c r="F43" i="3"/>
  <c r="Q43" i="3" s="1" a="1"/>
  <c r="AN52" i="3" a="1"/>
  <c r="Q43" i="3" l="1"/>
  <c r="Q61" i="3"/>
  <c r="Q69" i="3"/>
  <c r="Q77" i="3"/>
  <c r="AN52" i="3"/>
  <c r="AS52" i="3" a="1"/>
  <c r="AS52" i="3"/>
  <c r="AR97" i="3" a="1"/>
  <c r="AR97" i="3"/>
  <c r="AO52" i="3" a="1"/>
  <c r="AO52" i="3"/>
  <c r="AJ97" i="3" a="1"/>
  <c r="AJ97" i="3"/>
  <c r="AM97" i="3" a="1"/>
  <c r="AM97" i="3"/>
  <c r="AL52" i="3" a="1"/>
  <c r="AL52" i="3"/>
  <c r="AR52" i="3" a="1"/>
  <c r="AR52" i="3"/>
  <c r="AI52" i="3" a="1"/>
  <c r="AI52" i="3"/>
  <c r="AL96" i="3" a="1"/>
  <c r="AL96" i="3"/>
  <c r="AL73" i="3" a="1"/>
  <c r="AL73" i="3"/>
  <c r="AL47" i="3" a="1"/>
  <c r="AL47" i="3"/>
  <c r="F96" i="3"/>
  <c r="Q96" i="3" s="1" a="1"/>
  <c r="F73" i="3"/>
  <c r="Q73" i="3" s="1" a="1"/>
  <c r="F47" i="3"/>
  <c r="Q47" i="3" s="1" a="1"/>
  <c r="AI96" i="3" a="1"/>
  <c r="Q47" i="3" l="1"/>
  <c r="Q73" i="3"/>
  <c r="Q96" i="3"/>
  <c r="AI96" i="3"/>
  <c r="AI73" i="3" a="1"/>
  <c r="AI73" i="3"/>
  <c r="AI47" i="3" a="1"/>
  <c r="AI47" i="3"/>
  <c r="AR96" i="3" a="1"/>
  <c r="AR96" i="3"/>
  <c r="AR73" i="3" a="1"/>
  <c r="AR73" i="3"/>
  <c r="AR47" i="3" a="1"/>
  <c r="AR47" i="3"/>
  <c r="BC77" i="3" a="1"/>
  <c r="BC77" i="3"/>
  <c r="BC69" i="3" a="1"/>
  <c r="BC69" i="3"/>
  <c r="BC61" i="3" a="1"/>
  <c r="BC61" i="3"/>
  <c r="BC43" i="3" a="1"/>
  <c r="BC43" i="3"/>
  <c r="AF52" i="3" a="1"/>
  <c r="AF52" i="3"/>
  <c r="AC52" i="3" a="1"/>
  <c r="AC52" i="3"/>
  <c r="AE77" i="3" a="1"/>
  <c r="AE77" i="3"/>
  <c r="AE69" i="3" a="1"/>
  <c r="AE69" i="3"/>
  <c r="AE61" i="3" a="1"/>
  <c r="AE61" i="3"/>
  <c r="AE43" i="3" a="1"/>
  <c r="AE43" i="3"/>
  <c r="M59" i="1"/>
  <c r="M14" i="1"/>
  <c r="M6" i="1"/>
  <c r="M208" i="1"/>
  <c r="AT27" i="1"/>
  <c r="AL6" i="1"/>
  <c r="AL208" i="1"/>
  <c r="AL27" i="1"/>
  <c r="M27" i="1"/>
  <c r="AL59" i="1"/>
  <c r="AL14" i="1"/>
  <c r="AT6" i="1"/>
  <c r="AT208" i="1"/>
  <c r="AT59" i="1"/>
  <c r="AT14" i="1"/>
  <c r="AU181" i="1"/>
  <c r="AU117" i="1"/>
  <c r="AU110" i="1"/>
  <c r="AU104" i="1"/>
  <c r="AU103" i="1"/>
  <c r="E91" i="1"/>
  <c r="E122" i="1"/>
  <c r="H91" i="1"/>
  <c r="H122" i="1"/>
  <c r="AU86" i="1"/>
  <c r="AU119" i="1"/>
  <c r="E86" i="1"/>
  <c r="E119" i="1"/>
  <c r="I185" i="1"/>
  <c r="I123" i="1"/>
  <c r="AE86" i="1"/>
  <c r="AE119" i="1"/>
  <c r="H114" i="1"/>
  <c r="H86" i="1"/>
  <c r="H119" i="1"/>
  <c r="AK114" i="1" a="1"/>
  <c r="AK114" i="1" l="1"/>
  <c r="F91" i="1"/>
  <c r="F122" i="1"/>
  <c r="I111" i="1"/>
  <c r="AO111" i="1" s="1"/>
  <c r="AM86" i="1"/>
  <c r="AM119" i="1"/>
  <c r="H185" i="1"/>
  <c r="H123" i="1"/>
  <c r="AO91" i="1"/>
  <c r="AO122" i="1"/>
  <c r="F86" i="1"/>
  <c r="F119" i="1"/>
  <c r="Q91" i="1"/>
  <c r="Q122" i="1"/>
  <c r="Q113" i="1"/>
  <c r="AK115" i="1" a="1"/>
  <c r="AK115" i="1"/>
  <c r="I113" i="1"/>
  <c r="Q168" i="1"/>
  <c r="Q126" i="1"/>
  <c r="N115" i="1"/>
  <c r="AL91" i="1"/>
  <c r="AL122" i="1"/>
  <c r="M91" i="1"/>
  <c r="M122" i="1"/>
  <c r="M66" i="1"/>
  <c r="M112" i="1"/>
  <c r="M86" i="1"/>
  <c r="M119" i="1"/>
  <c r="AL115" i="1"/>
  <c r="AT115" i="1"/>
  <c r="M168" i="1"/>
  <c r="M126" i="1"/>
  <c r="AT91" i="1"/>
  <c r="AT122" i="1"/>
  <c r="AT86" i="1"/>
  <c r="AT119" i="1"/>
  <c r="AL86" i="1"/>
  <c r="AL119" i="1"/>
  <c r="AL168" i="1"/>
  <c r="AL126" i="1"/>
  <c r="AT66" i="1"/>
  <c r="AT112" i="1"/>
  <c r="AL185" i="1"/>
  <c r="AL123" i="1"/>
  <c r="M115" i="1"/>
  <c r="AL66" i="1"/>
  <c r="AL112" i="1"/>
  <c r="M185" i="1"/>
  <c r="M123" i="1"/>
  <c r="AT185" i="1"/>
  <c r="AT123" i="1"/>
  <c r="AT168" i="1"/>
  <c r="AT126" i="1"/>
  <c r="AK66" i="1" a="1"/>
  <c r="AK66" i="1"/>
  <c r="AK112" i="1" a="1"/>
  <c r="AK112" i="1"/>
  <c r="H66" i="1"/>
  <c r="H112" i="1"/>
  <c r="I66" i="1"/>
  <c r="I112" i="1"/>
  <c r="AS66" i="1"/>
  <c r="AS112" i="1"/>
  <c r="F66" i="1"/>
  <c r="F112" i="1"/>
  <c r="K66" i="1"/>
  <c r="K112" i="1"/>
  <c r="L66" i="1"/>
  <c r="L112" i="1"/>
  <c r="AD66" i="1"/>
  <c r="AD112" i="1"/>
  <c r="AU66" i="1"/>
  <c r="AU112" i="1"/>
  <c r="AM66" i="1"/>
  <c r="AM112" i="1"/>
  <c r="Q66" i="1"/>
  <c r="Q112" i="1"/>
  <c r="E66" i="1"/>
  <c r="E112" i="1"/>
  <c r="AE66" i="1"/>
  <c r="AE112" i="1"/>
  <c r="AO66" i="1"/>
  <c r="AO112" i="1"/>
  <c r="N66" i="1"/>
  <c r="N112" i="1"/>
  <c r="Y82" i="5" a="1"/>
  <c r="Y82" i="5"/>
  <c r="Y7" i="5" a="1"/>
  <c r="Y7" i="5"/>
  <c r="Y83" i="5" a="1"/>
  <c r="Y83" i="5"/>
  <c r="H181" i="1" l="1"/>
  <c r="H117" i="1"/>
  <c r="H110" i="1"/>
  <c r="H104" i="1"/>
  <c r="H103" i="1"/>
  <c r="F36" i="1"/>
  <c r="F148" i="1"/>
  <c r="AM181" i="1"/>
  <c r="AM117" i="1"/>
  <c r="AM110" i="1"/>
  <c r="AM104" i="1"/>
  <c r="AM103" i="1"/>
  <c r="N36" i="1"/>
  <c r="N148" i="1"/>
  <c r="I143" i="1"/>
  <c r="L145" i="1"/>
  <c r="AS145" i="1"/>
  <c r="AO145" i="1"/>
  <c r="AS36" i="1"/>
  <c r="AS148" i="1"/>
  <c r="N181" i="1"/>
  <c r="N117" i="1"/>
  <c r="N110" i="1"/>
  <c r="N104" i="1"/>
  <c r="N103" i="1"/>
  <c r="AE143" i="1"/>
  <c r="AO36" i="1"/>
  <c r="AO148" i="1"/>
  <c r="F181" i="1"/>
  <c r="F117" i="1"/>
  <c r="F110" i="1"/>
  <c r="F104" i="1"/>
  <c r="F103" i="1"/>
  <c r="E36" i="1"/>
  <c r="E148" i="1"/>
  <c r="K145" i="1"/>
  <c r="AE181" i="1"/>
  <c r="AE117" i="1"/>
  <c r="AE110" i="1"/>
  <c r="AE104" i="1"/>
  <c r="AE103" i="1"/>
  <c r="H143" i="1"/>
  <c r="E143" i="1"/>
  <c r="E26" i="1"/>
  <c r="E131" i="1"/>
  <c r="K34" i="1"/>
  <c r="K200" i="1"/>
  <c r="K138" i="1"/>
  <c r="AE132" i="1"/>
  <c r="AO34" i="1"/>
  <c r="AO200" i="1"/>
  <c r="AO138" i="1"/>
  <c r="AM26" i="1"/>
  <c r="AM131" i="1"/>
  <c r="H31" i="1"/>
  <c r="H203" i="1"/>
  <c r="H141" i="1"/>
  <c r="N129" i="1"/>
  <c r="AK135" i="1" a="1"/>
  <c r="AK135" i="1" l="1"/>
  <c r="AK11" i="1" a="1"/>
  <c r="AK11" i="1" l="1"/>
  <c r="F32" i="1"/>
  <c r="F204" i="1"/>
  <c r="F142" i="1"/>
  <c r="I129" i="1"/>
  <c r="F135" i="1"/>
  <c r="F11" i="1"/>
  <c r="N32" i="1"/>
  <c r="N204" i="1"/>
  <c r="N142" i="1"/>
  <c r="AM34" i="1"/>
  <c r="AM200" i="1"/>
  <c r="AM138" i="1"/>
  <c r="F132" i="1"/>
  <c r="H30" i="1"/>
  <c r="H199" i="1"/>
  <c r="H136" i="1"/>
  <c r="AK31" i="1" a="1"/>
  <c r="AK31" i="1"/>
  <c r="AK203" i="1" a="1"/>
  <c r="AK203" i="1"/>
  <c r="AK141" i="1" a="1"/>
  <c r="AK141" i="1"/>
  <c r="L31" i="1"/>
  <c r="L203" i="1"/>
  <c r="L141" i="1"/>
  <c r="AS31" i="1"/>
  <c r="AS203" i="1"/>
  <c r="AS141" i="1"/>
  <c r="AD135" i="1"/>
  <c r="AD11" i="1"/>
  <c r="AS26" i="1"/>
  <c r="AS131" i="1"/>
  <c r="AU32" i="1"/>
  <c r="AU204" i="1"/>
  <c r="AU142" i="1"/>
  <c r="H32" i="1"/>
  <c r="H204" i="1"/>
  <c r="H142" i="1"/>
  <c r="AM134" i="1"/>
  <c r="AM10" i="1"/>
  <c r="AS34" i="1"/>
  <c r="AS200" i="1"/>
  <c r="AS138" i="1"/>
  <c r="AE135" i="1"/>
  <c r="AE11" i="1"/>
  <c r="AM207" i="1"/>
  <c r="F207" i="1"/>
  <c r="N207" i="1"/>
  <c r="H207" i="1"/>
  <c r="Q207" i="1"/>
  <c r="AS207" i="1"/>
  <c r="AK207" i="1" a="1"/>
  <c r="AK207" i="1"/>
  <c r="E207" i="1"/>
  <c r="AU207" i="1"/>
  <c r="AE207" i="1"/>
  <c r="I207" i="1"/>
  <c r="AO207" i="1" s="1"/>
  <c r="K207" i="1"/>
  <c r="L207" i="1"/>
  <c r="AD207" i="1"/>
  <c r="F4" i="4"/>
  <c r="J4" i="4" s="1"/>
  <c r="F3" i="4"/>
  <c r="J3" i="4" s="1"/>
  <c r="F110" i="3"/>
  <c r="F109" i="3"/>
  <c r="F108" i="3"/>
  <c r="F107" i="3"/>
  <c r="F106" i="3"/>
  <c r="Y146" i="5" a="1"/>
  <c r="Y146" i="5"/>
  <c r="Y145" i="5" a="1"/>
  <c r="Y145" i="5"/>
  <c r="Y144" i="5" a="1"/>
  <c r="Y144" i="5"/>
  <c r="Y143" i="5" a="1"/>
  <c r="Y143" i="5"/>
  <c r="Y142" i="5" a="1"/>
  <c r="Y142" i="5"/>
  <c r="Y141" i="5" a="1"/>
  <c r="Y141" i="5"/>
  <c r="Y140" i="5" a="1"/>
  <c r="Y140" i="5"/>
  <c r="N169" i="1"/>
  <c r="N120" i="1"/>
  <c r="N188" i="1"/>
  <c r="N79" i="1"/>
  <c r="N51" i="1"/>
  <c r="N70" i="1"/>
  <c r="N159" i="1"/>
  <c r="N164" i="1"/>
  <c r="N56" i="1"/>
  <c r="N45" i="1"/>
  <c r="N46" i="1"/>
  <c r="N80" i="1"/>
  <c r="N150" i="1"/>
  <c r="N78" i="1"/>
  <c r="N190" i="1"/>
  <c r="N90" i="1"/>
  <c r="N28" i="1"/>
  <c r="N183" i="1"/>
  <c r="N8" i="1"/>
  <c r="N191" i="1"/>
  <c r="N153" i="1"/>
  <c r="N209" i="1"/>
  <c r="N124" i="1"/>
  <c r="N167" i="1"/>
  <c r="N125" i="1"/>
  <c r="N175" i="1"/>
  <c r="N16" i="1"/>
  <c r="N76" i="1"/>
  <c r="N156" i="1"/>
  <c r="N151" i="1"/>
  <c r="N92" i="1"/>
  <c r="N54" i="1"/>
  <c r="N41" i="1"/>
  <c r="N158" i="1"/>
  <c r="N47" i="1"/>
  <c r="N61" i="1"/>
  <c r="N154" i="1"/>
  <c r="N166" i="1"/>
  <c r="N52" i="1"/>
  <c r="N157" i="1"/>
  <c r="N162" i="1"/>
  <c r="N176" i="1"/>
  <c r="N53" i="1"/>
  <c r="N198" i="1"/>
  <c r="Y46" i="1" a="1"/>
  <c r="Y46" i="1" l="1"/>
  <c r="AS90" i="1"/>
  <c r="Z46" i="1" a="1"/>
  <c r="Z46" i="1"/>
  <c r="AU46" i="1"/>
  <c r="K56" i="1"/>
  <c r="W56" i="1" a="1"/>
  <c r="W56" i="1"/>
  <c r="AA80" i="1" a="1"/>
  <c r="AA80" i="1"/>
  <c r="H173" i="1"/>
  <c r="Q169" i="1"/>
  <c r="Q120" i="1"/>
  <c r="AD188" i="1"/>
  <c r="AK46" i="1" a="1"/>
  <c r="AK46" i="1"/>
  <c r="E56" i="1"/>
  <c r="H46" i="1"/>
  <c r="V150" i="1" a="1"/>
  <c r="V150" i="1"/>
  <c r="W169" i="1" a="1"/>
  <c r="W169" i="1"/>
  <c r="W120" i="1" a="1"/>
  <c r="W120" i="1"/>
  <c r="AD150" i="1"/>
  <c r="AU173" i="1"/>
  <c r="AD80" i="1"/>
  <c r="Z80" i="1" a="1"/>
  <c r="Z80" i="1"/>
  <c r="Y80" i="1" a="1"/>
  <c r="Y80" i="1"/>
  <c r="AU188" i="1"/>
  <c r="H188" i="1"/>
  <c r="E169" i="1"/>
  <c r="E120" i="1"/>
  <c r="L150" i="1"/>
  <c r="AS150" i="1"/>
  <c r="I188" i="1"/>
  <c r="AO188" i="1" s="1"/>
  <c r="V56" i="1" a="1"/>
  <c r="V56" i="1"/>
  <c r="I150" i="1"/>
  <c r="Q150" i="1"/>
  <c r="I46" i="1"/>
  <c r="AK79" i="1" a="1"/>
  <c r="AK79" i="1"/>
  <c r="Q90" i="1"/>
  <c r="AE46" i="1"/>
  <c r="AU150" i="1"/>
  <c r="F46" i="1"/>
  <c r="L79" i="1"/>
  <c r="AS79" i="1"/>
  <c r="Z173" i="1" a="1"/>
  <c r="Z173" i="1"/>
  <c r="F150" i="1"/>
  <c r="K46" i="1"/>
  <c r="AD45" i="1"/>
  <c r="V46" i="1" a="1"/>
  <c r="V46" i="1"/>
  <c r="H90" i="1"/>
  <c r="E173" i="1"/>
  <c r="Y188" i="1" a="1"/>
  <c r="Y188" i="1"/>
  <c r="AS46" i="1"/>
  <c r="H56" i="1"/>
  <c r="L45" i="1"/>
  <c r="AS45" i="1"/>
  <c r="AM173" i="1"/>
  <c r="H150" i="1"/>
  <c r="AK80" i="1" a="1"/>
  <c r="AK80" i="1"/>
  <c r="AA169" i="1" a="1"/>
  <c r="AA169" i="1"/>
  <c r="AA120" i="1" a="1"/>
  <c r="AA120" i="1"/>
  <c r="V80" i="1" a="1"/>
  <c r="V80" i="1"/>
  <c r="AE45" i="1"/>
  <c r="H169" i="1"/>
  <c r="H120" i="1"/>
  <c r="AK90" i="1" a="1"/>
  <c r="AK90" i="1"/>
  <c r="AE169" i="1"/>
  <c r="AE120" i="1"/>
  <c r="Z79" i="1" a="1"/>
  <c r="Z79" i="1"/>
  <c r="AD169" i="1"/>
  <c r="AD120" i="1"/>
  <c r="W90" i="1" a="1"/>
  <c r="W90" i="1"/>
  <c r="F188" i="1"/>
  <c r="AM79" i="1"/>
  <c r="X80" i="1" a="1"/>
  <c r="X80" i="1"/>
  <c r="AS188" i="1"/>
  <c r="Z90" i="1" a="1"/>
  <c r="Z90" i="1"/>
  <c r="AK188" i="1" a="1"/>
  <c r="AK188" i="1"/>
  <c r="K188" i="1"/>
  <c r="K169" i="1"/>
  <c r="K120" i="1"/>
  <c r="Q79" i="1"/>
  <c r="H45" i="1"/>
  <c r="Y173" i="1" a="1"/>
  <c r="Y173" i="1"/>
  <c r="K150" i="1"/>
  <c r="Y169" i="1" a="1"/>
  <c r="Y169" i="1"/>
  <c r="Y120" i="1" a="1"/>
  <c r="Y120" i="1"/>
  <c r="H79" i="1"/>
  <c r="AU80" i="1"/>
  <c r="AU56" i="1"/>
  <c r="X79" i="1" a="1"/>
  <c r="X79" i="1"/>
  <c r="AM46" i="1"/>
  <c r="AE56" i="1"/>
  <c r="X150" i="1" a="1"/>
  <c r="X150" i="1"/>
  <c r="X45" i="1" a="1"/>
  <c r="X45" i="1"/>
  <c r="AD79" i="1"/>
  <c r="Q56" i="1"/>
  <c r="L169" i="1"/>
  <c r="L120" i="1"/>
  <c r="AS169" i="1"/>
  <c r="AS120" i="1"/>
  <c r="H80" i="1"/>
  <c r="K45" i="1"/>
  <c r="AU79" i="1"/>
  <c r="F80" i="1"/>
  <c r="V169" i="1" a="1"/>
  <c r="V169" i="1"/>
  <c r="V120" i="1" a="1"/>
  <c r="V120" i="1"/>
  <c r="L80" i="1"/>
  <c r="AS80" i="1"/>
  <c r="AA173" i="1" a="1"/>
  <c r="AA173" i="1"/>
  <c r="F169" i="1"/>
  <c r="F120" i="1"/>
  <c r="X173" i="1" a="1"/>
  <c r="X173" i="1"/>
  <c r="F56" i="1"/>
  <c r="W46" i="1" a="1"/>
  <c r="W46" i="1"/>
  <c r="I45" i="1"/>
  <c r="AO45" i="1" s="1"/>
  <c r="AD46" i="1"/>
  <c r="W188" i="1" a="1"/>
  <c r="W188" i="1"/>
  <c r="Q45" i="1"/>
  <c r="AM45" i="1"/>
  <c r="L56" i="1"/>
  <c r="AS56" i="1"/>
  <c r="AA150" i="1" a="1"/>
  <c r="AA150" i="1"/>
  <c r="E188" i="1"/>
  <c r="AE173" i="1"/>
  <c r="AO46" i="1"/>
  <c r="Y150" i="1" a="1"/>
  <c r="Y150" i="1"/>
  <c r="AD173" i="1"/>
  <c r="V79" i="1" a="1"/>
  <c r="V79" i="1"/>
  <c r="AM150" i="1"/>
  <c r="AE90" i="1"/>
  <c r="E46" i="1"/>
  <c r="AK150" i="1" a="1"/>
  <c r="AK150" i="1"/>
  <c r="Q80" i="1"/>
  <c r="I173" i="1"/>
  <c r="AM56" i="1"/>
  <c r="Y90" i="1" a="1"/>
  <c r="Y90" i="1"/>
  <c r="AS173" i="1"/>
  <c r="AA56" i="1" a="1"/>
  <c r="AA56" i="1"/>
  <c r="AA46" i="1" a="1"/>
  <c r="AA46" i="1"/>
  <c r="AM90" i="1"/>
  <c r="AA45" i="1" a="1"/>
  <c r="AA45" i="1"/>
  <c r="K80" i="1"/>
  <c r="I90" i="1"/>
  <c r="AO90" i="1" s="1"/>
  <c r="AE79" i="1"/>
  <c r="L173" i="1"/>
  <c r="AK173" i="1" a="1"/>
  <c r="AK173" i="1"/>
  <c r="E90" i="1"/>
  <c r="AK56" i="1" a="1"/>
  <c r="AK56" i="1"/>
  <c r="AK45" i="1" a="1"/>
  <c r="AK45" i="1"/>
  <c r="I169" i="1"/>
  <c r="AO169" i="1" s="1"/>
  <c r="I120" i="1"/>
  <c r="AO120" i="1" s="1"/>
  <c r="V90" i="1" a="1"/>
  <c r="V90" i="1"/>
  <c r="K79" i="1"/>
  <c r="W150" i="1" a="1"/>
  <c r="W150" i="1"/>
  <c r="AD90" i="1"/>
  <c r="AA90" i="1" a="1"/>
  <c r="AA90" i="1"/>
  <c r="Z150" i="1" a="1"/>
  <c r="Z150" i="1"/>
  <c r="E150" i="1"/>
  <c r="Z45" i="1" a="1"/>
  <c r="Z45" i="1"/>
  <c r="W173" i="1" a="1"/>
  <c r="W173" i="1"/>
  <c r="AA188" i="1" a="1"/>
  <c r="AA188" i="1"/>
  <c r="F173" i="1"/>
  <c r="X56" i="1" a="1"/>
  <c r="X56" i="1"/>
  <c r="X169" i="1" a="1"/>
  <c r="X169" i="1"/>
  <c r="X120" i="1" a="1"/>
  <c r="X120" i="1"/>
  <c r="AE150" i="1"/>
  <c r="F79" i="1"/>
  <c r="Z169" i="1" a="1"/>
  <c r="Z169" i="1"/>
  <c r="Z120" i="1" a="1"/>
  <c r="Z120" i="1"/>
  <c r="W45" i="1" a="1"/>
  <c r="W45" i="1"/>
  <c r="AO173" i="1"/>
  <c r="AU169" i="1"/>
  <c r="AU120" i="1"/>
  <c r="X90" i="1" a="1"/>
  <c r="X90" i="1"/>
  <c r="V45" i="1" a="1"/>
  <c r="V45" i="1"/>
  <c r="I56" i="1"/>
  <c r="AO56" i="1" s="1"/>
  <c r="AM169" i="1"/>
  <c r="AM120" i="1"/>
  <c r="I79" i="1"/>
  <c r="AA79" i="1" a="1"/>
  <c r="AA79" i="1"/>
  <c r="Y56" i="1" a="1"/>
  <c r="Y56" i="1"/>
  <c r="AK169" i="1" a="1"/>
  <c r="AK169" i="1"/>
  <c r="AK120" i="1" a="1"/>
  <c r="AK120" i="1"/>
  <c r="Y79" i="1" a="1"/>
  <c r="Y79" i="1"/>
  <c r="Y45" i="1" a="1"/>
  <c r="Y45" i="1"/>
  <c r="W80" i="1" a="1"/>
  <c r="W80" i="1"/>
  <c r="X188" i="1" a="1"/>
  <c r="X188" i="1"/>
  <c r="V188" i="1" a="1"/>
  <c r="V188" i="1"/>
  <c r="AM188" i="1"/>
  <c r="N173" i="1"/>
  <c r="AO150" i="1"/>
  <c r="X46" i="1" a="1"/>
  <c r="X46" i="1"/>
  <c r="AU90" i="1"/>
  <c r="K173" i="1"/>
  <c r="AE80" i="1"/>
  <c r="L188" i="1"/>
  <c r="E79" i="1"/>
  <c r="AU45" i="1"/>
  <c r="Z188" i="1" a="1"/>
  <c r="Z188" i="1"/>
  <c r="E45" i="1"/>
  <c r="F90" i="1"/>
  <c r="V173" i="1" a="1"/>
  <c r="V173" i="1"/>
  <c r="I80" i="1"/>
  <c r="AO80" i="1" s="1"/>
  <c r="F45" i="1"/>
  <c r="AM80" i="1"/>
  <c r="K90" i="1"/>
  <c r="W79" i="1" a="1"/>
  <c r="W79" i="1"/>
  <c r="Z56" i="1" a="1"/>
  <c r="Z56" i="1"/>
  <c r="AD56" i="1"/>
  <c r="E80" i="1"/>
  <c r="Q173" i="1"/>
  <c r="Q46" i="1"/>
  <c r="Q188" i="1"/>
  <c r="L46" i="1"/>
  <c r="L90" i="1"/>
  <c r="AE188" i="1"/>
  <c r="AO79" i="1"/>
  <c r="N73" i="1"/>
  <c r="N101" i="1"/>
  <c r="N7" i="1"/>
  <c r="N4" i="1"/>
  <c r="N49" i="1"/>
  <c r="N121" i="1"/>
  <c r="N75" i="1"/>
  <c r="N3" i="1"/>
  <c r="N174" i="1"/>
  <c r="N149" i="1"/>
  <c r="N107" i="1"/>
  <c r="N50" i="1"/>
  <c r="N72" i="1"/>
  <c r="V159" i="1" a="1"/>
  <c r="V159" i="1"/>
  <c r="Q206" i="1"/>
  <c r="H190" i="1"/>
  <c r="AK159" i="1" a="1"/>
  <c r="AK159" i="1"/>
  <c r="AA82" i="1" a="1"/>
  <c r="AA82" i="1"/>
  <c r="H93" i="1"/>
  <c r="K82" i="1"/>
  <c r="X82" i="1" a="1"/>
  <c r="X82" i="1"/>
  <c r="E164" i="1"/>
  <c r="Z164" i="1" a="1"/>
  <c r="Z164" i="1"/>
  <c r="V190" i="1" a="1"/>
  <c r="V190" i="1"/>
  <c r="AM159" i="1"/>
  <c r="AM206" i="1"/>
  <c r="Z190" i="1" a="1"/>
  <c r="Z190" i="1"/>
  <c r="AS164" i="1"/>
  <c r="X70" i="1" a="1"/>
  <c r="X70" i="1"/>
  <c r="AD206" i="1"/>
  <c r="AU159" i="1"/>
  <c r="E190" i="1"/>
  <c r="AU206" i="1"/>
  <c r="AS93" i="1"/>
  <c r="W190" i="1" a="1"/>
  <c r="W190" i="1"/>
  <c r="AD82" i="1"/>
  <c r="AU190" i="1"/>
  <c r="K93" i="1"/>
  <c r="E206" i="1"/>
  <c r="AE78" i="1"/>
  <c r="AA21" i="1" a="1"/>
  <c r="AA21" i="1"/>
  <c r="L159" i="1"/>
  <c r="AS159" i="1"/>
  <c r="Q159" i="1"/>
  <c r="Y82" i="1" a="1"/>
  <c r="Y82" i="1"/>
  <c r="AD164" i="1"/>
  <c r="W164" i="1" a="1"/>
  <c r="W164" i="1"/>
  <c r="X93" i="1" a="1"/>
  <c r="X93" i="1"/>
  <c r="H159" i="1"/>
  <c r="Y70" i="1" a="1"/>
  <c r="Y70" i="1"/>
  <c r="AE190" i="1"/>
  <c r="AS78" i="1"/>
  <c r="AS21" i="1"/>
  <c r="AS70" i="1"/>
  <c r="Z78" i="1" a="1"/>
  <c r="Z78" i="1"/>
  <c r="W78" i="1" a="1"/>
  <c r="W78" i="1"/>
  <c r="H70" i="1"/>
  <c r="AS190" i="1"/>
  <c r="F206" i="1"/>
  <c r="L82" i="1"/>
  <c r="AS82" i="1"/>
  <c r="AA93" i="1" a="1"/>
  <c r="AA93" i="1"/>
  <c r="I21" i="1"/>
  <c r="X206" i="1" a="1"/>
  <c r="X206" i="1"/>
  <c r="AD93" i="1"/>
  <c r="K164" i="1"/>
  <c r="W70" i="1" a="1"/>
  <c r="W70" i="1"/>
  <c r="I78" i="1"/>
  <c r="V78" i="1" a="1"/>
  <c r="V78" i="1"/>
  <c r="AM164" i="1"/>
  <c r="I164" i="1"/>
  <c r="V51" i="1" a="1"/>
  <c r="V51" i="1"/>
  <c r="AU78" i="1"/>
  <c r="I51" i="1"/>
  <c r="K51" i="1"/>
  <c r="Q70" i="1"/>
  <c r="AE70" i="1"/>
  <c r="AU164" i="1"/>
  <c r="X190" i="1" a="1"/>
  <c r="X190" i="1"/>
  <c r="X21" i="1" a="1"/>
  <c r="X21" i="1"/>
  <c r="I82" i="1"/>
  <c r="H164" i="1"/>
  <c r="K21" i="1"/>
  <c r="F78" i="1"/>
  <c r="V93" i="1" a="1"/>
  <c r="V93" i="1"/>
  <c r="AD21" i="1"/>
  <c r="E78" i="1"/>
  <c r="F21" i="1"/>
  <c r="Y159" i="1" a="1"/>
  <c r="Y159" i="1"/>
  <c r="AA51" i="1" a="1"/>
  <c r="AA51" i="1"/>
  <c r="Z70" i="1" a="1"/>
  <c r="Z70" i="1"/>
  <c r="N21" i="1"/>
  <c r="Z93" i="1" a="1"/>
  <c r="Z93" i="1"/>
  <c r="Z159" i="1" a="1"/>
  <c r="Z159" i="1"/>
  <c r="AE93" i="1"/>
  <c r="F159" i="1"/>
  <c r="AK21" i="1" a="1"/>
  <c r="AK21" i="1"/>
  <c r="AO51" i="1"/>
  <c r="AS51" i="1"/>
  <c r="AK93" i="1" a="1"/>
  <c r="AK93" i="1"/>
  <c r="I190" i="1"/>
  <c r="AO190" i="1" s="1"/>
  <c r="AM78" i="1"/>
  <c r="V82" i="1" a="1"/>
  <c r="V82" i="1"/>
  <c r="W93" i="1" a="1"/>
  <c r="W93" i="1"/>
  <c r="H21" i="1"/>
  <c r="AM190" i="1"/>
  <c r="V164" i="1" a="1"/>
  <c r="V164" i="1"/>
  <c r="AK82" i="1" a="1"/>
  <c r="AK82" i="1"/>
  <c r="K159" i="1"/>
  <c r="I159" i="1"/>
  <c r="N206" i="1"/>
  <c r="AD159" i="1"/>
  <c r="AM21" i="1"/>
  <c r="X78" i="1" a="1"/>
  <c r="X78" i="1"/>
  <c r="K190" i="1"/>
  <c r="Q78" i="1"/>
  <c r="Z51" i="1" a="1"/>
  <c r="Z51" i="1"/>
  <c r="AO164" i="1"/>
  <c r="AK51" i="1" a="1"/>
  <c r="AK51" i="1"/>
  <c r="H82" i="1"/>
  <c r="W159" i="1" a="1"/>
  <c r="W159" i="1"/>
  <c r="W82" i="1" a="1"/>
  <c r="W82" i="1"/>
  <c r="Z82" i="1" a="1"/>
  <c r="Z82" i="1"/>
  <c r="Q51" i="1"/>
  <c r="AS206" i="1"/>
  <c r="H51" i="1"/>
  <c r="W21" i="1" a="1"/>
  <c r="W21" i="1"/>
  <c r="AD78" i="1"/>
  <c r="Q21" i="1"/>
  <c r="L51" i="1"/>
  <c r="AE164" i="1"/>
  <c r="N93" i="1"/>
  <c r="AE82" i="1"/>
  <c r="AU70" i="1"/>
  <c r="AU93" i="1"/>
  <c r="Y21" i="1" a="1"/>
  <c r="Y21" i="1"/>
  <c r="V206" i="1" a="1"/>
  <c r="V206" i="1"/>
  <c r="H206" i="1"/>
  <c r="E70" i="1"/>
  <c r="F51" i="1"/>
  <c r="AU82" i="1"/>
  <c r="Y51" i="1" a="1"/>
  <c r="Y51" i="1"/>
  <c r="AM51" i="1"/>
  <c r="AM82" i="1"/>
  <c r="F70" i="1"/>
  <c r="N82" i="1"/>
  <c r="AE159" i="1"/>
  <c r="AU21" i="1"/>
  <c r="AM70" i="1"/>
  <c r="AD70" i="1"/>
  <c r="F82" i="1"/>
  <c r="Q93" i="1"/>
  <c r="E21" i="1"/>
  <c r="Q190" i="1"/>
  <c r="AK70" i="1" a="1"/>
  <c r="AK70" i="1"/>
  <c r="AD51" i="1"/>
  <c r="AA206" i="1" a="1"/>
  <c r="AA206" i="1"/>
  <c r="AA70" i="1" a="1"/>
  <c r="AA70" i="1"/>
  <c r="E159" i="1"/>
  <c r="X159" i="1" a="1"/>
  <c r="X159" i="1"/>
  <c r="AO21" i="1"/>
  <c r="E82" i="1"/>
  <c r="Y93" i="1" a="1"/>
  <c r="Y93" i="1"/>
  <c r="AD190" i="1"/>
  <c r="I206" i="1"/>
  <c r="AO206" i="1" s="1"/>
  <c r="L190" i="1"/>
  <c r="Z206" i="1" a="1"/>
  <c r="Z206" i="1"/>
  <c r="L93" i="1"/>
  <c r="H78" i="1"/>
  <c r="AA190" i="1" a="1"/>
  <c r="AA190" i="1"/>
  <c r="Q164" i="1"/>
  <c r="F93" i="1"/>
  <c r="AK190" i="1" a="1"/>
  <c r="AK190" i="1"/>
  <c r="AK164" i="1" a="1"/>
  <c r="AK164" i="1"/>
  <c r="AK78" i="1" a="1"/>
  <c r="AK78" i="1"/>
  <c r="L78" i="1"/>
  <c r="AO78" i="1"/>
  <c r="AA164" i="1" a="1"/>
  <c r="AA164" i="1"/>
  <c r="F190" i="1"/>
  <c r="Y78" i="1" a="1"/>
  <c r="Y78" i="1"/>
  <c r="AU51" i="1"/>
  <c r="Y164" i="1" a="1"/>
  <c r="Y164" i="1"/>
  <c r="AE21" i="1"/>
  <c r="AA78" i="1" a="1"/>
  <c r="AA78" i="1"/>
  <c r="AK206" i="1" a="1"/>
  <c r="AK206" i="1"/>
  <c r="Z21" i="1" a="1"/>
  <c r="Z21" i="1"/>
  <c r="L21" i="1"/>
  <c r="X51" i="1" a="1"/>
  <c r="X51" i="1"/>
  <c r="E51" i="1"/>
  <c r="K70" i="1"/>
  <c r="AA159" i="1" a="1"/>
  <c r="AA159" i="1"/>
  <c r="Q82" i="1"/>
  <c r="K206" i="1"/>
  <c r="AE206" i="1"/>
  <c r="AM93" i="1"/>
  <c r="W51" i="1" a="1"/>
  <c r="W51" i="1"/>
  <c r="E93" i="1"/>
  <c r="X164" i="1" a="1"/>
  <c r="X164" i="1"/>
  <c r="V70" i="1" a="1"/>
  <c r="V70" i="1"/>
  <c r="I70" i="1"/>
  <c r="AO70" i="1" s="1"/>
  <c r="L70" i="1"/>
  <c r="Y206" i="1" a="1"/>
  <c r="Y206" i="1"/>
  <c r="W206" i="1" a="1"/>
  <c r="W206" i="1"/>
  <c r="Y190" i="1" a="1"/>
  <c r="Y190" i="1"/>
  <c r="I93" i="1"/>
  <c r="AO93" i="1" s="1"/>
  <c r="K78" i="1"/>
  <c r="F164" i="1"/>
  <c r="AO159" i="1"/>
  <c r="V21" i="1" a="1"/>
  <c r="V21" i="1"/>
  <c r="L206" i="1"/>
  <c r="L164" i="1"/>
  <c r="AO82" i="1"/>
  <c r="AE51" i="1"/>
  <c r="N179" i="1"/>
  <c r="H20" i="1"/>
  <c r="AD154" i="1"/>
  <c r="AE176" i="1"/>
  <c r="K167" i="1"/>
  <c r="H157" i="1"/>
  <c r="E157" i="1"/>
  <c r="AU167" i="1"/>
  <c r="AM61" i="1"/>
  <c r="AM167" i="1"/>
  <c r="AK189" i="1" a="1"/>
  <c r="AK189" i="1"/>
  <c r="H61" i="1"/>
  <c r="H176" i="1"/>
  <c r="AS175" i="1"/>
  <c r="AS16" i="1"/>
  <c r="F20" i="1"/>
  <c r="X61" i="1" a="1"/>
  <c r="X61" i="1"/>
  <c r="AE157" i="1"/>
  <c r="Q43" i="1"/>
  <c r="L167" i="1"/>
  <c r="AS167" i="1"/>
  <c r="AA175" i="1" a="1"/>
  <c r="AA175" i="1"/>
  <c r="AA16" i="1" a="1"/>
  <c r="AA16" i="1"/>
  <c r="I176" i="1"/>
  <c r="AE167" i="1"/>
  <c r="V154" i="1" a="1"/>
  <c r="V154" i="1"/>
  <c r="K20" i="1"/>
  <c r="X154" i="1" a="1"/>
  <c r="X154" i="1"/>
  <c r="AA167" i="1" a="1"/>
  <c r="AA167" i="1"/>
  <c r="AU43" i="1"/>
  <c r="X167" i="1" a="1"/>
  <c r="X167" i="1"/>
  <c r="AE154" i="1"/>
  <c r="AE43" i="1"/>
  <c r="I41" i="1"/>
  <c r="I158" i="1"/>
  <c r="N189" i="1"/>
  <c r="AM20" i="1"/>
  <c r="H43" i="1"/>
  <c r="AD175" i="1"/>
  <c r="AD16" i="1"/>
  <c r="AA157" i="1" a="1"/>
  <c r="AA157" i="1"/>
  <c r="I43" i="1"/>
  <c r="E167" i="1"/>
  <c r="AK157" i="1" a="1"/>
  <c r="AK157" i="1"/>
  <c r="W43" i="1" a="1"/>
  <c r="W43" i="1"/>
  <c r="Y176" i="1" a="1"/>
  <c r="Y176" i="1"/>
  <c r="AU175" i="1"/>
  <c r="AU16" i="1"/>
  <c r="H167" i="1"/>
  <c r="H175" i="1"/>
  <c r="H16" i="1"/>
  <c r="Z189" i="1" a="1"/>
  <c r="Z189" i="1"/>
  <c r="Z61" i="1" a="1"/>
  <c r="Z61" i="1"/>
  <c r="F157" i="1"/>
  <c r="E154" i="1"/>
  <c r="X176" i="1" a="1"/>
  <c r="X176" i="1"/>
  <c r="F176" i="1"/>
  <c r="AS43" i="1"/>
  <c r="H154" i="1"/>
  <c r="K61" i="1"/>
  <c r="AE175" i="1"/>
  <c r="AE16" i="1"/>
  <c r="V41" i="1" a="1"/>
  <c r="V41" i="1"/>
  <c r="V158" i="1" a="1"/>
  <c r="V158" i="1"/>
  <c r="K157" i="1"/>
  <c r="AK43" i="1" a="1"/>
  <c r="AK43" i="1"/>
  <c r="AE61" i="1"/>
  <c r="V157" i="1" a="1"/>
  <c r="V157" i="1"/>
  <c r="AK167" i="1" a="1"/>
  <c r="AK167" i="1"/>
  <c r="I167" i="1"/>
  <c r="AM176" i="1"/>
  <c r="Z41" i="1" a="1"/>
  <c r="Z41" i="1"/>
  <c r="Z158" i="1" a="1"/>
  <c r="Z158" i="1"/>
  <c r="X189" i="1" a="1"/>
  <c r="X189" i="1"/>
  <c r="X157" i="1" a="1"/>
  <c r="X157" i="1"/>
  <c r="L41" i="1"/>
  <c r="L158" i="1"/>
  <c r="AS41" i="1"/>
  <c r="AS158" i="1"/>
  <c r="Z157" i="1" a="1"/>
  <c r="Z157" i="1"/>
  <c r="Q154" i="1"/>
  <c r="K189" i="1"/>
  <c r="Y189" i="1" a="1"/>
  <c r="Y189" i="1"/>
  <c r="AO176" i="1"/>
  <c r="K176" i="1"/>
  <c r="E189" i="1"/>
  <c r="L157" i="1"/>
  <c r="AS157" i="1"/>
  <c r="W41" i="1" a="1"/>
  <c r="W41" i="1"/>
  <c r="W158" i="1" a="1"/>
  <c r="W158" i="1"/>
  <c r="AM41" i="1"/>
  <c r="AM158" i="1"/>
  <c r="L61" i="1"/>
  <c r="AS61" i="1"/>
  <c r="F43" i="1"/>
  <c r="W157" i="1" a="1"/>
  <c r="W157" i="1"/>
  <c r="F61" i="1"/>
  <c r="V175" i="1" a="1"/>
  <c r="V175" i="1"/>
  <c r="V16" i="1" a="1"/>
  <c r="V16" i="1"/>
  <c r="V167" i="1" a="1"/>
  <c r="V167" i="1"/>
  <c r="AK154" i="1" a="1"/>
  <c r="AK154" i="1"/>
  <c r="I20" i="1"/>
  <c r="AO20" i="1" s="1"/>
  <c r="I189" i="1"/>
  <c r="AO189" i="1" s="1"/>
  <c r="AA189" i="1" a="1"/>
  <c r="AA189" i="1"/>
  <c r="AM175" i="1"/>
  <c r="AM16" i="1"/>
  <c r="Z154" i="1" a="1"/>
  <c r="Z154" i="1"/>
  <c r="Y167" i="1" a="1"/>
  <c r="Y167" i="1"/>
  <c r="AK41" i="1" a="1"/>
  <c r="AK41" i="1"/>
  <c r="AK158" i="1" a="1"/>
  <c r="AK158" i="1"/>
  <c r="X43" i="1" a="1"/>
  <c r="X43" i="1"/>
  <c r="Z20" i="1" a="1"/>
  <c r="Z20" i="1"/>
  <c r="AM43" i="1"/>
  <c r="L176" i="1"/>
  <c r="AS176" i="1"/>
  <c r="AS189" i="1"/>
  <c r="W61" i="1" a="1"/>
  <c r="W61" i="1"/>
  <c r="N43" i="1"/>
  <c r="E176" i="1"/>
  <c r="V20" i="1" a="1"/>
  <c r="V20" i="1"/>
  <c r="Z176" i="1" a="1"/>
  <c r="Z176" i="1"/>
  <c r="Z43" i="1" a="1"/>
  <c r="Z43" i="1"/>
  <c r="W189" i="1" a="1"/>
  <c r="W189" i="1"/>
  <c r="Q157" i="1"/>
  <c r="Y154" i="1" a="1"/>
  <c r="Y154" i="1"/>
  <c r="AA176" i="1" a="1"/>
  <c r="AA176" i="1"/>
  <c r="Y41" i="1" a="1"/>
  <c r="Y41" i="1"/>
  <c r="Y158" i="1" a="1"/>
  <c r="Y158" i="1"/>
  <c r="X20" i="1" a="1"/>
  <c r="X20" i="1"/>
  <c r="W176" i="1" a="1"/>
  <c r="W176" i="1"/>
  <c r="AE41" i="1"/>
  <c r="AE158" i="1"/>
  <c r="K175" i="1"/>
  <c r="K16" i="1"/>
  <c r="AE20" i="1"/>
  <c r="AD167" i="1"/>
  <c r="AU61" i="1"/>
  <c r="V176" i="1" a="1"/>
  <c r="V176" i="1"/>
  <c r="V189" i="1" a="1"/>
  <c r="V189" i="1"/>
  <c r="E43" i="1"/>
  <c r="AD189" i="1"/>
  <c r="L175" i="1"/>
  <c r="L16" i="1"/>
  <c r="W175" i="1" a="1"/>
  <c r="W175" i="1"/>
  <c r="W16" i="1" a="1"/>
  <c r="W16" i="1"/>
  <c r="I154" i="1"/>
  <c r="H41" i="1"/>
  <c r="H158" i="1"/>
  <c r="Q189" i="1"/>
  <c r="AK176" i="1" a="1"/>
  <c r="AK176" i="1"/>
  <c r="Z167" i="1" a="1"/>
  <c r="Z167" i="1"/>
  <c r="H189" i="1"/>
  <c r="AA20" i="1" a="1"/>
  <c r="AA20" i="1"/>
  <c r="AU189" i="1"/>
  <c r="AE189" i="1"/>
  <c r="AA154" i="1" a="1"/>
  <c r="AA154" i="1"/>
  <c r="F41" i="1"/>
  <c r="F158" i="1"/>
  <c r="AU41" i="1"/>
  <c r="AU158" i="1"/>
  <c r="AD43" i="1"/>
  <c r="AO154" i="1"/>
  <c r="F189" i="1"/>
  <c r="X41" i="1" a="1"/>
  <c r="X41" i="1"/>
  <c r="X158" i="1" a="1"/>
  <c r="X158" i="1"/>
  <c r="L43" i="1"/>
  <c r="N20" i="1"/>
  <c r="AD157" i="1"/>
  <c r="AK175" i="1" a="1"/>
  <c r="AK175" i="1"/>
  <c r="AK16" i="1" a="1"/>
  <c r="AK16" i="1"/>
  <c r="I61" i="1"/>
  <c r="I175" i="1"/>
  <c r="AO175" i="1" s="1"/>
  <c r="I16" i="1"/>
  <c r="AO16" i="1" s="1"/>
  <c r="F167" i="1"/>
  <c r="W167" i="1" a="1"/>
  <c r="W167" i="1"/>
  <c r="V43" i="1" a="1"/>
  <c r="V43" i="1"/>
  <c r="AO43" i="1"/>
  <c r="AA61" i="1" a="1"/>
  <c r="AA61" i="1"/>
  <c r="AD20" i="1"/>
  <c r="K154" i="1"/>
  <c r="AS154" i="1"/>
  <c r="AU20" i="1"/>
  <c r="Q61" i="1"/>
  <c r="AM154" i="1"/>
  <c r="I157" i="1"/>
  <c r="AO157" i="1" s="1"/>
  <c r="E41" i="1"/>
  <c r="E158" i="1"/>
  <c r="AO61" i="1"/>
  <c r="AA43" i="1" a="1"/>
  <c r="AA43" i="1"/>
  <c r="AM157" i="1"/>
  <c r="AU154" i="1"/>
  <c r="X175" i="1" a="1"/>
  <c r="X175" i="1"/>
  <c r="X16" i="1" a="1"/>
  <c r="X16" i="1"/>
  <c r="K41" i="1"/>
  <c r="K158" i="1"/>
  <c r="AD61" i="1"/>
  <c r="Q41" i="1"/>
  <c r="Q158" i="1"/>
  <c r="Y157" i="1" a="1"/>
  <c r="Y157" i="1"/>
  <c r="V61" i="1" a="1"/>
  <c r="V61" i="1"/>
  <c r="W154" i="1" a="1"/>
  <c r="W154" i="1"/>
  <c r="F175" i="1"/>
  <c r="F16" i="1"/>
  <c r="Y20" i="1" a="1"/>
  <c r="Y20" i="1"/>
  <c r="AU157" i="1"/>
  <c r="AD41" i="1"/>
  <c r="AD158" i="1"/>
  <c r="L189" i="1"/>
  <c r="Q20" i="1"/>
  <c r="E175" i="1"/>
  <c r="E16" i="1"/>
  <c r="AO41" i="1"/>
  <c r="AO158" i="1"/>
  <c r="Q167" i="1"/>
  <c r="Q176" i="1"/>
  <c r="L20" i="1"/>
  <c r="AS20" i="1"/>
  <c r="E61" i="1"/>
  <c r="L154" i="1"/>
  <c r="AM189" i="1"/>
  <c r="Y43" i="1" a="1"/>
  <c r="Y43" i="1"/>
  <c r="AK20" i="1" a="1"/>
  <c r="AK20" i="1"/>
  <c r="Z175" i="1" a="1"/>
  <c r="Z175" i="1"/>
  <c r="Z16" i="1" a="1"/>
  <c r="Z16" i="1"/>
  <c r="AA41" i="1" a="1"/>
  <c r="AA41" i="1"/>
  <c r="AA158" i="1" a="1"/>
  <c r="AA158" i="1"/>
  <c r="AK61" i="1" a="1"/>
  <c r="AK61" i="1"/>
  <c r="Q175" i="1"/>
  <c r="Q16" i="1"/>
  <c r="Y175" i="1" a="1"/>
  <c r="Y175" i="1"/>
  <c r="Y16" i="1" a="1"/>
  <c r="Y16" i="1"/>
  <c r="Y61" i="1" a="1"/>
  <c r="Y61" i="1"/>
  <c r="AU176" i="1"/>
  <c r="K43" i="1"/>
  <c r="E20" i="1"/>
  <c r="F154" i="1"/>
  <c r="W20" i="1" a="1"/>
  <c r="W20" i="1"/>
  <c r="AD176" i="1"/>
  <c r="AO167" i="1"/>
  <c r="AK84" i="1" a="1"/>
  <c r="AK84" i="1"/>
  <c r="L95" i="1"/>
  <c r="AS95" i="1"/>
  <c r="AA62" i="1" a="1"/>
  <c r="AA62" i="1"/>
  <c r="H53" i="1"/>
  <c r="AA76" i="1" a="1"/>
  <c r="AA76" i="1"/>
  <c r="I84" i="1"/>
  <c r="L151" i="1"/>
  <c r="AS151" i="1"/>
  <c r="AU62" i="1"/>
  <c r="Y162" i="1" a="1"/>
  <c r="Y162" i="1"/>
  <c r="AU63" i="1"/>
  <c r="H125" i="1"/>
  <c r="W76" i="1" a="1"/>
  <c r="W76" i="1"/>
  <c r="L53" i="1"/>
  <c r="AS53" i="1"/>
  <c r="F151" i="1"/>
  <c r="H8" i="1"/>
  <c r="H191" i="1"/>
  <c r="H153" i="1"/>
  <c r="V62" i="1" a="1"/>
  <c r="V62" i="1"/>
  <c r="E63" i="1"/>
  <c r="AA151" i="1" a="1"/>
  <c r="AA151" i="1"/>
  <c r="AK162" i="1" a="1"/>
  <c r="AK162" i="1"/>
  <c r="Q62" i="1"/>
  <c r="V125" i="1" a="1"/>
  <c r="V125" i="1"/>
  <c r="L84" i="1"/>
  <c r="AS84" i="1"/>
  <c r="AE76" i="1"/>
  <c r="I125" i="1"/>
  <c r="K63" i="1"/>
  <c r="AA162" i="1" a="1"/>
  <c r="AA162" i="1"/>
  <c r="AS125" i="1"/>
  <c r="AU53" i="1"/>
  <c r="I63" i="1"/>
  <c r="Q162" i="1"/>
  <c r="W62" i="1" a="1"/>
  <c r="W62" i="1"/>
  <c r="H63" i="1"/>
  <c r="AU151" i="1"/>
  <c r="X63" i="1" a="1"/>
  <c r="X63" i="1"/>
  <c r="AU95" i="1"/>
  <c r="Y62" i="1" a="1"/>
  <c r="Y62" i="1"/>
  <c r="E76" i="1"/>
  <c r="AS8" i="1"/>
  <c r="AS191" i="1"/>
  <c r="AS153" i="1"/>
  <c r="W84" i="1" a="1"/>
  <c r="W84" i="1"/>
  <c r="E162" i="1"/>
  <c r="Z63" i="1" a="1"/>
  <c r="Z63" i="1"/>
  <c r="V63" i="1" a="1"/>
  <c r="V63" i="1"/>
  <c r="W125" i="1" a="1"/>
  <c r="W125" i="1"/>
  <c r="Z95" i="1" a="1"/>
  <c r="Z95" i="1"/>
  <c r="E95" i="1"/>
  <c r="K8" i="1"/>
  <c r="K191" i="1"/>
  <c r="K153" i="1"/>
  <c r="I191" i="1"/>
  <c r="I153" i="1"/>
  <c r="F53" i="1"/>
  <c r="AD95" i="1"/>
  <c r="I162" i="1"/>
  <c r="H62" i="1"/>
  <c r="AO162" i="1"/>
  <c r="AD63" i="1"/>
  <c r="AA95" i="1" a="1"/>
  <c r="AA95" i="1"/>
  <c r="AE8" i="1"/>
  <c r="AE191" i="1"/>
  <c r="AE153" i="1"/>
  <c r="L62" i="1"/>
  <c r="AS62" i="1"/>
  <c r="AE53" i="1"/>
  <c r="Q125" i="1"/>
  <c r="Y76" i="1" a="1"/>
  <c r="Y76" i="1"/>
  <c r="K162" i="1"/>
  <c r="AM84" i="1"/>
  <c r="E151" i="1"/>
  <c r="Z84" i="1" a="1"/>
  <c r="Z84" i="1"/>
  <c r="H76" i="1"/>
  <c r="AD62" i="1"/>
  <c r="AD125" i="1"/>
  <c r="H162" i="1"/>
  <c r="AA53" i="1" a="1"/>
  <c r="AA53" i="1"/>
  <c r="N63" i="1"/>
  <c r="Z53" i="1" a="1"/>
  <c r="Z53" i="1"/>
  <c r="AM125" i="1"/>
  <c r="H95" i="1"/>
  <c r="Q151" i="1"/>
  <c r="AM76" i="1"/>
  <c r="H84" i="1"/>
  <c r="AO63" i="1"/>
  <c r="Q84" i="1"/>
  <c r="AE95" i="1"/>
  <c r="V53" i="1" a="1"/>
  <c r="V53" i="1"/>
  <c r="AD53" i="1"/>
  <c r="Y8" i="1" a="1"/>
  <c r="Y8" i="1"/>
  <c r="Y191" i="1" a="1"/>
  <c r="Y191" i="1"/>
  <c r="Y153" i="1" a="1"/>
  <c r="Y153" i="1"/>
  <c r="Y53" i="1" a="1"/>
  <c r="Y53" i="1"/>
  <c r="Z76" i="1" a="1"/>
  <c r="Z76" i="1"/>
  <c r="Z62" i="1" a="1"/>
  <c r="Z62" i="1"/>
  <c r="Z125" i="1" a="1"/>
  <c r="Z125" i="1"/>
  <c r="Z151" i="1" a="1"/>
  <c r="Z151" i="1"/>
  <c r="F8" i="1"/>
  <c r="F191" i="1"/>
  <c r="F153" i="1"/>
  <c r="AK125" i="1" a="1"/>
  <c r="AK125" i="1"/>
  <c r="AE63" i="1"/>
  <c r="AA63" i="1" a="1"/>
  <c r="AA63" i="1"/>
  <c r="AU162" i="1"/>
  <c r="AE151" i="1"/>
  <c r="X151" i="1" a="1"/>
  <c r="X151" i="1"/>
  <c r="E62" i="1"/>
  <c r="AK53" i="1" a="1"/>
  <c r="AK53" i="1"/>
  <c r="Q63" i="1"/>
  <c r="AU76" i="1"/>
  <c r="V8" i="1" a="1"/>
  <c r="V8" i="1"/>
  <c r="V191" i="1" a="1"/>
  <c r="V191" i="1"/>
  <c r="V153" i="1" a="1"/>
  <c r="V153" i="1"/>
  <c r="Z162" i="1" a="1"/>
  <c r="Z162" i="1"/>
  <c r="Y151" i="1" a="1"/>
  <c r="Y151" i="1"/>
  <c r="F125" i="1"/>
  <c r="AD151" i="1"/>
  <c r="V84" i="1" a="1"/>
  <c r="V84" i="1"/>
  <c r="Y63" i="1" a="1"/>
  <c r="Y63" i="1"/>
  <c r="V162" i="1" a="1"/>
  <c r="V162" i="1"/>
  <c r="K95" i="1"/>
  <c r="F63" i="1"/>
  <c r="L162" i="1"/>
  <c r="AS162" i="1"/>
  <c r="Q95" i="1"/>
  <c r="E53" i="1"/>
  <c r="K151" i="1"/>
  <c r="AU8" i="1"/>
  <c r="AU191" i="1"/>
  <c r="AU153" i="1"/>
  <c r="F95" i="1"/>
  <c r="AD162" i="1"/>
  <c r="I95" i="1"/>
  <c r="AO95" i="1" s="1"/>
  <c r="F62" i="1"/>
  <c r="AM62" i="1"/>
  <c r="AA8" i="1" a="1"/>
  <c r="AA8" i="1"/>
  <c r="AA191" i="1" a="1"/>
  <c r="AA191" i="1"/>
  <c r="AA153" i="1" a="1"/>
  <c r="AA153" i="1"/>
  <c r="I62" i="1"/>
  <c r="AO62" i="1" s="1"/>
  <c r="Y84" i="1" a="1"/>
  <c r="Y84" i="1"/>
  <c r="AO125" i="1"/>
  <c r="AK95" i="1" a="1"/>
  <c r="AK95" i="1"/>
  <c r="E125" i="1"/>
  <c r="AA125" i="1" a="1"/>
  <c r="AA125" i="1"/>
  <c r="Q53" i="1"/>
  <c r="I151" i="1"/>
  <c r="AO151" i="1" s="1"/>
  <c r="AS63" i="1"/>
  <c r="AD76" i="1"/>
  <c r="AD84" i="1"/>
  <c r="N95" i="1"/>
  <c r="L63" i="1"/>
  <c r="E8" i="1"/>
  <c r="E191" i="1"/>
  <c r="E153" i="1"/>
  <c r="AM162" i="1"/>
  <c r="W53" i="1" a="1"/>
  <c r="W53" i="1"/>
  <c r="AK76" i="1" a="1"/>
  <c r="AK76" i="1"/>
  <c r="AO8" i="1"/>
  <c r="AO191" i="1"/>
  <c r="AO153" i="1"/>
  <c r="AE84" i="1"/>
  <c r="L125" i="1"/>
  <c r="H151" i="1"/>
  <c r="X53" i="1" a="1"/>
  <c r="X53" i="1"/>
  <c r="K62" i="1"/>
  <c r="L8" i="1"/>
  <c r="L191" i="1"/>
  <c r="L153" i="1"/>
  <c r="V76" i="1" a="1"/>
  <c r="V76" i="1"/>
  <c r="AM8" i="1"/>
  <c r="AM191" i="1"/>
  <c r="AM153" i="1"/>
  <c r="W151" i="1" a="1"/>
  <c r="W151" i="1"/>
  <c r="N84" i="1"/>
  <c r="AM151" i="1"/>
  <c r="X125" i="1" a="1"/>
  <c r="X125" i="1"/>
  <c r="Q76" i="1"/>
  <c r="AK151" i="1" a="1"/>
  <c r="AK151" i="1"/>
  <c r="K53" i="1"/>
  <c r="W162" i="1" a="1"/>
  <c r="W162" i="1"/>
  <c r="V95" i="1" a="1"/>
  <c r="V95" i="1"/>
  <c r="AM63" i="1"/>
  <c r="K125" i="1"/>
  <c r="X84" i="1" a="1"/>
  <c r="X84" i="1"/>
  <c r="AA84" i="1" a="1"/>
  <c r="AA84" i="1"/>
  <c r="Y125" i="1" a="1"/>
  <c r="Y125" i="1"/>
  <c r="Y95" i="1" a="1"/>
  <c r="Y95" i="1"/>
  <c r="AM53" i="1"/>
  <c r="AD8" i="1"/>
  <c r="AD191" i="1"/>
  <c r="AD153" i="1"/>
  <c r="W63" i="1" a="1"/>
  <c r="W63" i="1"/>
  <c r="Q8" i="1"/>
  <c r="Q191" i="1"/>
  <c r="Q153" i="1"/>
  <c r="V151" i="1" a="1"/>
  <c r="V151" i="1"/>
  <c r="K84" i="1"/>
  <c r="X76" i="1" a="1"/>
  <c r="X76" i="1"/>
  <c r="I76" i="1"/>
  <c r="AO76" i="1" s="1"/>
  <c r="Z8" i="1" a="1"/>
  <c r="Z8" i="1"/>
  <c r="Z191" i="1" a="1"/>
  <c r="Z191" i="1"/>
  <c r="Z153" i="1" a="1"/>
  <c r="Z153" i="1"/>
  <c r="F84" i="1"/>
  <c r="AS76" i="1"/>
  <c r="N62" i="1"/>
  <c r="AK8" i="1" a="1"/>
  <c r="AK8" i="1"/>
  <c r="AK191" i="1" a="1"/>
  <c r="AK191" i="1"/>
  <c r="AK153" i="1" a="1"/>
  <c r="AK153" i="1"/>
  <c r="K76" i="1"/>
  <c r="E84" i="1"/>
  <c r="AE125" i="1"/>
  <c r="AE162" i="1"/>
  <c r="AK63" i="1" a="1"/>
  <c r="AK63" i="1"/>
  <c r="W8" i="1" a="1"/>
  <c r="W8" i="1"/>
  <c r="W191" i="1" a="1"/>
  <c r="W191" i="1"/>
  <c r="W153" i="1" a="1"/>
  <c r="W153" i="1"/>
  <c r="L76" i="1"/>
  <c r="I53" i="1"/>
  <c r="AO53" i="1" s="1"/>
  <c r="AM95" i="1"/>
  <c r="X62" i="1" a="1"/>
  <c r="X62" i="1"/>
  <c r="X8" i="1" a="1"/>
  <c r="X8" i="1"/>
  <c r="X191" i="1" a="1"/>
  <c r="X191" i="1"/>
  <c r="X153" i="1" a="1"/>
  <c r="X153" i="1"/>
  <c r="X95" i="1" a="1"/>
  <c r="X95" i="1"/>
  <c r="AO84" i="1"/>
  <c r="AU125" i="1"/>
  <c r="F76" i="1"/>
  <c r="AK62" i="1" a="1"/>
  <c r="AK62" i="1"/>
  <c r="X162" i="1" a="1"/>
  <c r="X162" i="1"/>
  <c r="F162" i="1"/>
  <c r="AE62" i="1"/>
  <c r="AU84" i="1"/>
  <c r="W95" i="1" a="1"/>
  <c r="W95" i="1"/>
  <c r="AD92" i="1"/>
  <c r="N94" i="1"/>
  <c r="I166" i="1"/>
  <c r="AE209" i="1"/>
  <c r="AA42" i="1" a="1"/>
  <c r="AA42" i="1"/>
  <c r="L58" i="1"/>
  <c r="L38" i="1"/>
  <c r="AS58" i="1"/>
  <c r="AS38" i="1"/>
  <c r="F209" i="1"/>
  <c r="V209" i="1" a="1"/>
  <c r="V209" i="1"/>
  <c r="AD166" i="1"/>
  <c r="H22" i="1"/>
  <c r="AA193" i="1" a="1"/>
  <c r="AA193" i="1"/>
  <c r="H92" i="1"/>
  <c r="Y22" i="1" a="1"/>
  <c r="Y22" i="1"/>
  <c r="Z193" i="1" a="1"/>
  <c r="Z193" i="1"/>
  <c r="AD58" i="1"/>
  <c r="AD38" i="1"/>
  <c r="W92" i="1" a="1"/>
  <c r="W92" i="1"/>
  <c r="AM166" i="1"/>
  <c r="Z83" i="1" a="1"/>
  <c r="Z83" i="1"/>
  <c r="I94" i="1"/>
  <c r="H47" i="1"/>
  <c r="AO94" i="1"/>
  <c r="H83" i="1"/>
  <c r="AK47" i="1" a="1"/>
  <c r="AK47" i="1"/>
  <c r="AA58" i="1" a="1"/>
  <c r="AA58" i="1"/>
  <c r="AA38" i="1" a="1"/>
  <c r="AA38" i="1"/>
  <c r="AU209" i="1"/>
  <c r="AE193" i="1"/>
  <c r="AU166" i="1"/>
  <c r="F193" i="1"/>
  <c r="V166" i="1" a="1"/>
  <c r="V166" i="1"/>
  <c r="Y193" i="1" a="1"/>
  <c r="Y193" i="1"/>
  <c r="AU83" i="1"/>
  <c r="AK92" i="1" a="1"/>
  <c r="AK92" i="1"/>
  <c r="Y83" i="1" a="1"/>
  <c r="Y83" i="1"/>
  <c r="AA83" i="1" a="1"/>
  <c r="AA83" i="1"/>
  <c r="AE47" i="1"/>
  <c r="Z58" i="1" a="1"/>
  <c r="Z58" i="1"/>
  <c r="Z38" i="1" a="1"/>
  <c r="Z38" i="1"/>
  <c r="Q83" i="1"/>
  <c r="X92" i="1" a="1"/>
  <c r="X92" i="1"/>
  <c r="F22" i="1"/>
  <c r="AO166" i="1"/>
  <c r="Q209" i="1"/>
  <c r="V92" i="1" a="1"/>
  <c r="V92" i="1"/>
  <c r="N58" i="1"/>
  <c r="N38" i="1"/>
  <c r="L22" i="1"/>
  <c r="AS22" i="1"/>
  <c r="AD42" i="1"/>
  <c r="Q58" i="1"/>
  <c r="Q38" i="1"/>
  <c r="V58" i="1" a="1"/>
  <c r="V58" i="1"/>
  <c r="V38" i="1" a="1"/>
  <c r="V38" i="1"/>
  <c r="V42" i="1" a="1"/>
  <c r="V42" i="1"/>
  <c r="Q92" i="1"/>
  <c r="AS47" i="1"/>
  <c r="X83" i="1" a="1"/>
  <c r="X83" i="1"/>
  <c r="Z42" i="1" a="1"/>
  <c r="Z42" i="1"/>
  <c r="V94" i="1" a="1"/>
  <c r="V94" i="1"/>
  <c r="H193" i="1"/>
  <c r="F83" i="1"/>
  <c r="E92" i="1"/>
  <c r="AA47" i="1" a="1"/>
  <c r="AA47" i="1"/>
  <c r="AM47" i="1"/>
  <c r="AK58" i="1" a="1"/>
  <c r="AK58" i="1"/>
  <c r="AK38" i="1" a="1"/>
  <c r="AK38" i="1"/>
  <c r="AS92" i="1"/>
  <c r="K83" i="1"/>
  <c r="W58" i="1" a="1"/>
  <c r="W58" i="1"/>
  <c r="W38" i="1" a="1"/>
  <c r="W38" i="1"/>
  <c r="AU47" i="1"/>
  <c r="K193" i="1"/>
  <c r="E42" i="1"/>
  <c r="I47" i="1"/>
  <c r="V83" i="1" a="1"/>
  <c r="V83" i="1"/>
  <c r="I209" i="1"/>
  <c r="AO209" i="1" s="1"/>
  <c r="H94" i="1"/>
  <c r="Y42" i="1" a="1"/>
  <c r="Y42" i="1"/>
  <c r="AK83" i="1" a="1"/>
  <c r="AK83" i="1"/>
  <c r="AD209" i="1"/>
  <c r="E47" i="1"/>
  <c r="AD193" i="1"/>
  <c r="W166" i="1" a="1"/>
  <c r="W166" i="1"/>
  <c r="AK42" i="1" a="1"/>
  <c r="AK42" i="1"/>
  <c r="AE92" i="1"/>
  <c r="H42" i="1"/>
  <c r="H209" i="1"/>
  <c r="Y209" i="1" a="1"/>
  <c r="Y209" i="1"/>
  <c r="AK94" i="1" a="1"/>
  <c r="AK94" i="1"/>
  <c r="L83" i="1"/>
  <c r="AS83" i="1"/>
  <c r="X209" i="1" a="1"/>
  <c r="X209" i="1"/>
  <c r="W94" i="1" a="1"/>
  <c r="W94" i="1"/>
  <c r="AA209" i="1" a="1"/>
  <c r="AA209" i="1"/>
  <c r="AE83" i="1"/>
  <c r="X166" i="1" a="1"/>
  <c r="X166" i="1"/>
  <c r="Z94" i="1" a="1"/>
  <c r="Z94" i="1"/>
  <c r="E58" i="1"/>
  <c r="E38" i="1"/>
  <c r="AM83" i="1"/>
  <c r="K47" i="1"/>
  <c r="W209" i="1" a="1"/>
  <c r="W209" i="1"/>
  <c r="Q42" i="1"/>
  <c r="E193" i="1"/>
  <c r="AU92" i="1"/>
  <c r="AM193" i="1"/>
  <c r="AE58" i="1"/>
  <c r="AE38" i="1"/>
  <c r="Y47" i="1" a="1"/>
  <c r="Y47" i="1"/>
  <c r="Q193" i="1"/>
  <c r="AD94" i="1"/>
  <c r="W22" i="1" a="1"/>
  <c r="W22" i="1"/>
  <c r="K42" i="1"/>
  <c r="E22" i="1"/>
  <c r="AK166" i="1" a="1"/>
  <c r="AK166" i="1"/>
  <c r="AE22" i="1"/>
  <c r="AD22" i="1"/>
  <c r="K58" i="1"/>
  <c r="K38" i="1"/>
  <c r="Q94" i="1"/>
  <c r="AM22" i="1"/>
  <c r="AU42" i="1"/>
  <c r="AU22" i="1"/>
  <c r="I22" i="1"/>
  <c r="H58" i="1"/>
  <c r="H38" i="1"/>
  <c r="E83" i="1"/>
  <c r="AD47" i="1"/>
  <c r="AM92" i="1"/>
  <c r="K94" i="1"/>
  <c r="X193" i="1" a="1"/>
  <c r="X193" i="1"/>
  <c r="AU94" i="1"/>
  <c r="I92" i="1"/>
  <c r="X47" i="1" a="1"/>
  <c r="X47" i="1"/>
  <c r="AM42" i="1"/>
  <c r="L92" i="1"/>
  <c r="AO22" i="1"/>
  <c r="AA22" i="1" a="1"/>
  <c r="AA22" i="1"/>
  <c r="Q166" i="1"/>
  <c r="F94" i="1"/>
  <c r="AE42" i="1"/>
  <c r="AA94" i="1" a="1"/>
  <c r="AA94" i="1"/>
  <c r="L193" i="1"/>
  <c r="AS193" i="1"/>
  <c r="AA92" i="1" a="1"/>
  <c r="AA92" i="1"/>
  <c r="Y58" i="1" a="1"/>
  <c r="Y58" i="1"/>
  <c r="Y38" i="1" a="1"/>
  <c r="Y38" i="1"/>
  <c r="Q47" i="1"/>
  <c r="Y94" i="1" a="1"/>
  <c r="Y94" i="1"/>
  <c r="I83" i="1"/>
  <c r="AO83" i="1" s="1"/>
  <c r="AM94" i="1"/>
  <c r="AK193" i="1" a="1"/>
  <c r="AK193" i="1"/>
  <c r="AA166" i="1" a="1"/>
  <c r="AA166" i="1"/>
  <c r="K92" i="1"/>
  <c r="AO92" i="1"/>
  <c r="W47" i="1" a="1"/>
  <c r="W47" i="1"/>
  <c r="AS166" i="1"/>
  <c r="F166" i="1"/>
  <c r="F47" i="1"/>
  <c r="L47" i="1"/>
  <c r="W42" i="1" a="1"/>
  <c r="W42" i="1"/>
  <c r="W193" i="1" a="1"/>
  <c r="W193" i="1"/>
  <c r="L209" i="1"/>
  <c r="AS209" i="1"/>
  <c r="X22" i="1" a="1"/>
  <c r="X22" i="1"/>
  <c r="AK209" i="1" a="1"/>
  <c r="AK209" i="1"/>
  <c r="AE166" i="1"/>
  <c r="E166" i="1"/>
  <c r="N193" i="1"/>
  <c r="AK22" i="1" a="1"/>
  <c r="AK22" i="1"/>
  <c r="Z47" i="1" a="1"/>
  <c r="Z47" i="1"/>
  <c r="V193" i="1" a="1"/>
  <c r="V193" i="1"/>
  <c r="Z166" i="1" a="1"/>
  <c r="Z166" i="1"/>
  <c r="Z92" i="1" a="1"/>
  <c r="Z92" i="1"/>
  <c r="N83" i="1"/>
  <c r="K209" i="1"/>
  <c r="AU193" i="1"/>
  <c r="Y166" i="1" a="1"/>
  <c r="Y166" i="1"/>
  <c r="I58" i="1"/>
  <c r="AO58" i="1" s="1"/>
  <c r="I38" i="1"/>
  <c r="AO38" i="1" s="1"/>
  <c r="H166" i="1"/>
  <c r="L42" i="1"/>
  <c r="AS42" i="1"/>
  <c r="X94" i="1" a="1"/>
  <c r="X94" i="1"/>
  <c r="AM209" i="1"/>
  <c r="X58" i="1" a="1"/>
  <c r="X58" i="1"/>
  <c r="X38" i="1" a="1"/>
  <c r="X38" i="1"/>
  <c r="AE94" i="1"/>
  <c r="V22" i="1" a="1"/>
  <c r="V22" i="1"/>
  <c r="AS94" i="1"/>
  <c r="I193" i="1"/>
  <c r="E94" i="1"/>
  <c r="N22" i="1"/>
  <c r="Y92" i="1" a="1"/>
  <c r="Y92" i="1"/>
  <c r="Q22" i="1"/>
  <c r="F58" i="1"/>
  <c r="F38" i="1"/>
  <c r="I42" i="1"/>
  <c r="AO42" i="1" s="1"/>
  <c r="Z22" i="1" a="1"/>
  <c r="Z22" i="1"/>
  <c r="AO47" i="1"/>
  <c r="AO193" i="1"/>
  <c r="W83" i="1" a="1"/>
  <c r="W83" i="1"/>
  <c r="K166" i="1"/>
  <c r="AD83" i="1"/>
  <c r="F42" i="1"/>
  <c r="L166" i="1"/>
  <c r="X42" i="1" a="1"/>
  <c r="X42" i="1"/>
  <c r="AM58" i="1"/>
  <c r="AM38" i="1"/>
  <c r="Z209" i="1" a="1"/>
  <c r="Z209" i="1"/>
  <c r="E209" i="1"/>
  <c r="K22" i="1"/>
  <c r="AU58" i="1"/>
  <c r="AU38" i="1"/>
  <c r="F92" i="1"/>
  <c r="L94" i="1"/>
  <c r="V47" i="1" a="1"/>
  <c r="V47" i="1"/>
  <c r="N42" i="1"/>
  <c r="X156" i="1" a="1"/>
  <c r="X156" i="1"/>
  <c r="H52" i="1"/>
  <c r="AS64" i="1"/>
  <c r="I172" i="1"/>
  <c r="AK198" i="1" a="1"/>
  <c r="AK198" i="1"/>
  <c r="AK172" i="1" a="1"/>
  <c r="AK172" i="1"/>
  <c r="AM54" i="1"/>
  <c r="Z52" i="1" a="1"/>
  <c r="Z52" i="1"/>
  <c r="F194" i="1"/>
  <c r="Z194" i="1" a="1"/>
  <c r="Z194" i="1"/>
  <c r="H156" i="1"/>
  <c r="AD28" i="1"/>
  <c r="AD183" i="1"/>
  <c r="I28" i="1"/>
  <c r="I183" i="1"/>
  <c r="W64" i="1" a="1"/>
  <c r="W64" i="1"/>
  <c r="Q64" i="1"/>
  <c r="AA172" i="1" a="1"/>
  <c r="AA172" i="1"/>
  <c r="Z54" i="1" a="1"/>
  <c r="Z54" i="1"/>
  <c r="L194" i="1"/>
  <c r="AS194" i="1"/>
  <c r="Q172" i="1"/>
  <c r="AM198" i="1"/>
  <c r="X194" i="1" a="1"/>
  <c r="X194" i="1"/>
  <c r="AE25" i="1"/>
  <c r="H172" i="1"/>
  <c r="AU198" i="1"/>
  <c r="AM194" i="1"/>
  <c r="X25" i="1" a="1"/>
  <c r="X25" i="1"/>
  <c r="AE198" i="1"/>
  <c r="X52" i="1" a="1"/>
  <c r="X52" i="1"/>
  <c r="L28" i="1"/>
  <c r="L183" i="1"/>
  <c r="AS28" i="1"/>
  <c r="AS183" i="1"/>
  <c r="K25" i="1"/>
  <c r="AM172" i="1"/>
  <c r="AD172" i="1"/>
  <c r="Z25" i="1" a="1"/>
  <c r="Z25" i="1"/>
  <c r="AS172" i="1"/>
  <c r="I25" i="1"/>
  <c r="N194" i="1"/>
  <c r="F124" i="1"/>
  <c r="W28" i="1" a="1"/>
  <c r="W28" i="1"/>
  <c r="W183" i="1" a="1"/>
  <c r="W183" i="1"/>
  <c r="AD156" i="1"/>
  <c r="Z28" i="1" a="1"/>
  <c r="Z28" i="1"/>
  <c r="Z183" i="1" a="1"/>
  <c r="Z183" i="1"/>
  <c r="AD54" i="1"/>
  <c r="X198" i="1" a="1"/>
  <c r="X198" i="1"/>
  <c r="AM52" i="1"/>
  <c r="W194" i="1" a="1"/>
  <c r="W194" i="1"/>
  <c r="AS54" i="1"/>
  <c r="AK156" i="1" a="1"/>
  <c r="AK156" i="1"/>
  <c r="E28" i="1"/>
  <c r="E183" i="1"/>
  <c r="V54" i="1" a="1"/>
  <c r="V54" i="1"/>
  <c r="AM28" i="1"/>
  <c r="AM183" i="1"/>
  <c r="K198" i="1"/>
  <c r="L54" i="1"/>
  <c r="AA194" i="1" a="1"/>
  <c r="AA194" i="1"/>
  <c r="H194" i="1"/>
  <c r="AU54" i="1"/>
  <c r="AU194" i="1"/>
  <c r="AO28" i="1"/>
  <c r="AO183" i="1"/>
  <c r="AO25" i="1"/>
  <c r="V194" i="1" a="1"/>
  <c r="V194" i="1"/>
  <c r="Q124" i="1"/>
  <c r="Y54" i="1" a="1"/>
  <c r="Y54" i="1"/>
  <c r="Q54" i="1"/>
  <c r="E25" i="1"/>
  <c r="AA198" i="1" a="1"/>
  <c r="AA198" i="1"/>
  <c r="H64" i="1"/>
  <c r="AD194" i="1"/>
  <c r="F54" i="1"/>
  <c r="W25" i="1" a="1"/>
  <c r="W25" i="1"/>
  <c r="X124" i="1" a="1"/>
  <c r="X124" i="1"/>
  <c r="Q25" i="1"/>
  <c r="V156" i="1" a="1"/>
  <c r="V156" i="1"/>
  <c r="H198" i="1"/>
  <c r="Q198" i="1"/>
  <c r="F52" i="1"/>
  <c r="H124" i="1"/>
  <c r="AD25" i="1"/>
  <c r="AM64" i="1"/>
  <c r="F28" i="1"/>
  <c r="F183" i="1"/>
  <c r="L156" i="1"/>
  <c r="AS156" i="1"/>
  <c r="I124" i="1"/>
  <c r="W198" i="1" a="1"/>
  <c r="W198" i="1"/>
  <c r="E54" i="1"/>
  <c r="Y198" i="1" a="1"/>
  <c r="Y198" i="1"/>
  <c r="AA28" i="1" a="1"/>
  <c r="AA28" i="1"/>
  <c r="AA183" i="1" a="1"/>
  <c r="AA183" i="1"/>
  <c r="W52" i="1" a="1"/>
  <c r="W52" i="1"/>
  <c r="L172" i="1"/>
  <c r="AK194" i="1" a="1"/>
  <c r="AK194" i="1"/>
  <c r="AE54" i="1"/>
  <c r="E172" i="1"/>
  <c r="AE172" i="1"/>
  <c r="Y124" i="1" a="1"/>
  <c r="Y124" i="1"/>
  <c r="X172" i="1" a="1"/>
  <c r="X172" i="1"/>
  <c r="X28" i="1" a="1"/>
  <c r="X28" i="1"/>
  <c r="X183" i="1" a="1"/>
  <c r="X183" i="1"/>
  <c r="K64" i="1"/>
  <c r="Y64" i="1" a="1"/>
  <c r="Y64" i="1"/>
  <c r="V64" i="1" a="1"/>
  <c r="V64" i="1"/>
  <c r="Y28" i="1" a="1"/>
  <c r="Y28" i="1"/>
  <c r="Y183" i="1" a="1"/>
  <c r="Y183" i="1"/>
  <c r="F198" i="1"/>
  <c r="AO172" i="1"/>
  <c r="F25" i="1"/>
  <c r="Z172" i="1" a="1"/>
  <c r="Z172" i="1"/>
  <c r="AK25" i="1" a="1"/>
  <c r="AK25" i="1"/>
  <c r="V25" i="1" a="1"/>
  <c r="V25" i="1"/>
  <c r="W172" i="1" a="1"/>
  <c r="W172" i="1"/>
  <c r="AD64" i="1"/>
  <c r="AM156" i="1"/>
  <c r="Y194" i="1" a="1"/>
  <c r="Y194" i="1"/>
  <c r="I156" i="1"/>
  <c r="AO156" i="1" s="1"/>
  <c r="AA124" i="1" a="1"/>
  <c r="AA124" i="1"/>
  <c r="W54" i="1" a="1"/>
  <c r="W54" i="1"/>
  <c r="AS124" i="1"/>
  <c r="X64" i="1" a="1"/>
  <c r="X64" i="1"/>
  <c r="K156" i="1"/>
  <c r="E156" i="1"/>
  <c r="Y172" i="1" a="1"/>
  <c r="Y172" i="1"/>
  <c r="L124" i="1"/>
  <c r="K124" i="1"/>
  <c r="W124" i="1" a="1"/>
  <c r="W124" i="1"/>
  <c r="AU156" i="1"/>
  <c r="H25" i="1"/>
  <c r="Z64" i="1" a="1"/>
  <c r="Z64" i="1"/>
  <c r="AE156" i="1"/>
  <c r="AU52" i="1"/>
  <c r="Q52" i="1"/>
  <c r="Y25" i="1" a="1"/>
  <c r="Y25" i="1"/>
  <c r="V124" i="1" a="1"/>
  <c r="V124" i="1"/>
  <c r="F172" i="1"/>
  <c r="AK124" i="1" a="1"/>
  <c r="AK124" i="1"/>
  <c r="AS52" i="1"/>
  <c r="AA52" i="1" a="1"/>
  <c r="AA52" i="1"/>
  <c r="AK64" i="1" a="1"/>
  <c r="AK64" i="1"/>
  <c r="AD198" i="1"/>
  <c r="L52" i="1"/>
  <c r="H28" i="1"/>
  <c r="H183" i="1"/>
  <c r="Y52" i="1" a="1"/>
  <c r="Y52" i="1"/>
  <c r="N64" i="1"/>
  <c r="K52" i="1"/>
  <c r="Z156" i="1" a="1"/>
  <c r="Z156" i="1"/>
  <c r="AA64" i="1" a="1"/>
  <c r="AA64" i="1"/>
  <c r="AE64" i="1"/>
  <c r="E194" i="1"/>
  <c r="E64" i="1"/>
  <c r="L64" i="1"/>
  <c r="Z198" i="1" a="1"/>
  <c r="Z198" i="1"/>
  <c r="K28" i="1"/>
  <c r="K183" i="1"/>
  <c r="I64" i="1"/>
  <c r="X54" i="1" a="1"/>
  <c r="X54" i="1"/>
  <c r="K194" i="1"/>
  <c r="AU64" i="1"/>
  <c r="L25" i="1"/>
  <c r="AS25" i="1"/>
  <c r="K172" i="1"/>
  <c r="V52" i="1" a="1"/>
  <c r="V52" i="1"/>
  <c r="AO124" i="1"/>
  <c r="E52" i="1"/>
  <c r="AA25" i="1" a="1"/>
  <c r="AA25" i="1"/>
  <c r="N25" i="1"/>
  <c r="Q194" i="1"/>
  <c r="E124" i="1"/>
  <c r="Y156" i="1" a="1"/>
  <c r="Y156" i="1"/>
  <c r="AU25" i="1"/>
  <c r="V28" i="1" a="1"/>
  <c r="V28" i="1"/>
  <c r="V183" i="1" a="1"/>
  <c r="V183" i="1"/>
  <c r="F156" i="1"/>
  <c r="AE52" i="1"/>
  <c r="I198" i="1"/>
  <c r="AO198" i="1" s="1"/>
  <c r="V198" i="1" a="1"/>
  <c r="V198" i="1"/>
  <c r="N172" i="1"/>
  <c r="I52" i="1"/>
  <c r="AO52" i="1" s="1"/>
  <c r="H54" i="1"/>
  <c r="AO64" i="1"/>
  <c r="AK28" i="1" a="1"/>
  <c r="AK28" i="1"/>
  <c r="AK183" i="1" a="1"/>
  <c r="AK183" i="1"/>
  <c r="L198" i="1"/>
  <c r="AS198" i="1"/>
  <c r="AK54" i="1" a="1"/>
  <c r="AK54" i="1"/>
  <c r="AA54" i="1" a="1"/>
  <c r="AA54" i="1"/>
  <c r="Q28" i="1"/>
  <c r="Q183" i="1"/>
  <c r="AE28" i="1"/>
  <c r="AE183" i="1"/>
  <c r="Q156" i="1"/>
  <c r="AD52" i="1"/>
  <c r="K54" i="1"/>
  <c r="Z124" i="1" a="1"/>
  <c r="Z124" i="1"/>
  <c r="AU124" i="1"/>
  <c r="W156" i="1" a="1"/>
  <c r="W156" i="1"/>
  <c r="AM124" i="1"/>
  <c r="AE124" i="1"/>
  <c r="AK52" i="1" a="1"/>
  <c r="AK52" i="1"/>
  <c r="AE194" i="1"/>
  <c r="AA156" i="1" a="1"/>
  <c r="AA156" i="1"/>
  <c r="I194" i="1"/>
  <c r="AO194" i="1" s="1"/>
  <c r="AM25" i="1"/>
  <c r="AD124" i="1"/>
  <c r="F64" i="1"/>
  <c r="I54" i="1"/>
  <c r="AO54" i="1" s="1"/>
  <c r="AU172" i="1"/>
  <c r="AU28" i="1"/>
  <c r="AU183" i="1"/>
  <c r="E198" i="1"/>
  <c r="V172" i="1" a="1"/>
  <c r="V172" i="1"/>
  <c r="AK73" i="1" a="1"/>
  <c r="AK73" i="1"/>
  <c r="H73" i="1"/>
  <c r="H72" i="1"/>
  <c r="I23" i="1"/>
  <c r="Z49" i="1" a="1"/>
  <c r="Z49" i="1"/>
  <c r="Z121" i="1" a="1"/>
  <c r="Z121" i="1"/>
  <c r="AD197" i="1"/>
  <c r="E87" i="1"/>
  <c r="AU73" i="1"/>
  <c r="AA174" i="1" a="1"/>
  <c r="AA174" i="1"/>
  <c r="AD72" i="1"/>
  <c r="E44" i="1"/>
  <c r="Z72" i="1" a="1"/>
  <c r="Z72" i="1"/>
  <c r="Q73" i="1"/>
  <c r="X49" i="1" a="1"/>
  <c r="X49" i="1"/>
  <c r="X121" i="1" a="1"/>
  <c r="X121" i="1"/>
  <c r="W72" i="1" a="1"/>
  <c r="W72" i="1"/>
  <c r="X197" i="1" a="1"/>
  <c r="X197" i="1"/>
  <c r="E73" i="1"/>
  <c r="AM197" i="1"/>
  <c r="X68" i="1" a="1"/>
  <c r="X68" i="1"/>
  <c r="Q197" i="1"/>
  <c r="AU197" i="1"/>
  <c r="H87" i="1"/>
  <c r="AE73" i="1"/>
  <c r="AA197" i="1" a="1"/>
  <c r="AA197" i="1"/>
  <c r="E49" i="1"/>
  <c r="E121" i="1"/>
  <c r="F68" i="1"/>
  <c r="Z184" i="1" a="1"/>
  <c r="Z184" i="1"/>
  <c r="Z118" i="1" a="1"/>
  <c r="Z118" i="1"/>
  <c r="K174" i="1"/>
  <c r="N68" i="1"/>
  <c r="F72" i="1"/>
  <c r="Q184" i="1"/>
  <c r="Q118" i="1"/>
  <c r="H23" i="1"/>
  <c r="AS174" i="1"/>
  <c r="L197" i="1"/>
  <c r="AS197" i="1"/>
  <c r="Y174" i="1" a="1"/>
  <c r="Y174" i="1"/>
  <c r="H197" i="1"/>
  <c r="F49" i="1"/>
  <c r="F121" i="1"/>
  <c r="AA184" i="1" a="1"/>
  <c r="AA184" i="1"/>
  <c r="AA118" i="1" a="1"/>
  <c r="AA118" i="1"/>
  <c r="Y23" i="1" a="1"/>
  <c r="Y23" i="1"/>
  <c r="V49" i="1" a="1"/>
  <c r="V49" i="1"/>
  <c r="V121" i="1" a="1"/>
  <c r="V121" i="1"/>
  <c r="AD174" i="1"/>
  <c r="Q49" i="1"/>
  <c r="Q121" i="1"/>
  <c r="L44" i="1"/>
  <c r="AS44" i="1"/>
  <c r="AK72" i="1" a="1"/>
  <c r="AK72" i="1"/>
  <c r="AS23" i="1"/>
  <c r="AD68" i="1"/>
  <c r="F44" i="1"/>
  <c r="AE174" i="1"/>
  <c r="X44" i="1" a="1"/>
  <c r="X44" i="1"/>
  <c r="L23" i="1"/>
  <c r="V73" i="1" a="1"/>
  <c r="V73" i="1"/>
  <c r="I73" i="1"/>
  <c r="AO73" i="1" s="1"/>
  <c r="AK87" i="1" a="1"/>
  <c r="AK87" i="1"/>
  <c r="Q44" i="1"/>
  <c r="H49" i="1"/>
  <c r="H121" i="1"/>
  <c r="V72" i="1" a="1"/>
  <c r="V72" i="1"/>
  <c r="H174" i="1"/>
  <c r="X174" i="1" a="1"/>
  <c r="X174" i="1"/>
  <c r="L68" i="1"/>
  <c r="AS68" i="1"/>
  <c r="X73" i="1" a="1"/>
  <c r="X73" i="1"/>
  <c r="K72" i="1"/>
  <c r="AS87" i="1"/>
  <c r="Z44" i="1" a="1"/>
  <c r="Z44" i="1"/>
  <c r="I87" i="1"/>
  <c r="N184" i="1"/>
  <c r="N118" i="1"/>
  <c r="K87" i="1"/>
  <c r="AS49" i="1"/>
  <c r="AS121" i="1"/>
  <c r="N23" i="1"/>
  <c r="Z174" i="1" a="1"/>
  <c r="Z174" i="1"/>
  <c r="AU87" i="1"/>
  <c r="V23" i="1" a="1"/>
  <c r="V23" i="1"/>
  <c r="H68" i="1"/>
  <c r="H184" i="1"/>
  <c r="H118" i="1"/>
  <c r="AK174" i="1" a="1"/>
  <c r="AK174" i="1"/>
  <c r="W184" i="1" a="1"/>
  <c r="W184" i="1"/>
  <c r="W118" i="1" a="1"/>
  <c r="W118" i="1"/>
  <c r="L184" i="1"/>
  <c r="L118" i="1"/>
  <c r="AS184" i="1"/>
  <c r="AS118" i="1"/>
  <c r="AA44" i="1" a="1"/>
  <c r="AA44" i="1"/>
  <c r="I44" i="1"/>
  <c r="AO44" i="1" s="1"/>
  <c r="W87" i="1" a="1"/>
  <c r="W87" i="1"/>
  <c r="AE87" i="1"/>
  <c r="Y73" i="1" a="1"/>
  <c r="Y73" i="1"/>
  <c r="K49" i="1"/>
  <c r="K121" i="1"/>
  <c r="W174" i="1" a="1"/>
  <c r="W174" i="1"/>
  <c r="AS72" i="1"/>
  <c r="AM23" i="1"/>
  <c r="N44" i="1"/>
  <c r="F23" i="1"/>
  <c r="AM49" i="1"/>
  <c r="AM121" i="1"/>
  <c r="AE44" i="1"/>
  <c r="AK49" i="1" a="1"/>
  <c r="AK49" i="1"/>
  <c r="AK121" i="1" a="1"/>
  <c r="AK121" i="1"/>
  <c r="V68" i="1" a="1"/>
  <c r="V68" i="1"/>
  <c r="E184" i="1"/>
  <c r="E118" i="1"/>
  <c r="AK184" i="1" a="1"/>
  <c r="AK184" i="1"/>
  <c r="AK118" i="1" a="1"/>
  <c r="AK118" i="1"/>
  <c r="E197" i="1"/>
  <c r="AU184" i="1"/>
  <c r="AU118" i="1"/>
  <c r="K197" i="1"/>
  <c r="AA87" i="1" a="1"/>
  <c r="AA87" i="1"/>
  <c r="Y68" i="1" a="1"/>
  <c r="Y68" i="1"/>
  <c r="AU174" i="1"/>
  <c r="AU44" i="1"/>
  <c r="L49" i="1"/>
  <c r="L121" i="1"/>
  <c r="AA72" i="1" a="1"/>
  <c r="AA72" i="1"/>
  <c r="Z197" i="1" a="1"/>
  <c r="Z197" i="1"/>
  <c r="Q174" i="1"/>
  <c r="E174" i="1"/>
  <c r="X87" i="1" a="1"/>
  <c r="X87" i="1"/>
  <c r="Q23" i="1"/>
  <c r="Z68" i="1" a="1"/>
  <c r="Z68" i="1"/>
  <c r="AA49" i="1" a="1"/>
  <c r="AA49" i="1"/>
  <c r="AA121" i="1" a="1"/>
  <c r="AA121" i="1"/>
  <c r="K184" i="1"/>
  <c r="K118" i="1"/>
  <c r="AA73" i="1" a="1"/>
  <c r="AA73" i="1"/>
  <c r="X23" i="1" a="1"/>
  <c r="X23" i="1"/>
  <c r="AD184" i="1"/>
  <c r="AD118" i="1"/>
  <c r="I72" i="1"/>
  <c r="E68" i="1"/>
  <c r="AM73" i="1"/>
  <c r="K73" i="1"/>
  <c r="W68" i="1" a="1"/>
  <c r="W68" i="1"/>
  <c r="AM174" i="1"/>
  <c r="AE68" i="1"/>
  <c r="Y87" i="1" a="1"/>
  <c r="Y87" i="1"/>
  <c r="L72" i="1"/>
  <c r="Q72" i="1"/>
  <c r="AD23" i="1"/>
  <c r="V44" i="1" a="1"/>
  <c r="V44" i="1"/>
  <c r="Y184" i="1" a="1"/>
  <c r="Y184" i="1"/>
  <c r="Y118" i="1" a="1"/>
  <c r="Y118" i="1"/>
  <c r="AD49" i="1"/>
  <c r="AD121" i="1"/>
  <c r="F174" i="1"/>
  <c r="V184" i="1" a="1"/>
  <c r="V184" i="1"/>
  <c r="V118" i="1" a="1"/>
  <c r="V118" i="1"/>
  <c r="AK23" i="1" a="1"/>
  <c r="AK23" i="1"/>
  <c r="E23" i="1"/>
  <c r="X72" i="1" a="1"/>
  <c r="X72" i="1"/>
  <c r="AD44" i="1"/>
  <c r="AK68" i="1" a="1"/>
  <c r="AK68" i="1"/>
  <c r="L73" i="1"/>
  <c r="AS73" i="1"/>
  <c r="AA23" i="1" a="1"/>
  <c r="AA23" i="1"/>
  <c r="F73" i="1"/>
  <c r="Z87" i="1" a="1"/>
  <c r="Z87" i="1"/>
  <c r="W73" i="1" a="1"/>
  <c r="W73" i="1"/>
  <c r="AM68" i="1"/>
  <c r="AO23" i="1"/>
  <c r="AU23" i="1"/>
  <c r="W44" i="1" a="1"/>
  <c r="W44" i="1"/>
  <c r="AU72" i="1"/>
  <c r="AE197" i="1"/>
  <c r="F184" i="1"/>
  <c r="F118" i="1"/>
  <c r="V197" i="1" a="1"/>
  <c r="V197" i="1"/>
  <c r="L174" i="1"/>
  <c r="I68" i="1"/>
  <c r="N87" i="1"/>
  <c r="L87" i="1"/>
  <c r="AE49" i="1"/>
  <c r="AE121" i="1"/>
  <c r="Y72" i="1" a="1"/>
  <c r="Y72" i="1"/>
  <c r="F197" i="1"/>
  <c r="W49" i="1" a="1"/>
  <c r="W49" i="1"/>
  <c r="W121" i="1" a="1"/>
  <c r="W121" i="1"/>
  <c r="AE184" i="1"/>
  <c r="AE118" i="1"/>
  <c r="AM87" i="1"/>
  <c r="H44" i="1"/>
  <c r="Z23" i="1" a="1"/>
  <c r="Z23" i="1"/>
  <c r="F87" i="1"/>
  <c r="Q68" i="1"/>
  <c r="I49" i="1"/>
  <c r="I121" i="1"/>
  <c r="AM44" i="1"/>
  <c r="K23" i="1"/>
  <c r="AO87" i="1"/>
  <c r="K44" i="1"/>
  <c r="AM184" i="1"/>
  <c r="AM118" i="1"/>
  <c r="AD73" i="1"/>
  <c r="K68" i="1"/>
  <c r="Q87" i="1"/>
  <c r="AE72" i="1"/>
  <c r="Y197" i="1" a="1"/>
  <c r="Y197" i="1"/>
  <c r="Z73" i="1" a="1"/>
  <c r="Z73" i="1"/>
  <c r="AU68" i="1"/>
  <c r="AK197" i="1" a="1"/>
  <c r="AK197" i="1"/>
  <c r="Y44" i="1" a="1"/>
  <c r="Y44" i="1"/>
  <c r="Y49" i="1" a="1"/>
  <c r="Y49" i="1"/>
  <c r="Y121" i="1" a="1"/>
  <c r="Y121" i="1"/>
  <c r="N197" i="1"/>
  <c r="V87" i="1" a="1"/>
  <c r="V87" i="1"/>
  <c r="W197" i="1" a="1"/>
  <c r="W197" i="1"/>
  <c r="AU49" i="1"/>
  <c r="AU121" i="1"/>
  <c r="I174" i="1"/>
  <c r="AO174" i="1" s="1"/>
  <c r="I184" i="1"/>
  <c r="AO184" i="1" s="1"/>
  <c r="I118" i="1"/>
  <c r="AO118" i="1" s="1"/>
  <c r="I197" i="1"/>
  <c r="AO197" i="1" s="1"/>
  <c r="V174" i="1" a="1"/>
  <c r="V174" i="1"/>
  <c r="E72" i="1"/>
  <c r="W23" i="1" a="1"/>
  <c r="W23" i="1"/>
  <c r="AO72" i="1"/>
  <c r="AD87" i="1"/>
  <c r="AO49" i="1"/>
  <c r="AO121" i="1"/>
  <c r="AO68" i="1"/>
  <c r="AE23" i="1"/>
  <c r="AK44" i="1" a="1"/>
  <c r="AK44" i="1"/>
  <c r="X184" i="1" a="1"/>
  <c r="X184" i="1"/>
  <c r="X118" i="1" a="1"/>
  <c r="X118" i="1"/>
  <c r="AA68" i="1" a="1"/>
  <c r="AA68" i="1"/>
  <c r="AM72" i="1"/>
  <c r="W179" i="1" a="1"/>
  <c r="W179" i="1"/>
  <c r="AM101" i="1"/>
  <c r="Q179" i="1"/>
  <c r="AS179" i="1"/>
  <c r="H101" i="1"/>
  <c r="AK195" i="1" a="1"/>
  <c r="AK195" i="1"/>
  <c r="I24" i="1"/>
  <c r="E60" i="1"/>
  <c r="W195" i="1" a="1"/>
  <c r="W195" i="1"/>
  <c r="F195" i="1"/>
  <c r="K179" i="1"/>
  <c r="L85" i="1"/>
  <c r="AS85" i="1"/>
  <c r="N24" i="1"/>
  <c r="H50" i="1"/>
  <c r="AA182" i="1" a="1"/>
  <c r="AA182" i="1"/>
  <c r="AK50" i="1" a="1"/>
  <c r="AK50" i="1"/>
  <c r="AO24" i="1"/>
  <c r="AE85" i="1"/>
  <c r="AS182" i="1"/>
  <c r="H195" i="1"/>
  <c r="AU149" i="1"/>
  <c r="AU107" i="1"/>
  <c r="AK24" i="1" a="1"/>
  <c r="AK24" i="1"/>
  <c r="H85" i="1"/>
  <c r="AU24" i="1"/>
  <c r="AM179" i="1"/>
  <c r="E149" i="1"/>
  <c r="E107" i="1"/>
  <c r="W182" i="1" a="1"/>
  <c r="W182" i="1"/>
  <c r="I85" i="1"/>
  <c r="AA179" i="1" a="1"/>
  <c r="AA179" i="1"/>
  <c r="AK85" i="1" a="1"/>
  <c r="AK85" i="1"/>
  <c r="V195" i="1" a="1"/>
  <c r="V195" i="1"/>
  <c r="Y60" i="1" a="1"/>
  <c r="Y60" i="1"/>
  <c r="AE60" i="1"/>
  <c r="H149" i="1"/>
  <c r="H107" i="1"/>
  <c r="AD101" i="1"/>
  <c r="I75" i="1"/>
  <c r="AO75" i="1" s="1"/>
  <c r="I3" i="1"/>
  <c r="AO3" i="1" s="1"/>
  <c r="AM85" i="1"/>
  <c r="AS149" i="1"/>
  <c r="AS107" i="1"/>
  <c r="I195" i="1"/>
  <c r="N182" i="1"/>
  <c r="AE24" i="1"/>
  <c r="Y149" i="1" a="1"/>
  <c r="Y149" i="1"/>
  <c r="Y107" i="1" a="1"/>
  <c r="Y107" i="1"/>
  <c r="Y75" i="1" a="1"/>
  <c r="Y75" i="1"/>
  <c r="Y3" i="1" a="1"/>
  <c r="Y3" i="1"/>
  <c r="AD60" i="1"/>
  <c r="K149" i="1"/>
  <c r="K107" i="1"/>
  <c r="K182" i="1"/>
  <c r="AU179" i="1"/>
  <c r="E75" i="1"/>
  <c r="E3" i="1"/>
  <c r="Z50" i="1" a="1"/>
  <c r="Z50" i="1"/>
  <c r="H24" i="1"/>
  <c r="AS101" i="1"/>
  <c r="X24" i="1" a="1"/>
  <c r="X24" i="1"/>
  <c r="V24" i="1" a="1"/>
  <c r="V24" i="1"/>
  <c r="AK101" i="1" a="1"/>
  <c r="AK101" i="1"/>
  <c r="W50" i="1" a="1"/>
  <c r="W50" i="1"/>
  <c r="W101" i="1" a="1"/>
  <c r="W101" i="1"/>
  <c r="E182" i="1"/>
  <c r="AU60" i="1"/>
  <c r="X149" i="1" a="1"/>
  <c r="X149" i="1"/>
  <c r="X107" i="1" a="1"/>
  <c r="X107" i="1"/>
  <c r="W24" i="1" a="1"/>
  <c r="W24" i="1"/>
  <c r="Q60" i="1"/>
  <c r="N195" i="1"/>
  <c r="AD85" i="1"/>
  <c r="AE75" i="1"/>
  <c r="AE3" i="1"/>
  <c r="V149" i="1" a="1"/>
  <c r="V149" i="1"/>
  <c r="V107" i="1" a="1"/>
  <c r="V107" i="1"/>
  <c r="AM24" i="1"/>
  <c r="AU50" i="1"/>
  <c r="H179" i="1"/>
  <c r="H75" i="1"/>
  <c r="H3" i="1"/>
  <c r="Z24" i="1" a="1"/>
  <c r="Z24" i="1"/>
  <c r="AS60" i="1"/>
  <c r="F179" i="1"/>
  <c r="Q50" i="1"/>
  <c r="K60" i="1"/>
  <c r="Y85" i="1" a="1"/>
  <c r="Y85" i="1"/>
  <c r="Z75" i="1" a="1"/>
  <c r="Z75" i="1"/>
  <c r="Z3" i="1" a="1"/>
  <c r="Z3" i="1"/>
  <c r="L179" i="1"/>
  <c r="AD75" i="1"/>
  <c r="AD3" i="1"/>
  <c r="Q149" i="1"/>
  <c r="Q107" i="1"/>
  <c r="AK75" i="1" a="1"/>
  <c r="AK75" i="1"/>
  <c r="AK3" i="1" a="1"/>
  <c r="AK3" i="1"/>
  <c r="V101" i="1" a="1"/>
  <c r="V101" i="1"/>
  <c r="AA85" i="1" a="1"/>
  <c r="AA85" i="1"/>
  <c r="E179" i="1"/>
  <c r="X182" i="1" a="1"/>
  <c r="X182" i="1"/>
  <c r="L60" i="1"/>
  <c r="K85" i="1"/>
  <c r="AD182" i="1"/>
  <c r="Z60" i="1" a="1"/>
  <c r="Z60" i="1"/>
  <c r="H182" i="1"/>
  <c r="I60" i="1"/>
  <c r="AO60" i="1" s="1"/>
  <c r="L50" i="1"/>
  <c r="AS50" i="1"/>
  <c r="I149" i="1"/>
  <c r="AO149" i="1" s="1"/>
  <c r="I107" i="1"/>
  <c r="AO107" i="1" s="1"/>
  <c r="Z149" i="1" a="1"/>
  <c r="Z149" i="1"/>
  <c r="Z107" i="1" a="1"/>
  <c r="Z107" i="1"/>
  <c r="X60" i="1" a="1"/>
  <c r="X60" i="1"/>
  <c r="AU101" i="1"/>
  <c r="AO195" i="1"/>
  <c r="Q85" i="1"/>
  <c r="AS195" i="1"/>
  <c r="AU182" i="1"/>
  <c r="AM50" i="1"/>
  <c r="AE50" i="1"/>
  <c r="Y182" i="1" a="1"/>
  <c r="Y182" i="1"/>
  <c r="AE179" i="1"/>
  <c r="AD179" i="1"/>
  <c r="W75" i="1" a="1"/>
  <c r="W75" i="1"/>
  <c r="W3" i="1" a="1"/>
  <c r="W3" i="1"/>
  <c r="Q24" i="1"/>
  <c r="AD195" i="1"/>
  <c r="L149" i="1"/>
  <c r="L107" i="1"/>
  <c r="K75" i="1"/>
  <c r="K3" i="1"/>
  <c r="X179" i="1" a="1"/>
  <c r="X179" i="1"/>
  <c r="F101" i="1"/>
  <c r="W149" i="1" a="1"/>
  <c r="W149" i="1"/>
  <c r="W107" i="1" a="1"/>
  <c r="W107" i="1"/>
  <c r="E101" i="1"/>
  <c r="E24" i="1"/>
  <c r="Q75" i="1"/>
  <c r="Q3" i="1"/>
  <c r="L195" i="1"/>
  <c r="L182" i="1"/>
  <c r="X85" i="1" a="1"/>
  <c r="X85" i="1"/>
  <c r="AD50" i="1"/>
  <c r="K195" i="1"/>
  <c r="Y101" i="1" a="1"/>
  <c r="Y101" i="1"/>
  <c r="AK179" i="1" a="1"/>
  <c r="AK179" i="1"/>
  <c r="AK182" i="1" a="1"/>
  <c r="AK182" i="1"/>
  <c r="AD24" i="1"/>
  <c r="AA195" i="1" a="1"/>
  <c r="AA195" i="1"/>
  <c r="N85" i="1"/>
  <c r="F85" i="1"/>
  <c r="AE101" i="1"/>
  <c r="K24" i="1"/>
  <c r="H60" i="1"/>
  <c r="Z179" i="1" a="1"/>
  <c r="Z179" i="1"/>
  <c r="Q101" i="1"/>
  <c r="K101" i="1"/>
  <c r="E85" i="1"/>
  <c r="V50" i="1" a="1"/>
  <c r="V50" i="1"/>
  <c r="I179" i="1"/>
  <c r="X50" i="1" a="1"/>
  <c r="X50" i="1"/>
  <c r="V60" i="1" a="1"/>
  <c r="V60" i="1"/>
  <c r="F60" i="1"/>
  <c r="L24" i="1"/>
  <c r="AS24" i="1"/>
  <c r="Y179" i="1" a="1"/>
  <c r="Y179" i="1"/>
  <c r="V182" i="1" a="1"/>
  <c r="V182" i="1"/>
  <c r="Q195" i="1"/>
  <c r="AM60" i="1"/>
  <c r="AA75" i="1" a="1"/>
  <c r="AA75" i="1"/>
  <c r="AA3" i="1" a="1"/>
  <c r="AA3" i="1"/>
  <c r="Q182" i="1"/>
  <c r="AA101" i="1" a="1"/>
  <c r="AA101" i="1"/>
  <c r="AU75" i="1"/>
  <c r="AU3" i="1"/>
  <c r="X195" i="1" a="1"/>
  <c r="X195" i="1"/>
  <c r="W85" i="1" a="1"/>
  <c r="W85" i="1"/>
  <c r="AK60" i="1" a="1"/>
  <c r="AK60" i="1"/>
  <c r="W60" i="1" a="1"/>
  <c r="W60" i="1"/>
  <c r="AA50" i="1" a="1"/>
  <c r="AA50" i="1"/>
  <c r="E50" i="1"/>
  <c r="AU85" i="1"/>
  <c r="Y195" i="1" a="1"/>
  <c r="Y195" i="1"/>
  <c r="Z101" i="1" a="1"/>
  <c r="Z101" i="1"/>
  <c r="F50" i="1"/>
  <c r="AE149" i="1"/>
  <c r="AE107" i="1"/>
  <c r="F75" i="1"/>
  <c r="F3" i="1"/>
  <c r="AD149" i="1"/>
  <c r="AD107" i="1"/>
  <c r="AU195" i="1"/>
  <c r="AE195" i="1"/>
  <c r="AM195" i="1"/>
  <c r="I182" i="1"/>
  <c r="X75" i="1" a="1"/>
  <c r="X75" i="1"/>
  <c r="X3" i="1" a="1"/>
  <c r="X3" i="1"/>
  <c r="F24" i="1"/>
  <c r="AM182" i="1"/>
  <c r="L75" i="1"/>
  <c r="L3" i="1"/>
  <c r="AS75" i="1"/>
  <c r="AS3" i="1"/>
  <c r="Y50" i="1" a="1"/>
  <c r="Y50" i="1"/>
  <c r="AO85" i="1"/>
  <c r="V75" i="1" a="1"/>
  <c r="V75" i="1"/>
  <c r="V3" i="1" a="1"/>
  <c r="V3" i="1"/>
  <c r="F182" i="1"/>
  <c r="AM149" i="1"/>
  <c r="AM107" i="1"/>
  <c r="N60" i="1"/>
  <c r="L101" i="1"/>
  <c r="I50" i="1"/>
  <c r="AO50" i="1" s="1"/>
  <c r="AK149" i="1" a="1"/>
  <c r="AK149" i="1"/>
  <c r="AK107" i="1" a="1"/>
  <c r="AK107" i="1"/>
  <c r="AO182" i="1"/>
  <c r="Y24" i="1" a="1"/>
  <c r="Y24" i="1"/>
  <c r="Z85" i="1" a="1"/>
  <c r="Z85" i="1"/>
  <c r="X101" i="1" a="1"/>
  <c r="X101" i="1"/>
  <c r="Z195" i="1" a="1"/>
  <c r="Z195" i="1"/>
  <c r="AA149" i="1" a="1"/>
  <c r="AA149" i="1"/>
  <c r="AA107" i="1" a="1"/>
  <c r="AA107" i="1"/>
  <c r="V179" i="1" a="1"/>
  <c r="V179" i="1"/>
  <c r="V85" i="1" a="1"/>
  <c r="V85" i="1"/>
  <c r="F149" i="1"/>
  <c r="F107" i="1"/>
  <c r="AA60" i="1" a="1"/>
  <c r="AA60" i="1"/>
  <c r="I101" i="1"/>
  <c r="AO101" i="1" s="1"/>
  <c r="AM75" i="1"/>
  <c r="AM3" i="1"/>
  <c r="AE182" i="1"/>
  <c r="Z182" i="1" a="1"/>
  <c r="Z182" i="1"/>
  <c r="AA24" i="1" a="1"/>
  <c r="AA24" i="1"/>
  <c r="AO179" i="1"/>
  <c r="K50" i="1"/>
  <c r="E195" i="1"/>
  <c r="V140" i="2" a="1"/>
  <c r="V140" i="2"/>
  <c r="V85" i="2" a="1"/>
  <c r="V85" i="2"/>
  <c r="W82" i="2" a="1"/>
  <c r="W82" i="2"/>
  <c r="V48" i="2" a="1"/>
  <c r="V48" i="2"/>
  <c r="V224" i="2" a="1"/>
  <c r="V224" i="2"/>
  <c r="V185" i="2" a="1"/>
  <c r="V185" i="2"/>
  <c r="V184" i="2" a="1"/>
  <c r="V184" i="2"/>
  <c r="V120" i="2" a="1"/>
  <c r="V120" i="2"/>
  <c r="V208" i="2" a="1"/>
  <c r="V208" i="2"/>
  <c r="W14" i="2" a="1"/>
  <c r="W14" i="2"/>
  <c r="W117" i="2" a="1"/>
  <c r="W117" i="2"/>
  <c r="W31" i="2" a="1"/>
  <c r="W31" i="2" l="1"/>
  <c r="V98" i="2" a="1"/>
  <c r="V98" i="2"/>
  <c r="V56" i="2" a="1"/>
  <c r="V56" i="2"/>
  <c r="W85" i="2" a="1"/>
  <c r="W85" i="2"/>
  <c r="V31" i="2" a="1"/>
  <c r="V31" i="2"/>
  <c r="W98" i="2" a="1"/>
  <c r="W98" i="2"/>
  <c r="W56" i="2" a="1"/>
  <c r="W56" i="2"/>
  <c r="W48" i="2" a="1"/>
  <c r="W48" i="2"/>
  <c r="W224" i="2" a="1"/>
  <c r="W224" i="2"/>
  <c r="W208" i="2" a="1"/>
  <c r="W208" i="2"/>
  <c r="V82" i="2" a="1"/>
  <c r="V82" i="2"/>
  <c r="W80" i="2" a="1"/>
  <c r="W80" i="2"/>
  <c r="V80" i="2" a="1"/>
  <c r="V80" i="2"/>
  <c r="W140" i="2" a="1"/>
  <c r="W140" i="2"/>
  <c r="V14" i="2" a="1"/>
  <c r="V14" i="2"/>
  <c r="V117" i="2" a="1"/>
  <c r="V117" i="2"/>
  <c r="W185" i="2" a="1"/>
  <c r="W185" i="2"/>
  <c r="W184" i="2" a="1"/>
  <c r="W184" i="2"/>
  <c r="W120" i="2" a="1"/>
  <c r="W120" i="2"/>
  <c r="V3" i="2" a="1"/>
  <c r="V3" i="2" l="1"/>
  <c r="V135" i="2" a="1"/>
  <c r="V135" i="2"/>
  <c r="W218" i="2" a="1"/>
  <c r="W218" i="2"/>
  <c r="W190" i="2" a="1"/>
  <c r="W190" i="2"/>
  <c r="W116" i="2" a="1"/>
  <c r="W116" i="2"/>
  <c r="V81" i="2" a="1"/>
  <c r="V81" i="2"/>
  <c r="V215" i="2" a="1"/>
  <c r="V215" i="2"/>
  <c r="V212" i="2" a="1"/>
  <c r="V212" i="2"/>
  <c r="V114" i="2" a="1"/>
  <c r="V114" i="2"/>
  <c r="W215" i="2" a="1"/>
  <c r="W215" i="2"/>
  <c r="W212" i="2" a="1"/>
  <c r="W212" i="2"/>
  <c r="W114" i="2" a="1"/>
  <c r="W114" i="2"/>
  <c r="W135" i="2" a="1"/>
  <c r="W135" i="2" l="1"/>
  <c r="W3" i="2" a="1"/>
  <c r="W3" i="2"/>
  <c r="W207" i="2" a="1"/>
  <c r="W207" i="2"/>
  <c r="I9" i="8"/>
  <c r="I8" i="8"/>
  <c r="W136" i="2" a="1"/>
  <c r="W136" i="2"/>
  <c r="V44" i="2" a="1"/>
  <c r="V44" i="2"/>
  <c r="V218" i="2" a="1"/>
  <c r="V218" i="2"/>
  <c r="V190" i="2" a="1"/>
  <c r="V190" i="2"/>
  <c r="V116" i="2" a="1"/>
  <c r="V116" i="2"/>
  <c r="V207" i="2" a="1"/>
  <c r="V207" i="2"/>
  <c r="W44" i="2" a="1"/>
  <c r="W44" i="2"/>
  <c r="W62" i="2" a="1"/>
  <c r="W62" i="2"/>
  <c r="W214" i="2" a="1"/>
  <c r="W214" i="2"/>
  <c r="W213" i="2" a="1"/>
  <c r="W213" i="2"/>
  <c r="W6" i="2" a="1"/>
  <c r="W6" i="2"/>
  <c r="V214" i="2" a="1"/>
  <c r="V214" i="2"/>
  <c r="V213" i="2" a="1"/>
  <c r="V213" i="2"/>
  <c r="W81" i="2" a="1"/>
  <c r="W81" i="2"/>
  <c r="V6" i="2" a="1"/>
  <c r="V6" i="2"/>
  <c r="V136" i="2" a="1"/>
  <c r="V136" i="2"/>
  <c r="V62" i="2" a="1"/>
  <c r="V62" i="2"/>
  <c r="W7" i="2" a="1"/>
  <c r="W7" i="2"/>
  <c r="V102" i="2" a="1"/>
  <c r="V102" i="2"/>
  <c r="W24" i="2" a="1"/>
  <c r="W24" i="2"/>
  <c r="V103" i="2" a="1"/>
  <c r="V103" i="2"/>
  <c r="W103" i="2" a="1"/>
  <c r="W103" i="2"/>
  <c r="W29" i="2" a="1"/>
  <c r="W29" i="2"/>
  <c r="V139" i="2" a="1"/>
  <c r="V139" i="2"/>
  <c r="V12" i="2" a="1"/>
  <c r="V12" i="2"/>
  <c r="V29" i="2" a="1"/>
  <c r="V29" i="2"/>
  <c r="W160" i="2" a="1"/>
  <c r="W160" i="2"/>
  <c r="W119" i="2" a="1"/>
  <c r="W119" i="2"/>
  <c r="W139" i="2" a="1"/>
  <c r="W139" i="2"/>
  <c r="W79" i="2" a="1"/>
  <c r="W79" i="2"/>
  <c r="V160" i="2" a="1"/>
  <c r="V160" i="2"/>
  <c r="V119" i="2" a="1"/>
  <c r="V119" i="2"/>
  <c r="W12" i="2" a="1"/>
  <c r="W12" i="2"/>
  <c r="V7" i="2" a="1"/>
  <c r="V7" i="2"/>
  <c r="V24" i="2" a="1"/>
  <c r="V24" i="2"/>
  <c r="W102" i="2" a="1"/>
  <c r="W102" i="2"/>
  <c r="V79" i="2" a="1"/>
  <c r="V79" i="2"/>
  <c r="W76" i="2" a="1"/>
  <c r="W76" i="2"/>
  <c r="W42" i="2" a="1"/>
  <c r="W42" i="2"/>
  <c r="V76" i="2" a="1"/>
  <c r="V76" i="2"/>
  <c r="V42" i="2" a="1"/>
  <c r="V42" i="2"/>
  <c r="V61" i="2" a="1"/>
  <c r="V61" i="2"/>
  <c r="V109" i="2" a="1"/>
  <c r="V109" i="2"/>
  <c r="W96" i="2" a="1"/>
  <c r="W96" i="2"/>
  <c r="W36" i="2" a="1"/>
  <c r="W36" i="2"/>
  <c r="W126" i="2" a="1"/>
  <c r="W126" i="2"/>
  <c r="V204" i="2" a="1"/>
  <c r="V204" i="2"/>
  <c r="V203" i="2" a="1"/>
  <c r="V203" i="2"/>
  <c r="W11" i="2" a="1"/>
  <c r="W11" i="2"/>
  <c r="V132" i="2" a="1"/>
  <c r="V132" i="2"/>
  <c r="V33" i="2" a="1"/>
  <c r="V33" i="2"/>
  <c r="V96" i="2" a="1"/>
  <c r="V96" i="2"/>
  <c r="V36" i="2" a="1"/>
  <c r="V36" i="2"/>
  <c r="V126" i="2" a="1"/>
  <c r="V126" i="2"/>
  <c r="W204" i="2" a="1"/>
  <c r="W204" i="2"/>
  <c r="W203" i="2" a="1"/>
  <c r="W203" i="2"/>
  <c r="W187" i="2" a="1"/>
  <c r="W187" i="2"/>
  <c r="W186" i="2" a="1"/>
  <c r="W186" i="2"/>
  <c r="W121" i="2" a="1"/>
  <c r="W121" i="2"/>
  <c r="W84" i="2" a="1"/>
  <c r="W84" i="2"/>
  <c r="W61" i="2" a="1"/>
  <c r="W61" i="2"/>
  <c r="V11" i="2" a="1"/>
  <c r="V11" i="2"/>
  <c r="W132" i="2" a="1"/>
  <c r="W132" i="2"/>
  <c r="V84" i="2" a="1"/>
  <c r="V84" i="2"/>
  <c r="V53" i="2" a="1"/>
  <c r="V53" i="2"/>
  <c r="W53" i="2" a="1"/>
  <c r="W53" i="2"/>
  <c r="W33" i="2" a="1"/>
  <c r="W33" i="2"/>
  <c r="W109" i="2" a="1"/>
  <c r="W109" i="2"/>
  <c r="V187" i="2" a="1"/>
  <c r="V187" i="2"/>
  <c r="V186" i="2" a="1"/>
  <c r="V186" i="2"/>
  <c r="V121" i="2" a="1"/>
  <c r="V121" i="2"/>
  <c r="W64" i="2" a="1"/>
  <c r="W64" i="2"/>
  <c r="E9" i="9"/>
  <c r="J3" i="9"/>
  <c r="V60" i="2" a="1"/>
  <c r="V60" i="2"/>
  <c r="E18" i="9"/>
  <c r="E3" i="9"/>
  <c r="J9" i="9"/>
  <c r="F17" i="9"/>
  <c r="E22" i="9"/>
  <c r="J4" i="9"/>
  <c r="V58" i="2" a="1"/>
  <c r="V58" i="2"/>
  <c r="V52" i="2" a="1"/>
  <c r="V52" i="2"/>
  <c r="V26" i="2" a="1"/>
  <c r="V26" i="2"/>
  <c r="J8" i="9"/>
  <c r="V64" i="2" a="1"/>
  <c r="V64" i="2"/>
  <c r="W58" i="2" a="1"/>
  <c r="W58" i="2"/>
  <c r="F18" i="9"/>
  <c r="F3" i="9"/>
  <c r="F4" i="9"/>
  <c r="W71" i="2" a="1"/>
  <c r="W71" i="2"/>
  <c r="W38" i="2" a="1"/>
  <c r="W38" i="2"/>
  <c r="W60" i="2" a="1"/>
  <c r="W60" i="2"/>
  <c r="W67" i="2" a="1"/>
  <c r="W67" i="2"/>
  <c r="F22" i="9"/>
  <c r="V71" i="2" a="1"/>
  <c r="V71" i="2" l="1"/>
  <c r="V38" i="2" a="1"/>
  <c r="V38" i="2"/>
  <c r="J17" i="9"/>
  <c r="E8" i="9"/>
  <c r="J22" i="9"/>
  <c r="F10" i="9"/>
  <c r="W52" i="2" a="1"/>
  <c r="W52" i="2"/>
  <c r="W26" i="2" a="1"/>
  <c r="W26" i="2"/>
  <c r="V67" i="2" a="1"/>
  <c r="V67" i="2"/>
  <c r="E4" i="9"/>
  <c r="J10" i="9"/>
  <c r="E10" i="9"/>
  <c r="V70" i="2" a="1"/>
  <c r="V70" i="2"/>
  <c r="V37" i="2" a="1"/>
  <c r="V37" i="2"/>
  <c r="W70" i="2" a="1"/>
  <c r="W70" i="2"/>
  <c r="W37" i="2" a="1"/>
  <c r="W37" i="2"/>
  <c r="F9" i="9"/>
  <c r="J18" i="9"/>
  <c r="W89" i="2" a="1"/>
  <c r="W89" i="2"/>
  <c r="W46" i="2" a="1"/>
  <c r="W46" i="2"/>
  <c r="E17" i="9"/>
  <c r="F8" i="9"/>
  <c r="V89" i="2" a="1"/>
  <c r="V89" i="2"/>
  <c r="V46" i="2" a="1"/>
  <c r="V46" i="2"/>
  <c r="N192" i="1"/>
  <c r="V189" i="2" a="1"/>
  <c r="V189" i="2"/>
  <c r="V188" i="2" a="1"/>
  <c r="V188" i="2"/>
  <c r="V124" i="2" a="1"/>
  <c r="V124" i="2"/>
  <c r="W198" i="2" a="1"/>
  <c r="W198" i="2"/>
  <c r="W197" i="2" a="1"/>
  <c r="W197" i="2"/>
  <c r="W196" i="2" a="1"/>
  <c r="W196" i="2"/>
  <c r="W5" i="2" a="1"/>
  <c r="W5" i="2"/>
  <c r="W27" i="2" a="1"/>
  <c r="W27" i="2"/>
  <c r="W167" i="2" a="1"/>
  <c r="W167" i="2"/>
  <c r="W166" i="2" a="1"/>
  <c r="W166" i="2"/>
  <c r="W101" i="2" a="1"/>
  <c r="W101" i="2"/>
  <c r="V5" i="2" a="1"/>
  <c r="V5" i="2"/>
  <c r="V27" i="2" a="1"/>
  <c r="V27" i="2"/>
  <c r="V167" i="2" a="1"/>
  <c r="V167" i="2"/>
  <c r="V166" i="2" a="1"/>
  <c r="V166" i="2"/>
  <c r="V101" i="2" a="1"/>
  <c r="V101" i="2"/>
  <c r="V198" i="2" a="1"/>
  <c r="V198" i="2"/>
  <c r="V197" i="2" a="1"/>
  <c r="V197" i="2"/>
  <c r="V196" i="2" a="1"/>
  <c r="V196" i="2"/>
  <c r="V73" i="2" a="1"/>
  <c r="V73" i="2"/>
  <c r="V181" i="2" a="1"/>
  <c r="V181" i="2"/>
  <c r="V180" i="2" a="1"/>
  <c r="V180" i="2"/>
  <c r="V111" i="2" a="1"/>
  <c r="V111" i="2"/>
  <c r="W206" i="2" a="1"/>
  <c r="W206" i="2"/>
  <c r="W205" i="2" a="1"/>
  <c r="W205" i="2"/>
  <c r="I13" i="8"/>
  <c r="I12" i="8"/>
  <c r="W189" i="2" a="1"/>
  <c r="W189" i="2"/>
  <c r="W188" i="2" a="1"/>
  <c r="W188" i="2"/>
  <c r="W124" i="2" a="1"/>
  <c r="W124" i="2"/>
  <c r="V206" i="2" a="1"/>
  <c r="V206" i="2" l="1"/>
  <c r="V205" i="2" a="1"/>
  <c r="V205" i="2"/>
  <c r="W73" i="2" a="1"/>
  <c r="W73" i="2"/>
  <c r="W181" i="2" a="1"/>
  <c r="W181" i="2"/>
  <c r="W180" i="2" a="1"/>
  <c r="W180" i="2"/>
  <c r="W111" i="2" a="1"/>
  <c r="W111" i="2"/>
  <c r="V90" i="2" a="1"/>
  <c r="V90" i="2"/>
  <c r="V175" i="2" a="1"/>
  <c r="V175" i="2"/>
  <c r="V174" i="2" a="1"/>
  <c r="V174" i="2"/>
  <c r="V123" i="2" a="1"/>
  <c r="V123" i="2"/>
  <c r="W90" i="2" a="1"/>
  <c r="W90" i="2"/>
  <c r="W175" i="2" a="1"/>
  <c r="W175" i="2"/>
  <c r="W174" i="2" a="1"/>
  <c r="W174" i="2"/>
  <c r="W123" i="2" a="1"/>
  <c r="W123" i="2"/>
  <c r="V176" i="2" a="1"/>
  <c r="V176" i="2"/>
  <c r="V201" i="2" a="1"/>
  <c r="V201" i="2"/>
  <c r="W176" i="2" a="1"/>
  <c r="W176" i="2"/>
  <c r="W182" i="2" a="1"/>
  <c r="W182" i="2" l="1"/>
  <c r="W201" i="2" a="1"/>
  <c r="W201" i="2"/>
  <c r="W170" i="2" a="1"/>
  <c r="W170" i="2"/>
  <c r="V170" i="2" a="1"/>
  <c r="V170" i="2"/>
  <c r="V182" i="2" a="1"/>
  <c r="V182" i="2"/>
  <c r="W47" i="2" a="1"/>
  <c r="W47" i="2"/>
  <c r="W54" i="2" a="1"/>
  <c r="W54" i="2"/>
  <c r="V59" i="2" a="1"/>
  <c r="V59" i="2"/>
  <c r="V47" i="2" a="1"/>
  <c r="V47" i="2"/>
  <c r="V54" i="2" a="1"/>
  <c r="V54" i="2"/>
  <c r="W86" i="2" a="1"/>
  <c r="W86" i="2"/>
  <c r="W222" i="2" a="1"/>
  <c r="W222" i="2"/>
  <c r="V28" i="2" a="1"/>
  <c r="V28" i="2"/>
  <c r="V105" i="2" a="1"/>
  <c r="V105" i="2"/>
  <c r="V57" i="2" a="1"/>
  <c r="V57" i="2" l="1"/>
  <c r="V99" i="2" a="1"/>
  <c r="V99" i="2"/>
  <c r="W59" i="2" a="1"/>
  <c r="W59" i="2"/>
  <c r="V86" i="2" a="1"/>
  <c r="V86" i="2"/>
  <c r="V222" i="2" a="1"/>
  <c r="V222" i="2"/>
  <c r="V129" i="2" a="1"/>
  <c r="V129" i="2"/>
  <c r="W15" i="2" a="1"/>
  <c r="W15" i="2"/>
  <c r="W57" i="2" a="1"/>
  <c r="W57" i="2"/>
  <c r="W129" i="2" a="1"/>
  <c r="W129" i="2"/>
  <c r="W28" i="2" a="1"/>
  <c r="W28" i="2"/>
  <c r="V15" i="2" a="1"/>
  <c r="V15" i="2"/>
  <c r="W105" i="2" a="1"/>
  <c r="W105" i="2"/>
  <c r="W99" i="2" a="1"/>
  <c r="W99" i="2"/>
  <c r="W51" i="2" a="1"/>
  <c r="W51" i="2"/>
  <c r="V106" i="2" a="1"/>
  <c r="V106" i="2"/>
  <c r="V183" i="2" a="1"/>
  <c r="V183" i="2"/>
  <c r="V122" i="2" a="1"/>
  <c r="V122" i="2"/>
  <c r="W106" i="2" a="1"/>
  <c r="W106" i="2"/>
  <c r="W18" i="2" a="1"/>
  <c r="W18" i="2"/>
  <c r="W50" i="2" a="1"/>
  <c r="W50" i="2"/>
  <c r="V146" i="2" a="1"/>
  <c r="V146" i="2"/>
  <c r="V65" i="2" a="1"/>
  <c r="V65" i="2"/>
  <c r="V34" i="2" a="1"/>
  <c r="V34" i="2"/>
  <c r="W65" i="2" a="1"/>
  <c r="W65" i="2"/>
  <c r="W34" i="2" a="1"/>
  <c r="W34" i="2"/>
  <c r="W183" i="2" a="1"/>
  <c r="W183" i="2"/>
  <c r="W122" i="2" a="1"/>
  <c r="W122" i="2"/>
  <c r="V144" i="2" a="1"/>
  <c r="V144" i="2"/>
  <c r="V19" i="2" a="1"/>
  <c r="V19" i="2"/>
  <c r="V51" i="2" a="1"/>
  <c r="V51" i="2"/>
  <c r="W137" i="2" a="1"/>
  <c r="W137" i="2"/>
  <c r="W66" i="2" a="1"/>
  <c r="W66" i="2"/>
  <c r="W19" i="2" a="1"/>
  <c r="W19" i="2"/>
  <c r="V137" i="2" a="1"/>
  <c r="V137" i="2"/>
  <c r="W144" i="2" a="1"/>
  <c r="W144" i="2"/>
  <c r="V18" i="2" a="1"/>
  <c r="V18" i="2"/>
  <c r="V66" i="2" a="1"/>
  <c r="V66" i="2"/>
  <c r="V50" i="2" a="1"/>
  <c r="V50" i="2"/>
  <c r="W146" i="2" a="1"/>
  <c r="W146" i="2"/>
  <c r="E7" i="9"/>
  <c r="E6" i="9"/>
  <c r="J20" i="9"/>
  <c r="E43" i="9"/>
  <c r="E19" i="9"/>
  <c r="J38" i="9"/>
  <c r="E20" i="9"/>
  <c r="E37" i="9"/>
  <c r="J43" i="9"/>
  <c r="J19" i="9"/>
  <c r="E29" i="9"/>
  <c r="E28" i="9"/>
  <c r="E27" i="9"/>
  <c r="E26" i="9"/>
  <c r="E25" i="9"/>
  <c r="J29" i="9"/>
  <c r="J28" i="9"/>
  <c r="J27" i="9"/>
  <c r="J26" i="9"/>
  <c r="J25" i="9"/>
  <c r="E38" i="9"/>
  <c r="J37" i="9"/>
  <c r="J7" i="9"/>
  <c r="J6" i="9"/>
  <c r="V93" i="2" a="1"/>
  <c r="V93" i="2"/>
  <c r="W93" i="2" a="1"/>
  <c r="W93" i="2"/>
  <c r="V91" i="2" a="1"/>
  <c r="V91" i="2"/>
  <c r="W91" i="2" a="1"/>
  <c r="W91" i="2"/>
  <c r="F5" i="9"/>
  <c r="J24" i="9"/>
  <c r="F24" i="9"/>
  <c r="E5" i="9"/>
  <c r="E24" i="9"/>
  <c r="J5" i="9"/>
  <c r="L5" i="8"/>
  <c r="L4" i="8"/>
  <c r="I11" i="8"/>
  <c r="I10" i="8"/>
  <c r="F6" i="8" a="1"/>
  <c r="F6" i="8"/>
  <c r="M6" i="8" a="1"/>
  <c r="M6" i="8"/>
  <c r="E6" i="8" a="1"/>
  <c r="E6" i="8"/>
  <c r="I6" i="8" a="1"/>
  <c r="I6" i="8"/>
  <c r="Q4" i="4" a="1"/>
  <c r="Q4" i="4"/>
  <c r="Q3" i="4" a="1"/>
  <c r="Q3" i="4"/>
  <c r="T4" i="4"/>
  <c r="T3" i="4"/>
  <c r="P4" i="4" a="1"/>
  <c r="P4" i="4"/>
  <c r="P3" i="4" a="1"/>
  <c r="P3" i="4"/>
  <c r="U4" i="4"/>
  <c r="U3" i="4"/>
  <c r="R4" i="4"/>
  <c r="R3" i="4"/>
  <c r="S4" i="4"/>
  <c r="S3" i="4"/>
  <c r="AN31" i="3" a="1"/>
  <c r="AN31" i="3"/>
  <c r="AN105" i="3" a="1"/>
  <c r="AN105" i="3"/>
  <c r="K80" i="3"/>
  <c r="E12" i="9"/>
  <c r="V32" i="3" a="1"/>
  <c r="V32" i="3"/>
  <c r="AQ32" i="3" a="1"/>
  <c r="AQ32" i="3"/>
  <c r="AI80" i="3" a="1"/>
  <c r="AI80" i="3"/>
  <c r="AM32" i="3" a="1"/>
  <c r="AM32" i="3"/>
  <c r="AL95" i="3" a="1"/>
  <c r="AL95" i="3"/>
  <c r="AL89" i="3" a="1"/>
  <c r="AL89" i="3"/>
  <c r="AL62" i="3" a="1"/>
  <c r="AL62" i="3"/>
  <c r="AL35" i="3" a="1"/>
  <c r="AL35" i="3"/>
  <c r="AL29" i="3" a="1"/>
  <c r="AL29" i="3"/>
  <c r="AM27" i="3" a="1"/>
  <c r="AM27" i="3"/>
  <c r="AF26" i="3" a="1"/>
  <c r="AF26" i="3"/>
  <c r="AF104" i="3" a="1"/>
  <c r="AF104" i="3"/>
  <c r="AF80" i="3" a="1"/>
  <c r="AF80" i="3"/>
  <c r="AM80" i="3" a="1"/>
  <c r="AM80" i="3"/>
  <c r="AR95" i="3" a="1"/>
  <c r="AR95" i="3"/>
  <c r="AR89" i="3" a="1"/>
  <c r="AR89" i="3"/>
  <c r="AR62" i="3" a="1"/>
  <c r="AR62" i="3"/>
  <c r="AR35" i="3" a="1"/>
  <c r="AR35" i="3"/>
  <c r="AR29" i="3" a="1"/>
  <c r="AR29" i="3"/>
  <c r="I32" i="3" a="1"/>
  <c r="I32" i="3"/>
  <c r="BC32" i="3" a="1"/>
  <c r="BC32" i="3"/>
  <c r="AD26" i="3" a="1"/>
  <c r="AD26" i="3"/>
  <c r="AD104" i="3" a="1"/>
  <c r="AD104" i="3"/>
  <c r="J27" i="3" a="1"/>
  <c r="J27" i="3"/>
  <c r="W27" i="3" a="1"/>
  <c r="W27" i="3"/>
  <c r="V31" i="3" a="1"/>
  <c r="V31" i="3"/>
  <c r="V105" i="3" a="1"/>
  <c r="V105" i="3"/>
  <c r="H80" i="3" a="1"/>
  <c r="H80" i="3"/>
  <c r="AU32" i="3" a="1"/>
  <c r="AU32" i="3"/>
  <c r="H79" i="3" a="1"/>
  <c r="H79" i="3"/>
  <c r="H24" i="3" a="1"/>
  <c r="H24" i="3"/>
  <c r="AO80" i="3" a="1"/>
  <c r="AO80" i="3"/>
  <c r="AF31" i="3" a="1"/>
  <c r="AF31" i="3"/>
  <c r="AF105" i="3" a="1"/>
  <c r="AF105" i="3"/>
  <c r="E32" i="3"/>
  <c r="J21" i="9"/>
  <c r="AJ95" i="3" a="1"/>
  <c r="AJ95" i="3"/>
  <c r="AJ89" i="3" a="1"/>
  <c r="AJ89" i="3"/>
  <c r="AJ62" i="3" a="1"/>
  <c r="AJ62" i="3"/>
  <c r="AJ35" i="3" a="1"/>
  <c r="AJ35" i="3"/>
  <c r="AJ29" i="3" a="1"/>
  <c r="AJ29" i="3"/>
  <c r="AM95" i="3" a="1"/>
  <c r="AM95" i="3"/>
  <c r="AM89" i="3" a="1"/>
  <c r="AM89" i="3"/>
  <c r="AM62" i="3" a="1"/>
  <c r="AM62" i="3"/>
  <c r="AM35" i="3" a="1"/>
  <c r="AM35" i="3"/>
  <c r="AM29" i="3" a="1"/>
  <c r="AM29" i="3"/>
  <c r="AE31" i="3" a="1"/>
  <c r="AE31" i="3"/>
  <c r="AE105" i="3" a="1"/>
  <c r="AE105" i="3"/>
  <c r="F80" i="3"/>
  <c r="AG95" i="3" a="1"/>
  <c r="AG95" i="3"/>
  <c r="AG89" i="3" a="1"/>
  <c r="AG89" i="3"/>
  <c r="AG62" i="3" a="1"/>
  <c r="AG62" i="3"/>
  <c r="AG35" i="3" a="1"/>
  <c r="AG35" i="3"/>
  <c r="AG29" i="3" a="1"/>
  <c r="AG29" i="3"/>
  <c r="L32" i="3"/>
  <c r="AK79" i="3" a="1"/>
  <c r="AK79" i="3"/>
  <c r="AK24" i="3" a="1"/>
  <c r="AK24" i="3"/>
  <c r="AC80" i="3" a="1"/>
  <c r="AC80" i="3"/>
  <c r="L80" i="3"/>
  <c r="E21" i="9"/>
  <c r="V95" i="3" a="1"/>
  <c r="V95" i="3"/>
  <c r="V89" i="3" a="1"/>
  <c r="V89" i="3"/>
  <c r="V62" i="3" a="1"/>
  <c r="V62" i="3"/>
  <c r="V35" i="3" a="1"/>
  <c r="V35" i="3"/>
  <c r="V29" i="3" a="1"/>
  <c r="V29" i="3"/>
  <c r="AU31" i="3" a="1"/>
  <c r="AU31" i="3"/>
  <c r="AU105" i="3" a="1"/>
  <c r="AU105" i="3"/>
  <c r="AO32" i="3" a="1"/>
  <c r="AO32" i="3"/>
  <c r="J35" i="9"/>
  <c r="J34" i="9"/>
  <c r="J33" i="9"/>
  <c r="J32" i="9"/>
  <c r="E35" i="9"/>
  <c r="E34" i="9"/>
  <c r="E33" i="9"/>
  <c r="E32" i="9"/>
  <c r="AF79" i="3" a="1"/>
  <c r="AF79" i="3"/>
  <c r="AF24" i="3" a="1"/>
  <c r="AF24" i="3"/>
  <c r="AP79" i="3" a="1"/>
  <c r="AP79" i="3"/>
  <c r="AP24" i="3" a="1"/>
  <c r="AP24" i="3"/>
  <c r="M79" i="3" a="1"/>
  <c r="M79" i="3"/>
  <c r="M24" i="3" a="1"/>
  <c r="M24" i="3"/>
  <c r="AV95" i="3" a="1"/>
  <c r="AV95" i="3"/>
  <c r="AV89" i="3" a="1"/>
  <c r="AV89" i="3"/>
  <c r="AV62" i="3" a="1"/>
  <c r="AV62" i="3"/>
  <c r="AV35" i="3" a="1"/>
  <c r="AV35" i="3"/>
  <c r="AV29" i="3" a="1"/>
  <c r="AV29" i="3"/>
  <c r="F79" i="3"/>
  <c r="Q79" i="3" s="1" a="1"/>
  <c r="F24" i="3"/>
  <c r="Q24" i="3" s="1" a="1"/>
  <c r="F35" i="9"/>
  <c r="F34" i="9"/>
  <c r="F33" i="9"/>
  <c r="F32" i="9"/>
  <c r="AS95" i="3" a="1"/>
  <c r="Q24" i="3" l="1"/>
  <c r="Q79" i="3"/>
  <c r="AS95" i="3"/>
  <c r="AS89" i="3" a="1"/>
  <c r="AS89" i="3"/>
  <c r="AS62" i="3" a="1"/>
  <c r="AS62" i="3"/>
  <c r="AS35" i="3" a="1"/>
  <c r="AS35" i="3"/>
  <c r="AS29" i="3" a="1"/>
  <c r="AS29" i="3"/>
  <c r="N79" i="3" a="1"/>
  <c r="N79" i="3"/>
  <c r="N24" i="3" a="1"/>
  <c r="N24" i="3"/>
  <c r="J12" i="9"/>
  <c r="J26" i="3" a="1"/>
  <c r="J26" i="3"/>
  <c r="J104" i="3" a="1"/>
  <c r="J104" i="3"/>
  <c r="W80" i="3" a="1"/>
  <c r="W80" i="3"/>
  <c r="AJ80" i="3" a="1"/>
  <c r="AJ80" i="3"/>
  <c r="AK26" i="3" a="1"/>
  <c r="AK26" i="3"/>
  <c r="AK104" i="3" a="1"/>
  <c r="AK104" i="3"/>
  <c r="AN80" i="3" a="1"/>
  <c r="AN80" i="3"/>
  <c r="W32" i="3" a="1"/>
  <c r="W32" i="3"/>
  <c r="AT27" i="3" a="1"/>
  <c r="AT27" i="3"/>
  <c r="W31" i="3" a="1"/>
  <c r="W31" i="3"/>
  <c r="W105" i="3" a="1"/>
  <c r="W105" i="3"/>
  <c r="M26" i="3" a="1"/>
  <c r="M26" i="3"/>
  <c r="M104" i="3" a="1"/>
  <c r="M104" i="3"/>
  <c r="E95" i="3"/>
  <c r="E89" i="3"/>
  <c r="E62" i="3"/>
  <c r="E35" i="3"/>
  <c r="E29" i="3"/>
  <c r="AV31" i="3" a="1"/>
  <c r="AV31" i="3"/>
  <c r="AV105" i="3" a="1"/>
  <c r="AV105" i="3"/>
  <c r="AU79" i="3" a="1"/>
  <c r="AU79" i="3"/>
  <c r="AU24" i="3" a="1"/>
  <c r="AU24" i="3"/>
  <c r="AO26" i="3" a="1"/>
  <c r="AO26" i="3"/>
  <c r="AO104" i="3" a="1"/>
  <c r="AO104" i="3"/>
  <c r="N80" i="3" a="1"/>
  <c r="N80" i="3"/>
  <c r="AC31" i="3" a="1"/>
  <c r="AC31" i="3"/>
  <c r="AC105" i="3" a="1"/>
  <c r="AC105" i="3"/>
  <c r="AQ26" i="3" a="1"/>
  <c r="AQ26" i="3"/>
  <c r="AQ104" i="3" a="1"/>
  <c r="AQ104" i="3"/>
  <c r="BC80" i="3" a="1"/>
  <c r="BC80" i="3"/>
  <c r="L27" i="3"/>
  <c r="AK80" i="3" a="1"/>
  <c r="AK80" i="3"/>
  <c r="AI31" i="3" a="1"/>
  <c r="AI31" i="3"/>
  <c r="AI105" i="3" a="1"/>
  <c r="AI105" i="3"/>
  <c r="F26" i="3"/>
  <c r="Q26" i="3" s="1" a="1"/>
  <c r="F104" i="3"/>
  <c r="Q104" i="3" s="1" a="1"/>
  <c r="F16" i="9"/>
  <c r="F15" i="9"/>
  <c r="F14" i="9"/>
  <c r="F13" i="9"/>
  <c r="AE32" i="3" a="1"/>
  <c r="Q104" i="3" l="1"/>
  <c r="Q26" i="3"/>
  <c r="AE32" i="3"/>
  <c r="AC27" i="3" a="1"/>
  <c r="AC27" i="3"/>
  <c r="AR32" i="3" a="1"/>
  <c r="AR32" i="3"/>
  <c r="AS26" i="3" a="1"/>
  <c r="AS26" i="3"/>
  <c r="AS104" i="3" a="1"/>
  <c r="AS104" i="3"/>
  <c r="AR26" i="3" a="1"/>
  <c r="AR26" i="3"/>
  <c r="AR104" i="3" a="1"/>
  <c r="AR104" i="3"/>
  <c r="F32" i="3"/>
  <c r="F12" i="9"/>
  <c r="AD80" i="3" a="1"/>
  <c r="AD80" i="3"/>
  <c r="AP31" i="3" a="1"/>
  <c r="AP31" i="3"/>
  <c r="AP105" i="3" a="1"/>
  <c r="AP105" i="3"/>
  <c r="J31" i="3" a="1"/>
  <c r="J31" i="3"/>
  <c r="J105" i="3" a="1"/>
  <c r="J105" i="3"/>
  <c r="AV79" i="3" a="1"/>
  <c r="AV79" i="3"/>
  <c r="AV24" i="3" a="1"/>
  <c r="AV24" i="3"/>
  <c r="M32" i="3" a="1"/>
  <c r="M32" i="3"/>
  <c r="E23" i="9"/>
  <c r="AF27" i="3" a="1"/>
  <c r="AF27" i="3"/>
  <c r="AF32" i="3" a="1"/>
  <c r="AF32" i="3"/>
  <c r="E31" i="9"/>
  <c r="E30" i="9"/>
  <c r="J95" i="3" a="1"/>
  <c r="J95" i="3"/>
  <c r="J89" i="3" a="1"/>
  <c r="J89" i="3"/>
  <c r="J62" i="3" a="1"/>
  <c r="J62" i="3"/>
  <c r="J35" i="3" a="1"/>
  <c r="J35" i="3"/>
  <c r="J29" i="3" a="1"/>
  <c r="J29" i="3"/>
  <c r="L95" i="3"/>
  <c r="L89" i="3"/>
  <c r="L62" i="3"/>
  <c r="L35" i="3"/>
  <c r="L29" i="3"/>
  <c r="AL26" i="3" a="1"/>
  <c r="AL26" i="3"/>
  <c r="AL104" i="3" a="1"/>
  <c r="AL104" i="3"/>
  <c r="AT32" i="3" a="1"/>
  <c r="AT32" i="3"/>
  <c r="L26" i="3"/>
  <c r="L104" i="3"/>
  <c r="AS31" i="3" a="1"/>
  <c r="AS31" i="3"/>
  <c r="AS105" i="3" a="1"/>
  <c r="AS105" i="3"/>
  <c r="E26" i="3"/>
  <c r="E104" i="3"/>
  <c r="AD31" i="3" a="1"/>
  <c r="AD31" i="3"/>
  <c r="AD105" i="3" a="1"/>
  <c r="AD105" i="3"/>
  <c r="AL27" i="3" a="1"/>
  <c r="AL27" i="3"/>
  <c r="H27" i="3" a="1"/>
  <c r="H27" i="3"/>
  <c r="K95" i="3"/>
  <c r="K89" i="3"/>
  <c r="K62" i="3"/>
  <c r="K35" i="3"/>
  <c r="K29" i="3"/>
  <c r="AL79" i="3" a="1"/>
  <c r="AL79" i="3"/>
  <c r="AL24" i="3" a="1"/>
  <c r="AL24" i="3"/>
  <c r="Q80" i="3" a="1"/>
  <c r="Q80" i="3"/>
  <c r="J79" i="3" a="1"/>
  <c r="J79" i="3"/>
  <c r="J24" i="3" a="1"/>
  <c r="J24" i="3"/>
  <c r="AU80" i="3" a="1"/>
  <c r="AU80" i="3"/>
  <c r="AL31" i="3" a="1"/>
  <c r="AL31" i="3"/>
  <c r="AL105" i="3" a="1"/>
  <c r="AL105" i="3"/>
  <c r="AH32" i="3" a="1"/>
  <c r="AH32" i="3"/>
  <c r="AN32" i="3" a="1"/>
  <c r="AN32" i="3"/>
  <c r="AH26" i="3" a="1"/>
  <c r="AH26" i="3"/>
  <c r="AH104" i="3" a="1"/>
  <c r="AH104" i="3"/>
  <c r="I27" i="3" a="1"/>
  <c r="I27" i="3"/>
  <c r="W95" i="3" a="1"/>
  <c r="W95" i="3"/>
  <c r="W89" i="3" a="1"/>
  <c r="W89" i="3"/>
  <c r="W62" i="3" a="1"/>
  <c r="W62" i="3"/>
  <c r="W35" i="3" a="1"/>
  <c r="W35" i="3"/>
  <c r="W29" i="3" a="1"/>
  <c r="W29" i="3"/>
  <c r="V79" i="3" a="1"/>
  <c r="V79" i="3"/>
  <c r="V24" i="3" a="1"/>
  <c r="V24" i="3"/>
  <c r="AT26" i="3" a="1"/>
  <c r="AT26" i="3"/>
  <c r="AT104" i="3" a="1"/>
  <c r="AT104" i="3"/>
  <c r="AT31" i="3" a="1"/>
  <c r="AT31" i="3"/>
  <c r="AT105" i="3" a="1"/>
  <c r="AT105" i="3"/>
  <c r="AG27" i="3" a="1"/>
  <c r="AG27" i="3"/>
  <c r="AI32" i="3" a="1"/>
  <c r="AI32" i="3"/>
  <c r="AJ27" i="3" a="1"/>
  <c r="AJ27" i="3"/>
  <c r="K32" i="3"/>
  <c r="AQ80" i="3" a="1"/>
  <c r="AQ80" i="3"/>
  <c r="AV26" i="3" a="1"/>
  <c r="AV26" i="3"/>
  <c r="AV104" i="3" a="1"/>
  <c r="AV104" i="3"/>
  <c r="K79" i="3"/>
  <c r="K24" i="3"/>
  <c r="BC95" i="3" a="1"/>
  <c r="BC95" i="3"/>
  <c r="BC89" i="3" a="1"/>
  <c r="BC89" i="3"/>
  <c r="BC62" i="3" a="1"/>
  <c r="BC62" i="3"/>
  <c r="BC35" i="3" a="1"/>
  <c r="BC35" i="3"/>
  <c r="BC29" i="3" a="1"/>
  <c r="BC29" i="3"/>
  <c r="AS80" i="3" a="1"/>
  <c r="AS80" i="3"/>
  <c r="AI26" i="3" a="1"/>
  <c r="AI26" i="3"/>
  <c r="AI104" i="3" a="1"/>
  <c r="AI104" i="3"/>
  <c r="AF95" i="3" a="1"/>
  <c r="AF95" i="3"/>
  <c r="AF89" i="3" a="1"/>
  <c r="AF89" i="3"/>
  <c r="AF62" i="3" a="1"/>
  <c r="AF62" i="3"/>
  <c r="AF35" i="3" a="1"/>
  <c r="AF35" i="3"/>
  <c r="AF29" i="3" a="1"/>
  <c r="AF29" i="3"/>
  <c r="F95" i="3"/>
  <c r="Q95" i="3" s="1" a="1"/>
  <c r="F89" i="3"/>
  <c r="Q89" i="3" s="1" a="1"/>
  <c r="F62" i="3"/>
  <c r="Q62" i="3" s="1" a="1"/>
  <c r="F35" i="3"/>
  <c r="Q35" i="3" s="1" a="1"/>
  <c r="F29" i="3"/>
  <c r="Q29" i="3" s="1" a="1"/>
  <c r="F31" i="9"/>
  <c r="F30" i="9"/>
  <c r="M27" i="3" a="1"/>
  <c r="Q29" i="3" l="1"/>
  <c r="Q35" i="3"/>
  <c r="Q62" i="3"/>
  <c r="Q89" i="3"/>
  <c r="Q95" i="3"/>
  <c r="M27" i="3"/>
  <c r="E79" i="3"/>
  <c r="E24" i="3"/>
  <c r="AD95" i="3" a="1"/>
  <c r="AD95" i="3"/>
  <c r="AD89" i="3" a="1"/>
  <c r="AD89" i="3"/>
  <c r="AD62" i="3" a="1"/>
  <c r="AD62" i="3"/>
  <c r="AD35" i="3" a="1"/>
  <c r="AD35" i="3"/>
  <c r="AD29" i="3" a="1"/>
  <c r="AD29" i="3"/>
  <c r="AM79" i="3" a="1"/>
  <c r="AM79" i="3"/>
  <c r="AM24" i="3" a="1"/>
  <c r="AM24" i="3"/>
  <c r="M95" i="3" a="1"/>
  <c r="M95" i="3"/>
  <c r="M89" i="3" a="1"/>
  <c r="M89" i="3"/>
  <c r="M62" i="3" a="1"/>
  <c r="M62" i="3"/>
  <c r="M35" i="3" a="1"/>
  <c r="M35" i="3"/>
  <c r="M29" i="3" a="1"/>
  <c r="M29" i="3"/>
  <c r="AO27" i="3" a="1"/>
  <c r="AO27" i="3"/>
  <c r="AG32" i="3" a="1"/>
  <c r="AG32" i="3"/>
  <c r="BC79" i="3" a="1"/>
  <c r="BC79" i="3"/>
  <c r="BC24" i="3" a="1"/>
  <c r="BC24" i="3"/>
  <c r="AS32" i="3" a="1"/>
  <c r="AS32" i="3"/>
  <c r="AL32" i="3" a="1"/>
  <c r="AL32" i="3"/>
  <c r="AC32" i="3" a="1"/>
  <c r="AC32" i="3"/>
  <c r="W26" i="3" a="1"/>
  <c r="W26" i="3"/>
  <c r="W104" i="3" a="1"/>
  <c r="W104" i="3"/>
  <c r="AM31" i="3" a="1"/>
  <c r="AM31" i="3"/>
  <c r="AM105" i="3" a="1"/>
  <c r="AM105" i="3"/>
  <c r="AT95" i="3" a="1"/>
  <c r="AT95" i="3"/>
  <c r="AT89" i="3" a="1"/>
  <c r="AT89" i="3"/>
  <c r="AT62" i="3" a="1"/>
  <c r="AT62" i="3"/>
  <c r="AT35" i="3" a="1"/>
  <c r="AT35" i="3"/>
  <c r="AT29" i="3" a="1"/>
  <c r="AT29" i="3"/>
  <c r="K27" i="3"/>
  <c r="AQ27" i="3" a="1"/>
  <c r="AQ27" i="3"/>
  <c r="AI27" i="3" a="1"/>
  <c r="AI27" i="3"/>
  <c r="AU27" i="3" a="1"/>
  <c r="AU27" i="3"/>
  <c r="I80" i="3" a="1"/>
  <c r="I80" i="3"/>
  <c r="N32" i="3" a="1"/>
  <c r="N32" i="3"/>
  <c r="N26" i="3" a="1"/>
  <c r="N26" i="3"/>
  <c r="N104" i="3" a="1"/>
  <c r="N104" i="3"/>
  <c r="F31" i="3"/>
  <c r="Q31" i="3" s="1" a="1"/>
  <c r="F105" i="3"/>
  <c r="Q105" i="3" s="1" a="1"/>
  <c r="F23" i="9"/>
  <c r="AC95" i="3" a="1"/>
  <c r="Q105" i="3" l="1"/>
  <c r="Q31" i="3"/>
  <c r="AC95" i="3"/>
  <c r="AC89" i="3" a="1"/>
  <c r="AC89" i="3"/>
  <c r="AC62" i="3" a="1"/>
  <c r="AC62" i="3"/>
  <c r="AC35" i="3" a="1"/>
  <c r="AC35" i="3"/>
  <c r="AC29" i="3" a="1"/>
  <c r="AC29" i="3"/>
  <c r="J23" i="9"/>
  <c r="AD32" i="3" a="1"/>
  <c r="AD32" i="3"/>
  <c r="AP80" i="3" a="1"/>
  <c r="AP80" i="3"/>
  <c r="AT80" i="3" a="1"/>
  <c r="AT80" i="3"/>
  <c r="J31" i="9"/>
  <c r="J30" i="9"/>
  <c r="H32" i="3" a="1"/>
  <c r="H32" i="3"/>
  <c r="V80" i="3" a="1"/>
  <c r="V80" i="3"/>
  <c r="N95" i="3" a="1"/>
  <c r="N95" i="3"/>
  <c r="N89" i="3" a="1"/>
  <c r="N89" i="3"/>
  <c r="N62" i="3" a="1"/>
  <c r="N62" i="3"/>
  <c r="N35" i="3" a="1"/>
  <c r="N35" i="3"/>
  <c r="N29" i="3" a="1"/>
  <c r="N29" i="3"/>
  <c r="AH31" i="3" a="1"/>
  <c r="AH31" i="3"/>
  <c r="AH105" i="3" a="1"/>
  <c r="AH105" i="3"/>
  <c r="AS79" i="3" a="1"/>
  <c r="AS79" i="3"/>
  <c r="AS24" i="3" a="1"/>
  <c r="AS24" i="3"/>
  <c r="AR27" i="3" a="1"/>
  <c r="AR27" i="3"/>
  <c r="J32" i="3" a="1"/>
  <c r="J32" i="3"/>
  <c r="I95" i="3" a="1"/>
  <c r="I95" i="3"/>
  <c r="I89" i="3" a="1"/>
  <c r="I89" i="3"/>
  <c r="I62" i="3" a="1"/>
  <c r="I62" i="3"/>
  <c r="I35" i="3" a="1"/>
  <c r="I35" i="3"/>
  <c r="I29" i="3" a="1"/>
  <c r="I29" i="3"/>
  <c r="J16" i="9"/>
  <c r="J15" i="9"/>
  <c r="J14" i="9"/>
  <c r="J13" i="9"/>
  <c r="AJ32" i="3" a="1"/>
  <c r="AJ32" i="3"/>
  <c r="AD27" i="3" a="1"/>
  <c r="AD27" i="3"/>
  <c r="AR79" i="3" a="1"/>
  <c r="AR79" i="3"/>
  <c r="AR24" i="3" a="1"/>
  <c r="AR24" i="3"/>
  <c r="AO31" i="3" a="1"/>
  <c r="AO31" i="3"/>
  <c r="AO105" i="3" a="1"/>
  <c r="AO105" i="3"/>
  <c r="AH27" i="3" a="1"/>
  <c r="AH27" i="3"/>
  <c r="BC31" i="3" a="1"/>
  <c r="BC31" i="3"/>
  <c r="BC105" i="3" a="1"/>
  <c r="BC105" i="3"/>
  <c r="AP26" i="3" a="1"/>
  <c r="AP26" i="3"/>
  <c r="AP104" i="3" a="1"/>
  <c r="AP104" i="3"/>
  <c r="AH80" i="3" a="1"/>
  <c r="AH80" i="3"/>
  <c r="AN27" i="3" a="1"/>
  <c r="AN27" i="3"/>
  <c r="AV27" i="3" a="1"/>
  <c r="AV27" i="3"/>
  <c r="H95" i="3" a="1"/>
  <c r="H95" i="3"/>
  <c r="H89" i="3" a="1"/>
  <c r="H89" i="3"/>
  <c r="H62" i="3" a="1"/>
  <c r="H62" i="3"/>
  <c r="H35" i="3" a="1"/>
  <c r="H35" i="3"/>
  <c r="H29" i="3" a="1"/>
  <c r="H29" i="3"/>
  <c r="J80" i="3" a="1"/>
  <c r="J80" i="3"/>
  <c r="L79" i="3"/>
  <c r="L24" i="3"/>
  <c r="H26" i="3" a="1"/>
  <c r="H26" i="3"/>
  <c r="H104" i="3" a="1"/>
  <c r="H104" i="3"/>
  <c r="K26" i="3"/>
  <c r="K104" i="3"/>
  <c r="AV32" i="3" a="1"/>
  <c r="AV32" i="3"/>
  <c r="AE80" i="3" a="1"/>
  <c r="AE80" i="3"/>
  <c r="Q32" i="3" a="1"/>
  <c r="Q32" i="3"/>
  <c r="BC26" i="3" a="1"/>
  <c r="BC26" i="3"/>
  <c r="BC104" i="3" a="1"/>
  <c r="BC104" i="3"/>
  <c r="AK27" i="3" a="1"/>
  <c r="AK27" i="3"/>
  <c r="AL80" i="3" a="1"/>
  <c r="AL80" i="3"/>
  <c r="AG80" i="3" a="1"/>
  <c r="AG80" i="3"/>
  <c r="AN26" i="3" a="1"/>
  <c r="AN26" i="3"/>
  <c r="AN104" i="3" a="1"/>
  <c r="AN104" i="3"/>
  <c r="AN79" i="3" a="1"/>
  <c r="AN79" i="3"/>
  <c r="AN24" i="3" a="1"/>
  <c r="AN24" i="3"/>
  <c r="AG79" i="3" a="1"/>
  <c r="AG79" i="3"/>
  <c r="AG24" i="3" a="1"/>
  <c r="AG24" i="3"/>
  <c r="H31" i="3" a="1"/>
  <c r="H31" i="3"/>
  <c r="H105" i="3" a="1"/>
  <c r="H105" i="3"/>
  <c r="AE79" i="3" a="1"/>
  <c r="AE79" i="3"/>
  <c r="AE24" i="3" a="1"/>
  <c r="AE24" i="3"/>
  <c r="AU95" i="3" a="1"/>
  <c r="AU95" i="3"/>
  <c r="AU89" i="3" a="1"/>
  <c r="AU89" i="3"/>
  <c r="AU62" i="3" a="1"/>
  <c r="AU62" i="3"/>
  <c r="AU35" i="3" a="1"/>
  <c r="AU35" i="3"/>
  <c r="AU29" i="3" a="1"/>
  <c r="AU29" i="3"/>
  <c r="AR31" i="3" a="1"/>
  <c r="AR31" i="3"/>
  <c r="AR105" i="3" a="1"/>
  <c r="AR105" i="3"/>
  <c r="K31" i="3"/>
  <c r="K105" i="3"/>
  <c r="E27" i="3"/>
  <c r="AP27" i="3" a="1"/>
  <c r="AP27" i="3"/>
  <c r="AG26" i="3" a="1"/>
  <c r="AG26" i="3"/>
  <c r="AG104" i="3" a="1"/>
  <c r="AG104" i="3"/>
  <c r="AS27" i="3" a="1"/>
  <c r="AS27" i="3"/>
  <c r="AH79" i="3" a="1"/>
  <c r="AH79" i="3"/>
  <c r="AH24" i="3" a="1"/>
  <c r="AH24" i="3"/>
  <c r="AN95" i="3" a="1"/>
  <c r="AN95" i="3"/>
  <c r="AN89" i="3" a="1"/>
  <c r="AN89" i="3"/>
  <c r="AN62" i="3" a="1"/>
  <c r="AN62" i="3"/>
  <c r="AN35" i="3" a="1"/>
  <c r="AN35" i="3"/>
  <c r="AN29" i="3" a="1"/>
  <c r="AN29" i="3"/>
  <c r="E16" i="9"/>
  <c r="E15" i="9"/>
  <c r="E14" i="9"/>
  <c r="E13" i="9"/>
  <c r="AR80" i="3" a="1"/>
  <c r="AR80" i="3"/>
  <c r="AP32" i="3" a="1"/>
  <c r="AP32" i="3"/>
  <c r="N27" i="3" a="1"/>
  <c r="N27" i="3"/>
  <c r="AP95" i="3" a="1"/>
  <c r="AP95" i="3"/>
  <c r="AP89" i="3" a="1"/>
  <c r="AP89" i="3"/>
  <c r="AP62" i="3" a="1"/>
  <c r="AP62" i="3"/>
  <c r="AP35" i="3" a="1"/>
  <c r="AP35" i="3"/>
  <c r="AP29" i="3" a="1"/>
  <c r="AP29" i="3"/>
  <c r="AJ79" i="3" a="1"/>
  <c r="AJ79" i="3"/>
  <c r="AJ24" i="3" a="1"/>
  <c r="AJ24" i="3"/>
  <c r="AE26" i="3" a="1"/>
  <c r="AE26" i="3"/>
  <c r="AE104" i="3" a="1"/>
  <c r="AE104" i="3"/>
  <c r="AO95" i="3" a="1"/>
  <c r="AO95" i="3"/>
  <c r="AO89" i="3" a="1"/>
  <c r="AO89" i="3"/>
  <c r="AO62" i="3" a="1"/>
  <c r="AO62" i="3"/>
  <c r="AO35" i="3" a="1"/>
  <c r="AO35" i="3"/>
  <c r="AO29" i="3" a="1"/>
  <c r="AO29" i="3"/>
  <c r="I79" i="3" a="1"/>
  <c r="I79" i="3"/>
  <c r="I24" i="3" a="1"/>
  <c r="I24" i="3"/>
  <c r="BC27" i="3" a="1"/>
  <c r="BC27" i="3"/>
  <c r="N31" i="3" a="1"/>
  <c r="N31" i="3"/>
  <c r="N105" i="3" a="1"/>
  <c r="N105" i="3"/>
  <c r="AU26" i="3" a="1"/>
  <c r="AU26" i="3"/>
  <c r="AU104" i="3" a="1"/>
  <c r="AU104" i="3"/>
  <c r="AG31" i="3" a="1"/>
  <c r="AG31" i="3"/>
  <c r="AG105" i="3" a="1"/>
  <c r="AG105" i="3"/>
  <c r="V27" i="3" a="1"/>
  <c r="V27" i="3"/>
  <c r="W79" i="3" a="1"/>
  <c r="W79" i="3"/>
  <c r="W24" i="3" a="1"/>
  <c r="W24" i="3"/>
  <c r="L31" i="3"/>
  <c r="L105" i="3"/>
  <c r="I26" i="3" a="1"/>
  <c r="I26" i="3"/>
  <c r="I104" i="3" a="1"/>
  <c r="I104" i="3"/>
  <c r="AQ79" i="3" a="1"/>
  <c r="AQ79" i="3"/>
  <c r="AQ24" i="3" a="1"/>
  <c r="AQ24" i="3"/>
  <c r="AM26" i="3" a="1"/>
  <c r="AM26" i="3"/>
  <c r="AM104" i="3" a="1"/>
  <c r="AM104" i="3"/>
  <c r="AE27" i="3" a="1"/>
  <c r="AE27" i="3"/>
  <c r="AV80" i="3" a="1"/>
  <c r="AV80" i="3"/>
  <c r="M80" i="3" a="1"/>
  <c r="M80" i="3"/>
  <c r="AK31" i="3" a="1"/>
  <c r="AK31" i="3"/>
  <c r="AK105" i="3" a="1"/>
  <c r="AK105" i="3"/>
  <c r="AI95" i="3" a="1"/>
  <c r="AI95" i="3"/>
  <c r="AI89" i="3" a="1"/>
  <c r="AI89" i="3"/>
  <c r="AI62" i="3" a="1"/>
  <c r="AI62" i="3"/>
  <c r="AI35" i="3" a="1"/>
  <c r="AI35" i="3"/>
  <c r="AI29" i="3" a="1"/>
  <c r="AI29" i="3"/>
  <c r="F27" i="3"/>
  <c r="Q27" i="3" s="1" a="1"/>
  <c r="F21" i="9"/>
  <c r="AQ31" i="3" a="1"/>
  <c r="Q27" i="3" l="1"/>
  <c r="AQ31" i="3"/>
  <c r="AQ105" i="3" a="1"/>
  <c r="AQ105" i="3"/>
  <c r="AD79" i="3" a="1"/>
  <c r="AD79" i="3"/>
  <c r="AD24" i="3" a="1"/>
  <c r="AD24" i="3"/>
  <c r="I31" i="3" a="1"/>
  <c r="I31" i="3"/>
  <c r="I105" i="3" a="1"/>
  <c r="I105" i="3"/>
  <c r="E80" i="3"/>
  <c r="AK32" i="3" a="1"/>
  <c r="AK32" i="3"/>
  <c r="AC26" i="3" a="1"/>
  <c r="AC26" i="3"/>
  <c r="AC104" i="3" a="1"/>
  <c r="AC104" i="3"/>
  <c r="AK95" i="3" a="1"/>
  <c r="AK95" i="3"/>
  <c r="AK89" i="3" a="1"/>
  <c r="AK89" i="3"/>
  <c r="AK62" i="3" a="1"/>
  <c r="AK62" i="3"/>
  <c r="AK35" i="3" a="1"/>
  <c r="AK35" i="3"/>
  <c r="AK29" i="3" a="1"/>
  <c r="AK29" i="3"/>
  <c r="AO79" i="3" a="1"/>
  <c r="AO79" i="3"/>
  <c r="AO24" i="3" a="1"/>
  <c r="AO24" i="3"/>
  <c r="V26" i="3" a="1"/>
  <c r="V26" i="3"/>
  <c r="V104" i="3" a="1"/>
  <c r="V104" i="3"/>
  <c r="AE95" i="3" a="1"/>
  <c r="AE95" i="3"/>
  <c r="AE89" i="3" a="1"/>
  <c r="AE89" i="3"/>
  <c r="AE62" i="3" a="1"/>
  <c r="AE62" i="3"/>
  <c r="AE35" i="3" a="1"/>
  <c r="AE35" i="3"/>
  <c r="AE29" i="3" a="1"/>
  <c r="AE29" i="3"/>
  <c r="AC79" i="3" a="1"/>
  <c r="AC79" i="3"/>
  <c r="AC24" i="3" a="1"/>
  <c r="AC24" i="3"/>
  <c r="AT79" i="3" a="1"/>
  <c r="AT79" i="3"/>
  <c r="AT24" i="3" a="1"/>
  <c r="AT24" i="3"/>
  <c r="M31" i="3" a="1"/>
  <c r="M31" i="3"/>
  <c r="M105" i="3" a="1"/>
  <c r="M105" i="3"/>
  <c r="AQ95" i="3" a="1"/>
  <c r="AQ95" i="3"/>
  <c r="AQ89" i="3" a="1"/>
  <c r="AQ89" i="3"/>
  <c r="AQ62" i="3" a="1"/>
  <c r="AQ62" i="3"/>
  <c r="AQ35" i="3" a="1"/>
  <c r="AQ35" i="3"/>
  <c r="AQ29" i="3" a="1"/>
  <c r="AQ29" i="3"/>
  <c r="AH95" i="3" a="1"/>
  <c r="AH95" i="3"/>
  <c r="AH89" i="3" a="1"/>
  <c r="AH89" i="3"/>
  <c r="AH62" i="3" a="1"/>
  <c r="AH62" i="3"/>
  <c r="AH35" i="3" a="1"/>
  <c r="AH35" i="3"/>
  <c r="AH29" i="3" a="1"/>
  <c r="AH29" i="3"/>
  <c r="E31" i="3"/>
  <c r="E105" i="3"/>
  <c r="AJ31" i="3" a="1"/>
  <c r="AJ31" i="3"/>
  <c r="AJ105" i="3" a="1"/>
  <c r="AJ105" i="3"/>
  <c r="AJ26" i="3" a="1"/>
  <c r="AJ26" i="3"/>
  <c r="AJ104" i="3" a="1"/>
  <c r="AJ104" i="3"/>
  <c r="AI79" i="3" a="1"/>
  <c r="AI79" i="3"/>
  <c r="AI24" i="3" a="1"/>
  <c r="AI24" i="3"/>
  <c r="V8" i="2" a="1"/>
  <c r="V8" i="2"/>
  <c r="V133" i="2" a="1"/>
  <c r="V133" i="2"/>
  <c r="W133" i="2" a="1"/>
  <c r="W133" i="2"/>
  <c r="W8" i="2" a="1"/>
  <c r="W8" i="2"/>
  <c r="V30" i="2" a="1"/>
  <c r="V30" i="2"/>
  <c r="W30" i="2" a="1"/>
  <c r="W30" i="2"/>
  <c r="Z4" i="1" a="1"/>
  <c r="Z4" i="1"/>
  <c r="X4" i="1" a="1"/>
  <c r="X4" i="1"/>
  <c r="K7" i="1"/>
  <c r="Y4" i="1" a="1"/>
  <c r="Y4" i="1"/>
  <c r="H7" i="1"/>
  <c r="L4" i="1"/>
  <c r="AS4" i="1"/>
  <c r="V7" i="1" a="1"/>
  <c r="V7" i="1"/>
  <c r="Q4" i="1"/>
  <c r="H4" i="1"/>
  <c r="K4" i="1"/>
  <c r="F7" i="1"/>
  <c r="AU7" i="1"/>
  <c r="AE4" i="1"/>
  <c r="AA4" i="1" a="1"/>
  <c r="AA4" i="1"/>
  <c r="AO7" i="1"/>
  <c r="AM7" i="1"/>
  <c r="E4" i="1"/>
  <c r="Z7" i="1" a="1"/>
  <c r="Z7" i="1"/>
  <c r="AA7" i="1" a="1"/>
  <c r="AA7" i="1"/>
  <c r="AK4" i="1" a="1"/>
  <c r="AK4" i="1"/>
  <c r="X7" i="1" a="1"/>
  <c r="X7" i="1"/>
  <c r="AO4" i="1"/>
  <c r="E7" i="1"/>
  <c r="V4" i="1" a="1"/>
  <c r="V4" i="1"/>
  <c r="F4" i="1"/>
  <c r="AK7" i="1" a="1"/>
  <c r="AK7" i="1"/>
  <c r="Y7" i="1" a="1"/>
  <c r="Y7" i="1"/>
  <c r="Q7" i="1"/>
  <c r="AD4" i="1"/>
  <c r="AM4" i="1"/>
  <c r="AE7" i="1"/>
  <c r="AS7" i="1"/>
  <c r="W4" i="1" a="1"/>
  <c r="W4" i="1"/>
  <c r="AU4" i="1"/>
  <c r="AD7" i="1"/>
  <c r="W7" i="1" a="1"/>
  <c r="W7" i="1"/>
  <c r="L7" i="1"/>
  <c r="AJ11" i="3" a="1"/>
  <c r="AJ11" i="3"/>
  <c r="AN68" i="3" a="1"/>
  <c r="AN68" i="3"/>
  <c r="AN56" i="3" a="1"/>
  <c r="AN56" i="3"/>
  <c r="M6" i="3" a="1"/>
  <c r="M6" i="3"/>
  <c r="AL8" i="3" a="1"/>
  <c r="AL8" i="3"/>
  <c r="K19" i="3"/>
  <c r="BC53" i="3" a="1"/>
  <c r="BC53" i="3"/>
  <c r="AS94" i="3" a="1"/>
  <c r="AS94" i="3"/>
  <c r="AS86" i="3" a="1"/>
  <c r="AS86" i="3"/>
  <c r="AS81" i="3" a="1"/>
  <c r="AS81" i="3"/>
  <c r="AS67" i="3" a="1"/>
  <c r="AS67" i="3"/>
  <c r="AS5" i="3" a="1"/>
  <c r="AS5" i="3"/>
  <c r="E8" i="3"/>
  <c r="AG11" i="3" a="1"/>
  <c r="AG11" i="3"/>
  <c r="AL103" i="3" a="1"/>
  <c r="AL103" i="3"/>
  <c r="J11" i="3" a="1"/>
  <c r="J11" i="3"/>
  <c r="W94" i="3" a="1"/>
  <c r="W94" i="3"/>
  <c r="W86" i="3" a="1"/>
  <c r="W86" i="3"/>
  <c r="W81" i="3" a="1"/>
  <c r="W81" i="3"/>
  <c r="W67" i="3" a="1"/>
  <c r="W67" i="3"/>
  <c r="W5" i="3" a="1"/>
  <c r="W5" i="3"/>
  <c r="AC19" i="3" a="1"/>
  <c r="AC19" i="3"/>
  <c r="AU68" i="3" a="1"/>
  <c r="AU68" i="3"/>
  <c r="AU56" i="3" a="1"/>
  <c r="AU56" i="3"/>
  <c r="N6" i="3" a="1"/>
  <c r="N6" i="3"/>
  <c r="AI6" i="3" a="1"/>
  <c r="AI6" i="3"/>
  <c r="AT8" i="3" a="1"/>
  <c r="AT8" i="3"/>
  <c r="I53" i="3" a="1"/>
  <c r="I53" i="3"/>
  <c r="L6" i="3"/>
  <c r="BC6" i="3" a="1"/>
  <c r="BC6" i="3"/>
  <c r="AE103" i="3" a="1"/>
  <c r="AE103" i="3"/>
  <c r="AR68" i="3" a="1"/>
  <c r="AR68" i="3"/>
  <c r="AR56" i="3" a="1"/>
  <c r="AR56" i="3"/>
  <c r="L94" i="3"/>
  <c r="L86" i="3"/>
  <c r="L81" i="3"/>
  <c r="L67" i="3"/>
  <c r="L5" i="3"/>
  <c r="AC78" i="3" a="1"/>
  <c r="AC78" i="3"/>
  <c r="AS70" i="3" a="1"/>
  <c r="AS70" i="3"/>
  <c r="AS57" i="3" a="1"/>
  <c r="AS57" i="3"/>
  <c r="H78" i="3" a="1"/>
  <c r="H78" i="3"/>
  <c r="BC103" i="3" a="1"/>
  <c r="BC103" i="3"/>
  <c r="AV6" i="3" a="1"/>
  <c r="AV6" i="3"/>
  <c r="AM103" i="3" a="1"/>
  <c r="AM103" i="3"/>
  <c r="AL94" i="3" a="1"/>
  <c r="AL94" i="3"/>
  <c r="AL86" i="3" a="1"/>
  <c r="AL86" i="3"/>
  <c r="AL81" i="3" a="1"/>
  <c r="AL81" i="3"/>
  <c r="AL67" i="3" a="1"/>
  <c r="AL67" i="3"/>
  <c r="AL5" i="3" a="1"/>
  <c r="AL5" i="3"/>
  <c r="AI8" i="3" a="1"/>
  <c r="AI8" i="3"/>
  <c r="N68" i="3" a="1"/>
  <c r="N68" i="3"/>
  <c r="N56" i="3" a="1"/>
  <c r="N56" i="3"/>
  <c r="J78" i="3" a="1"/>
  <c r="J78" i="3"/>
  <c r="AJ53" i="3" a="1"/>
  <c r="AJ53" i="3"/>
  <c r="AK103" i="3" a="1"/>
  <c r="AK103" i="3"/>
  <c r="W11" i="3" a="1"/>
  <c r="W11" i="3"/>
  <c r="V94" i="3" a="1"/>
  <c r="V94" i="3"/>
  <c r="V86" i="3" a="1"/>
  <c r="V86" i="3"/>
  <c r="V81" i="3" a="1"/>
  <c r="V81" i="3"/>
  <c r="V67" i="3" a="1"/>
  <c r="V67" i="3"/>
  <c r="V5" i="3" a="1"/>
  <c r="V5" i="3"/>
  <c r="E11" i="3"/>
  <c r="AF8" i="3" a="1"/>
  <c r="AF8" i="3"/>
  <c r="AE8" i="3" a="1"/>
  <c r="AE8" i="3"/>
  <c r="N94" i="3" a="1"/>
  <c r="N94" i="3"/>
  <c r="N86" i="3" a="1"/>
  <c r="N86" i="3"/>
  <c r="N81" i="3" a="1"/>
  <c r="N81" i="3"/>
  <c r="N67" i="3" a="1"/>
  <c r="N67" i="3"/>
  <c r="N5" i="3" a="1"/>
  <c r="N5" i="3"/>
  <c r="AN6" i="3" a="1"/>
  <c r="AN6" i="3"/>
  <c r="AU53" i="3" a="1"/>
  <c r="AU53" i="3"/>
  <c r="AP78" i="3" a="1"/>
  <c r="AP78" i="3"/>
  <c r="AR78" i="3" a="1"/>
  <c r="AR78" i="3"/>
  <c r="M8" i="3" a="1"/>
  <c r="M8" i="3"/>
  <c r="AL19" i="3" a="1"/>
  <c r="AL19" i="3"/>
  <c r="AR19" i="3" a="1"/>
  <c r="AR19" i="3"/>
  <c r="AM8" i="3" a="1"/>
  <c r="AM8" i="3"/>
  <c r="L70" i="3"/>
  <c r="L57" i="3"/>
  <c r="AE11" i="3" a="1"/>
  <c r="AE11" i="3"/>
  <c r="AG78" i="3" a="1"/>
  <c r="AG78" i="3"/>
  <c r="AQ53" i="3" a="1"/>
  <c r="AQ53" i="3"/>
  <c r="AO68" i="3" a="1"/>
  <c r="AO68" i="3"/>
  <c r="AO56" i="3" a="1"/>
  <c r="AO56" i="3"/>
  <c r="AG19" i="3" a="1"/>
  <c r="AG19" i="3"/>
  <c r="AJ8" i="3" a="1"/>
  <c r="AJ8" i="3"/>
  <c r="AN103" i="3" a="1"/>
  <c r="AN103" i="3"/>
  <c r="K94" i="3"/>
  <c r="K86" i="3"/>
  <c r="K81" i="3"/>
  <c r="K67" i="3"/>
  <c r="K5" i="3"/>
  <c r="AL6" i="3" a="1"/>
  <c r="AL6" i="3"/>
  <c r="W19" i="3" a="1"/>
  <c r="W19" i="3"/>
  <c r="AO78" i="3" a="1"/>
  <c r="AO78" i="3"/>
  <c r="AC70" i="3" a="1"/>
  <c r="AC70" i="3"/>
  <c r="AC57" i="3" a="1"/>
  <c r="AC57" i="3"/>
  <c r="I6" i="3" a="1"/>
  <c r="I6" i="3"/>
  <c r="N19" i="3" a="1"/>
  <c r="N19" i="3"/>
  <c r="AN94" i="3" a="1"/>
  <c r="AN94" i="3"/>
  <c r="AN86" i="3" a="1"/>
  <c r="AN86" i="3"/>
  <c r="AN81" i="3" a="1"/>
  <c r="AN81" i="3"/>
  <c r="AN67" i="3" a="1"/>
  <c r="AN67" i="3"/>
  <c r="AN5" i="3" a="1"/>
  <c r="AN5" i="3"/>
  <c r="M19" i="3" a="1"/>
  <c r="M19" i="3"/>
  <c r="AH103" i="3" a="1"/>
  <c r="AH103" i="3"/>
  <c r="AN19" i="3" a="1"/>
  <c r="AN19" i="3"/>
  <c r="AF11" i="3" a="1"/>
  <c r="AF11" i="3"/>
  <c r="H19" i="3" a="1"/>
  <c r="H19" i="3"/>
  <c r="AK70" i="3" a="1"/>
  <c r="AK70" i="3"/>
  <c r="AK57" i="3" a="1"/>
  <c r="AK57" i="3"/>
  <c r="V8" i="3" a="1"/>
  <c r="V8" i="3"/>
  <c r="AI11" i="3" a="1"/>
  <c r="AI11" i="3"/>
  <c r="L103" i="3"/>
  <c r="AD8" i="3" a="1"/>
  <c r="AD8" i="3"/>
  <c r="AD11" i="3" a="1"/>
  <c r="AD11" i="3"/>
  <c r="AI53" i="3" a="1"/>
  <c r="AI53" i="3"/>
  <c r="AU78" i="3" a="1"/>
  <c r="AU78" i="3"/>
  <c r="AE70" i="3" a="1"/>
  <c r="AE70" i="3"/>
  <c r="AE57" i="3" a="1"/>
  <c r="AE57" i="3"/>
  <c r="AJ78" i="3" a="1"/>
  <c r="AJ78" i="3"/>
  <c r="AE68" i="3" a="1"/>
  <c r="AE68" i="3"/>
  <c r="AE56" i="3" a="1"/>
  <c r="AE56" i="3"/>
  <c r="E70" i="3"/>
  <c r="E57" i="3"/>
  <c r="N11" i="3" a="1"/>
  <c r="N11" i="3"/>
  <c r="K103" i="3"/>
  <c r="E6" i="3"/>
  <c r="AK68" i="3" a="1"/>
  <c r="AK68" i="3"/>
  <c r="AK56" i="3" a="1"/>
  <c r="AK56" i="3"/>
  <c r="AU94" i="3" a="1"/>
  <c r="AU94" i="3"/>
  <c r="AU86" i="3" a="1"/>
  <c r="AU86" i="3"/>
  <c r="AU81" i="3" a="1"/>
  <c r="AU81" i="3"/>
  <c r="AU67" i="3" a="1"/>
  <c r="AU67" i="3"/>
  <c r="AU5" i="3" a="1"/>
  <c r="AU5" i="3"/>
  <c r="I19" i="3" a="1"/>
  <c r="I19" i="3"/>
  <c r="AO103" i="3" a="1"/>
  <c r="AO103" i="3"/>
  <c r="N103" i="3" a="1"/>
  <c r="N103" i="3"/>
  <c r="N8" i="3" a="1"/>
  <c r="N8" i="3"/>
  <c r="AM53" i="3" a="1"/>
  <c r="AM53" i="3"/>
  <c r="AE19" i="3" a="1"/>
  <c r="AE19" i="3"/>
  <c r="AQ19" i="3" a="1"/>
  <c r="AQ19" i="3"/>
  <c r="AE94" i="3" a="1"/>
  <c r="AE94" i="3"/>
  <c r="AE86" i="3" a="1"/>
  <c r="AE86" i="3"/>
  <c r="AE81" i="3" a="1"/>
  <c r="AE81" i="3"/>
  <c r="AE67" i="3" a="1"/>
  <c r="AE67" i="3"/>
  <c r="AE5" i="3" a="1"/>
  <c r="AE5" i="3"/>
  <c r="V68" i="3" a="1"/>
  <c r="V68" i="3"/>
  <c r="V56" i="3" a="1"/>
  <c r="V56" i="3"/>
  <c r="AT103" i="3" a="1"/>
  <c r="AT103" i="3"/>
  <c r="V78" i="3" a="1"/>
  <c r="V78" i="3"/>
  <c r="J6" i="3" a="1"/>
  <c r="J6" i="3"/>
  <c r="M53" i="3" a="1"/>
  <c r="M53" i="3"/>
  <c r="AV8" i="3" a="1"/>
  <c r="AV8" i="3"/>
  <c r="AM6" i="3" a="1"/>
  <c r="AM6" i="3"/>
  <c r="AM19" i="3" a="1"/>
  <c r="AM19" i="3"/>
  <c r="AQ70" i="3" a="1"/>
  <c r="AQ70" i="3"/>
  <c r="AQ57" i="3" a="1"/>
  <c r="AQ57" i="3"/>
  <c r="AE6" i="3" a="1"/>
  <c r="AE6" i="3"/>
  <c r="I68" i="3" a="1"/>
  <c r="I68" i="3"/>
  <c r="I56" i="3" a="1"/>
  <c r="I56" i="3"/>
  <c r="F78" i="3"/>
  <c r="AQ103" i="3" a="1"/>
  <c r="AQ103" i="3"/>
  <c r="AM68" i="3" a="1"/>
  <c r="AM68" i="3"/>
  <c r="AM56" i="3" a="1"/>
  <c r="AM56" i="3"/>
  <c r="AT19" i="3" a="1"/>
  <c r="AT19" i="3"/>
  <c r="AJ94" i="3" a="1"/>
  <c r="AJ94" i="3"/>
  <c r="AJ86" i="3" a="1"/>
  <c r="AJ86" i="3"/>
  <c r="AJ81" i="3" a="1"/>
  <c r="AJ81" i="3"/>
  <c r="AJ67" i="3" a="1"/>
  <c r="AJ67" i="3"/>
  <c r="AJ5" i="3" a="1"/>
  <c r="AJ5" i="3"/>
  <c r="AN78" i="3" a="1"/>
  <c r="AN78" i="3"/>
  <c r="AD53" i="3" a="1"/>
  <c r="AD53" i="3"/>
  <c r="AN8" i="3" a="1"/>
  <c r="AN8" i="3"/>
  <c r="AF78" i="3" a="1"/>
  <c r="AF78" i="3"/>
  <c r="V6" i="3" a="1"/>
  <c r="V6" i="3"/>
  <c r="AS103" i="3" a="1"/>
  <c r="AS103" i="3"/>
  <c r="AO94" i="3" a="1"/>
  <c r="AO94" i="3"/>
  <c r="AO86" i="3" a="1"/>
  <c r="AO86" i="3"/>
  <c r="AO81" i="3" a="1"/>
  <c r="AO81" i="3"/>
  <c r="AO67" i="3" a="1"/>
  <c r="AO67" i="3"/>
  <c r="AO5" i="3" a="1"/>
  <c r="AO5" i="3"/>
  <c r="K11" i="3"/>
  <c r="AD19" i="3" a="1"/>
  <c r="AD19" i="3"/>
  <c r="W78" i="3" a="1"/>
  <c r="W78" i="3"/>
  <c r="AV68" i="3" a="1"/>
  <c r="AV68" i="3"/>
  <c r="AV56" i="3" a="1"/>
  <c r="AV56" i="3"/>
  <c r="AI103" i="3" a="1"/>
  <c r="AI103" i="3"/>
  <c r="AQ8" i="3" a="1"/>
  <c r="AQ8" i="3"/>
  <c r="I11" i="3" a="1"/>
  <c r="I11" i="3"/>
  <c r="BC8" i="3" a="1"/>
  <c r="BC8" i="3"/>
  <c r="AQ11" i="3" a="1"/>
  <c r="AQ11" i="3"/>
  <c r="AG68" i="3" a="1"/>
  <c r="AG68" i="3"/>
  <c r="AG56" i="3" a="1"/>
  <c r="AG56" i="3"/>
  <c r="AS8" i="3" a="1"/>
  <c r="AS8" i="3"/>
  <c r="AC68" i="3" a="1"/>
  <c r="AC68" i="3"/>
  <c r="AC56" i="3" a="1"/>
  <c r="AC56" i="3"/>
  <c r="I78" i="3" a="1"/>
  <c r="I78" i="3"/>
  <c r="AF68" i="3" a="1"/>
  <c r="AF68" i="3"/>
  <c r="AF56" i="3" a="1"/>
  <c r="AF56" i="3"/>
  <c r="H53" i="3" a="1"/>
  <c r="H53" i="3"/>
  <c r="J53" i="3" a="1"/>
  <c r="J53" i="3"/>
  <c r="M78" i="3" a="1"/>
  <c r="M78" i="3"/>
  <c r="N53" i="3" a="1"/>
  <c r="N53" i="3"/>
  <c r="AG53" i="3" a="1"/>
  <c r="AG53" i="3"/>
  <c r="H94" i="3" a="1"/>
  <c r="H94" i="3"/>
  <c r="H86" i="3" a="1"/>
  <c r="H86" i="3"/>
  <c r="H81" i="3" a="1"/>
  <c r="H81" i="3"/>
  <c r="H67" i="3" a="1"/>
  <c r="H67" i="3"/>
  <c r="H5" i="3" a="1"/>
  <c r="H5" i="3"/>
  <c r="K70" i="3"/>
  <c r="K57" i="3"/>
  <c r="AP94" i="3" a="1"/>
  <c r="AP94" i="3"/>
  <c r="AP86" i="3" a="1"/>
  <c r="AP86" i="3"/>
  <c r="AP81" i="3" a="1"/>
  <c r="AP81" i="3"/>
  <c r="AP67" i="3" a="1"/>
  <c r="AP67" i="3"/>
  <c r="AP5" i="3" a="1"/>
  <c r="AP5" i="3"/>
  <c r="AK94" i="3" a="1"/>
  <c r="AK94" i="3"/>
  <c r="AK86" i="3" a="1"/>
  <c r="AK86" i="3"/>
  <c r="AK81" i="3" a="1"/>
  <c r="AK81" i="3"/>
  <c r="AK67" i="3" a="1"/>
  <c r="AK67" i="3"/>
  <c r="AK5" i="3" a="1"/>
  <c r="AK5" i="3"/>
  <c r="AS6" i="3" a="1"/>
  <c r="AS6" i="3"/>
  <c r="K68" i="3"/>
  <c r="K56" i="3"/>
  <c r="AP53" i="3" a="1"/>
  <c r="AP53" i="3"/>
  <c r="AT53" i="3" a="1"/>
  <c r="AT53" i="3"/>
  <c r="AP19" i="3" a="1"/>
  <c r="AP19" i="3"/>
  <c r="J8" i="3" a="1"/>
  <c r="J8" i="3"/>
  <c r="AC53" i="3" a="1"/>
  <c r="AC53" i="3"/>
  <c r="AS78" i="3" a="1"/>
  <c r="AS78" i="3"/>
  <c r="M11" i="3" a="1"/>
  <c r="M11" i="3"/>
  <c r="AN70" i="3" a="1"/>
  <c r="AN70" i="3"/>
  <c r="AN57" i="3" a="1"/>
  <c r="AN57" i="3"/>
  <c r="AK11" i="3" a="1"/>
  <c r="AK11" i="3"/>
  <c r="AG94" i="3" a="1"/>
  <c r="AG94" i="3"/>
  <c r="AG86" i="3" a="1"/>
  <c r="AG86" i="3"/>
  <c r="AG81" i="3" a="1"/>
  <c r="AG81" i="3"/>
  <c r="AG67" i="3" a="1"/>
  <c r="AG67" i="3"/>
  <c r="AG5" i="3" a="1"/>
  <c r="AG5" i="3"/>
  <c r="AJ19" i="3" a="1"/>
  <c r="AJ19" i="3"/>
  <c r="AU8" i="3" a="1"/>
  <c r="AU8" i="3"/>
  <c r="AO8" i="3" a="1"/>
  <c r="AO8" i="3"/>
  <c r="AQ94" i="3" a="1"/>
  <c r="AQ94" i="3"/>
  <c r="AQ86" i="3" a="1"/>
  <c r="AQ86" i="3"/>
  <c r="AQ81" i="3" a="1"/>
  <c r="AQ81" i="3"/>
  <c r="AQ67" i="3" a="1"/>
  <c r="AQ67" i="3"/>
  <c r="AQ5" i="3" a="1"/>
  <c r="AQ5" i="3"/>
  <c r="AO70" i="3" a="1"/>
  <c r="AO70" i="3"/>
  <c r="AO57" i="3" a="1"/>
  <c r="AO57" i="3"/>
  <c r="V53" i="3" a="1"/>
  <c r="V53" i="3"/>
  <c r="AL11" i="3" a="1"/>
  <c r="AL11" i="3"/>
  <c r="AC94" i="3" a="1"/>
  <c r="AC94" i="3"/>
  <c r="AC86" i="3" a="1"/>
  <c r="AC86" i="3"/>
  <c r="AC81" i="3" a="1"/>
  <c r="AC81" i="3"/>
  <c r="AC67" i="3" a="1"/>
  <c r="AC67" i="3"/>
  <c r="AC5" i="3" a="1"/>
  <c r="AC5" i="3"/>
  <c r="AE53" i="3" a="1"/>
  <c r="AE53" i="3"/>
  <c r="AL78" i="3" a="1"/>
  <c r="AL78" i="3"/>
  <c r="E78" i="3"/>
  <c r="AK19" i="3" a="1"/>
  <c r="AK19" i="3"/>
  <c r="F19" i="3"/>
  <c r="Q19" i="3" s="1" a="1"/>
  <c r="AC11" i="3" a="1"/>
  <c r="Q19" i="3" l="1"/>
  <c r="AC11" i="3"/>
  <c r="AV70" i="3" a="1"/>
  <c r="AV70" i="3"/>
  <c r="AV57" i="3" a="1"/>
  <c r="AV57" i="3"/>
  <c r="N70" i="3" a="1"/>
  <c r="N70" i="3"/>
  <c r="N57" i="3" a="1"/>
  <c r="N57" i="3"/>
  <c r="AO6" i="3" a="1"/>
  <c r="AO6" i="3"/>
  <c r="BC11" i="3" a="1"/>
  <c r="BC11" i="3"/>
  <c r="AH53" i="3" a="1"/>
  <c r="AH53" i="3"/>
  <c r="AR70" i="3" a="1"/>
  <c r="AR70" i="3"/>
  <c r="AR57" i="3" a="1"/>
  <c r="AR57" i="3"/>
  <c r="H6" i="3" a="1"/>
  <c r="H6" i="3"/>
  <c r="AM94" i="3" a="1"/>
  <c r="AM94" i="3"/>
  <c r="AM86" i="3" a="1"/>
  <c r="AM86" i="3"/>
  <c r="AM81" i="3" a="1"/>
  <c r="AM81" i="3"/>
  <c r="AM67" i="3" a="1"/>
  <c r="AM67" i="3"/>
  <c r="AM5" i="3" a="1"/>
  <c r="AM5" i="3"/>
  <c r="AI78" i="3" a="1"/>
  <c r="AI78" i="3"/>
  <c r="J103" i="3" a="1"/>
  <c r="J103" i="3"/>
  <c r="AN11" i="3" a="1"/>
  <c r="AN11" i="3"/>
  <c r="H103" i="3" a="1"/>
  <c r="H103" i="3"/>
  <c r="F11" i="3"/>
  <c r="Q11" i="3" s="1" a="1"/>
  <c r="K53" i="3"/>
  <c r="F8" i="3"/>
  <c r="Q8" i="3" s="1" a="1"/>
  <c r="AM70" i="3" a="1"/>
  <c r="Q8" i="3" l="1"/>
  <c r="Q11" i="3"/>
  <c r="AM70" i="3"/>
  <c r="AM57" i="3" a="1"/>
  <c r="AM57" i="3"/>
  <c r="AJ70" i="3" a="1"/>
  <c r="AJ70" i="3"/>
  <c r="AJ57" i="3" a="1"/>
  <c r="AJ57" i="3"/>
  <c r="V19" i="3" a="1"/>
  <c r="V19" i="3"/>
  <c r="AC6" i="3" a="1"/>
  <c r="AC6" i="3"/>
  <c r="AR53" i="3" a="1"/>
  <c r="AR53" i="3"/>
  <c r="J68" i="3" a="1"/>
  <c r="J68" i="3"/>
  <c r="J56" i="3" a="1"/>
  <c r="J56" i="3"/>
  <c r="AR103" i="3" a="1"/>
  <c r="AR103" i="3"/>
  <c r="AP6" i="3" a="1"/>
  <c r="AP6" i="3"/>
  <c r="AJ6" i="3" a="1"/>
  <c r="AJ6" i="3"/>
  <c r="AN53" i="3" a="1"/>
  <c r="AN53" i="3"/>
  <c r="W53" i="3" a="1"/>
  <c r="W53" i="3"/>
  <c r="AV11" i="3" a="1"/>
  <c r="AV11" i="3"/>
  <c r="V70" i="3" a="1"/>
  <c r="V70" i="3"/>
  <c r="V57" i="3" a="1"/>
  <c r="V57" i="3"/>
  <c r="F94" i="3"/>
  <c r="F86" i="3"/>
  <c r="F81" i="3"/>
  <c r="F67" i="3"/>
  <c r="F5" i="3"/>
  <c r="AH78" i="3" a="1"/>
  <c r="AH78" i="3"/>
  <c r="AF53" i="3" a="1"/>
  <c r="AF53" i="3"/>
  <c r="BC70" i="3" a="1"/>
  <c r="BC70" i="3"/>
  <c r="BC57" i="3" a="1"/>
  <c r="BC57" i="3"/>
  <c r="BC78" i="3" a="1"/>
  <c r="BC78" i="3"/>
  <c r="AL68" i="3" a="1"/>
  <c r="AL68" i="3"/>
  <c r="AL56" i="3" a="1"/>
  <c r="AL56" i="3"/>
  <c r="AD78" i="3" a="1"/>
  <c r="AD78" i="3"/>
  <c r="AT78" i="3" a="1"/>
  <c r="AT78" i="3"/>
  <c r="AD6" i="3" a="1"/>
  <c r="AD6" i="3"/>
  <c r="AP70" i="3" a="1"/>
  <c r="AP70" i="3"/>
  <c r="AP57" i="3" a="1"/>
  <c r="AP57" i="3"/>
  <c r="AF19" i="3" a="1"/>
  <c r="AF19" i="3"/>
  <c r="AK53" i="3" a="1"/>
  <c r="AK53" i="3"/>
  <c r="AF6" i="3" a="1"/>
  <c r="AF6" i="3"/>
  <c r="H68" i="3" a="1"/>
  <c r="H68" i="3"/>
  <c r="H56" i="3" a="1"/>
  <c r="H56" i="3"/>
  <c r="AI94" i="3" a="1"/>
  <c r="AI94" i="3"/>
  <c r="AI86" i="3" a="1"/>
  <c r="AI86" i="3"/>
  <c r="AI81" i="3" a="1"/>
  <c r="AI81" i="3"/>
  <c r="AI67" i="3" a="1"/>
  <c r="AI67" i="3"/>
  <c r="AI5" i="3" a="1"/>
  <c r="AI5" i="3"/>
  <c r="M103" i="3" a="1"/>
  <c r="M103" i="3"/>
  <c r="E94" i="3"/>
  <c r="E86" i="3"/>
  <c r="E81" i="3"/>
  <c r="E67" i="3"/>
  <c r="E5" i="3"/>
  <c r="AE78" i="3" a="1"/>
  <c r="AE78" i="3"/>
  <c r="BC94" i="3" a="1"/>
  <c r="BC94" i="3"/>
  <c r="BC86" i="3" a="1"/>
  <c r="BC86" i="3"/>
  <c r="BC81" i="3" a="1"/>
  <c r="BC81" i="3"/>
  <c r="BC67" i="3" a="1"/>
  <c r="BC67" i="3"/>
  <c r="BC5" i="3" a="1"/>
  <c r="BC5" i="3"/>
  <c r="AU70" i="3" a="1"/>
  <c r="AU70" i="3"/>
  <c r="AU57" i="3" a="1"/>
  <c r="AU57" i="3"/>
  <c r="M68" i="3" a="1"/>
  <c r="M68" i="3"/>
  <c r="M56" i="3" a="1"/>
  <c r="M56" i="3"/>
  <c r="AU103" i="3" a="1"/>
  <c r="AU103" i="3"/>
  <c r="AH11" i="3" a="1"/>
  <c r="AH11" i="3"/>
  <c r="I70" i="3" a="1"/>
  <c r="I70" i="3"/>
  <c r="I57" i="3" a="1"/>
  <c r="I57" i="3"/>
  <c r="K6" i="3"/>
  <c r="F6" i="3"/>
  <c r="Q6" i="3" s="1" a="1"/>
  <c r="H70" i="3" a="1"/>
  <c r="Q6" i="3" l="1"/>
  <c r="H70" i="3"/>
  <c r="H57" i="3" a="1"/>
  <c r="H57" i="3"/>
  <c r="I94" i="3" a="1"/>
  <c r="I94" i="3"/>
  <c r="I86" i="3" a="1"/>
  <c r="I86" i="3"/>
  <c r="I81" i="3" a="1"/>
  <c r="I81" i="3"/>
  <c r="I67" i="3" a="1"/>
  <c r="I67" i="3"/>
  <c r="I5" i="3" a="1"/>
  <c r="I5" i="3"/>
  <c r="AP103" i="3" a="1"/>
  <c r="AP103" i="3"/>
  <c r="K8" i="3"/>
  <c r="E68" i="3"/>
  <c r="E56" i="3"/>
  <c r="AR6" i="3" a="1"/>
  <c r="AR6" i="3"/>
  <c r="Q94" i="3" a="1"/>
  <c r="Q94" i="3"/>
  <c r="Q86" i="3" a="1"/>
  <c r="Q86" i="3"/>
  <c r="Q81" i="3" a="1"/>
  <c r="Q81" i="3"/>
  <c r="Q67" i="3" a="1"/>
  <c r="Q67" i="3"/>
  <c r="Q5" i="3" a="1"/>
  <c r="Q5" i="3"/>
  <c r="L19" i="3"/>
  <c r="M94" i="3" a="1"/>
  <c r="M94" i="3"/>
  <c r="M86" i="3" a="1"/>
  <c r="M86" i="3"/>
  <c r="M81" i="3" a="1"/>
  <c r="M81" i="3"/>
  <c r="M67" i="3" a="1"/>
  <c r="M67" i="3"/>
  <c r="M5" i="3" a="1"/>
  <c r="M5" i="3"/>
  <c r="J94" i="3" a="1"/>
  <c r="J94" i="3"/>
  <c r="J86" i="3" a="1"/>
  <c r="J86" i="3"/>
  <c r="J81" i="3" a="1"/>
  <c r="J81" i="3"/>
  <c r="J67" i="3" a="1"/>
  <c r="J67" i="3"/>
  <c r="J5" i="3" a="1"/>
  <c r="J5" i="3"/>
  <c r="AM78" i="3" a="1"/>
  <c r="AM78" i="3"/>
  <c r="F103" i="3"/>
  <c r="Q103" i="3" s="1" a="1"/>
  <c r="AG103" i="3" a="1"/>
  <c r="Q103" i="3" l="1"/>
  <c r="AG103" i="3"/>
  <c r="AT11" i="3" a="1"/>
  <c r="AT11" i="3"/>
  <c r="AI19" i="3" a="1"/>
  <c r="AI19" i="3"/>
  <c r="AM11" i="3" a="1"/>
  <c r="AM11" i="3"/>
  <c r="AH70" i="3" a="1"/>
  <c r="AH70" i="3"/>
  <c r="AH57" i="3" a="1"/>
  <c r="AH57" i="3"/>
  <c r="AG6" i="3" a="1"/>
  <c r="AG6" i="3"/>
  <c r="AU19" i="3" a="1"/>
  <c r="AU19" i="3"/>
  <c r="AP68" i="3" a="1"/>
  <c r="AP68" i="3"/>
  <c r="AP56" i="3" a="1"/>
  <c r="AP56" i="3"/>
  <c r="AR8" i="3" a="1"/>
  <c r="AR8" i="3"/>
  <c r="W68" i="3" a="1"/>
  <c r="W68" i="3"/>
  <c r="W56" i="3" a="1"/>
  <c r="W56" i="3"/>
  <c r="AS11" i="3" a="1"/>
  <c r="AS11" i="3"/>
  <c r="N78" i="3" a="1"/>
  <c r="N78" i="3"/>
  <c r="AT94" i="3" a="1"/>
  <c r="AT94" i="3"/>
  <c r="AT86" i="3" a="1"/>
  <c r="AT86" i="3"/>
  <c r="AT81" i="3" a="1"/>
  <c r="AT81" i="3"/>
  <c r="AT67" i="3" a="1"/>
  <c r="AT67" i="3"/>
  <c r="AT5" i="3" a="1"/>
  <c r="AT5" i="3"/>
  <c r="H8" i="3" a="1"/>
  <c r="H8" i="3"/>
  <c r="AR94" i="3" a="1"/>
  <c r="AR94" i="3"/>
  <c r="AR86" i="3" a="1"/>
  <c r="AR86" i="3"/>
  <c r="AR81" i="3" a="1"/>
  <c r="AR81" i="3"/>
  <c r="AR67" i="3" a="1"/>
  <c r="AR67" i="3"/>
  <c r="AR5" i="3" a="1"/>
  <c r="AR5" i="3"/>
  <c r="I8" i="3" a="1"/>
  <c r="I8" i="3"/>
  <c r="AF94" i="3" a="1"/>
  <c r="AF94" i="3"/>
  <c r="AF86" i="3" a="1"/>
  <c r="AF86" i="3"/>
  <c r="AF81" i="3" a="1"/>
  <c r="AF81" i="3"/>
  <c r="AF67" i="3" a="1"/>
  <c r="AF67" i="3"/>
  <c r="AF5" i="3" a="1"/>
  <c r="AF5" i="3"/>
  <c r="Q78" i="3" a="1"/>
  <c r="Q78" i="3"/>
  <c r="AI68" i="3" a="1"/>
  <c r="AI68" i="3"/>
  <c r="AI56" i="3" a="1"/>
  <c r="AI56" i="3"/>
  <c r="AQ6" i="3" a="1"/>
  <c r="AQ6" i="3"/>
  <c r="AI70" i="3" a="1"/>
  <c r="AI70" i="3"/>
  <c r="AI57" i="3" a="1"/>
  <c r="AI57" i="3"/>
  <c r="AC8" i="3" a="1"/>
  <c r="AC8" i="3"/>
  <c r="AV103" i="3" a="1"/>
  <c r="AV103" i="3"/>
  <c r="BC68" i="3" a="1"/>
  <c r="BC68" i="3"/>
  <c r="BC56" i="3" a="1"/>
  <c r="BC56" i="3"/>
  <c r="AD94" i="3" a="1"/>
  <c r="AD94" i="3"/>
  <c r="AD86" i="3" a="1"/>
  <c r="AD86" i="3"/>
  <c r="AD81" i="3" a="1"/>
  <c r="AD81" i="3"/>
  <c r="AD67" i="3" a="1"/>
  <c r="AD67" i="3"/>
  <c r="AD5" i="3" a="1"/>
  <c r="AD5" i="3"/>
  <c r="AH6" i="3" a="1"/>
  <c r="AH6" i="3"/>
  <c r="AH19" i="3" a="1"/>
  <c r="AH19" i="3"/>
  <c r="AT68" i="3" a="1"/>
  <c r="AT68" i="3"/>
  <c r="AT56" i="3" a="1"/>
  <c r="AT56" i="3"/>
  <c r="AD70" i="3" a="1"/>
  <c r="AD70" i="3"/>
  <c r="AD57" i="3" a="1"/>
  <c r="AD57" i="3"/>
  <c r="AL70" i="3" a="1"/>
  <c r="AL70" i="3"/>
  <c r="AL57" i="3" a="1"/>
  <c r="AL57" i="3"/>
  <c r="AO19" i="3" a="1"/>
  <c r="AO19" i="3"/>
  <c r="AV78" i="3" a="1"/>
  <c r="AV78" i="3"/>
  <c r="AS19" i="3" a="1"/>
  <c r="AS19" i="3"/>
  <c r="AC103" i="3" a="1"/>
  <c r="AC103" i="3"/>
  <c r="AH68" i="3" a="1"/>
  <c r="AH68" i="3"/>
  <c r="AH56" i="3" a="1"/>
  <c r="AH56" i="3"/>
  <c r="L53" i="3"/>
  <c r="AD103" i="3" a="1"/>
  <c r="AD103" i="3"/>
  <c r="J19" i="3" a="1"/>
  <c r="J19" i="3"/>
  <c r="AV19" i="3" a="1"/>
  <c r="AV19" i="3"/>
  <c r="L11" i="3"/>
  <c r="AU11" i="3" a="1"/>
  <c r="AU11" i="3"/>
  <c r="AJ103" i="3" a="1"/>
  <c r="AJ103" i="3"/>
  <c r="AQ78" i="3" a="1"/>
  <c r="AQ78" i="3"/>
  <c r="E53" i="3"/>
  <c r="W8" i="3" a="1"/>
  <c r="W8" i="3"/>
  <c r="AT70" i="3" a="1"/>
  <c r="AT70" i="3"/>
  <c r="AT57" i="3" a="1"/>
  <c r="AT57" i="3"/>
  <c r="F68" i="3"/>
  <c r="Q68" i="3" s="1" a="1"/>
  <c r="F56" i="3"/>
  <c r="Q56" i="3" s="1" a="1"/>
  <c r="AO53" i="3" a="1"/>
  <c r="Q56" i="3" l="1"/>
  <c r="Q68" i="3"/>
  <c r="AO53" i="3"/>
  <c r="AP11" i="3" a="1"/>
  <c r="AP11" i="3"/>
  <c r="AK78" i="3" a="1"/>
  <c r="AK78" i="3"/>
  <c r="AF70" i="3" a="1"/>
  <c r="AF70" i="3"/>
  <c r="AF57" i="3" a="1"/>
  <c r="AF57" i="3"/>
  <c r="AJ68" i="3" a="1"/>
  <c r="AJ68" i="3"/>
  <c r="AJ56" i="3" a="1"/>
  <c r="AJ56" i="3"/>
  <c r="F70" i="3"/>
  <c r="Q70" i="3" s="1" a="1"/>
  <c r="F57" i="3"/>
  <c r="Q57" i="3" s="1" a="1"/>
  <c r="L8" i="3"/>
  <c r="W103" i="3" a="1"/>
  <c r="Q57" i="3" l="1"/>
  <c r="Q70" i="3"/>
  <c r="W103" i="3"/>
  <c r="AV94" i="3" a="1"/>
  <c r="AV94" i="3"/>
  <c r="AV86" i="3" a="1"/>
  <c r="AV86" i="3"/>
  <c r="AV81" i="3" a="1"/>
  <c r="AV81" i="3"/>
  <c r="AV67" i="3" a="1"/>
  <c r="AV67" i="3"/>
  <c r="AV5" i="3" a="1"/>
  <c r="AV5" i="3"/>
  <c r="AS68" i="3" a="1"/>
  <c r="AS68" i="3"/>
  <c r="AS56" i="3" a="1"/>
  <c r="AS56" i="3"/>
  <c r="I103" i="3" a="1"/>
  <c r="I103" i="3"/>
  <c r="AG70" i="3" a="1"/>
  <c r="AG70" i="3"/>
  <c r="AG57" i="3" a="1"/>
  <c r="AG57" i="3"/>
  <c r="AU6" i="3" a="1"/>
  <c r="AU6" i="3"/>
  <c r="AT6" i="3" a="1"/>
  <c r="AT6" i="3"/>
  <c r="AP8" i="3" a="1"/>
  <c r="AP8" i="3"/>
  <c r="E103" i="3"/>
  <c r="AL53" i="3" a="1"/>
  <c r="AL53" i="3"/>
  <c r="V103" i="3" a="1"/>
  <c r="V103" i="3"/>
  <c r="AV53" i="3" a="1"/>
  <c r="AV53" i="3"/>
  <c r="H11" i="3" a="1"/>
  <c r="H11" i="3"/>
  <c r="AS53" i="3" a="1"/>
  <c r="AS53" i="3"/>
  <c r="AD68" i="3" a="1"/>
  <c r="AD68" i="3"/>
  <c r="AD56" i="3" a="1"/>
  <c r="AD56" i="3"/>
  <c r="K78" i="3"/>
  <c r="W70" i="3" a="1"/>
  <c r="W70" i="3"/>
  <c r="W57" i="3" a="1"/>
  <c r="W57" i="3"/>
  <c r="J70" i="3" a="1"/>
  <c r="J70" i="3"/>
  <c r="J57" i="3" a="1"/>
  <c r="J57" i="3"/>
  <c r="AO11" i="3" a="1"/>
  <c r="AO11" i="3"/>
  <c r="AH8" i="3" a="1"/>
  <c r="AH8" i="3"/>
  <c r="W6" i="3" a="1"/>
  <c r="W6" i="3"/>
  <c r="V11" i="3" a="1"/>
  <c r="V11" i="3"/>
  <c r="AG8" i="3" a="1"/>
  <c r="AG8" i="3"/>
  <c r="AF103" i="3" a="1"/>
  <c r="AF103" i="3"/>
  <c r="M70" i="3" a="1"/>
  <c r="M70" i="3"/>
  <c r="M57" i="3" a="1"/>
  <c r="M57" i="3"/>
  <c r="AK8" i="3" a="1"/>
  <c r="AK8" i="3"/>
  <c r="L78" i="3"/>
  <c r="AH94" i="3" a="1"/>
  <c r="AH94" i="3"/>
  <c r="AH86" i="3" a="1"/>
  <c r="AH86" i="3"/>
  <c r="AH81" i="3" a="1"/>
  <c r="AH81" i="3"/>
  <c r="AH67" i="3" a="1"/>
  <c r="AH67" i="3"/>
  <c r="AH5" i="3" a="1"/>
  <c r="AH5" i="3"/>
  <c r="L68" i="3"/>
  <c r="L56" i="3"/>
  <c r="AQ68" i="3" a="1"/>
  <c r="AQ68" i="3"/>
  <c r="AQ56" i="3" a="1"/>
  <c r="AQ56" i="3"/>
  <c r="AK6" i="3" a="1"/>
  <c r="AK6" i="3"/>
  <c r="AR11" i="3" a="1"/>
  <c r="AR11" i="3"/>
  <c r="E19" i="3"/>
  <c r="BC19" i="3" a="1"/>
  <c r="BC19" i="3"/>
  <c r="F53" i="3"/>
  <c r="Q53" i="3" s="1" a="1"/>
  <c r="E116" i="1"/>
  <c r="W116" i="1" a="1"/>
  <c r="Q53" i="3" l="1"/>
  <c r="W116" i="1"/>
  <c r="AE116" i="1"/>
  <c r="E65" i="1"/>
  <c r="V116" i="1" a="1"/>
  <c r="V116" i="1"/>
  <c r="AE108" i="1"/>
  <c r="AE102" i="1"/>
  <c r="AD108" i="1"/>
  <c r="AD102" i="1"/>
  <c r="AS116" i="1"/>
  <c r="F65" i="1"/>
  <c r="I65" i="1"/>
  <c r="AA108" i="1" a="1"/>
  <c r="AA108" i="1"/>
  <c r="AA102" i="1" a="1"/>
  <c r="AA102" i="1"/>
  <c r="Y108" i="1" a="1"/>
  <c r="Y108" i="1"/>
  <c r="Y102" i="1" a="1"/>
  <c r="Y102" i="1"/>
  <c r="AK116" i="1" a="1"/>
  <c r="AK116" i="1"/>
  <c r="H108" i="1"/>
  <c r="H102" i="1"/>
  <c r="V108" i="1" a="1"/>
  <c r="V108" i="1"/>
  <c r="V102" i="1" a="1"/>
  <c r="V102" i="1"/>
  <c r="W108" i="1" a="1"/>
  <c r="W108" i="1"/>
  <c r="W102" i="1" a="1"/>
  <c r="W102" i="1"/>
  <c r="X116" i="1" a="1"/>
  <c r="X116" i="1"/>
  <c r="E108" i="1"/>
  <c r="E102" i="1"/>
  <c r="I108" i="1"/>
  <c r="I102" i="1"/>
  <c r="AM108" i="1"/>
  <c r="AM102" i="1"/>
  <c r="AE65" i="1"/>
  <c r="Q65" i="1"/>
  <c r="AO65" i="1"/>
  <c r="AO108" i="1"/>
  <c r="AO102" i="1"/>
  <c r="AK65" i="1" a="1"/>
  <c r="AK65" i="1"/>
  <c r="Z65" i="1" a="1"/>
  <c r="Z65" i="1"/>
  <c r="X65" i="1" a="1"/>
  <c r="X65" i="1"/>
  <c r="AS108" i="1"/>
  <c r="AS102" i="1"/>
  <c r="F116" i="1"/>
  <c r="AM116" i="1"/>
  <c r="H65" i="1"/>
  <c r="Q108" i="1"/>
  <c r="Q102" i="1"/>
  <c r="Y116" i="1" a="1"/>
  <c r="Y116" i="1"/>
  <c r="Y65" i="1" a="1"/>
  <c r="Y65" i="1"/>
  <c r="I116" i="1"/>
  <c r="AS65" i="1"/>
  <c r="H116" i="1"/>
  <c r="V65" i="1" a="1"/>
  <c r="V65" i="1"/>
  <c r="Z116" i="1" a="1"/>
  <c r="Z116" i="1"/>
  <c r="AD65" i="1"/>
  <c r="W65" i="1" a="1"/>
  <c r="W65" i="1"/>
  <c r="AK108" i="1" a="1"/>
  <c r="AK108" i="1"/>
  <c r="AK102" i="1" a="1"/>
  <c r="AK102" i="1"/>
  <c r="F108" i="1"/>
  <c r="F102" i="1"/>
  <c r="Q116" i="1"/>
  <c r="AM65" i="1"/>
  <c r="AD116" i="1"/>
  <c r="AA65" i="1" a="1"/>
  <c r="AA65" i="1"/>
  <c r="Z108" i="1" a="1"/>
  <c r="Z108" i="1"/>
  <c r="Z102" i="1" a="1"/>
  <c r="Z102" i="1"/>
  <c r="N108" i="1"/>
  <c r="N102" i="1"/>
  <c r="AO116" i="1"/>
  <c r="X108" i="1" a="1"/>
  <c r="X108" i="1"/>
  <c r="X102" i="1" a="1"/>
  <c r="X102" i="1"/>
  <c r="N116" i="1"/>
  <c r="AA116" i="1" a="1"/>
  <c r="AA116" i="1"/>
  <c r="N65" i="1"/>
  <c r="AT93" i="3" a="1"/>
  <c r="AT93" i="3"/>
  <c r="H21" i="3" a="1"/>
  <c r="H21" i="3"/>
  <c r="W21" i="3" a="1"/>
  <c r="W21" i="3"/>
  <c r="L102" i="3"/>
  <c r="J102" i="3" a="1"/>
  <c r="J102" i="3"/>
  <c r="AC71" i="3" a="1"/>
  <c r="AC71" i="3"/>
  <c r="AC58" i="3" a="1"/>
  <c r="AC58" i="3"/>
  <c r="BC102" i="3" a="1"/>
  <c r="BC102" i="3"/>
  <c r="AI28" i="3" a="1"/>
  <c r="AI28" i="3"/>
  <c r="AI12" i="3" a="1"/>
  <c r="AI12" i="3"/>
  <c r="AI101" i="3" a="1"/>
  <c r="AI101" i="3"/>
  <c r="AE102" i="3" a="1"/>
  <c r="AE102" i="3"/>
  <c r="K21" i="3"/>
  <c r="AM28" i="3" a="1"/>
  <c r="AM28" i="3"/>
  <c r="AM12" i="3" a="1"/>
  <c r="AM12" i="3"/>
  <c r="AM101" i="3" a="1"/>
  <c r="AM101" i="3"/>
  <c r="AV93" i="3" a="1"/>
  <c r="AV93" i="3"/>
  <c r="AR28" i="3" a="1"/>
  <c r="AR28" i="3"/>
  <c r="AR12" i="3" a="1"/>
  <c r="AR12" i="3"/>
  <c r="AR101" i="3" a="1"/>
  <c r="AR101" i="3"/>
  <c r="AS71" i="3" a="1"/>
  <c r="AS71" i="3"/>
  <c r="AS58" i="3" a="1"/>
  <c r="AS58" i="3"/>
  <c r="J71" i="3" a="1"/>
  <c r="J71" i="3"/>
  <c r="J58" i="3" a="1"/>
  <c r="J58" i="3"/>
  <c r="AU28" i="3" a="1"/>
  <c r="AU28" i="3"/>
  <c r="AU12" i="3" a="1"/>
  <c r="AU12" i="3"/>
  <c r="AU101" i="3" a="1"/>
  <c r="AU101" i="3"/>
  <c r="N93" i="3" a="1"/>
  <c r="N93" i="3"/>
  <c r="AG90" i="3" a="1"/>
  <c r="AG90" i="3"/>
  <c r="AG63" i="3" a="1"/>
  <c r="AG63" i="3"/>
  <c r="F71" i="3"/>
  <c r="F58" i="3"/>
  <c r="M90" i="3" a="1"/>
  <c r="M90" i="3"/>
  <c r="M63" i="3" a="1"/>
  <c r="M63" i="3"/>
  <c r="AN93" i="3" a="1"/>
  <c r="AN93" i="3"/>
  <c r="AL102" i="3" a="1"/>
  <c r="AL102" i="3"/>
  <c r="AN14" i="3" a="1"/>
  <c r="AN14" i="3"/>
  <c r="AR21" i="3" a="1"/>
  <c r="AR21" i="3"/>
  <c r="AC90" i="3" a="1"/>
  <c r="AC90" i="3"/>
  <c r="AC63" i="3" a="1"/>
  <c r="AC63" i="3"/>
  <c r="L14" i="3"/>
  <c r="AD21" i="3" a="1"/>
  <c r="AD21" i="3"/>
  <c r="AK92" i="3" a="1"/>
  <c r="AK92" i="3"/>
  <c r="AK83" i="3" a="1"/>
  <c r="AK83" i="3"/>
  <c r="AK72" i="3" a="1"/>
  <c r="AK72" i="3"/>
  <c r="AL25" i="3" a="1"/>
  <c r="AL25" i="3"/>
  <c r="AR25" i="3" a="1"/>
  <c r="AR25" i="3"/>
  <c r="AG25" i="3" a="1"/>
  <c r="AG25" i="3"/>
  <c r="AH28" i="3" a="1"/>
  <c r="AH28" i="3"/>
  <c r="AH12" i="3" a="1"/>
  <c r="AH12" i="3"/>
  <c r="AH101" i="3" a="1"/>
  <c r="AH101" i="3"/>
  <c r="AE14" i="3" a="1"/>
  <c r="AE14" i="3"/>
  <c r="L90" i="3"/>
  <c r="L63" i="3"/>
  <c r="AS90" i="3" a="1"/>
  <c r="AS90" i="3"/>
  <c r="AS63" i="3" a="1"/>
  <c r="AS63" i="3"/>
  <c r="V93" i="3" a="1"/>
  <c r="V93" i="3"/>
  <c r="N102" i="3" a="1"/>
  <c r="N102" i="3"/>
  <c r="AD93" i="3" a="1"/>
  <c r="AD93" i="3"/>
  <c r="I21" i="3" a="1"/>
  <c r="I21" i="3"/>
  <c r="AM25" i="3" a="1"/>
  <c r="AM25" i="3"/>
  <c r="AG92" i="3" a="1"/>
  <c r="AG92" i="3"/>
  <c r="AG83" i="3" a="1"/>
  <c r="AG83" i="3"/>
  <c r="AG72" i="3" a="1"/>
  <c r="AG72" i="3"/>
  <c r="AG102" i="3" a="1"/>
  <c r="AG102" i="3"/>
  <c r="AK93" i="3" a="1"/>
  <c r="AK93" i="3"/>
  <c r="W90" i="3" a="1"/>
  <c r="W90" i="3"/>
  <c r="W63" i="3" a="1"/>
  <c r="W63" i="3"/>
  <c r="F93" i="3"/>
  <c r="AJ71" i="3" a="1"/>
  <c r="AJ71" i="3"/>
  <c r="AJ58" i="3" a="1"/>
  <c r="AJ58" i="3"/>
  <c r="F90" i="3"/>
  <c r="Q90" i="3" s="1" a="1"/>
  <c r="F63" i="3"/>
  <c r="Q63" i="3" s="1" a="1"/>
  <c r="AD90" i="3" a="1"/>
  <c r="Q63" i="3" l="1"/>
  <c r="Q90" i="3"/>
  <c r="AD90" i="3"/>
  <c r="AD63" i="3" a="1"/>
  <c r="AD63" i="3"/>
  <c r="L25" i="3"/>
  <c r="N25" i="3" a="1"/>
  <c r="N25" i="3"/>
  <c r="N14" i="3" a="1"/>
  <c r="N14" i="3"/>
  <c r="W28" i="3" a="1"/>
  <c r="W28" i="3"/>
  <c r="W12" i="3" a="1"/>
  <c r="W12" i="3"/>
  <c r="W101" i="3" a="1"/>
  <c r="W101" i="3"/>
  <c r="E14" i="3"/>
  <c r="V25" i="3" a="1"/>
  <c r="V25" i="3"/>
  <c r="AD25" i="3" a="1"/>
  <c r="AD25" i="3"/>
  <c r="I102" i="3" a="1"/>
  <c r="I102" i="3"/>
  <c r="I92" i="3" a="1"/>
  <c r="I92" i="3"/>
  <c r="I83" i="3" a="1"/>
  <c r="I83" i="3"/>
  <c r="I72" i="3" a="1"/>
  <c r="I72" i="3"/>
  <c r="W93" i="3" a="1"/>
  <c r="W93" i="3"/>
  <c r="BC21" i="3" a="1"/>
  <c r="BC21" i="3"/>
  <c r="AK102" i="3" a="1"/>
  <c r="AK102" i="3"/>
  <c r="AQ21" i="3" a="1"/>
  <c r="AQ21" i="3"/>
  <c r="F21" i="3"/>
  <c r="Q21" i="3" s="1" a="1"/>
  <c r="M102" i="3" a="1"/>
  <c r="Q21" i="3" l="1"/>
  <c r="M102" i="3"/>
  <c r="AT14" i="3" a="1"/>
  <c r="AT14" i="3"/>
  <c r="AR93" i="3" a="1"/>
  <c r="AR93" i="3"/>
  <c r="I71" i="3" a="1"/>
  <c r="I71" i="3"/>
  <c r="I58" i="3" a="1"/>
  <c r="I58" i="3"/>
  <c r="AO93" i="3" a="1"/>
  <c r="AO93" i="3"/>
  <c r="BC90" i="3" a="1"/>
  <c r="BC90" i="3"/>
  <c r="BC63" i="3" a="1"/>
  <c r="BC63" i="3"/>
  <c r="AH14" i="3" a="1"/>
  <c r="AH14" i="3"/>
  <c r="AN71" i="3" a="1"/>
  <c r="AN71" i="3"/>
  <c r="AN58" i="3" a="1"/>
  <c r="AN58" i="3"/>
  <c r="I28" i="3" a="1"/>
  <c r="I28" i="3"/>
  <c r="I12" i="3" a="1"/>
  <c r="I12" i="3"/>
  <c r="I101" i="3" a="1"/>
  <c r="I101" i="3"/>
  <c r="AQ92" i="3" a="1"/>
  <c r="AQ92" i="3"/>
  <c r="AQ83" i="3" a="1"/>
  <c r="AQ83" i="3"/>
  <c r="AQ72" i="3" a="1"/>
  <c r="AQ72" i="3"/>
  <c r="H25" i="3" a="1"/>
  <c r="H25" i="3"/>
  <c r="F14" i="3"/>
  <c r="Q14" i="3" s="1" a="1"/>
  <c r="AS28" i="3" a="1"/>
  <c r="Q14" i="3" l="1"/>
  <c r="AS28" i="3"/>
  <c r="AS12" i="3" a="1"/>
  <c r="AS12" i="3"/>
  <c r="AS101" i="3" a="1"/>
  <c r="AS101" i="3"/>
  <c r="AI102" i="3" a="1"/>
  <c r="AI102" i="3"/>
  <c r="E92" i="3"/>
  <c r="E83" i="3"/>
  <c r="E72" i="3"/>
  <c r="AV71" i="3" a="1"/>
  <c r="AV71" i="3"/>
  <c r="AV58" i="3" a="1"/>
  <c r="AV58" i="3"/>
  <c r="AQ28" i="3" a="1"/>
  <c r="AQ28" i="3"/>
  <c r="AQ12" i="3" a="1"/>
  <c r="AQ12" i="3"/>
  <c r="AQ101" i="3" a="1"/>
  <c r="AQ101" i="3"/>
  <c r="V90" i="3" a="1"/>
  <c r="V90" i="3"/>
  <c r="V63" i="3" a="1"/>
  <c r="V63" i="3"/>
  <c r="AN25" i="3" a="1"/>
  <c r="AN25" i="3"/>
  <c r="AF93" i="3" a="1"/>
  <c r="AF93" i="3"/>
  <c r="AD28" i="3" a="1"/>
  <c r="AD28" i="3"/>
  <c r="AD12" i="3" a="1"/>
  <c r="AD12" i="3"/>
  <c r="AD101" i="3" a="1"/>
  <c r="AD101" i="3"/>
  <c r="AP28" i="3" a="1"/>
  <c r="AP28" i="3"/>
  <c r="AP12" i="3" a="1"/>
  <c r="AP12" i="3"/>
  <c r="AP101" i="3" a="1"/>
  <c r="AP101" i="3"/>
  <c r="AT102" i="3" a="1"/>
  <c r="AT102" i="3"/>
  <c r="H71" i="3" a="1"/>
  <c r="H71" i="3"/>
  <c r="H58" i="3" a="1"/>
  <c r="H58" i="3"/>
  <c r="AN21" i="3" a="1"/>
  <c r="AN21" i="3"/>
  <c r="AP102" i="3" a="1"/>
  <c r="AP102" i="3"/>
  <c r="V21" i="3" a="1"/>
  <c r="V21" i="3"/>
  <c r="AR14" i="3" a="1"/>
  <c r="AR14" i="3"/>
  <c r="H14" i="3" a="1"/>
  <c r="H14" i="3"/>
  <c r="M93" i="3" a="1"/>
  <c r="M93" i="3"/>
  <c r="M71" i="3" a="1"/>
  <c r="M71" i="3"/>
  <c r="M58" i="3" a="1"/>
  <c r="M58" i="3"/>
  <c r="BC25" i="3" a="1"/>
  <c r="BC25" i="3"/>
  <c r="AR102" i="3" a="1"/>
  <c r="AR102" i="3"/>
  <c r="AU90" i="3" a="1"/>
  <c r="AU90" i="3"/>
  <c r="AU63" i="3" a="1"/>
  <c r="AU63" i="3"/>
  <c r="AU102" i="3" a="1"/>
  <c r="AU102" i="3"/>
  <c r="AO102" i="3" a="1"/>
  <c r="AO102" i="3"/>
  <c r="L21" i="3"/>
  <c r="AV90" i="3" a="1"/>
  <c r="AV90" i="3"/>
  <c r="AV63" i="3" a="1"/>
  <c r="AV63" i="3"/>
  <c r="AG28" i="3" a="1"/>
  <c r="AG28" i="3"/>
  <c r="AG12" i="3" a="1"/>
  <c r="AG12" i="3"/>
  <c r="AG101" i="3" a="1"/>
  <c r="AG101" i="3"/>
  <c r="E93" i="3"/>
  <c r="AT92" i="3" a="1"/>
  <c r="AT92" i="3"/>
  <c r="AT83" i="3" a="1"/>
  <c r="AT83" i="3"/>
  <c r="AT72" i="3" a="1"/>
  <c r="AT72" i="3"/>
  <c r="AO14" i="3" a="1"/>
  <c r="AO14" i="3"/>
  <c r="AQ14" i="3" a="1"/>
  <c r="AQ14" i="3"/>
  <c r="AT25" i="3" a="1"/>
  <c r="AT25" i="3"/>
  <c r="AE90" i="3" a="1"/>
  <c r="AE90" i="3"/>
  <c r="AE63" i="3" a="1"/>
  <c r="AE63" i="3"/>
  <c r="AL21" i="3" a="1"/>
  <c r="AL21" i="3"/>
  <c r="AP92" i="3" a="1"/>
  <c r="AP92" i="3"/>
  <c r="AP83" i="3" a="1"/>
  <c r="AP83" i="3"/>
  <c r="AP72" i="3" a="1"/>
  <c r="AP72" i="3"/>
  <c r="K92" i="3"/>
  <c r="K83" i="3"/>
  <c r="K72" i="3"/>
  <c r="N90" i="3" a="1"/>
  <c r="N90" i="3"/>
  <c r="N63" i="3" a="1"/>
  <c r="N63" i="3"/>
  <c r="AO28" i="3" a="1"/>
  <c r="AO28" i="3"/>
  <c r="AO12" i="3" a="1"/>
  <c r="AO12" i="3"/>
  <c r="AO101" i="3" a="1"/>
  <c r="AO101" i="3"/>
  <c r="AF14" i="3" a="1"/>
  <c r="AF14" i="3"/>
  <c r="AV21" i="3" a="1"/>
  <c r="AV21" i="3"/>
  <c r="F92" i="3"/>
  <c r="Q92" i="3" s="1" a="1"/>
  <c r="F83" i="3"/>
  <c r="Q83" i="3" s="1" a="1"/>
  <c r="F72" i="3"/>
  <c r="Q72" i="3" s="1" a="1"/>
  <c r="AQ93" i="3" a="1"/>
  <c r="Q72" i="3" l="1"/>
  <c r="Q83" i="3"/>
  <c r="Q92" i="3"/>
  <c r="AQ93" i="3"/>
  <c r="I93" i="3" a="1"/>
  <c r="I93" i="3"/>
  <c r="AC21" i="3" a="1"/>
  <c r="AC21" i="3"/>
  <c r="H28" i="3" a="1"/>
  <c r="H28" i="3"/>
  <c r="H12" i="3" a="1"/>
  <c r="H12" i="3"/>
  <c r="H101" i="3" a="1"/>
  <c r="H101" i="3"/>
  <c r="F28" i="3"/>
  <c r="Q28" i="3" s="1" a="1"/>
  <c r="F12" i="3"/>
  <c r="Q12" i="3" s="1" a="1"/>
  <c r="F101" i="3"/>
  <c r="Q101" i="3" s="1" a="1"/>
  <c r="Q71" i="3" a="1"/>
  <c r="Q101" i="3" l="1"/>
  <c r="Q12" i="3"/>
  <c r="Q28" i="3"/>
  <c r="Q71" i="3"/>
  <c r="Q58" i="3" a="1"/>
  <c r="Q58" i="3"/>
  <c r="AH71" i="3" a="1"/>
  <c r="AH71" i="3"/>
  <c r="AH58" i="3" a="1"/>
  <c r="AH58" i="3"/>
  <c r="AI21" i="3" a="1"/>
  <c r="AI21" i="3"/>
  <c r="Q93" i="3" a="1"/>
  <c r="Q93" i="3"/>
  <c r="AD71" i="3" a="1"/>
  <c r="AD71" i="3"/>
  <c r="AD58" i="3" a="1"/>
  <c r="AD58" i="3"/>
  <c r="AJ14" i="3" a="1"/>
  <c r="AJ14" i="3"/>
  <c r="AQ71" i="3" a="1"/>
  <c r="AQ71" i="3"/>
  <c r="AQ58" i="3" a="1"/>
  <c r="AQ58" i="3"/>
  <c r="AV25" i="3" a="1"/>
  <c r="AV25" i="3"/>
  <c r="AK21" i="3" a="1"/>
  <c r="AK21" i="3"/>
  <c r="V71" i="3" a="1"/>
  <c r="V71" i="3"/>
  <c r="V58" i="3" a="1"/>
  <c r="V58" i="3"/>
  <c r="AC102" i="3" a="1"/>
  <c r="AC102" i="3"/>
  <c r="BC71" i="3" a="1"/>
  <c r="BC71" i="3"/>
  <c r="BC58" i="3" a="1"/>
  <c r="BC58" i="3"/>
  <c r="AK14" i="3" a="1"/>
  <c r="AK14" i="3"/>
  <c r="H93" i="3" a="1"/>
  <c r="H93" i="3"/>
  <c r="AG21" i="3" a="1"/>
  <c r="AG21" i="3"/>
  <c r="AR71" i="3" a="1"/>
  <c r="AR71" i="3"/>
  <c r="AR58" i="3" a="1"/>
  <c r="AR58" i="3"/>
  <c r="AT90" i="3" a="1"/>
  <c r="AT90" i="3"/>
  <c r="AT63" i="3" a="1"/>
  <c r="AT63" i="3"/>
  <c r="AS102" i="3" a="1"/>
  <c r="AS102" i="3"/>
  <c r="AJ93" i="3" a="1"/>
  <c r="AJ93" i="3"/>
  <c r="AM90" i="3" a="1"/>
  <c r="AM90" i="3"/>
  <c r="AM63" i="3" a="1"/>
  <c r="AM63" i="3"/>
  <c r="I90" i="3" a="1"/>
  <c r="I90" i="3"/>
  <c r="I63" i="3" a="1"/>
  <c r="I63" i="3"/>
  <c r="AI90" i="3" a="1"/>
  <c r="AI90" i="3"/>
  <c r="AI63" i="3" a="1"/>
  <c r="AI63" i="3"/>
  <c r="AR90" i="3" a="1"/>
  <c r="AR90" i="3"/>
  <c r="AR63" i="3" a="1"/>
  <c r="AR63" i="3"/>
  <c r="AC25" i="3" a="1"/>
  <c r="AC25" i="3"/>
  <c r="AE93" i="3" a="1"/>
  <c r="AE93" i="3"/>
  <c r="AQ102" i="3" a="1"/>
  <c r="AQ102" i="3"/>
  <c r="N28" i="3" a="1"/>
  <c r="N28" i="3"/>
  <c r="N12" i="3" a="1"/>
  <c r="N12" i="3"/>
  <c r="N101" i="3" a="1"/>
  <c r="N101" i="3"/>
  <c r="H102" i="3" a="1"/>
  <c r="H102" i="3"/>
  <c r="W25" i="3" a="1"/>
  <c r="W25" i="3"/>
  <c r="AJ92" i="3" a="1"/>
  <c r="AJ92" i="3"/>
  <c r="AJ83" i="3" a="1"/>
  <c r="AJ83" i="3"/>
  <c r="AJ72" i="3" a="1"/>
  <c r="AJ72" i="3"/>
  <c r="K93" i="3"/>
  <c r="AS14" i="3" a="1"/>
  <c r="AS14" i="3"/>
  <c r="M92" i="3" a="1"/>
  <c r="M92" i="3"/>
  <c r="M83" i="3" a="1"/>
  <c r="M83" i="3"/>
  <c r="M72" i="3" a="1"/>
  <c r="M72" i="3"/>
  <c r="E102" i="3"/>
  <c r="W71" i="3" a="1"/>
  <c r="W71" i="3"/>
  <c r="W58" i="3" a="1"/>
  <c r="W58" i="3"/>
  <c r="K14" i="3"/>
  <c r="AL93" i="3" a="1"/>
  <c r="AL93" i="3"/>
  <c r="AK28" i="3" a="1"/>
  <c r="AK28" i="3"/>
  <c r="AK12" i="3" a="1"/>
  <c r="AK12" i="3"/>
  <c r="AK101" i="3" a="1"/>
  <c r="AK101" i="3"/>
  <c r="AN102" i="3" a="1"/>
  <c r="AN102" i="3"/>
  <c r="AP93" i="3" a="1"/>
  <c r="AP93" i="3"/>
  <c r="AP25" i="3" a="1"/>
  <c r="AP25" i="3"/>
  <c r="AF21" i="3" a="1"/>
  <c r="AF21" i="3"/>
  <c r="L28" i="3"/>
  <c r="L12" i="3"/>
  <c r="L101" i="3"/>
  <c r="AT21" i="3" a="1"/>
  <c r="AT21" i="3"/>
  <c r="L93" i="3"/>
  <c r="J28" i="3" a="1"/>
  <c r="J28" i="3"/>
  <c r="J12" i="3" a="1"/>
  <c r="J12" i="3"/>
  <c r="J101" i="3" a="1"/>
  <c r="J101" i="3"/>
  <c r="AC93" i="3" a="1"/>
  <c r="AC93" i="3"/>
  <c r="N92" i="3" a="1"/>
  <c r="N92" i="3"/>
  <c r="N83" i="3" a="1"/>
  <c r="N83" i="3"/>
  <c r="N72" i="3" a="1"/>
  <c r="N72" i="3"/>
  <c r="E28" i="3"/>
  <c r="E12" i="3"/>
  <c r="E101" i="3"/>
  <c r="AL14" i="3" a="1"/>
  <c r="AL14" i="3"/>
  <c r="V28" i="3" a="1"/>
  <c r="V28" i="3"/>
  <c r="V12" i="3" a="1"/>
  <c r="V12" i="3"/>
  <c r="V101" i="3" a="1"/>
  <c r="V101" i="3"/>
  <c r="AO25" i="3" a="1"/>
  <c r="AO25" i="3"/>
  <c r="AH102" i="3" a="1"/>
  <c r="AH102" i="3"/>
  <c r="K25" i="3"/>
  <c r="J92" i="3" a="1"/>
  <c r="J92" i="3"/>
  <c r="J83" i="3" a="1"/>
  <c r="J83" i="3"/>
  <c r="J72" i="3" a="1"/>
  <c r="J72" i="3"/>
  <c r="AK90" i="3" a="1"/>
  <c r="AK90" i="3"/>
  <c r="AK63" i="3" a="1"/>
  <c r="AK63" i="3"/>
  <c r="AM93" i="3" a="1"/>
  <c r="AM93" i="3"/>
  <c r="BC28" i="3" a="1"/>
  <c r="BC28" i="3"/>
  <c r="BC12" i="3" a="1"/>
  <c r="BC12" i="3"/>
  <c r="BC101" i="3" a="1"/>
  <c r="BC101" i="3"/>
  <c r="AD92" i="3" a="1"/>
  <c r="AD92" i="3"/>
  <c r="AD83" i="3" a="1"/>
  <c r="AD83" i="3"/>
  <c r="AD72" i="3" a="1"/>
  <c r="AD72" i="3"/>
  <c r="AT71" i="3" a="1"/>
  <c r="AT71" i="3"/>
  <c r="AT58" i="3" a="1"/>
  <c r="AT58" i="3"/>
  <c r="AO90" i="3" a="1"/>
  <c r="AO90" i="3"/>
  <c r="AO63" i="3" a="1"/>
  <c r="AO63" i="3"/>
  <c r="AL71" i="3" a="1"/>
  <c r="AL71" i="3"/>
  <c r="AL58" i="3" a="1"/>
  <c r="AL58" i="3"/>
  <c r="AO71" i="3" a="1"/>
  <c r="AO71" i="3"/>
  <c r="AO58" i="3" a="1"/>
  <c r="AO58" i="3"/>
  <c r="AJ25" i="3" a="1"/>
  <c r="AJ25" i="3"/>
  <c r="J90" i="3" a="1"/>
  <c r="J90" i="3"/>
  <c r="J63" i="3" a="1"/>
  <c r="J63" i="3"/>
  <c r="AI92" i="3" a="1"/>
  <c r="AI92" i="3"/>
  <c r="AI83" i="3" a="1"/>
  <c r="AI83" i="3"/>
  <c r="AI72" i="3" a="1"/>
  <c r="AI72" i="3"/>
  <c r="M14" i="3" a="1"/>
  <c r="M14" i="3"/>
  <c r="W92" i="3" a="1"/>
  <c r="W92" i="3"/>
  <c r="W83" i="3" a="1"/>
  <c r="W83" i="3"/>
  <c r="W72" i="3" a="1"/>
  <c r="W72" i="3"/>
  <c r="AL92" i="3" a="1"/>
  <c r="AL92" i="3"/>
  <c r="AL83" i="3" a="1"/>
  <c r="AL83" i="3"/>
  <c r="AL72" i="3" a="1"/>
  <c r="AL72" i="3"/>
  <c r="BC92" i="3" a="1"/>
  <c r="BC92" i="3"/>
  <c r="BC83" i="3" a="1"/>
  <c r="BC83" i="3"/>
  <c r="BC72" i="3" a="1"/>
  <c r="BC72" i="3"/>
  <c r="V14" i="3" a="1"/>
  <c r="V14" i="3"/>
  <c r="AQ25" i="3" a="1"/>
  <c r="AQ25" i="3"/>
  <c r="AN28" i="3" a="1"/>
  <c r="AN28" i="3"/>
  <c r="AN12" i="3" a="1"/>
  <c r="AN12" i="3"/>
  <c r="AN101" i="3" a="1"/>
  <c r="AN101" i="3"/>
  <c r="AO21" i="3" a="1"/>
  <c r="AO21" i="3"/>
  <c r="AN92" i="3" a="1"/>
  <c r="AN92" i="3"/>
  <c r="AN83" i="3" a="1"/>
  <c r="AN83" i="3"/>
  <c r="AN72" i="3" a="1"/>
  <c r="AN72" i="3"/>
  <c r="AD14" i="3" a="1"/>
  <c r="AD14" i="3"/>
  <c r="AM21" i="3" a="1"/>
  <c r="AM21" i="3"/>
  <c r="AF102" i="3" a="1"/>
  <c r="AF102" i="3"/>
  <c r="AK25" i="3" a="1"/>
  <c r="AK25" i="3"/>
  <c r="L92" i="3"/>
  <c r="L83" i="3"/>
  <c r="L72" i="3"/>
  <c r="AJ102" i="3" a="1"/>
  <c r="AJ102" i="3"/>
  <c r="AD102" i="3" a="1"/>
  <c r="AD102" i="3"/>
  <c r="W102" i="3" a="1"/>
  <c r="W102" i="3"/>
  <c r="AS21" i="3" a="1"/>
  <c r="AS21" i="3"/>
  <c r="AF28" i="3" a="1"/>
  <c r="AF28" i="3"/>
  <c r="AF12" i="3" a="1"/>
  <c r="AF12" i="3"/>
  <c r="AF101" i="3" a="1"/>
  <c r="AF101" i="3"/>
  <c r="AS92" i="3" a="1"/>
  <c r="AS92" i="3"/>
  <c r="AS83" i="3" a="1"/>
  <c r="AS83" i="3"/>
  <c r="AS72" i="3" a="1"/>
  <c r="AS72" i="3"/>
  <c r="AF71" i="3" a="1"/>
  <c r="AF71" i="3"/>
  <c r="AF58" i="3" a="1"/>
  <c r="AF58" i="3"/>
  <c r="AN90" i="3" a="1"/>
  <c r="AN90" i="3"/>
  <c r="AN63" i="3" a="1"/>
  <c r="AN63" i="3"/>
  <c r="AP21" i="3" a="1"/>
  <c r="AP21" i="3"/>
  <c r="AL90" i="3" a="1"/>
  <c r="AL90" i="3"/>
  <c r="AL63" i="3" a="1"/>
  <c r="AL63" i="3"/>
  <c r="AP90" i="3" a="1"/>
  <c r="AP90" i="3"/>
  <c r="AP63" i="3" a="1"/>
  <c r="AP63" i="3"/>
  <c r="L71" i="3"/>
  <c r="L58" i="3"/>
  <c r="F25" i="3"/>
  <c r="Q25" i="3" s="1" a="1"/>
  <c r="AG93" i="3" a="1"/>
  <c r="Q25" i="3" l="1"/>
  <c r="AG93" i="3"/>
  <c r="AE25" i="3" a="1"/>
  <c r="AE25" i="3"/>
  <c r="AJ28" i="3" a="1"/>
  <c r="AJ28" i="3"/>
  <c r="AJ12" i="3" a="1"/>
  <c r="AJ12" i="3"/>
  <c r="AJ101" i="3" a="1"/>
  <c r="AJ101" i="3"/>
  <c r="E71" i="3"/>
  <c r="E58" i="3"/>
  <c r="AG14" i="3" a="1"/>
  <c r="AG14" i="3"/>
  <c r="I14" i="3" a="1"/>
  <c r="I14" i="3"/>
  <c r="AH92" i="3" a="1"/>
  <c r="AH92" i="3"/>
  <c r="AH83" i="3" a="1"/>
  <c r="AH83" i="3"/>
  <c r="AH72" i="3" a="1"/>
  <c r="AH72" i="3"/>
  <c r="AU71" i="3" a="1"/>
  <c r="AU71" i="3"/>
  <c r="AU58" i="3" a="1"/>
  <c r="AU58" i="3"/>
  <c r="AE28" i="3" a="1"/>
  <c r="AE28" i="3"/>
  <c r="AE12" i="3" a="1"/>
  <c r="AE12" i="3"/>
  <c r="AE101" i="3" a="1"/>
  <c r="AE101" i="3"/>
  <c r="K90" i="3"/>
  <c r="K63" i="3"/>
  <c r="E21" i="3"/>
  <c r="AV28" i="3" a="1"/>
  <c r="AV28" i="3"/>
  <c r="AV12" i="3" a="1"/>
  <c r="AV12" i="3"/>
  <c r="AV101" i="3" a="1"/>
  <c r="AV101" i="3"/>
  <c r="AI14" i="3" a="1"/>
  <c r="AI14" i="3"/>
  <c r="AU14" i="3" a="1"/>
  <c r="AU14" i="3"/>
  <c r="AU93" i="3" a="1"/>
  <c r="AU93" i="3"/>
  <c r="AI93" i="3" a="1"/>
  <c r="AI93" i="3"/>
  <c r="AG71" i="3" a="1"/>
  <c r="AG71" i="3"/>
  <c r="AG58" i="3" a="1"/>
  <c r="AG58" i="3"/>
  <c r="AU92" i="3" a="1"/>
  <c r="AU92" i="3"/>
  <c r="AU83" i="3" a="1"/>
  <c r="AU83" i="3"/>
  <c r="AU72" i="3" a="1"/>
  <c r="AU72" i="3"/>
  <c r="M28" i="3" a="1"/>
  <c r="M28" i="3"/>
  <c r="M12" i="3" a="1"/>
  <c r="M12" i="3"/>
  <c r="M101" i="3" a="1"/>
  <c r="M101" i="3"/>
  <c r="AJ90" i="3" a="1"/>
  <c r="AJ90" i="3"/>
  <c r="AJ63" i="3" a="1"/>
  <c r="AJ63" i="3"/>
  <c r="M21" i="3" a="1"/>
  <c r="M21" i="3"/>
  <c r="E90" i="3"/>
  <c r="E63" i="3"/>
  <c r="AE71" i="3" a="1"/>
  <c r="AE71" i="3"/>
  <c r="AE58" i="3" a="1"/>
  <c r="AE58" i="3"/>
  <c r="W14" i="3" a="1"/>
  <c r="W14" i="3"/>
  <c r="AE21" i="3" a="1"/>
  <c r="AE21" i="3"/>
  <c r="AV14" i="3" a="1"/>
  <c r="AV14" i="3"/>
  <c r="AE92" i="3" a="1"/>
  <c r="AE92" i="3"/>
  <c r="AE83" i="3" a="1"/>
  <c r="AE83" i="3"/>
  <c r="AE72" i="3" a="1"/>
  <c r="AE72" i="3"/>
  <c r="V92" i="3" a="1"/>
  <c r="V92" i="3"/>
  <c r="V83" i="3" a="1"/>
  <c r="V83" i="3"/>
  <c r="V72" i="3" a="1"/>
  <c r="V72" i="3"/>
  <c r="BC14" i="3" a="1"/>
  <c r="BC14" i="3"/>
  <c r="E25" i="3"/>
  <c r="F102" i="3"/>
  <c r="Q102" i="3" s="1" a="1"/>
  <c r="AC14" i="3" a="1"/>
  <c r="Q102" i="3" l="1"/>
  <c r="AC14" i="3"/>
  <c r="AH93" i="3" a="1"/>
  <c r="AH93" i="3"/>
  <c r="AM14" i="3" a="1"/>
  <c r="AM14" i="3"/>
  <c r="J25" i="3" a="1"/>
  <c r="J25" i="3"/>
  <c r="AJ21" i="3" a="1"/>
  <c r="AJ21" i="3"/>
  <c r="AK71" i="3" a="1"/>
  <c r="AK71" i="3"/>
  <c r="AK58" i="3" a="1"/>
  <c r="AK58" i="3"/>
  <c r="M25" i="3" a="1"/>
  <c r="M25" i="3"/>
  <c r="K102" i="3"/>
  <c r="AM92" i="3" a="1"/>
  <c r="AM92" i="3"/>
  <c r="AM83" i="3" a="1"/>
  <c r="AM83" i="3"/>
  <c r="AM72" i="3" a="1"/>
  <c r="AM72" i="3"/>
  <c r="K71" i="3"/>
  <c r="K58" i="3"/>
  <c r="AC28" i="3" a="1"/>
  <c r="AC28" i="3"/>
  <c r="AC12" i="3" a="1"/>
  <c r="AC12" i="3"/>
  <c r="AC101" i="3" a="1"/>
  <c r="AC101" i="3"/>
  <c r="AI71" i="3" a="1"/>
  <c r="AI71" i="3"/>
  <c r="AI58" i="3" a="1"/>
  <c r="AI58" i="3"/>
  <c r="AF25" i="3" a="1"/>
  <c r="AF25" i="3"/>
  <c r="AV102" i="3" a="1"/>
  <c r="AV102" i="3"/>
  <c r="N71" i="3" a="1"/>
  <c r="N71" i="3"/>
  <c r="N58" i="3" a="1"/>
  <c r="N58" i="3"/>
  <c r="AF90" i="3" a="1"/>
  <c r="AF90" i="3"/>
  <c r="AF63" i="3" a="1"/>
  <c r="AF63" i="3"/>
  <c r="V102" i="3" a="1"/>
  <c r="V102" i="3"/>
  <c r="AI25" i="3" a="1"/>
  <c r="AI25" i="3"/>
  <c r="AL28" i="3" a="1"/>
  <c r="AL28" i="3"/>
  <c r="AL12" i="3" a="1"/>
  <c r="AL12" i="3"/>
  <c r="AL101" i="3" a="1"/>
  <c r="AL101" i="3"/>
  <c r="N21" i="3" a="1"/>
  <c r="N21" i="3"/>
  <c r="J14" i="3" a="1"/>
  <c r="J14" i="3"/>
  <c r="AS25" i="3" a="1"/>
  <c r="AS25" i="3"/>
  <c r="AT28" i="3" a="1"/>
  <c r="AT28" i="3"/>
  <c r="AT12" i="3" a="1"/>
  <c r="AT12" i="3"/>
  <c r="AT101" i="3" a="1"/>
  <c r="AT101" i="3"/>
  <c r="H92" i="3" a="1"/>
  <c r="H92" i="3"/>
  <c r="H83" i="3" a="1"/>
  <c r="H83" i="3"/>
  <c r="H72" i="3" a="1"/>
  <c r="H72" i="3"/>
  <c r="AO92" i="3" a="1"/>
  <c r="AO92" i="3"/>
  <c r="AO83" i="3" a="1"/>
  <c r="AO83" i="3"/>
  <c r="AO72" i="3" a="1"/>
  <c r="AO72" i="3"/>
  <c r="AH21" i="3" a="1"/>
  <c r="AH21" i="3"/>
  <c r="AC92" i="3" a="1"/>
  <c r="AC92" i="3"/>
  <c r="AC83" i="3" a="1"/>
  <c r="AC83" i="3"/>
  <c r="AC72" i="3" a="1"/>
  <c r="AC72" i="3"/>
  <c r="AM102" i="3" a="1"/>
  <c r="AM102" i="3"/>
  <c r="AR92" i="3" a="1"/>
  <c r="AR92" i="3"/>
  <c r="AR83" i="3" a="1"/>
  <c r="AR83" i="3"/>
  <c r="AR72" i="3" a="1"/>
  <c r="AR72" i="3"/>
  <c r="AH25" i="3" a="1"/>
  <c r="AH25" i="3"/>
  <c r="H90" i="3" a="1"/>
  <c r="H90" i="3"/>
  <c r="H63" i="3" a="1"/>
  <c r="H63" i="3"/>
  <c r="AM71" i="3" a="1"/>
  <c r="AM71" i="3"/>
  <c r="AM58" i="3" a="1"/>
  <c r="AM58" i="3"/>
  <c r="AS93" i="3" a="1"/>
  <c r="AS93" i="3"/>
  <c r="K28" i="3"/>
  <c r="K12" i="3"/>
  <c r="K101" i="3"/>
  <c r="J21" i="3" a="1"/>
  <c r="J21" i="3"/>
  <c r="AP71" i="3" a="1"/>
  <c r="AP71" i="3"/>
  <c r="AP58" i="3" a="1"/>
  <c r="AP58" i="3"/>
  <c r="AF92" i="3" a="1"/>
  <c r="AF92" i="3"/>
  <c r="AF83" i="3" a="1"/>
  <c r="AF83" i="3"/>
  <c r="AF72" i="3" a="1"/>
  <c r="AF72" i="3"/>
  <c r="BC93" i="3" a="1"/>
  <c r="BC93" i="3"/>
  <c r="I25" i="3" a="1"/>
  <c r="I25" i="3"/>
  <c r="AH90" i="3" a="1"/>
  <c r="AH90" i="3"/>
  <c r="AH63" i="3" a="1"/>
  <c r="AH63" i="3"/>
  <c r="AP14" i="3" a="1"/>
  <c r="AP14" i="3"/>
  <c r="AQ90" i="3" a="1"/>
  <c r="AQ90" i="3"/>
  <c r="AQ63" i="3" a="1"/>
  <c r="AQ63" i="3"/>
  <c r="J93" i="3" a="1"/>
  <c r="J93" i="3"/>
  <c r="AV92" i="3" a="1"/>
  <c r="AV92" i="3"/>
  <c r="AV83" i="3" a="1"/>
  <c r="AV83" i="3"/>
  <c r="AV72" i="3" a="1"/>
  <c r="AV72" i="3"/>
  <c r="AU21" i="3" a="1"/>
  <c r="AU21" i="3"/>
  <c r="AU25" i="3" a="1"/>
  <c r="AU25" i="3"/>
  <c r="AL18" i="3" a="1"/>
  <c r="AL18" i="3"/>
  <c r="H65" i="3" a="1"/>
  <c r="H65" i="3"/>
  <c r="AP22" i="3" a="1"/>
  <c r="AP22" i="3"/>
  <c r="AU18" i="3" a="1"/>
  <c r="AU18" i="3"/>
  <c r="AU16" i="3" a="1"/>
  <c r="AU16" i="3"/>
  <c r="AC4" i="3" a="1"/>
  <c r="AC4" i="3"/>
  <c r="AF4" i="3" a="1"/>
  <c r="AF4" i="3"/>
  <c r="N36" i="3" a="1"/>
  <c r="N36" i="3"/>
  <c r="AP4" i="3" a="1"/>
  <c r="AP4" i="3"/>
  <c r="H88" i="3" a="1"/>
  <c r="H88" i="3"/>
  <c r="AG18" i="3" a="1"/>
  <c r="AG18" i="3"/>
  <c r="AO66" i="3" a="1"/>
  <c r="AO66" i="3"/>
  <c r="H10" i="3" a="1"/>
  <c r="H10" i="3"/>
  <c r="AE13" i="3" a="1"/>
  <c r="AE13" i="3"/>
  <c r="F22" i="3"/>
  <c r="AI4" i="3" a="1"/>
  <c r="AI4" i="3"/>
  <c r="AS66" i="3" a="1"/>
  <c r="AS66" i="3"/>
  <c r="E36" i="3"/>
  <c r="F10" i="3"/>
  <c r="AO36" i="3" a="1"/>
  <c r="AO36" i="3"/>
  <c r="AJ66" i="3" a="1"/>
  <c r="AJ66" i="3"/>
  <c r="AH88" i="3" a="1"/>
  <c r="AH88" i="3"/>
  <c r="AQ88" i="3" a="1"/>
  <c r="AQ88" i="3"/>
  <c r="K13" i="3"/>
  <c r="AP88" i="3" a="1"/>
  <c r="AP88" i="3"/>
  <c r="AM13" i="3" a="1"/>
  <c r="AM13" i="3"/>
  <c r="AL66" i="3" a="1"/>
  <c r="AL66" i="3"/>
  <c r="AS16" i="3" a="1"/>
  <c r="AS16" i="3"/>
  <c r="AN88" i="3" a="1"/>
  <c r="AN88" i="3"/>
  <c r="AD66" i="3" a="1"/>
  <c r="AD66" i="3"/>
  <c r="AV18" i="3" a="1"/>
  <c r="AV18" i="3"/>
  <c r="AT66" i="3" a="1"/>
  <c r="AT66" i="3"/>
  <c r="AF10" i="3" a="1"/>
  <c r="AF10" i="3"/>
  <c r="M10" i="3" a="1"/>
  <c r="M10" i="3"/>
  <c r="AT22" i="3" a="1"/>
  <c r="AT22" i="3"/>
  <c r="W18" i="3" a="1"/>
  <c r="W18" i="3"/>
  <c r="AF66" i="3" a="1"/>
  <c r="AF66" i="3"/>
  <c r="AP66" i="3" a="1"/>
  <c r="AP66" i="3"/>
  <c r="AJ22" i="3" a="1"/>
  <c r="AJ22" i="3"/>
  <c r="V66" i="3" a="1"/>
  <c r="V66" i="3"/>
  <c r="N10" i="3" a="1"/>
  <c r="N10" i="3"/>
  <c r="AJ4" i="3" a="1"/>
  <c r="AJ4" i="3"/>
  <c r="AV16" i="3" a="1"/>
  <c r="AV16" i="3"/>
  <c r="AE36" i="3" a="1"/>
  <c r="AE36" i="3"/>
  <c r="M4" i="3" a="1"/>
  <c r="M4" i="3"/>
  <c r="Q22" i="3" a="1"/>
  <c r="Q22" i="3"/>
  <c r="AH66" i="3" a="1"/>
  <c r="AH66" i="3"/>
  <c r="J10" i="3" a="1"/>
  <c r="J10" i="3"/>
  <c r="AE10" i="3" a="1"/>
  <c r="AE10" i="3"/>
  <c r="AE4" i="3" a="1"/>
  <c r="AE4" i="3"/>
  <c r="AF22" i="3" a="1"/>
  <c r="AF22" i="3"/>
  <c r="M66" i="3" a="1"/>
  <c r="M66" i="3"/>
  <c r="AE65" i="3" a="1"/>
  <c r="AE65" i="3"/>
  <c r="K10" i="3"/>
  <c r="AK66" i="3" a="1"/>
  <c r="AK66" i="3"/>
  <c r="AP65" i="3" a="1"/>
  <c r="AP65" i="3"/>
  <c r="AM4" i="3" a="1"/>
  <c r="AM4" i="3"/>
  <c r="BC88" i="3" a="1"/>
  <c r="BC88" i="3"/>
  <c r="AC22" i="3" a="1"/>
  <c r="AC22" i="3"/>
  <c r="AI22" i="3" a="1"/>
  <c r="AI22" i="3"/>
  <c r="W65" i="3" a="1"/>
  <c r="W65" i="3"/>
  <c r="AQ36" i="3" a="1"/>
  <c r="AQ36" i="3"/>
  <c r="AC18" i="3" a="1"/>
  <c r="AC18" i="3"/>
  <c r="L10" i="3"/>
  <c r="AK13" i="3" a="1"/>
  <c r="AK13" i="3"/>
  <c r="N88" i="3" a="1"/>
  <c r="N88" i="3"/>
  <c r="I18" i="3" a="1"/>
  <c r="I18" i="3"/>
  <c r="BC4" i="3" a="1"/>
  <c r="BC4" i="3"/>
  <c r="AE18" i="3" a="1"/>
  <c r="AE18" i="3"/>
  <c r="AT4" i="3" a="1"/>
  <c r="AT4" i="3"/>
  <c r="AQ16" i="3" a="1"/>
  <c r="AQ16" i="3"/>
  <c r="AK88" i="3" a="1"/>
  <c r="AK88" i="3"/>
  <c r="W22" i="3" a="1"/>
  <c r="W22" i="3"/>
  <c r="AN36" i="3" a="1"/>
  <c r="AN36" i="3"/>
  <c r="AF16" i="3" a="1"/>
  <c r="AF16" i="3"/>
  <c r="AG22" i="3" a="1"/>
  <c r="AG22" i="3"/>
  <c r="AC13" i="3" a="1"/>
  <c r="AC13" i="3"/>
  <c r="AO13" i="3" a="1"/>
  <c r="AO13" i="3"/>
  <c r="AC10" i="3" a="1"/>
  <c r="AC10" i="3"/>
  <c r="J22" i="3" a="1"/>
  <c r="J22" i="3"/>
  <c r="E66" i="3"/>
  <c r="H36" i="3" a="1"/>
  <c r="H36" i="3"/>
  <c r="AG13" i="3" a="1"/>
  <c r="AG13" i="3"/>
  <c r="AN13" i="3" a="1"/>
  <c r="AN13" i="3"/>
  <c r="W66" i="3" a="1"/>
  <c r="W66" i="3"/>
  <c r="Q10" i="3" a="1"/>
  <c r="Q10" i="3"/>
  <c r="K66" i="3"/>
  <c r="AD22" i="3" a="1"/>
  <c r="AD22" i="3"/>
  <c r="AI10" i="3" a="1"/>
  <c r="AI10" i="3"/>
  <c r="F13" i="3"/>
  <c r="Q13" i="3" s="1" a="1"/>
  <c r="AU10" i="3" a="1"/>
  <c r="Q13" i="3" l="1"/>
  <c r="AU10" i="3"/>
  <c r="L4" i="3"/>
  <c r="AC65" i="3" a="1"/>
  <c r="AC65" i="3"/>
  <c r="AH22" i="3" a="1"/>
  <c r="AH22" i="3"/>
  <c r="AV13" i="3" a="1"/>
  <c r="AV13" i="3"/>
  <c r="W13" i="3" a="1"/>
  <c r="W13" i="3"/>
  <c r="N65" i="3" a="1"/>
  <c r="N65" i="3"/>
  <c r="M18" i="3" a="1"/>
  <c r="M18" i="3"/>
  <c r="AU88" i="3" a="1"/>
  <c r="AU88" i="3"/>
  <c r="K18" i="3"/>
  <c r="AS88" i="3" a="1"/>
  <c r="AS88" i="3"/>
  <c r="AT10" i="3" a="1"/>
  <c r="AT10" i="3"/>
  <c r="K4" i="3"/>
  <c r="N66" i="3" a="1"/>
  <c r="N66" i="3"/>
  <c r="AG88" i="3" a="1"/>
  <c r="AG88" i="3"/>
  <c r="AP16" i="3" a="1"/>
  <c r="AP16" i="3"/>
  <c r="AN10" i="3" a="1"/>
  <c r="AN10" i="3"/>
  <c r="AL13" i="3" a="1"/>
  <c r="AL13" i="3"/>
  <c r="AO88" i="3" a="1"/>
  <c r="AO88" i="3"/>
  <c r="K88" i="3"/>
  <c r="AV10" i="3" a="1"/>
  <c r="AV10" i="3"/>
  <c r="AS22" i="3" a="1"/>
  <c r="AS22" i="3"/>
  <c r="V13" i="3" a="1"/>
  <c r="V13" i="3"/>
  <c r="E18" i="3"/>
  <c r="AO10" i="3" a="1"/>
  <c r="AO10" i="3"/>
  <c r="AR18" i="3" a="1"/>
  <c r="AR18" i="3"/>
  <c r="I66" i="3" a="1"/>
  <c r="I66" i="3"/>
  <c r="BC65" i="3" a="1"/>
  <c r="BC65" i="3"/>
  <c r="AJ16" i="3" a="1"/>
  <c r="AJ16" i="3"/>
  <c r="H66" i="3" a="1"/>
  <c r="H66" i="3"/>
  <c r="AF65" i="3" a="1"/>
  <c r="AF65" i="3"/>
  <c r="AL10" i="3" a="1"/>
  <c r="AL10" i="3"/>
  <c r="AP10" i="3" a="1"/>
  <c r="AP10" i="3"/>
  <c r="AC88" i="3" a="1"/>
  <c r="AC88" i="3"/>
  <c r="AG65" i="3" a="1"/>
  <c r="AG65" i="3"/>
  <c r="AM36" i="3" a="1"/>
  <c r="AM36" i="3"/>
  <c r="I4" i="3" a="1"/>
  <c r="I4" i="3"/>
  <c r="AI66" i="3" a="1"/>
  <c r="AI66" i="3"/>
  <c r="AQ4" i="3" a="1"/>
  <c r="AQ4" i="3"/>
  <c r="AH18" i="3" a="1"/>
  <c r="AH18" i="3"/>
  <c r="AG16" i="3" a="1"/>
  <c r="AG16" i="3"/>
  <c r="AU13" i="3" a="1"/>
  <c r="AU13" i="3"/>
  <c r="M16" i="3" a="1"/>
  <c r="M16" i="3"/>
  <c r="F16" i="3"/>
  <c r="Q16" i="3" s="1" a="1"/>
  <c r="BC10" i="3" a="1"/>
  <c r="Q16" i="3" l="1"/>
  <c r="BC10" i="3"/>
  <c r="AN16" i="3" a="1"/>
  <c r="AN16" i="3"/>
  <c r="AI13" i="3" a="1"/>
  <c r="AI13" i="3"/>
  <c r="AI18" i="3" a="1"/>
  <c r="AI18" i="3"/>
  <c r="AR66" i="3" a="1"/>
  <c r="AR66" i="3"/>
  <c r="AR16" i="3" a="1"/>
  <c r="AR16" i="3"/>
  <c r="AN22" i="3" a="1"/>
  <c r="AN22" i="3"/>
  <c r="AT13" i="3" a="1"/>
  <c r="AT13" i="3"/>
  <c r="L66" i="3"/>
  <c r="AQ66" i="3" a="1"/>
  <c r="AQ66" i="3"/>
  <c r="H13" i="3" a="1"/>
  <c r="H13" i="3"/>
  <c r="K36" i="3"/>
  <c r="AD16" i="3" a="1"/>
  <c r="AD16" i="3"/>
  <c r="BC22" i="3" a="1"/>
  <c r="BC22" i="3"/>
  <c r="AP18" i="3" a="1"/>
  <c r="AP18" i="3"/>
  <c r="AG10" i="3" a="1"/>
  <c r="AG10" i="3"/>
  <c r="AM22" i="3" a="1"/>
  <c r="AM22" i="3"/>
  <c r="AM10" i="3" a="1"/>
  <c r="AM10" i="3"/>
  <c r="F88" i="3"/>
  <c r="Q88" i="3" s="1" a="1"/>
  <c r="V65" i="3" a="1"/>
  <c r="Q88" i="3" l="1"/>
  <c r="V65" i="3"/>
  <c r="AR13" i="3" a="1"/>
  <c r="AR13" i="3"/>
  <c r="N16" i="3" a="1"/>
  <c r="N16" i="3"/>
  <c r="AT16" i="3" a="1"/>
  <c r="AT16" i="3"/>
  <c r="AE66" i="3" a="1"/>
  <c r="AE66" i="3"/>
  <c r="AT65" i="3" a="1"/>
  <c r="AT65" i="3"/>
  <c r="AV88" i="3" a="1"/>
  <c r="AV88" i="3"/>
  <c r="AL36" i="3" a="1"/>
  <c r="AL36" i="3"/>
  <c r="AQ10" i="3" a="1"/>
  <c r="AQ10" i="3"/>
  <c r="J18" i="3" a="1"/>
  <c r="J18" i="3"/>
  <c r="V10" i="3" a="1"/>
  <c r="V10" i="3"/>
  <c r="AO16" i="3" a="1"/>
  <c r="AO16" i="3"/>
  <c r="AR65" i="3" a="1"/>
  <c r="AR65" i="3"/>
  <c r="E22" i="3"/>
  <c r="AU66" i="3" a="1"/>
  <c r="AU66" i="3"/>
  <c r="M13" i="3" a="1"/>
  <c r="M13" i="3"/>
  <c r="F4" i="3"/>
  <c r="Q4" i="3" s="1" a="1"/>
  <c r="AM88" i="3" a="1"/>
  <c r="Q4" i="3" l="1"/>
  <c r="AM88" i="3"/>
  <c r="I13" i="3" a="1"/>
  <c r="I13" i="3"/>
  <c r="AI16" i="3" a="1"/>
  <c r="AI16" i="3"/>
  <c r="AD88" i="3" a="1"/>
  <c r="AD88" i="3"/>
  <c r="F18" i="3"/>
  <c r="Q18" i="3" s="1" a="1"/>
  <c r="AO18" i="3" a="1"/>
  <c r="Q18" i="3" l="1"/>
  <c r="AO18" i="3"/>
  <c r="AD65" i="3" a="1"/>
  <c r="AD65" i="3"/>
  <c r="BC16" i="3" a="1"/>
  <c r="BC16" i="3"/>
  <c r="AM16" i="3" a="1"/>
  <c r="AM16" i="3"/>
  <c r="AV65" i="3" a="1"/>
  <c r="AV65" i="3"/>
  <c r="I88" i="3" a="1"/>
  <c r="I88" i="3"/>
  <c r="AV36" i="3" a="1"/>
  <c r="AV36" i="3"/>
  <c r="V36" i="3" a="1"/>
  <c r="V36" i="3"/>
  <c r="I10" i="3" a="1"/>
  <c r="I10" i="3"/>
  <c r="H18" i="3" a="1"/>
  <c r="H18" i="3"/>
  <c r="AS10" i="3" a="1"/>
  <c r="AS10" i="3"/>
  <c r="AJ18" i="3" a="1"/>
  <c r="AJ18" i="3"/>
  <c r="AI65" i="3" a="1"/>
  <c r="AI65" i="3"/>
  <c r="AP36" i="3" a="1"/>
  <c r="AP36" i="3"/>
  <c r="AH65" i="3" a="1"/>
  <c r="AH65" i="3"/>
  <c r="F36" i="3"/>
  <c r="Q36" i="3" s="1" a="1"/>
  <c r="H4" i="3" a="1"/>
  <c r="Q36" i="3" l="1"/>
  <c r="H4" i="3"/>
  <c r="AK10" i="3" a="1"/>
  <c r="AK10" i="3"/>
  <c r="M88" i="3" a="1"/>
  <c r="M88" i="3"/>
  <c r="AL65" i="3" a="1"/>
  <c r="AL65" i="3"/>
  <c r="AN18" i="3" a="1"/>
  <c r="AN18" i="3"/>
  <c r="AQ65" i="3" a="1"/>
  <c r="AQ65" i="3"/>
  <c r="N22" i="3" a="1"/>
  <c r="N22" i="3"/>
  <c r="AR4" i="3" a="1"/>
  <c r="AR4" i="3"/>
  <c r="AF13" i="3" a="1"/>
  <c r="AF13" i="3"/>
  <c r="AT18" i="3" a="1"/>
  <c r="AT18" i="3"/>
  <c r="AR88" i="3" a="1"/>
  <c r="AR88" i="3"/>
  <c r="V4" i="3" a="1"/>
  <c r="V4" i="3"/>
  <c r="J16" i="3" a="1"/>
  <c r="J16" i="3"/>
  <c r="AK4" i="3" a="1"/>
  <c r="AK4" i="3"/>
  <c r="AS36" i="3" a="1"/>
  <c r="AS36" i="3"/>
  <c r="L16" i="3"/>
  <c r="AF88" i="3" a="1"/>
  <c r="AF88" i="3"/>
  <c r="AQ22" i="3" a="1"/>
  <c r="AQ22" i="3"/>
  <c r="J36" i="3" a="1"/>
  <c r="J36" i="3"/>
  <c r="AT88" i="3" a="1"/>
  <c r="AT88" i="3"/>
  <c r="K16" i="3"/>
  <c r="V22" i="3" a="1"/>
  <c r="V22" i="3"/>
  <c r="AD36" i="3" a="1"/>
  <c r="AD36" i="3"/>
  <c r="AM18" i="3" a="1"/>
  <c r="AM18" i="3"/>
  <c r="BC18" i="3" a="1"/>
  <c r="BC18" i="3"/>
  <c r="E16" i="3"/>
  <c r="AN4" i="3" a="1"/>
  <c r="AN4" i="3"/>
  <c r="AL16" i="3" a="1"/>
  <c r="AL16" i="3"/>
  <c r="BC13" i="3" a="1"/>
  <c r="BC13" i="3"/>
  <c r="AH36" i="3" a="1"/>
  <c r="AH36" i="3"/>
  <c r="E10" i="3"/>
  <c r="AD4" i="3" a="1"/>
  <c r="AD4" i="3"/>
  <c r="AS65" i="3" a="1"/>
  <c r="AS65" i="3"/>
  <c r="AP13" i="3" a="1"/>
  <c r="AP13" i="3"/>
  <c r="AE88" i="3" a="1"/>
  <c r="AE88" i="3"/>
  <c r="M36" i="3" a="1"/>
  <c r="M36" i="3"/>
  <c r="AO4" i="3" a="1"/>
  <c r="AO4" i="3"/>
  <c r="AM66" i="3" a="1"/>
  <c r="AM66" i="3"/>
  <c r="K22" i="3"/>
  <c r="V18" i="3" a="1"/>
  <c r="V18" i="3"/>
  <c r="L18" i="3"/>
  <c r="AF18" i="3" a="1"/>
  <c r="AF18" i="3"/>
  <c r="BC66" i="3" a="1"/>
  <c r="BC66" i="3"/>
  <c r="L13" i="3"/>
  <c r="AU4" i="3" a="1"/>
  <c r="AU4" i="3"/>
  <c r="AJ65" i="3" a="1"/>
  <c r="AJ65" i="3"/>
  <c r="V16" i="3" a="1"/>
  <c r="V16" i="3"/>
  <c r="AJ88" i="3" a="1"/>
  <c r="AJ88" i="3"/>
  <c r="N18" i="3" a="1"/>
  <c r="N18" i="3"/>
  <c r="AJ36" i="3" a="1"/>
  <c r="AJ36" i="3"/>
  <c r="AC66" i="3" a="1"/>
  <c r="AC66" i="3"/>
  <c r="I22" i="3" a="1"/>
  <c r="I22" i="3"/>
  <c r="AO65" i="3" a="1"/>
  <c r="AO65" i="3"/>
  <c r="AG36" i="3" a="1"/>
  <c r="AG36" i="3"/>
  <c r="AK36" i="3" a="1"/>
  <c r="AK36" i="3"/>
  <c r="AI88" i="3" a="1"/>
  <c r="AI88" i="3"/>
  <c r="AD13" i="3" a="1"/>
  <c r="AD13" i="3"/>
  <c r="M65" i="3" a="1"/>
  <c r="M65" i="3"/>
  <c r="AD10" i="3" a="1"/>
  <c r="AD10" i="3"/>
  <c r="L65" i="3"/>
  <c r="L88" i="3"/>
  <c r="AL4" i="3" a="1"/>
  <c r="AL4" i="3"/>
  <c r="AN65" i="3" a="1"/>
  <c r="AN65" i="3"/>
  <c r="N13" i="3" a="1"/>
  <c r="N13" i="3"/>
  <c r="H22" i="3" a="1"/>
  <c r="H22" i="3"/>
  <c r="AU36" i="3" a="1"/>
  <c r="AU36" i="3"/>
  <c r="AU22" i="3" a="1"/>
  <c r="AU22" i="3"/>
  <c r="AS13" i="3" a="1"/>
  <c r="AS13" i="3"/>
  <c r="AK22" i="3" a="1"/>
  <c r="AK22" i="3"/>
  <c r="AD18" i="3" a="1"/>
  <c r="AD18" i="3"/>
  <c r="E88" i="3"/>
  <c r="AI36" i="3" a="1"/>
  <c r="AI36" i="3"/>
  <c r="AE22" i="3" a="1"/>
  <c r="AE22" i="3"/>
  <c r="AR10" i="3" a="1"/>
  <c r="AR10" i="3"/>
  <c r="AS18" i="3" a="1"/>
  <c r="AS18" i="3"/>
  <c r="AH4" i="3" a="1"/>
  <c r="AH4" i="3"/>
  <c r="K65" i="3"/>
  <c r="AN66" i="3" a="1"/>
  <c r="AN66" i="3"/>
  <c r="F66" i="3"/>
  <c r="Q66" i="3" s="1" a="1"/>
  <c r="I65" i="3" a="1"/>
  <c r="Q66" i="3" l="1"/>
  <c r="I65" i="3"/>
  <c r="AK16" i="3" a="1"/>
  <c r="AK16" i="3"/>
  <c r="I36" i="3" a="1"/>
  <c r="I36" i="3"/>
  <c r="W16" i="3" a="1"/>
  <c r="W16" i="3"/>
  <c r="AM65" i="3" a="1"/>
  <c r="AM65" i="3"/>
  <c r="J13" i="3" a="1"/>
  <c r="J13" i="3"/>
  <c r="E13" i="3"/>
  <c r="V88" i="3" a="1"/>
  <c r="V88" i="3"/>
  <c r="AV22" i="3" a="1"/>
  <c r="AV22" i="3"/>
  <c r="BC36" i="3" a="1"/>
  <c r="BC36" i="3"/>
  <c r="AS4" i="3" a="1"/>
  <c r="AS4" i="3"/>
  <c r="AJ13" i="3" a="1"/>
  <c r="AJ13" i="3"/>
  <c r="H16" i="3" a="1"/>
  <c r="H16" i="3"/>
  <c r="AQ18" i="3" a="1"/>
  <c r="AQ18" i="3"/>
  <c r="AT36" i="3" a="1"/>
  <c r="AT36" i="3"/>
  <c r="J88" i="3" a="1"/>
  <c r="J88" i="3"/>
  <c r="AH10" i="3" a="1"/>
  <c r="AH10" i="3"/>
  <c r="E65" i="3"/>
  <c r="AC16" i="3" a="1"/>
  <c r="AC16" i="3"/>
  <c r="AF36" i="3" a="1"/>
  <c r="AF36" i="3"/>
  <c r="AV4" i="3" a="1"/>
  <c r="AV4" i="3"/>
  <c r="AR36" i="3" a="1"/>
  <c r="AR36" i="3"/>
  <c r="E4" i="3"/>
  <c r="AK65" i="3" a="1"/>
  <c r="AK65" i="3"/>
  <c r="M22" i="3" a="1"/>
  <c r="M22" i="3"/>
  <c r="J66" i="3" a="1"/>
  <c r="J66" i="3"/>
  <c r="AU65" i="3" a="1"/>
  <c r="AU65" i="3"/>
  <c r="AH13" i="3" a="1"/>
  <c r="AH13" i="3"/>
  <c r="AV66" i="3" a="1"/>
  <c r="AV66" i="3"/>
  <c r="AL22" i="3" a="1"/>
  <c r="AL22" i="3"/>
  <c r="AK18" i="3" a="1"/>
  <c r="AK18" i="3"/>
  <c r="AE16" i="3" a="1"/>
  <c r="AE16" i="3"/>
  <c r="J4" i="3" a="1"/>
  <c r="J4" i="3"/>
  <c r="AC36" i="3" a="1"/>
  <c r="AC36" i="3"/>
  <c r="W36" i="3" a="1"/>
  <c r="W36" i="3"/>
  <c r="N4" i="3" a="1"/>
  <c r="N4" i="3"/>
  <c r="AG4" i="3" a="1"/>
  <c r="AG4" i="3"/>
  <c r="AO22" i="3" a="1"/>
  <c r="AO22" i="3"/>
  <c r="AL88" i="3" a="1"/>
  <c r="AL88" i="3"/>
  <c r="J65" i="3" a="1"/>
  <c r="J65" i="3"/>
  <c r="AR22" i="3" a="1"/>
  <c r="AR22" i="3"/>
  <c r="L22" i="3"/>
  <c r="AH16" i="3" a="1"/>
  <c r="AH16" i="3"/>
  <c r="AQ13" i="3" a="1"/>
  <c r="AQ13" i="3"/>
  <c r="I16" i="3" a="1"/>
  <c r="I16" i="3"/>
  <c r="AJ10" i="3" a="1"/>
  <c r="AJ10" i="3"/>
  <c r="AG66" i="3" a="1"/>
  <c r="AG66" i="3"/>
  <c r="W4" i="3" a="1"/>
  <c r="W4" i="3"/>
  <c r="W88" i="3" a="1"/>
  <c r="W88" i="3"/>
  <c r="L36" i="3"/>
  <c r="W10" i="3" a="1"/>
  <c r="W10" i="3"/>
  <c r="F65" i="3"/>
  <c r="Q65" i="3" s="1" a="1"/>
  <c r="M23" i="3" a="1"/>
  <c r="Q65" i="3" l="1"/>
  <c r="M23" i="3"/>
  <c r="K9" i="3"/>
  <c r="AN9" i="3" a="1"/>
  <c r="AN9" i="3"/>
  <c r="AU9" i="3" a="1"/>
  <c r="AU9" i="3"/>
  <c r="F23" i="3"/>
  <c r="AR15" i="3" a="1"/>
  <c r="AR15" i="3"/>
  <c r="V15" i="3" a="1"/>
  <c r="V15" i="3"/>
  <c r="N17" i="3" a="1"/>
  <c r="N17" i="3"/>
  <c r="AR17" i="3" a="1"/>
  <c r="AR17" i="3"/>
  <c r="L49" i="3"/>
  <c r="AQ15" i="3" a="1"/>
  <c r="AQ15" i="3"/>
  <c r="J49" i="3" a="1"/>
  <c r="J49" i="3"/>
  <c r="AC84" i="3" a="1"/>
  <c r="AC84" i="3"/>
  <c r="AP49" i="3" a="1"/>
  <c r="AP49" i="3"/>
  <c r="F98" i="3"/>
  <c r="AH23" i="3" a="1"/>
  <c r="AH23" i="3"/>
  <c r="M17" i="3" a="1"/>
  <c r="M17" i="3"/>
  <c r="AJ84" i="3" a="1"/>
  <c r="AJ84" i="3"/>
  <c r="AS9" i="3" a="1"/>
  <c r="AS9" i="3"/>
  <c r="AU54" i="3" a="1"/>
  <c r="AU54" i="3"/>
  <c r="AF54" i="3" a="1"/>
  <c r="AF54" i="3"/>
  <c r="AJ15" i="3" a="1"/>
  <c r="AJ15" i="3"/>
  <c r="AO17" i="3" a="1"/>
  <c r="AO17" i="3"/>
  <c r="AI9" i="3" a="1"/>
  <c r="AI9" i="3"/>
  <c r="AG15" i="3" a="1"/>
  <c r="AG15" i="3"/>
  <c r="AF23" i="3" a="1"/>
  <c r="AF23" i="3"/>
  <c r="V84" i="3" a="1"/>
  <c r="V84" i="3"/>
  <c r="AQ98" i="3" a="1"/>
  <c r="AQ98" i="3"/>
  <c r="AI76" i="3" a="1"/>
  <c r="AI76" i="3"/>
  <c r="K54" i="3"/>
  <c r="AR54" i="3" a="1"/>
  <c r="AR54" i="3"/>
  <c r="AK84" i="3" a="1"/>
  <c r="AK84" i="3"/>
  <c r="AU76" i="3" a="1"/>
  <c r="AU76" i="3"/>
  <c r="AC76" i="3" a="1"/>
  <c r="AC76" i="3"/>
  <c r="AK91" i="3" a="1"/>
  <c r="AK91" i="3"/>
  <c r="AM9" i="3" a="1"/>
  <c r="AM9" i="3"/>
  <c r="AI23" i="3" a="1"/>
  <c r="AI23" i="3"/>
  <c r="W15" i="3" a="1"/>
  <c r="W15" i="3"/>
  <c r="AP98" i="3" a="1"/>
  <c r="AP98" i="3"/>
  <c r="F9" i="3"/>
  <c r="I91" i="3" a="1"/>
  <c r="I91" i="3"/>
  <c r="N54" i="3" a="1"/>
  <c r="N54" i="3"/>
  <c r="J84" i="3" a="1"/>
  <c r="J84" i="3"/>
  <c r="F76" i="3"/>
  <c r="F17" i="3"/>
  <c r="AF76" i="3" a="1"/>
  <c r="AF76" i="3"/>
  <c r="AR98" i="3" a="1"/>
  <c r="AR98" i="3"/>
  <c r="K23" i="3"/>
  <c r="AT76" i="3" a="1"/>
  <c r="AT76" i="3"/>
  <c r="I9" i="3" a="1"/>
  <c r="I9" i="3"/>
  <c r="AI17" i="3" a="1"/>
  <c r="AI17" i="3"/>
  <c r="AO76" i="3" a="1"/>
  <c r="AO76" i="3"/>
  <c r="AN98" i="3" a="1"/>
  <c r="AN98" i="3"/>
  <c r="AE54" i="3" a="1"/>
  <c r="AE54" i="3"/>
  <c r="I23" i="3" a="1"/>
  <c r="I23" i="3"/>
  <c r="AT9" i="3" a="1"/>
  <c r="AT9" i="3"/>
  <c r="AN76" i="3" a="1"/>
  <c r="AN76" i="3"/>
  <c r="AG49" i="3" a="1"/>
  <c r="AG49" i="3"/>
  <c r="L17" i="3"/>
  <c r="AK54" i="3" a="1"/>
  <c r="AK54" i="3"/>
  <c r="BC76" i="3" a="1"/>
  <c r="BC76" i="3"/>
  <c r="Q98" i="3" a="1"/>
  <c r="Q98" i="3"/>
  <c r="E76" i="3"/>
  <c r="AP17" i="3" a="1"/>
  <c r="AP17" i="3"/>
  <c r="AV76" i="3" a="1"/>
  <c r="AV76" i="3"/>
  <c r="AU84" i="3" a="1"/>
  <c r="AU84" i="3"/>
  <c r="AT23" i="3" a="1"/>
  <c r="AT23" i="3"/>
  <c r="AL49" i="3" a="1"/>
  <c r="AL49" i="3"/>
  <c r="AH9" i="3" a="1"/>
  <c r="AH9" i="3"/>
  <c r="H17" i="3" a="1"/>
  <c r="H17" i="3"/>
  <c r="H84" i="3" a="1"/>
  <c r="H84" i="3"/>
  <c r="AJ23" i="3" a="1"/>
  <c r="AJ23" i="3"/>
  <c r="AI49" i="3" a="1"/>
  <c r="AI49" i="3"/>
  <c r="AM54" i="3" a="1"/>
  <c r="AM54" i="3"/>
  <c r="W23" i="3" a="1"/>
  <c r="W23" i="3"/>
  <c r="E54" i="3"/>
  <c r="AC9" i="3" a="1"/>
  <c r="AC9" i="3"/>
  <c r="AV23" i="3" a="1"/>
  <c r="AV23" i="3"/>
  <c r="AV15" i="3" a="1"/>
  <c r="AV15" i="3"/>
  <c r="J15" i="3" a="1"/>
  <c r="J15" i="3"/>
  <c r="AC23" i="3" a="1"/>
  <c r="AC23" i="3"/>
  <c r="AR49" i="3" a="1"/>
  <c r="AR49" i="3"/>
  <c r="I49" i="3" a="1"/>
  <c r="I49" i="3"/>
  <c r="AV17" i="3" a="1"/>
  <c r="AV17" i="3"/>
  <c r="E91" i="3"/>
  <c r="J23" i="3" a="1"/>
  <c r="J23" i="3"/>
  <c r="Q9" i="3" a="1"/>
  <c r="Q9" i="3"/>
  <c r="I98" i="3" a="1"/>
  <c r="I98" i="3"/>
  <c r="L84" i="3"/>
  <c r="W49" i="3" a="1"/>
  <c r="W49" i="3"/>
  <c r="N9" i="3" a="1"/>
  <c r="N9" i="3"/>
  <c r="AO91" i="3" a="1"/>
  <c r="AO91" i="3"/>
  <c r="AN91" i="3" a="1"/>
  <c r="AN91" i="3"/>
  <c r="M15" i="3" a="1"/>
  <c r="M15" i="3"/>
  <c r="AD91" i="3" a="1"/>
  <c r="AD91" i="3"/>
  <c r="AC17" i="3" a="1"/>
  <c r="AC17" i="3"/>
  <c r="AT54" i="3" a="1"/>
  <c r="AT54" i="3"/>
  <c r="AF91" i="3" a="1"/>
  <c r="AF91" i="3"/>
  <c r="AC91" i="3" a="1"/>
  <c r="AC91" i="3"/>
  <c r="AN15" i="3" a="1"/>
  <c r="AN15" i="3"/>
  <c r="H98" i="3" a="1"/>
  <c r="H98" i="3"/>
  <c r="AI91" i="3" a="1"/>
  <c r="AI91" i="3"/>
  <c r="AQ91" i="3" a="1"/>
  <c r="AQ91" i="3"/>
  <c r="AU17" i="3" a="1"/>
  <c r="AU17" i="3"/>
  <c r="Q17" i="3" a="1"/>
  <c r="Q17" i="3"/>
  <c r="AP54" i="3" a="1"/>
  <c r="AP54" i="3"/>
  <c r="AT17" i="3" a="1"/>
  <c r="AT17" i="3"/>
  <c r="I54" i="3" a="1"/>
  <c r="I54" i="3"/>
  <c r="AD17" i="3" a="1"/>
  <c r="AD17" i="3"/>
  <c r="AJ91" i="3" a="1"/>
  <c r="AJ91" i="3"/>
  <c r="J98" i="3" a="1"/>
  <c r="J98" i="3"/>
  <c r="E15" i="3"/>
  <c r="I17" i="3" a="1"/>
  <c r="I17" i="3"/>
  <c r="AS54" i="3" a="1"/>
  <c r="AS54" i="3"/>
  <c r="AH84" i="3" a="1"/>
  <c r="AH84" i="3"/>
  <c r="AU49" i="3" a="1"/>
  <c r="AU49" i="3"/>
  <c r="AS91" i="3" a="1"/>
  <c r="AS91" i="3"/>
  <c r="AS15" i="3" a="1"/>
  <c r="AS15" i="3"/>
  <c r="AO54" i="3" a="1"/>
  <c r="AO54" i="3"/>
  <c r="AG84" i="3" a="1"/>
  <c r="AG84" i="3"/>
  <c r="AK49" i="3" a="1"/>
  <c r="AK49" i="3"/>
  <c r="AS76" i="3" a="1"/>
  <c r="AS76" i="3"/>
  <c r="N23" i="3" a="1"/>
  <c r="N23" i="3"/>
  <c r="AE76" i="3" a="1"/>
  <c r="AE76" i="3"/>
  <c r="F84" i="3"/>
  <c r="Q84" i="3" s="1" a="1"/>
  <c r="AD23" i="3" a="1"/>
  <c r="Q84" i="3" l="1"/>
  <c r="AD23" i="3"/>
  <c r="E84" i="3"/>
  <c r="AJ98" i="3" a="1"/>
  <c r="AJ98" i="3"/>
  <c r="AJ49" i="3" a="1"/>
  <c r="AJ49" i="3"/>
  <c r="AF15" i="3" a="1"/>
  <c r="AF15" i="3"/>
  <c r="AF17" i="3" a="1"/>
  <c r="AF17" i="3"/>
  <c r="W54" i="3" a="1"/>
  <c r="W54" i="3"/>
  <c r="AO23" i="3" a="1"/>
  <c r="AO23" i="3"/>
  <c r="AR76" i="3" a="1"/>
  <c r="AR76" i="3"/>
  <c r="AL15" i="3" a="1"/>
  <c r="AL15" i="3"/>
  <c r="W9" i="3" a="1"/>
  <c r="W9" i="3"/>
  <c r="AR91" i="3" a="1"/>
  <c r="AR91" i="3"/>
  <c r="AS98" i="3" a="1"/>
  <c r="AS98" i="3"/>
  <c r="AM84" i="3" a="1"/>
  <c r="AM84" i="3"/>
  <c r="AO9" i="3" a="1"/>
  <c r="AO9" i="3"/>
  <c r="AD76" i="3" a="1"/>
  <c r="AD76" i="3"/>
  <c r="J91" i="3" a="1"/>
  <c r="J91" i="3"/>
  <c r="AF84" i="3" a="1"/>
  <c r="AF84" i="3"/>
  <c r="AQ23" i="3" a="1"/>
  <c r="AQ23" i="3"/>
  <c r="K98" i="3"/>
  <c r="AR9" i="3" a="1"/>
  <c r="AR9" i="3"/>
  <c r="BC9" i="3" a="1"/>
  <c r="BC9" i="3"/>
  <c r="V54" i="3" a="1"/>
  <c r="V54" i="3"/>
  <c r="F91" i="3"/>
  <c r="AE98" i="3" a="1"/>
  <c r="AE98" i="3"/>
  <c r="AD98" i="3" a="1"/>
  <c r="AD98" i="3"/>
  <c r="K84" i="3"/>
  <c r="AP23" i="3" a="1"/>
  <c r="AP23" i="3"/>
  <c r="AE84" i="3" a="1"/>
  <c r="AE84" i="3"/>
  <c r="AO49" i="3" a="1"/>
  <c r="AO49" i="3"/>
  <c r="F15" i="3"/>
  <c r="I76" i="3" a="1"/>
  <c r="I76" i="3"/>
  <c r="AT84" i="3" a="1"/>
  <c r="AT84" i="3"/>
  <c r="W17" i="3" a="1"/>
  <c r="W17" i="3"/>
  <c r="E23" i="3"/>
  <c r="AC54" i="3" a="1"/>
  <c r="AC54" i="3"/>
  <c r="AL76" i="3" a="1"/>
  <c r="AL76" i="3"/>
  <c r="AE9" i="3" a="1"/>
  <c r="AE9" i="3"/>
  <c r="K76" i="3"/>
  <c r="H76" i="3" a="1"/>
  <c r="H76" i="3"/>
  <c r="AG17" i="3" a="1"/>
  <c r="AG17" i="3"/>
  <c r="AD84" i="3" a="1"/>
  <c r="AD84" i="3"/>
  <c r="V9" i="3" a="1"/>
  <c r="V9" i="3"/>
  <c r="Q76" i="3" a="1"/>
  <c r="Q76" i="3"/>
  <c r="AL84" i="3" a="1"/>
  <c r="AL84" i="3"/>
  <c r="AN54" i="3" a="1"/>
  <c r="AN54" i="3"/>
  <c r="M84" i="3" a="1"/>
  <c r="M84" i="3"/>
  <c r="W84" i="3" a="1"/>
  <c r="W84" i="3"/>
  <c r="AN23" i="3" a="1"/>
  <c r="AN23" i="3"/>
  <c r="AG91" i="3" a="1"/>
  <c r="AG91" i="3"/>
  <c r="AI84" i="3" a="1"/>
  <c r="AI84" i="3"/>
  <c r="AP76" i="3" a="1"/>
  <c r="AP76" i="3"/>
  <c r="Q23" i="3" a="1"/>
  <c r="Q23" i="3"/>
  <c r="AH54" i="3" a="1"/>
  <c r="AH54" i="3"/>
  <c r="AK76" i="3" a="1"/>
  <c r="AK76" i="3"/>
  <c r="V49" i="3" a="1"/>
  <c r="V49" i="3"/>
  <c r="Q91" i="3" a="1"/>
  <c r="Q91" i="3"/>
  <c r="H54" i="3" a="1"/>
  <c r="H54" i="3"/>
  <c r="M9" i="3" a="1"/>
  <c r="M9" i="3"/>
  <c r="AP91" i="3" a="1"/>
  <c r="AP91" i="3"/>
  <c r="AV84" i="3" a="1"/>
  <c r="AV84" i="3"/>
  <c r="W76" i="3" a="1"/>
  <c r="W76" i="3"/>
  <c r="AG9" i="3" a="1"/>
  <c r="AG9" i="3"/>
  <c r="V76" i="3" a="1"/>
  <c r="V76" i="3"/>
  <c r="E98" i="3"/>
  <c r="AQ84" i="3" a="1"/>
  <c r="AQ84" i="3"/>
  <c r="AC98" i="3" a="1"/>
  <c r="AC98" i="3"/>
  <c r="AH17" i="3" a="1"/>
  <c r="AH17" i="3"/>
  <c r="V98" i="3" a="1"/>
  <c r="V98" i="3"/>
  <c r="AO84" i="3" a="1"/>
  <c r="AO84" i="3"/>
  <c r="AE49" i="3" a="1"/>
  <c r="AE49" i="3"/>
  <c r="W91" i="3" a="1"/>
  <c r="W91" i="3"/>
  <c r="AJ76" i="3" a="1"/>
  <c r="AJ76" i="3"/>
  <c r="J76" i="3" a="1"/>
  <c r="J76" i="3"/>
  <c r="N91" i="3" a="1"/>
  <c r="N91" i="3"/>
  <c r="W98" i="3" a="1"/>
  <c r="W98" i="3"/>
  <c r="AV98" i="3" a="1"/>
  <c r="AV98" i="3"/>
  <c r="AQ54" i="3" a="1"/>
  <c r="AQ54" i="3"/>
  <c r="AV49" i="3" a="1"/>
  <c r="AV49" i="3"/>
  <c r="J54" i="3" a="1"/>
  <c r="J54" i="3"/>
  <c r="N15" i="3" a="1"/>
  <c r="N15" i="3"/>
  <c r="L9" i="3"/>
  <c r="AH91" i="3" a="1"/>
  <c r="AH91" i="3"/>
  <c r="AM49" i="3" a="1"/>
  <c r="AM49" i="3"/>
  <c r="V91" i="3" a="1"/>
  <c r="V91" i="3"/>
  <c r="AO15" i="3" a="1"/>
  <c r="AO15" i="3"/>
  <c r="AS23" i="3" a="1"/>
  <c r="AS23" i="3"/>
  <c r="AS17" i="3" a="1"/>
  <c r="AS17" i="3"/>
  <c r="E9" i="3"/>
  <c r="M91" i="3" a="1"/>
  <c r="M91" i="3"/>
  <c r="AJ9" i="3" a="1"/>
  <c r="AJ9" i="3"/>
  <c r="AL17" i="3" a="1"/>
  <c r="AL17" i="3"/>
  <c r="M49" i="3" a="1"/>
  <c r="M49" i="3"/>
  <c r="AL98" i="3" a="1"/>
  <c r="AL98" i="3"/>
  <c r="AI98" i="3" a="1"/>
  <c r="AI98" i="3"/>
  <c r="AM23" i="3" a="1"/>
  <c r="AM23" i="3"/>
  <c r="AM91" i="3" a="1"/>
  <c r="AM91" i="3"/>
  <c r="BC54" i="3" a="1"/>
  <c r="BC54" i="3"/>
  <c r="AV54" i="3" a="1"/>
  <c r="AV54" i="3"/>
  <c r="AG98" i="3" a="1"/>
  <c r="AG98" i="3"/>
  <c r="AT98" i="3" a="1"/>
  <c r="AT98" i="3"/>
  <c r="L54" i="3"/>
  <c r="AK23" i="3" a="1"/>
  <c r="AK23" i="3"/>
  <c r="AS49" i="3" a="1"/>
  <c r="AS49" i="3"/>
  <c r="AQ9" i="3" a="1"/>
  <c r="AQ9" i="3"/>
  <c r="BC91" i="3" a="1"/>
  <c r="BC91" i="3"/>
  <c r="AO98" i="3" a="1"/>
  <c r="AO98" i="3"/>
  <c r="M54" i="3" a="1"/>
  <c r="M54" i="3"/>
  <c r="AP15" i="3" a="1"/>
  <c r="AP15" i="3"/>
  <c r="AK9" i="3" a="1"/>
  <c r="AK9" i="3"/>
  <c r="AD49" i="3" a="1"/>
  <c r="AD49" i="3"/>
  <c r="Q15" i="3" a="1"/>
  <c r="Q15" i="3"/>
  <c r="AN17" i="3" a="1"/>
  <c r="AN17" i="3"/>
  <c r="BC23" i="3" a="1"/>
  <c r="BC23" i="3"/>
  <c r="AD54" i="3" a="1"/>
  <c r="AD54" i="3"/>
  <c r="H49" i="3" a="1"/>
  <c r="H49" i="3"/>
  <c r="AE15" i="3" a="1"/>
  <c r="AE15" i="3"/>
  <c r="BC84" i="3" a="1"/>
  <c r="BC84" i="3"/>
  <c r="AU15" i="3" a="1"/>
  <c r="AU15" i="3"/>
  <c r="V23" i="3" a="1"/>
  <c r="V23" i="3"/>
  <c r="AN49" i="3" a="1"/>
  <c r="AN49" i="3"/>
  <c r="AT15" i="3" a="1"/>
  <c r="AT15" i="3"/>
  <c r="N76" i="3" a="1"/>
  <c r="N76" i="3"/>
  <c r="H15" i="3" a="1"/>
  <c r="H15" i="3"/>
  <c r="AP84" i="3" a="1"/>
  <c r="AP84" i="3"/>
  <c r="AE17" i="3" a="1"/>
  <c r="AE17" i="3"/>
  <c r="AP9" i="3" a="1"/>
  <c r="AP9" i="3"/>
  <c r="AG76" i="3" a="1"/>
  <c r="AG76" i="3"/>
  <c r="J9" i="3" a="1"/>
  <c r="J9" i="3"/>
  <c r="AK98" i="3" a="1"/>
  <c r="AK98" i="3"/>
  <c r="AL23" i="3" a="1"/>
  <c r="AL23" i="3"/>
  <c r="V17" i="3" a="1"/>
  <c r="V17" i="3"/>
  <c r="H91" i="3" a="1"/>
  <c r="H91" i="3"/>
  <c r="N49" i="3" a="1"/>
  <c r="N49" i="3"/>
  <c r="E49" i="3"/>
  <c r="AK17" i="3" a="1"/>
  <c r="AK17" i="3"/>
  <c r="K17" i="3"/>
  <c r="AG54" i="3" a="1"/>
  <c r="AG54" i="3"/>
  <c r="J17" i="3" a="1"/>
  <c r="J17" i="3"/>
  <c r="AM15" i="3" a="1"/>
  <c r="AM15" i="3"/>
  <c r="AC49" i="3" a="1"/>
  <c r="AC49" i="3"/>
  <c r="L15" i="3"/>
  <c r="AL9" i="3" a="1"/>
  <c r="AL9" i="3"/>
  <c r="AM98" i="3" a="1"/>
  <c r="AM98" i="3"/>
  <c r="AQ49" i="3" a="1"/>
  <c r="AQ49" i="3"/>
  <c r="AS84" i="3" a="1"/>
  <c r="AS84" i="3"/>
  <c r="AF49" i="3" a="1"/>
  <c r="AF49" i="3"/>
  <c r="BC98" i="3" a="1"/>
  <c r="BC98" i="3"/>
  <c r="AU98" i="3" a="1"/>
  <c r="AU98" i="3"/>
  <c r="I15" i="3" a="1"/>
  <c r="I15" i="3"/>
  <c r="AU91" i="3" a="1"/>
  <c r="AU91" i="3"/>
  <c r="AM76" i="3" a="1"/>
  <c r="AM76" i="3"/>
  <c r="AT49" i="3" a="1"/>
  <c r="AT49" i="3"/>
  <c r="AT91" i="3" a="1"/>
  <c r="AT91" i="3"/>
  <c r="AE23" i="3" a="1"/>
  <c r="AE23" i="3"/>
  <c r="AR23" i="3" a="1"/>
  <c r="AR23" i="3"/>
  <c r="AH49" i="3" a="1"/>
  <c r="AH49" i="3"/>
  <c r="L23" i="3"/>
  <c r="N84" i="3" a="1"/>
  <c r="N84" i="3"/>
  <c r="BC15" i="3" a="1"/>
  <c r="BC15" i="3"/>
  <c r="K49" i="3"/>
  <c r="AJ54" i="3" a="1"/>
  <c r="AJ54" i="3"/>
  <c r="AI54" i="3" a="1"/>
  <c r="AI54" i="3"/>
  <c r="AH76" i="3" a="1"/>
  <c r="AH76" i="3"/>
  <c r="K91" i="3"/>
  <c r="AD15" i="3" a="1"/>
  <c r="AD15" i="3"/>
  <c r="AR84" i="3" a="1"/>
  <c r="AR84" i="3"/>
  <c r="AH15" i="3" a="1"/>
  <c r="AH15" i="3"/>
  <c r="M98" i="3" a="1"/>
  <c r="M98" i="3"/>
  <c r="AM17" i="3" a="1"/>
  <c r="AM17" i="3"/>
  <c r="AN84" i="3" a="1"/>
  <c r="AN84" i="3"/>
  <c r="M76" i="3" a="1"/>
  <c r="M76" i="3"/>
  <c r="AC15" i="3" a="1"/>
  <c r="AC15" i="3"/>
  <c r="F49" i="3"/>
  <c r="Q49" i="3" s="1" a="1"/>
  <c r="E17" i="3"/>
  <c r="BC17" i="3" a="1"/>
  <c r="Q49" i="3" l="1"/>
  <c r="BC17" i="3"/>
  <c r="AH98" i="3" a="1"/>
  <c r="AH98" i="3"/>
  <c r="AL54" i="3" a="1"/>
  <c r="AL54" i="3"/>
  <c r="L91" i="3"/>
  <c r="AU23" i="3" a="1"/>
  <c r="AU23" i="3"/>
  <c r="AQ17" i="3" a="1"/>
  <c r="AQ17" i="3"/>
  <c r="AE91" i="3" a="1"/>
  <c r="AE91" i="3"/>
  <c r="K15" i="3"/>
  <c r="AK15" i="3" a="1"/>
  <c r="AK15" i="3"/>
  <c r="AV9" i="3" a="1"/>
  <c r="AV9" i="3"/>
  <c r="AF98" i="3" a="1"/>
  <c r="AF98" i="3"/>
  <c r="N98" i="3" a="1"/>
  <c r="N98" i="3"/>
  <c r="AD9" i="3" a="1"/>
  <c r="AD9" i="3"/>
  <c r="AG23" i="3" a="1"/>
  <c r="AG23" i="3"/>
  <c r="AL91" i="3" a="1"/>
  <c r="AL91" i="3"/>
  <c r="I84" i="3" a="1"/>
  <c r="I84" i="3"/>
  <c r="AV91" i="3" a="1"/>
  <c r="AV91" i="3"/>
  <c r="L76" i="3"/>
  <c r="F54" i="3"/>
  <c r="Q54" i="3" s="1" a="1"/>
  <c r="L98" i="3"/>
  <c r="AF9" i="3" a="1"/>
  <c r="Q54" i="3" l="1"/>
  <c r="AF9" i="3"/>
  <c r="H23" i="3" a="1"/>
  <c r="H23" i="3"/>
  <c r="AI15" i="3" a="1"/>
  <c r="AI15" i="3"/>
  <c r="AJ17" i="3" a="1"/>
  <c r="AJ17" i="3"/>
  <c r="BC49" i="3" a="1"/>
  <c r="BC49" i="3"/>
  <c r="AQ76" i="3" a="1"/>
  <c r="AQ76" i="3"/>
  <c r="H9" i="3" a="1"/>
  <c r="H9" i="3"/>
  <c r="J36" i="9"/>
  <c r="E36" i="9"/>
  <c r="E44" i="9"/>
  <c r="E39" i="9"/>
  <c r="J44" i="9"/>
  <c r="J39" i="9"/>
  <c r="W69" i="2" a="1"/>
  <c r="W69" i="2"/>
  <c r="W164" i="2" a="1"/>
  <c r="W164" i="2"/>
  <c r="W163" i="2" a="1"/>
  <c r="W163" i="2"/>
  <c r="W149" i="2" a="1"/>
  <c r="W149" i="2"/>
  <c r="W134" i="2" a="1"/>
  <c r="W134" i="2"/>
  <c r="V69" i="2" a="1"/>
  <c r="V69" i="2"/>
  <c r="V164" i="2" a="1"/>
  <c r="V164" i="2"/>
  <c r="V163" i="2" a="1"/>
  <c r="V163" i="2"/>
  <c r="V149" i="2" a="1"/>
  <c r="V149" i="2"/>
  <c r="V134" i="2" a="1"/>
  <c r="V134" i="2"/>
  <c r="F46" i="3"/>
  <c r="I46" i="3" a="1"/>
  <c r="I46" i="3"/>
  <c r="AF45" i="3" a="1"/>
  <c r="AF45" i="3"/>
  <c r="L45" i="3"/>
  <c r="AL46" i="3" a="1"/>
  <c r="AL46" i="3"/>
  <c r="AI45" i="3" a="1"/>
  <c r="AI45" i="3"/>
  <c r="AU46" i="3" a="1"/>
  <c r="AU46" i="3"/>
  <c r="V45" i="3" a="1"/>
  <c r="V45" i="3"/>
  <c r="F45" i="3"/>
  <c r="J46" i="3" a="1"/>
  <c r="J46" i="3"/>
  <c r="AO46" i="3" a="1"/>
  <c r="AO46" i="3"/>
  <c r="AK45" i="3" a="1"/>
  <c r="AK45" i="3"/>
  <c r="N46" i="3" a="1"/>
  <c r="N46" i="3"/>
  <c r="BC46" i="3"/>
  <c r="AC46" i="3" a="1"/>
  <c r="AC46" i="3"/>
  <c r="L46" i="3"/>
  <c r="AT46" i="3" a="1"/>
  <c r="AT46" i="3"/>
  <c r="V48" i="3" a="1"/>
  <c r="V48" i="3"/>
  <c r="AL48" i="3" a="1"/>
  <c r="AL48" i="3"/>
  <c r="BC45" i="3"/>
  <c r="AI48" i="3" a="1"/>
  <c r="AI48" i="3"/>
  <c r="AD45" i="3" a="1"/>
  <c r="AD45" i="3"/>
  <c r="H48" i="3" a="1"/>
  <c r="H48" i="3"/>
  <c r="AR48" i="3" a="1"/>
  <c r="AR48" i="3"/>
  <c r="M45" i="3" a="1"/>
  <c r="M45" i="3"/>
  <c r="L48" i="3"/>
  <c r="H45" i="3" a="1"/>
  <c r="H45" i="3"/>
  <c r="AV48" i="3" a="1"/>
  <c r="AV48" i="3"/>
  <c r="W46" i="3" a="1"/>
  <c r="W46" i="3"/>
  <c r="Q46" i="3" a="1"/>
  <c r="Q46" i="3"/>
  <c r="K45" i="3"/>
  <c r="K48" i="3"/>
  <c r="AO45" i="3" a="1"/>
  <c r="AO45" i="3"/>
  <c r="Q45" i="3" a="1"/>
  <c r="Q45" i="3"/>
  <c r="AH45" i="3" a="1"/>
  <c r="AH45" i="3"/>
  <c r="AN48" i="3" a="1"/>
  <c r="AN48" i="3"/>
  <c r="AM45" i="3" a="1"/>
  <c r="AM45" i="3"/>
  <c r="AC45" i="3" a="1"/>
  <c r="AC45" i="3"/>
  <c r="AM48" i="3" a="1"/>
  <c r="AM48" i="3"/>
  <c r="AT45" i="3" a="1"/>
  <c r="AT45" i="3"/>
  <c r="AP48" i="3" a="1"/>
  <c r="AP48" i="3"/>
  <c r="E48" i="3"/>
  <c r="AO48" i="3" a="1"/>
  <c r="AO48" i="3"/>
  <c r="AK48" i="3" a="1"/>
  <c r="AK48" i="3"/>
  <c r="AL45" i="3" a="1"/>
  <c r="AL45" i="3"/>
  <c r="AE46" i="3" a="1"/>
  <c r="AE46" i="3"/>
  <c r="AS48" i="3" a="1"/>
  <c r="AS48" i="3"/>
  <c r="AQ45" i="3" a="1"/>
  <c r="AQ45" i="3"/>
  <c r="AU48" i="3" a="1"/>
  <c r="AU48" i="3"/>
  <c r="AQ46" i="3" a="1"/>
  <c r="AQ46" i="3"/>
  <c r="AQ48" i="3" a="1"/>
  <c r="AQ48" i="3"/>
  <c r="AJ46" i="3" a="1"/>
  <c r="AJ46" i="3"/>
  <c r="BC48" i="3"/>
  <c r="AU45" i="3" a="1"/>
  <c r="AU45" i="3"/>
  <c r="K46" i="3"/>
  <c r="E46" i="3"/>
  <c r="M48" i="3" a="1"/>
  <c r="M48" i="3"/>
  <c r="AS46" i="3" a="1"/>
  <c r="AS46" i="3"/>
  <c r="AF48" i="3" a="1"/>
  <c r="AF48" i="3"/>
  <c r="H46" i="3" a="1"/>
  <c r="H46" i="3"/>
  <c r="I48" i="3" a="1"/>
  <c r="I48" i="3"/>
  <c r="AD46" i="3" a="1"/>
  <c r="AD46" i="3"/>
  <c r="AS45" i="3" a="1"/>
  <c r="AS45" i="3"/>
  <c r="AE45" i="3" a="1"/>
  <c r="AE45" i="3"/>
  <c r="W48" i="3" a="1"/>
  <c r="W48" i="3"/>
  <c r="AM46" i="3" a="1"/>
  <c r="AM46" i="3"/>
  <c r="AK46" i="3" a="1"/>
  <c r="AK46" i="3"/>
  <c r="AT48" i="3" a="1"/>
  <c r="AT48" i="3"/>
  <c r="AH48" i="3" a="1"/>
  <c r="AH48" i="3"/>
  <c r="AN45" i="3" a="1"/>
  <c r="AN45" i="3"/>
  <c r="AI46" i="3" a="1"/>
  <c r="AI46" i="3"/>
  <c r="AF46" i="3" a="1"/>
  <c r="AF46" i="3"/>
  <c r="AG45" i="3" a="1"/>
  <c r="AG45" i="3"/>
  <c r="M46" i="3" a="1"/>
  <c r="M46" i="3"/>
  <c r="AP45" i="3" a="1"/>
  <c r="AP45" i="3"/>
  <c r="V46" i="3" a="1"/>
  <c r="V46" i="3"/>
  <c r="E45" i="3"/>
  <c r="I45" i="3" a="1"/>
  <c r="I45" i="3"/>
  <c r="AR46" i="3" a="1"/>
  <c r="AR46" i="3"/>
  <c r="AG46" i="3" a="1"/>
  <c r="AG46" i="3"/>
  <c r="AN46" i="3" a="1"/>
  <c r="AN46" i="3"/>
  <c r="AE48" i="3" a="1"/>
  <c r="AE48" i="3"/>
  <c r="AR45" i="3" a="1"/>
  <c r="AR45" i="3"/>
  <c r="AD48" i="3" a="1"/>
  <c r="AD48" i="3"/>
  <c r="AC48" i="3" a="1"/>
  <c r="AC48" i="3"/>
  <c r="AJ48" i="3" a="1"/>
  <c r="AJ48" i="3"/>
  <c r="AP46" i="3" a="1"/>
  <c r="AP46" i="3"/>
  <c r="AV45" i="3" a="1"/>
  <c r="AV45" i="3"/>
  <c r="AJ45" i="3" a="1"/>
  <c r="AJ45" i="3"/>
  <c r="AH46" i="3" a="1"/>
  <c r="AH46" i="3"/>
  <c r="AV46" i="3" a="1"/>
  <c r="AV46" i="3"/>
  <c r="W45" i="3" a="1"/>
  <c r="W45" i="3"/>
  <c r="N48" i="3" a="1"/>
  <c r="N48" i="3"/>
  <c r="N45" i="3" a="1"/>
  <c r="N45" i="3"/>
  <c r="J48" i="3" a="1"/>
  <c r="J48" i="3"/>
  <c r="AG48" i="3" a="1"/>
  <c r="AG48" i="3"/>
  <c r="J45" i="3" a="1"/>
  <c r="J45" i="3"/>
  <c r="F48" i="3"/>
  <c r="Q48" i="3" s="1" a="1"/>
  <c r="AT23" i="1"/>
  <c r="M108" i="1"/>
  <c r="M102" i="1"/>
  <c r="AL95" i="1"/>
  <c r="AL23" i="1"/>
  <c r="M193" i="1"/>
  <c r="AT56" i="1"/>
  <c r="AL108" i="1"/>
  <c r="AL102" i="1"/>
  <c r="M50" i="1"/>
  <c r="M60" i="1"/>
  <c r="AT60" i="1"/>
  <c r="AT162" i="1"/>
  <c r="AT193" i="1"/>
  <c r="M162" i="1"/>
  <c r="AL50" i="1"/>
  <c r="M194" i="1"/>
  <c r="M56" i="1"/>
  <c r="AT108" i="1"/>
  <c r="AT102" i="1"/>
  <c r="AL194" i="1"/>
  <c r="AT194" i="1"/>
  <c r="M23" i="1"/>
  <c r="AL80" i="1"/>
  <c r="AL162" i="1"/>
  <c r="AL60" i="1"/>
  <c r="AT50" i="1"/>
  <c r="AT80" i="1"/>
  <c r="AL193" i="1"/>
  <c r="M80" i="1"/>
  <c r="AT95" i="1"/>
  <c r="M95" i="1"/>
  <c r="AL56" i="1"/>
  <c r="V152" i="2" a="1"/>
  <c r="Q48" i="3" l="1"/>
  <c r="V152" i="2"/>
  <c r="V151" i="2" a="1"/>
  <c r="V151" i="2"/>
  <c r="V35" i="2" a="1"/>
  <c r="V35" i="2"/>
  <c r="V75" i="3" a="1"/>
  <c r="V75" i="3"/>
  <c r="V60" i="3" a="1"/>
  <c r="V60" i="3"/>
  <c r="V50" i="3" a="1"/>
  <c r="V50" i="3"/>
  <c r="V42" i="3" a="1"/>
  <c r="V42" i="3"/>
  <c r="V41" i="3" a="1"/>
  <c r="V41" i="3"/>
  <c r="V33" i="3" a="1"/>
  <c r="V33" i="3"/>
  <c r="W7" i="3" a="1"/>
  <c r="W7" i="3"/>
  <c r="W37" i="3" a="1"/>
  <c r="W37" i="3"/>
  <c r="W30" i="3" a="1"/>
  <c r="W30" i="3"/>
  <c r="W152" i="2" a="1"/>
  <c r="W152" i="2"/>
  <c r="V221" i="2" a="1"/>
  <c r="V221" i="2"/>
  <c r="V165" i="2" a="1"/>
  <c r="V165" i="2"/>
  <c r="V147" i="2" a="1"/>
  <c r="V147" i="2"/>
  <c r="V100" i="2" a="1"/>
  <c r="V100" i="2"/>
  <c r="W221" i="2" a="1"/>
  <c r="W221" i="2"/>
  <c r="W165" i="2" a="1"/>
  <c r="W165" i="2"/>
  <c r="W147" i="2" a="1"/>
  <c r="W147" i="2"/>
  <c r="W100" i="2" a="1"/>
  <c r="W100" i="2"/>
  <c r="W151" i="2" a="1"/>
  <c r="W151" i="2"/>
  <c r="W75" i="3" a="1"/>
  <c r="W75" i="3"/>
  <c r="W60" i="3" a="1"/>
  <c r="W60" i="3"/>
  <c r="W50" i="3" a="1"/>
  <c r="W50" i="3"/>
  <c r="W42" i="3" a="1"/>
  <c r="W42" i="3"/>
  <c r="W41" i="3" a="1"/>
  <c r="W41" i="3"/>
  <c r="W33" i="3" a="1"/>
  <c r="W33" i="3"/>
  <c r="V55" i="2" a="1"/>
  <c r="V55" i="2"/>
  <c r="W55" i="2" a="1"/>
  <c r="W55" i="2"/>
  <c r="V37" i="3" a="1"/>
  <c r="V37" i="3"/>
  <c r="V30" i="3" a="1"/>
  <c r="V30" i="3"/>
  <c r="W35" i="2" a="1"/>
  <c r="W35" i="2"/>
  <c r="W39" i="3" a="1"/>
  <c r="W39" i="3"/>
  <c r="W145" i="2" a="1"/>
  <c r="W145" i="2"/>
  <c r="V39" i="3" a="1"/>
  <c r="V39" i="3"/>
  <c r="V7" i="3" a="1"/>
  <c r="V7" i="3"/>
  <c r="V145" i="2" a="1"/>
  <c r="V145" i="2"/>
  <c r="M51" i="1"/>
  <c r="AL82" i="1"/>
  <c r="AT172" i="1"/>
  <c r="AL7" i="1"/>
  <c r="AT82" i="1"/>
  <c r="M78" i="1"/>
  <c r="AL72" i="1"/>
  <c r="AL58" i="1"/>
  <c r="AL38" i="1"/>
  <c r="AL172" i="1"/>
  <c r="AT157" i="1"/>
  <c r="AL49" i="1"/>
  <c r="AL121" i="1"/>
  <c r="AT51" i="1"/>
  <c r="AT49" i="1"/>
  <c r="AT121" i="1"/>
  <c r="AT72" i="1"/>
  <c r="AT167" i="1"/>
  <c r="AT58" i="1"/>
  <c r="AT38" i="1"/>
  <c r="AT78" i="1"/>
  <c r="M157" i="1"/>
  <c r="AL157" i="1"/>
  <c r="M72" i="1"/>
  <c r="AT7" i="1"/>
  <c r="M49" i="1"/>
  <c r="M121" i="1"/>
  <c r="M58" i="1"/>
  <c r="M38" i="1"/>
  <c r="M167" i="1"/>
  <c r="M7" i="1"/>
  <c r="AL78" i="1"/>
  <c r="M82" i="1"/>
  <c r="AL51" i="1"/>
  <c r="AL167" i="1"/>
  <c r="M172" i="1"/>
  <c r="M166" i="1"/>
  <c r="M174" i="1"/>
  <c r="AL46" i="1"/>
  <c r="AL154" i="1"/>
  <c r="M83" i="1"/>
  <c r="AT166" i="1"/>
  <c r="AL83" i="1"/>
  <c r="AT196" i="1"/>
  <c r="AL196" i="1"/>
  <c r="AT174" i="1"/>
  <c r="AT154" i="1"/>
  <c r="M188" i="1"/>
  <c r="AL52" i="1"/>
  <c r="AL195" i="1"/>
  <c r="AL184" i="1"/>
  <c r="AL118" i="1"/>
  <c r="M195" i="1"/>
  <c r="M46" i="1"/>
  <c r="AT52" i="1"/>
  <c r="AL188" i="1"/>
  <c r="M154" i="1"/>
  <c r="M184" i="1"/>
  <c r="M118" i="1"/>
  <c r="AT195" i="1"/>
  <c r="AT46" i="1"/>
  <c r="AL174" i="1"/>
  <c r="M196" i="1"/>
  <c r="AT83" i="1"/>
  <c r="AT184" i="1"/>
  <c r="AT118" i="1"/>
  <c r="AT188" i="1"/>
  <c r="AL166" i="1"/>
  <c r="M52" i="1"/>
  <c r="AT175" i="1"/>
  <c r="AT16" i="1"/>
  <c r="M93" i="1"/>
  <c r="M75" i="1"/>
  <c r="M3" i="1"/>
  <c r="AL22" i="1"/>
  <c r="AT22" i="1"/>
  <c r="AT75" i="1"/>
  <c r="AT3" i="1"/>
  <c r="AT93" i="1"/>
  <c r="AT84" i="1"/>
  <c r="M190" i="1"/>
  <c r="AL190" i="1"/>
  <c r="M175" i="1"/>
  <c r="M16" i="1"/>
  <c r="M101" i="1"/>
  <c r="AL101" i="1"/>
  <c r="AL65" i="1"/>
  <c r="M62" i="1"/>
  <c r="M84" i="1"/>
  <c r="AT176" i="1"/>
  <c r="AT62" i="1"/>
  <c r="AT65" i="1"/>
  <c r="AL176" i="1"/>
  <c r="M65" i="1"/>
  <c r="M22" i="1"/>
  <c r="AL175" i="1"/>
  <c r="AL16" i="1"/>
  <c r="M176" i="1"/>
  <c r="AT190" i="1"/>
  <c r="AL93" i="1"/>
  <c r="AL62" i="1"/>
  <c r="AL84" i="1"/>
  <c r="AL75" i="1"/>
  <c r="AL3" i="1"/>
  <c r="AT101" i="1"/>
  <c r="AT4" i="1"/>
  <c r="AL164" i="1"/>
  <c r="AL21" i="1"/>
  <c r="AL79" i="1"/>
  <c r="AT169" i="1"/>
  <c r="AT120" i="1"/>
  <c r="AL42" i="1"/>
  <c r="AL169" i="1"/>
  <c r="AL120" i="1"/>
  <c r="AL4" i="1"/>
  <c r="M53" i="1"/>
  <c r="AT150" i="1"/>
  <c r="M164" i="1"/>
  <c r="AL150" i="1"/>
  <c r="AL149" i="1"/>
  <c r="AL107" i="1"/>
  <c r="M21" i="1"/>
  <c r="M149" i="1"/>
  <c r="M107" i="1"/>
  <c r="M79" i="1"/>
  <c r="AT53" i="1"/>
  <c r="M42" i="1"/>
  <c r="AL76" i="1"/>
  <c r="M76" i="1"/>
  <c r="AT149" i="1"/>
  <c r="AT107" i="1"/>
  <c r="AT21" i="1"/>
  <c r="AL53" i="1"/>
  <c r="M150" i="1"/>
  <c r="AT76" i="1"/>
  <c r="M4" i="1"/>
  <c r="M169" i="1"/>
  <c r="M120" i="1"/>
  <c r="AT164" i="1"/>
  <c r="AT42" i="1"/>
  <c r="AT79" i="1"/>
  <c r="AR55" i="3" a="1"/>
  <c r="AR55" i="3"/>
  <c r="H55" i="3" a="1"/>
  <c r="H55" i="3"/>
  <c r="J55" i="3" a="1"/>
  <c r="J55" i="3"/>
  <c r="L55" i="3"/>
  <c r="AV55" i="3" a="1"/>
  <c r="AV55" i="3"/>
  <c r="AE55" i="3" a="1"/>
  <c r="AE55" i="3"/>
  <c r="AC55" i="3" a="1"/>
  <c r="AC55" i="3"/>
  <c r="F55" i="3"/>
  <c r="W55" i="3" a="1"/>
  <c r="W55" i="3"/>
  <c r="Q55" i="3" a="1"/>
  <c r="Q55" i="3"/>
  <c r="AU55" i="3" a="1"/>
  <c r="AU55" i="3"/>
  <c r="AN55" i="3" a="1"/>
  <c r="AN55" i="3"/>
  <c r="AG55" i="3" a="1"/>
  <c r="AG55" i="3"/>
  <c r="AT55" i="3" a="1"/>
  <c r="AT55" i="3"/>
  <c r="AM55" i="3" a="1"/>
  <c r="AM55" i="3"/>
  <c r="E55" i="3"/>
  <c r="AS55" i="3" a="1"/>
  <c r="AS55" i="3"/>
  <c r="AL55" i="3" a="1"/>
  <c r="AL55" i="3"/>
  <c r="AQ55" i="3" a="1"/>
  <c r="AQ55" i="3"/>
  <c r="AP55" i="3" a="1"/>
  <c r="AP55" i="3"/>
  <c r="AD55" i="3" a="1"/>
  <c r="AD55" i="3"/>
  <c r="AK55" i="3" a="1"/>
  <c r="AK55" i="3"/>
  <c r="N55" i="3" a="1"/>
  <c r="N55" i="3"/>
  <c r="AJ55" i="3" a="1"/>
  <c r="AJ55" i="3"/>
  <c r="AF55" i="3" a="1"/>
  <c r="AF55" i="3"/>
  <c r="V55" i="3" a="1"/>
  <c r="V55" i="3"/>
  <c r="AH55" i="3" a="1"/>
  <c r="AH55" i="3"/>
  <c r="AI55" i="3" a="1"/>
  <c r="AI55" i="3"/>
  <c r="AO55" i="3" a="1"/>
  <c r="AO55" i="3"/>
  <c r="M55" i="3" a="1"/>
  <c r="M55" i="3"/>
  <c r="I55" i="3" a="1"/>
  <c r="I55" i="3"/>
  <c r="K55" i="3"/>
  <c r="AT45" i="1"/>
  <c r="M192" i="1"/>
  <c r="M189" i="1"/>
  <c r="AT124" i="1"/>
  <c r="AL73" i="1"/>
  <c r="M179" i="1"/>
  <c r="AT159" i="1"/>
  <c r="AT192" i="1"/>
  <c r="AT209" i="1"/>
  <c r="AL43" i="1"/>
  <c r="AL182" i="1"/>
  <c r="AT73" i="1"/>
  <c r="M159" i="1"/>
  <c r="AT179" i="1"/>
  <c r="M209" i="1"/>
  <c r="AT43" i="1"/>
  <c r="M45" i="1"/>
  <c r="AT189" i="1"/>
  <c r="AL124" i="1"/>
  <c r="M182" i="1"/>
  <c r="M124" i="1"/>
  <c r="AL209" i="1"/>
  <c r="M43" i="1"/>
  <c r="AT182" i="1"/>
  <c r="AL189" i="1"/>
  <c r="AL192" i="1"/>
  <c r="M73" i="1"/>
  <c r="AL179" i="1"/>
  <c r="AL159" i="1"/>
  <c r="AL45" i="1"/>
  <c r="AL116" i="1"/>
  <c r="M173" i="1"/>
  <c r="AT197" i="1"/>
  <c r="AT206" i="1"/>
  <c r="M116" i="1"/>
  <c r="M125" i="1"/>
  <c r="M206" i="1"/>
  <c r="AT125" i="1"/>
  <c r="AL197" i="1"/>
  <c r="AT173" i="1"/>
  <c r="M68" i="1"/>
  <c r="AL125" i="1"/>
  <c r="M197" i="1"/>
  <c r="AT198" i="1"/>
  <c r="AT116" i="1"/>
  <c r="M198" i="1"/>
  <c r="AL206" i="1"/>
  <c r="AL173" i="1"/>
  <c r="AL198" i="1"/>
  <c r="AL68" i="1"/>
  <c r="AT68" i="1"/>
  <c r="AL94" i="1"/>
  <c r="AT61" i="1"/>
  <c r="AL47" i="1"/>
  <c r="AT20" i="1"/>
  <c r="AT90" i="1"/>
  <c r="M20" i="1"/>
  <c r="M28" i="1"/>
  <c r="M183" i="1"/>
  <c r="M63" i="1"/>
  <c r="M44" i="1"/>
  <c r="AT94" i="1"/>
  <c r="AL63" i="1"/>
  <c r="AT41" i="1"/>
  <c r="AT158" i="1"/>
  <c r="AL28" i="1"/>
  <c r="AL183" i="1"/>
  <c r="AL64" i="1"/>
  <c r="AL44" i="1"/>
  <c r="M47" i="1"/>
  <c r="M61" i="1"/>
  <c r="M41" i="1"/>
  <c r="M158" i="1"/>
  <c r="AT63" i="1"/>
  <c r="AL41" i="1"/>
  <c r="AL158" i="1"/>
  <c r="M94" i="1"/>
  <c r="AT28" i="1"/>
  <c r="AT183" i="1"/>
  <c r="AL90" i="1"/>
  <c r="M90" i="1"/>
  <c r="AT44" i="1"/>
  <c r="AL61" i="1"/>
  <c r="M64" i="1"/>
  <c r="AL20" i="1"/>
  <c r="AT47" i="1"/>
  <c r="AT64" i="1"/>
  <c r="I34" i="3" a="1"/>
  <c r="I34" i="3"/>
  <c r="AQ34" i="3" a="1"/>
  <c r="AQ34" i="3"/>
  <c r="AR34" i="3" a="1"/>
  <c r="AR34" i="3"/>
  <c r="W34" i="3" a="1"/>
  <c r="W34" i="3"/>
  <c r="E34" i="3"/>
  <c r="AP34" i="3" a="1"/>
  <c r="AP34" i="3"/>
  <c r="L34" i="3"/>
  <c r="M34" i="3" a="1"/>
  <c r="M34" i="3"/>
  <c r="AN34" i="3" a="1"/>
  <c r="AN34" i="3"/>
  <c r="AU34" i="3" a="1"/>
  <c r="AU34" i="3"/>
  <c r="AD34" i="3" a="1"/>
  <c r="AD34" i="3"/>
  <c r="AK34" i="3" a="1"/>
  <c r="AK34" i="3"/>
  <c r="AJ34" i="3" a="1"/>
  <c r="AJ34" i="3"/>
  <c r="F34" i="3"/>
  <c r="J34" i="3" a="1"/>
  <c r="J34" i="3"/>
  <c r="K34" i="3"/>
  <c r="BC34" i="3" a="1"/>
  <c r="BC34" i="3"/>
  <c r="AE34" i="3" a="1"/>
  <c r="AE34" i="3"/>
  <c r="V34" i="3" a="1"/>
  <c r="V34" i="3"/>
  <c r="AM34" i="3" a="1"/>
  <c r="AM34" i="3"/>
  <c r="AO34" i="3" a="1"/>
  <c r="AO34" i="3"/>
  <c r="AV34" i="3" a="1"/>
  <c r="AV34" i="3"/>
  <c r="AC34" i="3" a="1"/>
  <c r="AC34" i="3"/>
  <c r="AF34" i="3" a="1"/>
  <c r="AF34" i="3"/>
  <c r="AI34" i="3" a="1"/>
  <c r="AI34" i="3"/>
  <c r="AL34" i="3" a="1"/>
  <c r="AL34" i="3"/>
  <c r="H34" i="3" a="1"/>
  <c r="H34" i="3"/>
  <c r="AS34" i="3" a="1"/>
  <c r="AS34" i="3"/>
  <c r="AG34" i="3" a="1"/>
  <c r="AG34" i="3"/>
  <c r="N34" i="3" a="1"/>
  <c r="N34" i="3"/>
  <c r="AT34" i="3" a="1"/>
  <c r="AT34" i="3"/>
  <c r="AH34" i="3" a="1"/>
  <c r="AH34" i="3"/>
  <c r="J40" i="9"/>
  <c r="W44" i="3" a="1"/>
  <c r="W44" i="3"/>
  <c r="W40" i="3" a="1"/>
  <c r="W40" i="3"/>
  <c r="W20" i="3" a="1"/>
  <c r="W20" i="3"/>
  <c r="BC44" i="3"/>
  <c r="V44" i="3" a="1"/>
  <c r="V44" i="3"/>
  <c r="V40" i="3" a="1"/>
  <c r="V40" i="3"/>
  <c r="V20" i="3" a="1"/>
  <c r="V20" i="3"/>
  <c r="E40" i="9"/>
  <c r="W38" i="3" a="1"/>
  <c r="W38" i="3"/>
  <c r="V38" i="3" a="1"/>
  <c r="V38" i="3"/>
  <c r="AA196" i="1" a="1"/>
  <c r="AA196" i="1"/>
  <c r="F196" i="1"/>
  <c r="E196" i="1"/>
  <c r="E192" i="1"/>
  <c r="W196" i="1" a="1"/>
  <c r="W196" i="1"/>
  <c r="L196" i="1"/>
  <c r="AS196" i="1"/>
  <c r="Y192" i="1" a="1"/>
  <c r="Y192" i="1"/>
  <c r="F192" i="1"/>
  <c r="AK192" i="1" a="1"/>
  <c r="AK192" i="1"/>
  <c r="AM192" i="1"/>
  <c r="I196" i="1"/>
  <c r="AU196" i="1"/>
  <c r="AA192" i="1" a="1"/>
  <c r="AA192" i="1"/>
  <c r="Z192" i="1" a="1"/>
  <c r="Z192" i="1"/>
  <c r="AU192" i="1"/>
  <c r="AS192" i="1"/>
  <c r="Q196" i="1"/>
  <c r="L192" i="1"/>
  <c r="H192" i="1"/>
  <c r="W192" i="1" a="1"/>
  <c r="W192" i="1"/>
  <c r="Z196" i="1" a="1"/>
  <c r="Z196" i="1"/>
  <c r="H196" i="1"/>
  <c r="X192" i="1" a="1"/>
  <c r="X192" i="1"/>
  <c r="K196" i="1"/>
  <c r="V192" i="1" a="1"/>
  <c r="V192" i="1"/>
  <c r="AD196" i="1"/>
  <c r="K192" i="1"/>
  <c r="Y196" i="1" a="1"/>
  <c r="Y196" i="1"/>
  <c r="AE192" i="1"/>
  <c r="Q192" i="1"/>
  <c r="AE196" i="1"/>
  <c r="AK196" i="1" a="1"/>
  <c r="AK196" i="1"/>
  <c r="AM196" i="1"/>
  <c r="V196" i="1" a="1"/>
  <c r="V196" i="1"/>
  <c r="N196" i="1"/>
  <c r="I192" i="1"/>
  <c r="X196" i="1" a="1"/>
  <c r="X196" i="1"/>
  <c r="AD192" i="1"/>
  <c r="I152" i="1"/>
  <c r="M87" i="1"/>
  <c r="AL25" i="1"/>
  <c r="AL70" i="1"/>
  <c r="AL8" i="1"/>
  <c r="AL191" i="1"/>
  <c r="AL153" i="1"/>
  <c r="M70" i="1"/>
  <c r="M151" i="1"/>
  <c r="AL85" i="1"/>
  <c r="M92" i="1"/>
  <c r="M54" i="1"/>
  <c r="AL92" i="1"/>
  <c r="AT85" i="1"/>
  <c r="AT156" i="1"/>
  <c r="AT151" i="1"/>
  <c r="AT24" i="1"/>
  <c r="AL87" i="1"/>
  <c r="M156" i="1"/>
  <c r="AL24" i="1"/>
  <c r="M8" i="1"/>
  <c r="M191" i="1"/>
  <c r="M153" i="1"/>
  <c r="M25" i="1"/>
  <c r="AT54" i="1"/>
  <c r="AL151" i="1"/>
  <c r="AT92" i="1"/>
  <c r="M85" i="1"/>
  <c r="AT8" i="1"/>
  <c r="AT191" i="1"/>
  <c r="AT153" i="1"/>
  <c r="AT87" i="1"/>
  <c r="AL156" i="1"/>
  <c r="M24" i="1"/>
  <c r="AL54" i="1"/>
  <c r="AT25" i="1"/>
  <c r="AT70" i="1"/>
  <c r="Q21" i="5" a="1"/>
  <c r="Q21" i="5"/>
  <c r="Q42" i="5" a="1"/>
  <c r="Q42" i="5"/>
  <c r="Q25" i="5" a="1"/>
  <c r="Q25" i="5"/>
  <c r="Q19" i="5" a="1"/>
  <c r="Q19" i="5"/>
  <c r="Q27" i="5" a="1"/>
  <c r="Q27" i="5"/>
  <c r="Q43" i="5" a="1"/>
  <c r="Q43" i="5"/>
  <c r="Q29" i="5" a="1"/>
  <c r="Q29" i="5"/>
  <c r="Q44" i="5" a="1"/>
  <c r="Q44" i="5"/>
  <c r="Q33" i="5" a="1"/>
  <c r="Q33" i="5"/>
  <c r="Q37" i="5" a="1"/>
  <c r="Q37" i="5"/>
  <c r="Q50" i="5"/>
  <c r="Q51" i="5"/>
  <c r="Q100" i="5"/>
  <c r="Q64" i="5"/>
  <c r="Q106" i="5"/>
  <c r="Q99" i="5"/>
  <c r="Q75" i="5"/>
  <c r="Q91" i="5"/>
  <c r="Q68" i="5"/>
  <c r="Q58" i="5"/>
  <c r="Q52" i="5"/>
  <c r="Q135" i="5"/>
  <c r="Q129" i="5"/>
  <c r="Q90" i="5"/>
  <c r="Q46" i="5"/>
  <c r="Q65" i="5"/>
  <c r="Q104" i="5"/>
  <c r="Q113" i="5" a="1"/>
  <c r="Q113" i="5"/>
  <c r="Q97" i="5"/>
  <c r="Q54" i="5"/>
  <c r="Q116" i="5" a="1"/>
  <c r="Q116" i="5"/>
  <c r="Q93" i="5"/>
  <c r="Q71" i="5"/>
  <c r="Q122" i="5" a="1"/>
  <c r="Q122" i="5"/>
  <c r="Q67" i="5"/>
  <c r="Q109" i="5"/>
  <c r="Q114" i="5" a="1"/>
  <c r="Q114" i="5"/>
  <c r="Q35" i="5" a="1"/>
  <c r="Q35" i="5"/>
  <c r="Q79" i="5" a="1"/>
  <c r="Q79" i="5"/>
  <c r="Q45" i="5" a="1"/>
  <c r="Q45" i="5"/>
  <c r="Q40" i="5" a="1"/>
  <c r="Q40" i="5"/>
  <c r="Q24" i="5" a="1"/>
  <c r="Q24" i="5"/>
  <c r="Q36" i="5" a="1"/>
  <c r="Q36" i="5"/>
  <c r="Q28" i="5" a="1"/>
  <c r="Q28" i="5"/>
  <c r="Q78" i="5" a="1"/>
  <c r="Q78" i="5"/>
  <c r="Q30" i="5" a="1"/>
  <c r="Q30" i="5"/>
  <c r="Q20" i="5" a="1"/>
  <c r="Q20" i="5"/>
  <c r="Q146" i="5" a="1"/>
  <c r="Q146" i="5"/>
  <c r="Q145" i="5" a="1"/>
  <c r="Q145" i="5"/>
  <c r="Q144" i="5" a="1"/>
  <c r="Q144" i="5"/>
  <c r="Q143" i="5" a="1"/>
  <c r="Q143" i="5"/>
  <c r="Q142" i="5" a="1"/>
  <c r="Q142" i="5"/>
  <c r="Q141" i="5" a="1"/>
  <c r="Q141" i="5"/>
  <c r="Q140" i="5" a="1"/>
  <c r="Q140" i="5"/>
  <c r="Q34" i="5" a="1"/>
  <c r="Q34" i="5"/>
  <c r="Q26" i="5" a="1"/>
  <c r="Q26" i="5"/>
  <c r="Q31" i="5" a="1"/>
  <c r="Q31" i="5"/>
  <c r="Q39" i="5" a="1"/>
  <c r="Q39" i="5"/>
  <c r="Q41" i="5" a="1"/>
  <c r="Q41" i="5"/>
  <c r="Q22" i="5" a="1"/>
  <c r="Q22" i="5"/>
  <c r="Q23" i="5" a="1"/>
  <c r="Q23" i="5"/>
  <c r="Q32" i="5" a="1"/>
  <c r="Q32" i="5"/>
  <c r="H94" i="5"/>
  <c r="J97" i="5"/>
  <c r="H97" i="5"/>
  <c r="J23" i="5"/>
  <c r="F28" i="5" a="1"/>
  <c r="F28" i="5"/>
  <c r="H78" i="5" a="1"/>
  <c r="H78" i="5"/>
  <c r="F30" i="5" a="1"/>
  <c r="F30" i="5"/>
  <c r="I16" i="5"/>
  <c r="F94" i="5"/>
  <c r="F70" i="5" a="1"/>
  <c r="F70" i="5"/>
  <c r="F121" i="5" a="1"/>
  <c r="F121" i="5"/>
  <c r="H37" i="5" a="1"/>
  <c r="H37" i="5"/>
  <c r="J34" i="5"/>
  <c r="F16" i="5" a="1"/>
  <c r="F16" i="5"/>
  <c r="H28" i="5" a="1"/>
  <c r="H28" i="5"/>
  <c r="J16" i="5"/>
  <c r="J30" i="5"/>
  <c r="I34" i="5"/>
  <c r="I79" i="5"/>
  <c r="I78" i="5"/>
  <c r="F79" i="5" a="1"/>
  <c r="F79" i="5"/>
  <c r="H34" i="5" a="1"/>
  <c r="H34" i="5"/>
  <c r="H23" i="5" a="1"/>
  <c r="H23" i="5"/>
  <c r="F97" i="5"/>
  <c r="F114" i="5" a="1"/>
  <c r="F114" i="5"/>
  <c r="I30" i="5"/>
  <c r="I23" i="5"/>
  <c r="H70" i="5" a="1"/>
  <c r="H70" i="5"/>
  <c r="H121" i="5" a="1"/>
  <c r="H121" i="5"/>
  <c r="I37" i="5"/>
  <c r="J94" i="5"/>
  <c r="I121" i="5"/>
  <c r="J37" i="5"/>
  <c r="J114" i="5"/>
  <c r="I28" i="5"/>
  <c r="H114" i="5" a="1"/>
  <c r="H114" i="5"/>
  <c r="H30" i="5" a="1"/>
  <c r="H30" i="5"/>
  <c r="H79" i="5" a="1"/>
  <c r="H79" i="5"/>
  <c r="F78" i="5" a="1"/>
  <c r="F78" i="5"/>
  <c r="I114" i="5"/>
  <c r="J70" i="5"/>
  <c r="J121" i="5"/>
  <c r="F23" i="5" a="1"/>
  <c r="F23" i="5"/>
  <c r="F37" i="5" a="1"/>
  <c r="F37" i="5"/>
  <c r="J78" i="5"/>
  <c r="J28" i="5"/>
  <c r="J79" i="5"/>
  <c r="H16" i="5" a="1"/>
  <c r="H16" i="5"/>
  <c r="F34" i="5" a="1"/>
  <c r="F34" i="5"/>
  <c r="J63" i="5"/>
  <c r="J117" i="5"/>
  <c r="I12" i="5"/>
  <c r="F62" i="5" a="1"/>
  <c r="F62" i="5"/>
  <c r="F120" i="5" a="1"/>
  <c r="F120" i="5"/>
  <c r="F108" i="5"/>
  <c r="I120" i="5"/>
  <c r="H107" i="5"/>
  <c r="H63" i="5" a="1"/>
  <c r="H63" i="5"/>
  <c r="H117" i="5" a="1"/>
  <c r="H117" i="5"/>
  <c r="J12" i="5"/>
  <c r="I3" i="5"/>
  <c r="I19" i="5"/>
  <c r="F44" i="5" a="1"/>
  <c r="F44" i="5"/>
  <c r="H19" i="5" a="1"/>
  <c r="H19" i="5"/>
  <c r="F31" i="5" a="1"/>
  <c r="F31" i="5"/>
  <c r="H14" i="5" a="1"/>
  <c r="H14" i="5"/>
  <c r="J107" i="5"/>
  <c r="F19" i="5" a="1"/>
  <c r="F19" i="5"/>
  <c r="F21" i="5" a="1"/>
  <c r="F21" i="5"/>
  <c r="F14" i="5" a="1"/>
  <c r="F14" i="5"/>
  <c r="H21" i="5" a="1"/>
  <c r="H21" i="5"/>
  <c r="F24" i="5" a="1"/>
  <c r="F24" i="5"/>
  <c r="J44" i="5"/>
  <c r="H24" i="5" a="1"/>
  <c r="H24" i="5"/>
  <c r="H12" i="5" a="1"/>
  <c r="H12" i="5"/>
  <c r="J31" i="5"/>
  <c r="J24" i="5"/>
  <c r="I117" i="5"/>
  <c r="H3" i="5" a="1"/>
  <c r="H3" i="5"/>
  <c r="J108" i="5"/>
  <c r="H44" i="5" a="1"/>
  <c r="H44" i="5"/>
  <c r="I21" i="5"/>
  <c r="J62" i="5"/>
  <c r="J120" i="5"/>
  <c r="J3" i="5"/>
  <c r="H108" i="5"/>
  <c r="J14" i="5"/>
  <c r="I31" i="5"/>
  <c r="I14" i="5"/>
  <c r="H62" i="5" a="1"/>
  <c r="H62" i="5"/>
  <c r="H120" i="5" a="1"/>
  <c r="H120" i="5"/>
  <c r="J19" i="5"/>
  <c r="J21" i="5"/>
  <c r="H31" i="5" a="1"/>
  <c r="H31" i="5"/>
  <c r="F12" i="5" a="1"/>
  <c r="F12" i="5"/>
  <c r="F63" i="5" a="1"/>
  <c r="F63" i="5"/>
  <c r="F117" i="5" a="1"/>
  <c r="F117" i="5"/>
  <c r="F107" i="5"/>
  <c r="I24" i="5"/>
  <c r="I44" i="5"/>
  <c r="F3" i="5" a="1"/>
  <c r="F3" i="5"/>
  <c r="X74" i="1" a="1"/>
  <c r="X74" i="1"/>
  <c r="X178" i="1" a="1"/>
  <c r="X178" i="1"/>
  <c r="Z31" i="1" a="1"/>
  <c r="Z31" i="1"/>
  <c r="Z203" i="1" a="1"/>
  <c r="Z203" i="1"/>
  <c r="Z141" i="1" a="1"/>
  <c r="Z141" i="1"/>
  <c r="V31" i="1" a="1"/>
  <c r="V31" i="1"/>
  <c r="V203" i="1" a="1"/>
  <c r="V203" i="1"/>
  <c r="V141" i="1" a="1"/>
  <c r="V141" i="1"/>
  <c r="Z207" i="1" a="1"/>
  <c r="Z207" i="1"/>
  <c r="Y74" i="1" a="1"/>
  <c r="Y74" i="1"/>
  <c r="Y178" i="1" a="1"/>
  <c r="Y178" i="1"/>
  <c r="Y32" i="1" a="1"/>
  <c r="Y32" i="1"/>
  <c r="Y204" i="1" a="1"/>
  <c r="Y204" i="1"/>
  <c r="Y142" i="1" a="1"/>
  <c r="Y142" i="1"/>
  <c r="X185" i="1" a="1"/>
  <c r="X185" i="1"/>
  <c r="X123" i="1" a="1"/>
  <c r="X123" i="1"/>
  <c r="Y113" i="1" a="1"/>
  <c r="Y113" i="1"/>
  <c r="X129" i="1" a="1"/>
  <c r="X129" i="1"/>
  <c r="AA74" i="1" a="1"/>
  <c r="AA74" i="1"/>
  <c r="AA178" i="1" a="1"/>
  <c r="AA178" i="1"/>
  <c r="X32" i="1" a="1"/>
  <c r="X32" i="1"/>
  <c r="X204" i="1" a="1"/>
  <c r="X204" i="1"/>
  <c r="X142" i="1" a="1"/>
  <c r="X142" i="1"/>
  <c r="Y31" i="1" a="1"/>
  <c r="Y31" i="1"/>
  <c r="Y203" i="1" a="1"/>
  <c r="Y203" i="1"/>
  <c r="Y141" i="1" a="1"/>
  <c r="Y141" i="1"/>
  <c r="V113" i="1" a="1"/>
  <c r="V113" i="1"/>
  <c r="Y145" i="1" a="1"/>
  <c r="Y145" i="1"/>
  <c r="V134" i="1" a="1"/>
  <c r="V134" i="1"/>
  <c r="V10" i="1" a="1"/>
  <c r="V10" i="1"/>
  <c r="Y134" i="1" a="1"/>
  <c r="Y134" i="1"/>
  <c r="Y10" i="1" a="1"/>
  <c r="Y10" i="1"/>
  <c r="W31" i="1" a="1"/>
  <c r="W31" i="1"/>
  <c r="W203" i="1" a="1"/>
  <c r="W203" i="1"/>
  <c r="W141" i="1" a="1"/>
  <c r="W141" i="1"/>
  <c r="V185" i="1" a="1"/>
  <c r="V185" i="1"/>
  <c r="V123" i="1" a="1"/>
  <c r="V123" i="1"/>
  <c r="AA129" i="1" a="1"/>
  <c r="AA129" i="1"/>
  <c r="V129" i="1" a="1"/>
  <c r="V129" i="1"/>
  <c r="W134" i="1" a="1"/>
  <c r="W134" i="1"/>
  <c r="W10" i="1" a="1"/>
  <c r="W10" i="1"/>
  <c r="Y29" i="1" a="1"/>
  <c r="Y29" i="1"/>
  <c r="Y201" i="1" a="1"/>
  <c r="Y201" i="1"/>
  <c r="Y140" i="1" a="1"/>
  <c r="Y140" i="1"/>
  <c r="W74" i="1" a="1"/>
  <c r="W74" i="1"/>
  <c r="W178" i="1" a="1"/>
  <c r="W178" i="1"/>
  <c r="Z145" i="1" a="1"/>
  <c r="Z145" i="1"/>
  <c r="Y207" i="1" a="1"/>
  <c r="Y207" i="1"/>
  <c r="V145" i="1" a="1"/>
  <c r="V145" i="1"/>
  <c r="Z113" i="1" a="1"/>
  <c r="Z113" i="1"/>
  <c r="Z129" i="1" a="1"/>
  <c r="Z129" i="1"/>
  <c r="AA29" i="1" a="1"/>
  <c r="AA29" i="1"/>
  <c r="AA201" i="1" a="1"/>
  <c r="AA201" i="1"/>
  <c r="AA140" i="1" a="1"/>
  <c r="AA140" i="1"/>
  <c r="AA185" i="1" a="1"/>
  <c r="AA185" i="1"/>
  <c r="AA123" i="1" a="1"/>
  <c r="AA123" i="1"/>
  <c r="V207" i="1" a="1"/>
  <c r="V207" i="1"/>
  <c r="X145" i="1" a="1"/>
  <c r="X145" i="1"/>
  <c r="X207" i="1" a="1"/>
  <c r="X207" i="1"/>
  <c r="W129" i="1" a="1"/>
  <c r="W129" i="1"/>
  <c r="W145" i="1" a="1"/>
  <c r="W145" i="1"/>
  <c r="V32" i="1" a="1"/>
  <c r="V32" i="1"/>
  <c r="V204" i="1" a="1"/>
  <c r="V204" i="1"/>
  <c r="V142" i="1" a="1"/>
  <c r="V142" i="1"/>
  <c r="W185" i="1" a="1"/>
  <c r="W185" i="1"/>
  <c r="W123" i="1" a="1"/>
  <c r="W123" i="1"/>
  <c r="Y185" i="1" a="1"/>
  <c r="Y185" i="1"/>
  <c r="Y123" i="1" a="1"/>
  <c r="Y123" i="1"/>
  <c r="V74" i="1" a="1"/>
  <c r="V74" i="1"/>
  <c r="V178" i="1" a="1"/>
  <c r="V178" i="1"/>
  <c r="Z29" i="1" a="1"/>
  <c r="Z29" i="1"/>
  <c r="Z201" i="1" a="1"/>
  <c r="Z201" i="1"/>
  <c r="Z140" i="1" a="1"/>
  <c r="Z140" i="1"/>
  <c r="Z32" i="1" a="1"/>
  <c r="Z32" i="1"/>
  <c r="Z204" i="1" a="1"/>
  <c r="Z204" i="1"/>
  <c r="Z142" i="1" a="1"/>
  <c r="Z142" i="1"/>
  <c r="AA32" i="1" a="1"/>
  <c r="AA32" i="1"/>
  <c r="AA204" i="1" a="1"/>
  <c r="AA204" i="1"/>
  <c r="AA142" i="1" a="1"/>
  <c r="AA142" i="1"/>
  <c r="X113" i="1" a="1"/>
  <c r="X113" i="1"/>
  <c r="AA134" i="1" a="1"/>
  <c r="AA134" i="1"/>
  <c r="AA10" i="1" a="1"/>
  <c r="AA10" i="1"/>
  <c r="AA113" i="1" a="1"/>
  <c r="AA113" i="1"/>
  <c r="W207" i="1" a="1"/>
  <c r="W207" i="1"/>
  <c r="AA145" i="1" a="1"/>
  <c r="AA145" i="1"/>
  <c r="Z134" i="1" a="1"/>
  <c r="Z134" i="1"/>
  <c r="Z10" i="1" a="1"/>
  <c r="Z10" i="1"/>
  <c r="W29" i="1" a="1"/>
  <c r="W29" i="1"/>
  <c r="W201" i="1" a="1"/>
  <c r="W201" i="1"/>
  <c r="W140" i="1" a="1"/>
  <c r="W140" i="1"/>
  <c r="W32" i="1" a="1"/>
  <c r="W32" i="1"/>
  <c r="W204" i="1" a="1"/>
  <c r="W204" i="1"/>
  <c r="W142" i="1" a="1"/>
  <c r="W142" i="1"/>
  <c r="V29" i="1" a="1"/>
  <c r="V29" i="1"/>
  <c r="V201" i="1" a="1"/>
  <c r="V201" i="1"/>
  <c r="V140" i="1" a="1"/>
  <c r="V140" i="1"/>
  <c r="X134" i="1" a="1"/>
  <c r="X134" i="1"/>
  <c r="X10" i="1" a="1"/>
  <c r="X10" i="1"/>
  <c r="AA31" i="1" a="1"/>
  <c r="AA31" i="1"/>
  <c r="AA203" i="1" a="1"/>
  <c r="AA203" i="1"/>
  <c r="AA141" i="1" a="1"/>
  <c r="AA141" i="1"/>
  <c r="Z74" i="1" a="1"/>
  <c r="Z74" i="1"/>
  <c r="Z178" i="1" a="1"/>
  <c r="Z178" i="1"/>
  <c r="AA207" i="1" a="1"/>
  <c r="AA207" i="1"/>
  <c r="Z185" i="1" a="1"/>
  <c r="Z185" i="1"/>
  <c r="Z123" i="1" a="1"/>
  <c r="Z123" i="1"/>
  <c r="W113" i="1" a="1"/>
  <c r="W113" i="1"/>
  <c r="Y129" i="1" a="1"/>
  <c r="Y129" i="1"/>
  <c r="X29" i="1" a="1"/>
  <c r="X29" i="1"/>
  <c r="X201" i="1" a="1"/>
  <c r="X201" i="1"/>
  <c r="X140" i="1" a="1"/>
  <c r="X140" i="1"/>
  <c r="X31" i="1" a="1"/>
  <c r="X31" i="1"/>
  <c r="X203" i="1" a="1"/>
  <c r="X203" i="1"/>
  <c r="X141" i="1" a="1"/>
  <c r="X141" i="1"/>
  <c r="Q77" i="5"/>
  <c r="Q110" i="5"/>
  <c r="Q130" i="5"/>
  <c r="Q55" i="5"/>
  <c r="Q98" i="5"/>
  <c r="Q118" i="5"/>
  <c r="Q60" i="5"/>
  <c r="Q74" i="5"/>
  <c r="Q105" i="5"/>
  <c r="Q49" i="5"/>
  <c r="Q73" i="5"/>
  <c r="Q76" i="5"/>
  <c r="Q101" i="5"/>
  <c r="Q18" i="5"/>
  <c r="H80" i="5" a="1"/>
  <c r="H80" i="5"/>
  <c r="H57" i="5" a="1"/>
  <c r="H57" i="5"/>
  <c r="J93" i="5"/>
  <c r="I15" i="5"/>
  <c r="H92" i="5"/>
  <c r="H103" i="5"/>
  <c r="J103" i="5"/>
  <c r="I38" i="5"/>
  <c r="I112" i="5"/>
  <c r="H17" i="5" a="1"/>
  <c r="H17" i="5"/>
  <c r="H61" i="5" a="1"/>
  <c r="H61" i="5"/>
  <c r="H38" i="5" a="1"/>
  <c r="H38" i="5"/>
  <c r="H112" i="5" a="1"/>
  <c r="H112" i="5"/>
  <c r="J71" i="5"/>
  <c r="J122" i="5"/>
  <c r="I122" i="5"/>
  <c r="F93" i="5"/>
  <c r="F71" i="5" a="1"/>
  <c r="F71" i="5"/>
  <c r="F122" i="5" a="1"/>
  <c r="F122" i="5"/>
  <c r="F92" i="5"/>
  <c r="F53" i="5" a="1"/>
  <c r="F53" i="5"/>
  <c r="F123" i="5" a="1"/>
  <c r="F123" i="5"/>
  <c r="H15" i="5" a="1"/>
  <c r="H15" i="5"/>
  <c r="F15" i="5" a="1"/>
  <c r="F15" i="5"/>
  <c r="J17" i="5"/>
  <c r="F80" i="5" a="1"/>
  <c r="F80" i="5"/>
  <c r="F57" i="5" a="1"/>
  <c r="F57" i="5"/>
  <c r="F17" i="5" a="1"/>
  <c r="F17" i="5"/>
  <c r="J61" i="5"/>
  <c r="J38" i="5"/>
  <c r="J112" i="5"/>
  <c r="J80" i="5"/>
  <c r="J57" i="5"/>
  <c r="H26" i="5" a="1"/>
  <c r="H26" i="5"/>
  <c r="J92" i="5"/>
  <c r="H69" i="5" a="1"/>
  <c r="H69" i="5"/>
  <c r="H124" i="5" a="1"/>
  <c r="H124" i="5"/>
  <c r="J22" i="5"/>
  <c r="F22" i="5" a="1"/>
  <c r="F22" i="5"/>
  <c r="I22" i="5"/>
  <c r="I123" i="5"/>
  <c r="H29" i="5" a="1"/>
  <c r="H29" i="5"/>
  <c r="F69" i="5" a="1"/>
  <c r="F69" i="5"/>
  <c r="F124" i="5" a="1"/>
  <c r="F124" i="5"/>
  <c r="F103" i="5"/>
  <c r="H53" i="5" a="1"/>
  <c r="H53" i="5"/>
  <c r="H123" i="5" a="1"/>
  <c r="H123" i="5"/>
  <c r="H71" i="5" a="1"/>
  <c r="H71" i="5"/>
  <c r="H122" i="5" a="1"/>
  <c r="H122" i="5"/>
  <c r="F26" i="5" a="1"/>
  <c r="F26" i="5"/>
  <c r="F29" i="5" a="1"/>
  <c r="F29" i="5"/>
  <c r="J26" i="5"/>
  <c r="I29" i="5"/>
  <c r="I124" i="5"/>
  <c r="J29" i="5"/>
  <c r="I17" i="5"/>
  <c r="J69" i="5"/>
  <c r="J124" i="5"/>
  <c r="I26" i="5"/>
  <c r="I80" i="5"/>
  <c r="J53" i="5"/>
  <c r="J123" i="5"/>
  <c r="H22" i="5" a="1"/>
  <c r="H22" i="5"/>
  <c r="H93" i="5"/>
  <c r="F61" i="5" a="1"/>
  <c r="F61" i="5"/>
  <c r="F38" i="5" a="1"/>
  <c r="F38" i="5"/>
  <c r="F112" i="5" a="1"/>
  <c r="F112" i="5"/>
  <c r="J15" i="5"/>
  <c r="Q92" i="5"/>
  <c r="Q53" i="5"/>
  <c r="Q95" i="5"/>
  <c r="Q72" i="5"/>
  <c r="Q120" i="5" a="1"/>
  <c r="Q120" i="5"/>
  <c r="Q115" i="5" a="1"/>
  <c r="Q115" i="5"/>
  <c r="Q56" i="5"/>
  <c r="Q80" i="5" a="1"/>
  <c r="Q80" i="5"/>
  <c r="Q69" i="5"/>
  <c r="Q103" i="5"/>
  <c r="Q62" i="5"/>
  <c r="Q108" i="5"/>
  <c r="Q117" i="5" a="1"/>
  <c r="Q117" i="5"/>
  <c r="Q124" i="5" a="1"/>
  <c r="Q124" i="5"/>
  <c r="Q63" i="5"/>
  <c r="Q107" i="5"/>
  <c r="Q94" i="5"/>
  <c r="Q70" i="5"/>
  <c r="Q125" i="5" a="1"/>
  <c r="Q125" i="5"/>
  <c r="Q66" i="5"/>
  <c r="Q102" i="5"/>
  <c r="Q121" i="5" a="1"/>
  <c r="Q121" i="5"/>
  <c r="Q81" i="5" a="1"/>
  <c r="Q81" i="5"/>
  <c r="Q111" i="5" a="1"/>
  <c r="Q111" i="5"/>
  <c r="Q57" i="5"/>
  <c r="Q38" i="5" a="1"/>
  <c r="Q38" i="5"/>
  <c r="Q112" i="5" a="1"/>
  <c r="Q112" i="5"/>
  <c r="Q61" i="5"/>
  <c r="Q123" i="5" a="1"/>
  <c r="Q123" i="5"/>
  <c r="F100" i="5"/>
  <c r="J48" i="5"/>
  <c r="F47" i="5" a="1"/>
  <c r="F47" i="5"/>
  <c r="H76" i="5" a="1"/>
  <c r="H76" i="5"/>
  <c r="F51" i="5" a="1"/>
  <c r="F51" i="5"/>
  <c r="F58" i="5" a="1"/>
  <c r="F58" i="5"/>
  <c r="H60" i="5" a="1"/>
  <c r="H60" i="5"/>
  <c r="H98" i="5"/>
  <c r="H118" i="5"/>
  <c r="J58" i="5"/>
  <c r="J60" i="5"/>
  <c r="H101" i="5"/>
  <c r="H48" i="5" a="1"/>
  <c r="H48" i="5"/>
  <c r="F60" i="5" a="1"/>
  <c r="F60" i="5"/>
  <c r="J47" i="5"/>
  <c r="J76" i="5"/>
  <c r="J52" i="5"/>
  <c r="F52" i="5" a="1"/>
  <c r="F52" i="5"/>
  <c r="H51" i="5" a="1"/>
  <c r="H51" i="5"/>
  <c r="J100" i="5"/>
  <c r="F76" i="5" a="1"/>
  <c r="F76" i="5"/>
  <c r="F101" i="5"/>
  <c r="J101" i="5"/>
  <c r="H52" i="5" a="1"/>
  <c r="H52" i="5"/>
  <c r="H59" i="5" a="1"/>
  <c r="H59" i="5"/>
  <c r="F59" i="5" a="1"/>
  <c r="F59" i="5"/>
  <c r="F48" i="5" a="1"/>
  <c r="F48" i="5"/>
  <c r="J59" i="5"/>
  <c r="F98" i="5"/>
  <c r="F118" i="5"/>
  <c r="H58" i="5" a="1"/>
  <c r="H58" i="5"/>
  <c r="J98" i="5"/>
  <c r="J118" i="5"/>
  <c r="H47" i="5" a="1"/>
  <c r="H47" i="5"/>
  <c r="H100" i="5"/>
  <c r="J51" i="5"/>
  <c r="H110" i="5"/>
  <c r="J73" i="5"/>
  <c r="H46" i="5" a="1"/>
  <c r="H46" i="5"/>
  <c r="F50" i="5" a="1"/>
  <c r="F50" i="5"/>
  <c r="H50" i="5" a="1"/>
  <c r="H50" i="5"/>
  <c r="F74" i="5" a="1"/>
  <c r="F74" i="5"/>
  <c r="F105" i="5"/>
  <c r="J105" i="5"/>
  <c r="H77" i="5" a="1"/>
  <c r="H77" i="5"/>
  <c r="J46" i="5"/>
  <c r="H74" i="5" a="1"/>
  <c r="H74" i="5"/>
  <c r="H91" i="5"/>
  <c r="H75" i="5" a="1"/>
  <c r="H75" i="5"/>
  <c r="F55" i="5" a="1"/>
  <c r="F55" i="5"/>
  <c r="F64" i="5" a="1"/>
  <c r="F64" i="5"/>
  <c r="F106" i="5"/>
  <c r="F90" i="5"/>
  <c r="F46" i="5" a="1"/>
  <c r="F46" i="5"/>
  <c r="F49" i="5" a="1"/>
  <c r="F49" i="5"/>
  <c r="H68" i="5" a="1"/>
  <c r="H68" i="5"/>
  <c r="H49" i="5" a="1"/>
  <c r="H49" i="5"/>
  <c r="J90" i="5"/>
  <c r="J75" i="5"/>
  <c r="J106" i="5"/>
  <c r="J64" i="5"/>
  <c r="H55" i="5" a="1"/>
  <c r="H55" i="5"/>
  <c r="J77" i="5"/>
  <c r="F77" i="5" a="1"/>
  <c r="F77" i="5"/>
  <c r="F110" i="5"/>
  <c r="J99" i="5"/>
  <c r="F91" i="5"/>
  <c r="F68" i="5" a="1"/>
  <c r="F68" i="5"/>
  <c r="J49" i="5"/>
  <c r="J55" i="5"/>
  <c r="H73" i="5" a="1"/>
  <c r="H73" i="5"/>
  <c r="J68" i="5"/>
  <c r="H105" i="5"/>
  <c r="J110" i="5"/>
  <c r="J74" i="5"/>
  <c r="H64" i="5" a="1"/>
  <c r="H64" i="5"/>
  <c r="J50" i="5"/>
  <c r="H99" i="5"/>
  <c r="J91" i="5"/>
  <c r="F73" i="5" a="1"/>
  <c r="F73" i="5"/>
  <c r="H90" i="5"/>
  <c r="H106" i="5"/>
  <c r="F99" i="5"/>
  <c r="F75" i="5" a="1"/>
  <c r="F75" i="5"/>
  <c r="Z67" i="1" a="1"/>
  <c r="Z67" i="1"/>
  <c r="Z17" i="1" a="1"/>
  <c r="Z17" i="1"/>
  <c r="Z147" i="1" a="1"/>
  <c r="Z147" i="1"/>
  <c r="Y26" i="1" a="1"/>
  <c r="Y26" i="1"/>
  <c r="Y131" i="1" a="1"/>
  <c r="Y131" i="1"/>
  <c r="X9" i="1" a="1"/>
  <c r="X9" i="1"/>
  <c r="X133" i="1" a="1"/>
  <c r="X133" i="1"/>
  <c r="W9" i="1" a="1"/>
  <c r="W9" i="1"/>
  <c r="W133" i="1" a="1"/>
  <c r="W133" i="1"/>
  <c r="X67" i="1" a="1"/>
  <c r="X67" i="1"/>
  <c r="X17" i="1" a="1"/>
  <c r="X17" i="1"/>
  <c r="X147" i="1" a="1"/>
  <c r="X147" i="1"/>
  <c r="X135" i="1" a="1"/>
  <c r="X135" i="1"/>
  <c r="X11" i="1" a="1"/>
  <c r="X11" i="1"/>
  <c r="AA187" i="1" a="1"/>
  <c r="AA187" i="1"/>
  <c r="W135" i="1" a="1"/>
  <c r="W135" i="1"/>
  <c r="W11" i="1" a="1"/>
  <c r="W11" i="1"/>
  <c r="V135" i="1" a="1"/>
  <c r="V135" i="1"/>
  <c r="V11" i="1" a="1"/>
  <c r="V11" i="1"/>
  <c r="Z30" i="1" a="1"/>
  <c r="Z30" i="1"/>
  <c r="Z199" i="1" a="1"/>
  <c r="Z199" i="1"/>
  <c r="Z136" i="1" a="1"/>
  <c r="Z136" i="1"/>
  <c r="AA135" i="1" a="1"/>
  <c r="AA135" i="1"/>
  <c r="AA11" i="1" a="1"/>
  <c r="AA11" i="1"/>
  <c r="V66" i="1" a="1"/>
  <c r="V66" i="1"/>
  <c r="V112" i="1" a="1"/>
  <c r="V112" i="1"/>
  <c r="Z26" i="1" a="1"/>
  <c r="Z26" i="1"/>
  <c r="Z131" i="1" a="1"/>
  <c r="Z131" i="1"/>
  <c r="Y144" i="1" a="1"/>
  <c r="Y144" i="1"/>
  <c r="V26" i="1" a="1"/>
  <c r="V26" i="1"/>
  <c r="V131" i="1" a="1"/>
  <c r="V131" i="1"/>
  <c r="W144" i="1" a="1"/>
  <c r="W144" i="1"/>
  <c r="X5" i="1" a="1"/>
  <c r="X5" i="1"/>
  <c r="X146" i="1" a="1"/>
  <c r="X146" i="1"/>
  <c r="Y130" i="1" a="1"/>
  <c r="Y130" i="1"/>
  <c r="W66" i="1" a="1"/>
  <c r="W66" i="1"/>
  <c r="W112" i="1" a="1"/>
  <c r="W112" i="1"/>
  <c r="V9" i="1" a="1"/>
  <c r="V9" i="1"/>
  <c r="V133" i="1" a="1"/>
  <c r="V133" i="1"/>
  <c r="W5" i="1" a="1"/>
  <c r="W5" i="1"/>
  <c r="W146" i="1" a="1"/>
  <c r="W146" i="1"/>
  <c r="X130" i="1" a="1"/>
  <c r="X130" i="1"/>
  <c r="X30" i="1" a="1"/>
  <c r="X30" i="1"/>
  <c r="X199" i="1" a="1"/>
  <c r="X199" i="1"/>
  <c r="X136" i="1" a="1"/>
  <c r="X136" i="1"/>
  <c r="X66" i="1" a="1"/>
  <c r="X66" i="1"/>
  <c r="X112" i="1" a="1"/>
  <c r="X112" i="1"/>
  <c r="W67" i="1" a="1"/>
  <c r="W67" i="1"/>
  <c r="W17" i="1" a="1"/>
  <c r="W17" i="1"/>
  <c r="W147" i="1" a="1"/>
  <c r="W147" i="1"/>
  <c r="X187" i="1" a="1"/>
  <c r="X187" i="1"/>
  <c r="Y5" i="1" a="1"/>
  <c r="Y5" i="1"/>
  <c r="Y146" i="1" a="1"/>
  <c r="Y146" i="1"/>
  <c r="W30" i="1" a="1"/>
  <c r="W30" i="1"/>
  <c r="W199" i="1" a="1"/>
  <c r="W199" i="1"/>
  <c r="W136" i="1" a="1"/>
  <c r="W136" i="1"/>
  <c r="V130" i="1" a="1"/>
  <c r="V130" i="1"/>
  <c r="AA30" i="1" a="1"/>
  <c r="AA30" i="1"/>
  <c r="AA199" i="1" a="1"/>
  <c r="AA199" i="1"/>
  <c r="AA136" i="1" a="1"/>
  <c r="AA136" i="1"/>
  <c r="V30" i="1" a="1"/>
  <c r="V30" i="1"/>
  <c r="V199" i="1" a="1"/>
  <c r="V199" i="1"/>
  <c r="V136" i="1" a="1"/>
  <c r="V136" i="1"/>
  <c r="AA130" i="1" a="1"/>
  <c r="AA130" i="1"/>
  <c r="Y66" i="1" a="1"/>
  <c r="Y66" i="1"/>
  <c r="Y112" i="1" a="1"/>
  <c r="Y112" i="1"/>
  <c r="V67" i="1" a="1"/>
  <c r="V67" i="1"/>
  <c r="V17" i="1" a="1"/>
  <c r="V17" i="1"/>
  <c r="V147" i="1" a="1"/>
  <c r="V147" i="1"/>
  <c r="Z9" i="1" a="1"/>
  <c r="Z9" i="1"/>
  <c r="Z133" i="1" a="1"/>
  <c r="Z133" i="1"/>
  <c r="Z135" i="1" a="1"/>
  <c r="Z135" i="1"/>
  <c r="Z11" i="1" a="1"/>
  <c r="Z11" i="1"/>
  <c r="Z130" i="1" a="1"/>
  <c r="Z130" i="1"/>
  <c r="Z144" i="1" a="1"/>
  <c r="Z144" i="1"/>
  <c r="AA26" i="1" a="1"/>
  <c r="AA26" i="1"/>
  <c r="AA131" i="1" a="1"/>
  <c r="AA131" i="1"/>
  <c r="AA144" i="1" a="1"/>
  <c r="AA144" i="1"/>
  <c r="AA66" i="1" a="1"/>
  <c r="AA66" i="1"/>
  <c r="AA112" i="1" a="1"/>
  <c r="AA112" i="1"/>
  <c r="V5" i="1" a="1"/>
  <c r="V5" i="1"/>
  <c r="V146" i="1" a="1"/>
  <c r="V146" i="1"/>
  <c r="Z5" i="1" a="1"/>
  <c r="Z5" i="1"/>
  <c r="Z146" i="1" a="1"/>
  <c r="Z146" i="1"/>
  <c r="Y9" i="1" a="1"/>
  <c r="Y9" i="1"/>
  <c r="Y133" i="1" a="1"/>
  <c r="Y133" i="1"/>
  <c r="AA67" i="1" a="1"/>
  <c r="AA67" i="1"/>
  <c r="AA17" i="1" a="1"/>
  <c r="AA17" i="1"/>
  <c r="AA147" i="1" a="1"/>
  <c r="AA147" i="1"/>
  <c r="Y187" i="1" a="1"/>
  <c r="Y187" i="1"/>
  <c r="X144" i="1" a="1"/>
  <c r="X144" i="1"/>
  <c r="V187" i="1" a="1"/>
  <c r="V187" i="1"/>
  <c r="Z187" i="1" a="1"/>
  <c r="Z187" i="1"/>
  <c r="Z66" i="1" a="1"/>
  <c r="Z66" i="1"/>
  <c r="Z112" i="1" a="1"/>
  <c r="Z112" i="1"/>
  <c r="Y135" i="1" a="1"/>
  <c r="Y135" i="1"/>
  <c r="Y11" i="1" a="1"/>
  <c r="Y11" i="1"/>
  <c r="Y67" i="1" a="1"/>
  <c r="Y67" i="1"/>
  <c r="Y17" i="1" a="1"/>
  <c r="Y17" i="1"/>
  <c r="Y147" i="1" a="1"/>
  <c r="Y147" i="1"/>
  <c r="W130" i="1" a="1"/>
  <c r="W130" i="1"/>
  <c r="W26" i="1" a="1"/>
  <c r="W26" i="1"/>
  <c r="W131" i="1" a="1"/>
  <c r="W131" i="1"/>
  <c r="AA5" i="1" a="1"/>
  <c r="AA5" i="1"/>
  <c r="AA146" i="1" a="1"/>
  <c r="AA146" i="1"/>
  <c r="V144" i="1" a="1"/>
  <c r="V144" i="1"/>
  <c r="W187" i="1" a="1"/>
  <c r="W187" i="1"/>
  <c r="X26" i="1" a="1"/>
  <c r="X26" i="1"/>
  <c r="X131" i="1" a="1"/>
  <c r="X131" i="1"/>
  <c r="Y30" i="1" a="1"/>
  <c r="Y30" i="1"/>
  <c r="Y199" i="1" a="1"/>
  <c r="Y199" i="1"/>
  <c r="Y136" i="1" a="1"/>
  <c r="Y136" i="1"/>
  <c r="AA9" i="1" a="1"/>
  <c r="AA9" i="1"/>
  <c r="AA133" i="1" a="1"/>
  <c r="AA133" i="1"/>
  <c r="F36" i="5" a="1"/>
  <c r="F36" i="5"/>
  <c r="J66" i="5"/>
  <c r="J115" i="5"/>
  <c r="J40" i="5"/>
  <c r="H36" i="5" a="1"/>
  <c r="H36" i="5"/>
  <c r="F25" i="5" a="1"/>
  <c r="F25" i="5"/>
  <c r="H40" i="5" a="1"/>
  <c r="H40" i="5"/>
  <c r="I42" i="5"/>
  <c r="F66" i="5" a="1"/>
  <c r="F66" i="5"/>
  <c r="F115" i="5" a="1"/>
  <c r="F115" i="5"/>
  <c r="F102" i="5"/>
  <c r="I25" i="5"/>
  <c r="H54" i="5" a="1"/>
  <c r="H54" i="5"/>
  <c r="H35" i="5" a="1"/>
  <c r="H35" i="5"/>
  <c r="J102" i="5"/>
  <c r="F45" i="5" a="1"/>
  <c r="F45" i="5"/>
  <c r="F13" i="5" a="1"/>
  <c r="F13" i="5"/>
  <c r="H45" i="5" a="1"/>
  <c r="H45" i="5"/>
  <c r="F42" i="5" a="1"/>
  <c r="F42" i="5"/>
  <c r="J72" i="5"/>
  <c r="J125" i="5"/>
  <c r="F95" i="5"/>
  <c r="F72" i="5" a="1"/>
  <c r="F72" i="5"/>
  <c r="F125" i="5" a="1"/>
  <c r="F125" i="5"/>
  <c r="I125" i="5"/>
  <c r="J36" i="5"/>
  <c r="J45" i="5"/>
  <c r="J32" i="5"/>
  <c r="F32" i="5" a="1"/>
  <c r="F32" i="5"/>
  <c r="F54" i="5" a="1"/>
  <c r="F54" i="5"/>
  <c r="F35" i="5" a="1"/>
  <c r="F35" i="5"/>
  <c r="I35" i="5"/>
  <c r="H25" i="5" a="1"/>
  <c r="H25" i="5"/>
  <c r="J13" i="5"/>
  <c r="H95" i="5"/>
  <c r="J95" i="5"/>
  <c r="I40" i="5"/>
  <c r="I13" i="5"/>
  <c r="I32" i="5"/>
  <c r="H102" i="5"/>
  <c r="I115" i="5"/>
  <c r="H42" i="5" a="1"/>
  <c r="H42" i="5"/>
  <c r="H13" i="5" a="1"/>
  <c r="H13" i="5"/>
  <c r="J54" i="5"/>
  <c r="J35" i="5"/>
  <c r="I36" i="5"/>
  <c r="I45" i="5"/>
  <c r="F40" i="5" a="1"/>
  <c r="F40" i="5"/>
  <c r="H72" i="5" a="1"/>
  <c r="H72" i="5"/>
  <c r="H125" i="5" a="1"/>
  <c r="H125" i="5"/>
  <c r="J25" i="5"/>
  <c r="J42" i="5"/>
  <c r="H66" i="5" a="1"/>
  <c r="H66" i="5"/>
  <c r="H115" i="5" a="1"/>
  <c r="H115" i="5"/>
  <c r="H32" i="5" a="1"/>
  <c r="H32" i="5"/>
  <c r="I20" i="5"/>
  <c r="I10" i="5"/>
  <c r="F43" i="5" a="1"/>
  <c r="F43" i="5"/>
  <c r="H39" i="5" a="1"/>
  <c r="H39" i="5"/>
  <c r="H65" i="5" a="1"/>
  <c r="H65" i="5"/>
  <c r="H116" i="5" a="1"/>
  <c r="H116" i="5"/>
  <c r="J67" i="5"/>
  <c r="J113" i="5"/>
  <c r="I11" i="5"/>
  <c r="J104" i="5"/>
  <c r="J33" i="5"/>
  <c r="F39" i="5" a="1"/>
  <c r="F39" i="5"/>
  <c r="H27" i="5" a="1"/>
  <c r="H27" i="5"/>
  <c r="I116" i="5"/>
  <c r="F65" i="5" a="1"/>
  <c r="F65" i="5"/>
  <c r="F116" i="5" a="1"/>
  <c r="F116" i="5"/>
  <c r="F104" i="5"/>
  <c r="J43" i="5"/>
  <c r="F67" i="5" a="1"/>
  <c r="F67" i="5"/>
  <c r="F113" i="5" a="1"/>
  <c r="F113" i="5"/>
  <c r="F109" i="5"/>
  <c r="I27" i="5"/>
  <c r="J39" i="5"/>
  <c r="J65" i="5"/>
  <c r="J116" i="5"/>
  <c r="H67" i="5" a="1"/>
  <c r="H67" i="5"/>
  <c r="H113" i="5" a="1"/>
  <c r="H113" i="5"/>
  <c r="H10" i="5" a="1"/>
  <c r="H10" i="5"/>
  <c r="F18" i="5" a="1"/>
  <c r="F18" i="5"/>
  <c r="J18" i="5"/>
  <c r="J27" i="5"/>
  <c r="H104" i="5"/>
  <c r="H18" i="5" a="1"/>
  <c r="H18" i="5"/>
  <c r="I113" i="5"/>
  <c r="I39" i="5"/>
  <c r="H20" i="5" a="1"/>
  <c r="H20" i="5"/>
  <c r="I18" i="5"/>
  <c r="F11" i="5" a="1"/>
  <c r="F11" i="5"/>
  <c r="J109" i="5"/>
  <c r="F10" i="5" a="1"/>
  <c r="F10" i="5"/>
  <c r="I43" i="5"/>
  <c r="H109" i="5"/>
  <c r="F33" i="5" a="1"/>
  <c r="F33" i="5"/>
  <c r="F27" i="5" a="1"/>
  <c r="F27" i="5"/>
  <c r="F20" i="5" a="1"/>
  <c r="F20" i="5"/>
  <c r="J10" i="5"/>
  <c r="J11" i="5"/>
  <c r="I33" i="5"/>
  <c r="H11" i="5" a="1"/>
  <c r="H11" i="5"/>
  <c r="H43" i="5" a="1"/>
  <c r="H43" i="5"/>
  <c r="J20" i="5"/>
  <c r="H33" i="5" a="1"/>
  <c r="H33" i="5"/>
  <c r="Q48" i="5"/>
  <c r="Q47" i="5"/>
  <c r="Q139" i="5"/>
  <c r="Q59" i="5"/>
  <c r="X127" i="1" a="1"/>
  <c r="X127" i="1"/>
  <c r="Y36" i="1" a="1"/>
  <c r="Y36" i="1"/>
  <c r="Y148" i="1" a="1"/>
  <c r="Y148" i="1"/>
  <c r="AA34" i="1" a="1"/>
  <c r="AA34" i="1"/>
  <c r="AA200" i="1" a="1"/>
  <c r="AA200" i="1"/>
  <c r="AA138" i="1" a="1"/>
  <c r="AA138" i="1"/>
  <c r="Y33" i="1" a="1"/>
  <c r="Y33" i="1"/>
  <c r="Y202" i="1" a="1"/>
  <c r="Y202" i="1"/>
  <c r="Y137" i="1" a="1"/>
  <c r="Y137" i="1"/>
  <c r="Y127" i="1" a="1"/>
  <c r="Y127" i="1"/>
  <c r="Z36" i="1" a="1"/>
  <c r="Z36" i="1"/>
  <c r="Z148" i="1" a="1"/>
  <c r="Z148" i="1"/>
  <c r="V143" i="1" a="1"/>
  <c r="V143" i="1"/>
  <c r="Y34" i="1" a="1"/>
  <c r="Y34" i="1"/>
  <c r="Y200" i="1" a="1"/>
  <c r="Y200" i="1"/>
  <c r="Y138" i="1" a="1"/>
  <c r="Y138" i="1"/>
  <c r="Z33" i="1" a="1"/>
  <c r="Z33" i="1"/>
  <c r="Z202" i="1" a="1"/>
  <c r="Z202" i="1"/>
  <c r="Z137" i="1" a="1"/>
  <c r="Z137" i="1"/>
  <c r="AA35" i="1" a="1"/>
  <c r="AA35" i="1"/>
  <c r="AA205" i="1" a="1"/>
  <c r="AA205" i="1"/>
  <c r="AA139" i="1" a="1"/>
  <c r="AA139" i="1"/>
  <c r="V36" i="1" a="1"/>
  <c r="V36" i="1"/>
  <c r="V148" i="1" a="1"/>
  <c r="V148" i="1"/>
  <c r="Z35" i="1" a="1"/>
  <c r="Z35" i="1"/>
  <c r="Z205" i="1" a="1"/>
  <c r="Z205" i="1"/>
  <c r="Z139" i="1" a="1"/>
  <c r="Z139" i="1"/>
  <c r="V127" i="1" a="1"/>
  <c r="V127" i="1"/>
  <c r="W34" i="1" a="1"/>
  <c r="W34" i="1"/>
  <c r="W200" i="1" a="1"/>
  <c r="W200" i="1"/>
  <c r="W138" i="1" a="1"/>
  <c r="W138" i="1"/>
  <c r="X33" i="1" a="1"/>
  <c r="X33" i="1"/>
  <c r="X202" i="1" a="1"/>
  <c r="X202" i="1"/>
  <c r="X137" i="1" a="1"/>
  <c r="X137" i="1"/>
  <c r="Z34" i="1" a="1"/>
  <c r="Z34" i="1"/>
  <c r="Z200" i="1" a="1"/>
  <c r="Z200" i="1"/>
  <c r="Z138" i="1" a="1"/>
  <c r="Z138" i="1"/>
  <c r="Y143" i="1" a="1"/>
  <c r="Y143" i="1"/>
  <c r="AA143" i="1" a="1"/>
  <c r="AA143" i="1"/>
  <c r="W127" i="1" a="1"/>
  <c r="W127" i="1"/>
  <c r="V34" i="1" a="1"/>
  <c r="V34" i="1"/>
  <c r="V200" i="1" a="1"/>
  <c r="V200" i="1"/>
  <c r="V138" i="1" a="1"/>
  <c r="V138" i="1"/>
  <c r="V33" i="1" a="1"/>
  <c r="V33" i="1"/>
  <c r="V202" i="1" a="1"/>
  <c r="V202" i="1"/>
  <c r="V137" i="1" a="1"/>
  <c r="V137" i="1"/>
  <c r="Z143" i="1" a="1"/>
  <c r="Z143" i="1"/>
  <c r="AA132" i="1" a="1"/>
  <c r="AA132" i="1"/>
  <c r="X35" i="1" a="1"/>
  <c r="X35" i="1"/>
  <c r="X205" i="1" a="1"/>
  <c r="X205" i="1"/>
  <c r="X139" i="1" a="1"/>
  <c r="X139" i="1"/>
  <c r="Y132" i="1" a="1"/>
  <c r="Y132" i="1"/>
  <c r="V132" i="1" a="1"/>
  <c r="V132" i="1"/>
  <c r="X132" i="1" a="1"/>
  <c r="X132" i="1"/>
  <c r="W33" i="1" a="1"/>
  <c r="W33" i="1"/>
  <c r="W202" i="1" a="1"/>
  <c r="W202" i="1"/>
  <c r="W137" i="1" a="1"/>
  <c r="W137" i="1"/>
  <c r="W143" i="1" a="1"/>
  <c r="W143" i="1"/>
  <c r="Z132" i="1" a="1"/>
  <c r="Z132" i="1"/>
  <c r="W35" i="1" a="1"/>
  <c r="W35" i="1"/>
  <c r="W205" i="1" a="1"/>
  <c r="W205" i="1"/>
  <c r="W139" i="1" a="1"/>
  <c r="W139" i="1"/>
  <c r="X34" i="1" a="1"/>
  <c r="X34" i="1"/>
  <c r="X200" i="1" a="1"/>
  <c r="X200" i="1"/>
  <c r="X138" i="1" a="1"/>
  <c r="X138" i="1"/>
  <c r="W132" i="1" a="1"/>
  <c r="W132" i="1"/>
  <c r="W36" i="1" a="1"/>
  <c r="W36" i="1"/>
  <c r="W148" i="1" a="1"/>
  <c r="W148" i="1"/>
  <c r="AA127" i="1" a="1"/>
  <c r="AA127" i="1"/>
  <c r="V35" i="1" a="1"/>
  <c r="V35" i="1"/>
  <c r="V205" i="1" a="1"/>
  <c r="V205" i="1"/>
  <c r="V139" i="1" a="1"/>
  <c r="V139" i="1"/>
  <c r="X143" i="1" a="1"/>
  <c r="X143" i="1"/>
  <c r="Z127" i="1" a="1"/>
  <c r="Z127" i="1"/>
  <c r="AA33" i="1" a="1"/>
  <c r="AA33" i="1"/>
  <c r="AA202" i="1" a="1"/>
  <c r="AA202" i="1"/>
  <c r="AA137" i="1" a="1"/>
  <c r="AA137" i="1"/>
  <c r="AA36" i="1" a="1"/>
  <c r="AA36" i="1"/>
  <c r="AA148" i="1" a="1"/>
  <c r="AA148" i="1"/>
  <c r="X36" i="1" a="1"/>
  <c r="X36" i="1"/>
  <c r="X148" i="1" a="1"/>
  <c r="X148" i="1"/>
  <c r="Y35" i="1" a="1"/>
  <c r="Y35" i="1"/>
  <c r="Y205" i="1" a="1"/>
  <c r="Y205" i="1"/>
  <c r="Y139" i="1" a="1"/>
  <c r="Y139" i="1"/>
  <c r="Z115" i="1" a="1"/>
  <c r="Z115" i="1"/>
  <c r="Q115" i="1"/>
  <c r="AA115" i="1" a="1"/>
  <c r="AA115" i="1"/>
  <c r="W115" i="1" a="1"/>
  <c r="W115" i="1"/>
  <c r="Y115" i="1" a="1"/>
  <c r="Y115" i="1"/>
  <c r="X115" i="1" a="1"/>
  <c r="X115" i="1"/>
  <c r="V115" i="1" a="1"/>
  <c r="V115" i="1"/>
  <c r="F41" i="5" a="1"/>
  <c r="F41" i="5"/>
  <c r="J81" i="5"/>
  <c r="J56" i="5"/>
  <c r="J111" i="5"/>
  <c r="F81" i="5" a="1"/>
  <c r="F81" i="5"/>
  <c r="F56" i="5" a="1"/>
  <c r="F56" i="5"/>
  <c r="F111" i="5" a="1"/>
  <c r="F111" i="5"/>
  <c r="H81" i="5" a="1"/>
  <c r="H81" i="5"/>
  <c r="H56" i="5" a="1"/>
  <c r="H56" i="5"/>
  <c r="H111" i="5" a="1"/>
  <c r="H111" i="5"/>
  <c r="I41" i="5"/>
  <c r="J41" i="5"/>
  <c r="I81" i="5"/>
  <c r="I111" i="5"/>
  <c r="F4" i="5" a="1"/>
  <c r="F4" i="5"/>
  <c r="I4" i="5"/>
  <c r="H4" i="5" a="1"/>
  <c r="H4" i="5"/>
  <c r="H41" i="5" a="1"/>
  <c r="H41" i="5"/>
  <c r="J4" i="5"/>
  <c r="H96" i="5"/>
  <c r="H119" i="5"/>
  <c r="F96" i="5"/>
  <c r="F119" i="5"/>
  <c r="Y9" i="5" a="1"/>
  <c r="Y9" i="5"/>
  <c r="J5" i="4"/>
  <c r="S5" i="4"/>
  <c r="R8" i="4"/>
  <c r="F7" i="4"/>
  <c r="P6" i="4" a="1"/>
  <c r="P6" i="4"/>
  <c r="U7" i="4"/>
  <c r="T6" i="4"/>
  <c r="Q5" i="4" a="1"/>
  <c r="Q5" i="4"/>
  <c r="AJ110" i="3" a="1"/>
  <c r="AJ110" i="3"/>
  <c r="I110" i="3" a="1"/>
  <c r="I110" i="3"/>
  <c r="AI110" i="3" a="1"/>
  <c r="AI110" i="3"/>
  <c r="AG110" i="3" a="1"/>
  <c r="AG110" i="3"/>
  <c r="AQ110" i="3" a="1"/>
  <c r="AQ110" i="3"/>
  <c r="AE110" i="3" a="1"/>
  <c r="AE110" i="3"/>
  <c r="AO110" i="3" a="1"/>
  <c r="AO110" i="3"/>
  <c r="AT110" i="3" a="1"/>
  <c r="AT110" i="3"/>
  <c r="AS110" i="3" a="1"/>
  <c r="AS110" i="3"/>
  <c r="AH110" i="3" a="1"/>
  <c r="AH110" i="3"/>
  <c r="AR110" i="3" a="1"/>
  <c r="AR110" i="3"/>
  <c r="V110" i="3" a="1"/>
  <c r="V110" i="3"/>
  <c r="AF110" i="3" a="1"/>
  <c r="AF110" i="3"/>
  <c r="AP110" i="3" a="1"/>
  <c r="AP110" i="3"/>
  <c r="N110" i="3" a="1"/>
  <c r="N110" i="3"/>
  <c r="BC110" i="3" a="1"/>
  <c r="BC110" i="3"/>
  <c r="AD110" i="3" a="1"/>
  <c r="AD110" i="3"/>
  <c r="AN110" i="3" a="1"/>
  <c r="AN110" i="3"/>
  <c r="M110" i="3" a="1"/>
  <c r="M110" i="3"/>
  <c r="AM110" i="3" a="1"/>
  <c r="AM110" i="3"/>
  <c r="L110" i="3"/>
  <c r="AV110" i="3" a="1"/>
  <c r="AV110" i="3"/>
  <c r="AL110" i="3" a="1"/>
  <c r="AL110" i="3"/>
  <c r="K110" i="3"/>
  <c r="AC110" i="3" a="1"/>
  <c r="AC110" i="3"/>
  <c r="AK110" i="3" a="1"/>
  <c r="AK110" i="3"/>
  <c r="W234" i="2" a="1"/>
  <c r="W234" i="2"/>
  <c r="J110" i="3" a="1"/>
  <c r="J110" i="3"/>
  <c r="H110" i="3" a="1"/>
  <c r="H110" i="3"/>
  <c r="E110" i="3"/>
  <c r="AJ3" i="1" a="1"/>
  <c r="AJ3" i="1"/>
  <c r="Y5" i="5" a="1"/>
  <c r="Y5" i="5"/>
  <c r="Y127" i="5" a="1"/>
  <c r="Y127" i="5"/>
  <c r="Y79" i="5" a="1"/>
  <c r="Y79" i="5"/>
  <c r="Y51" i="5" a="1"/>
  <c r="Y51" i="5"/>
  <c r="Y50" i="5" a="1"/>
  <c r="Y50" i="5"/>
  <c r="Y43" i="5" a="1"/>
  <c r="Y43" i="5"/>
  <c r="Y32" i="5" a="1"/>
  <c r="Y32" i="5"/>
  <c r="Y133" i="5" a="1"/>
  <c r="Y133" i="5"/>
  <c r="Y31" i="5" a="1"/>
  <c r="Y31" i="5"/>
  <c r="Y132" i="5" a="1"/>
  <c r="Y132" i="5"/>
  <c r="Y15" i="5" a="1"/>
  <c r="Y15" i="5"/>
  <c r="Y30" i="5" a="1"/>
  <c r="Y30" i="5"/>
  <c r="Y77" i="5" a="1"/>
  <c r="Y77" i="5"/>
  <c r="Y75" i="5" a="1"/>
  <c r="Y75" i="5"/>
  <c r="Y74" i="5" a="1"/>
  <c r="Y74" i="5"/>
  <c r="Y26" i="5" a="1"/>
  <c r="Y26" i="5"/>
  <c r="Y126" i="5" a="1"/>
  <c r="Y126" i="5"/>
  <c r="Y78" i="5" a="1"/>
  <c r="Y78" i="5"/>
  <c r="Y29" i="5" a="1"/>
  <c r="Y29" i="5"/>
  <c r="Y120" i="5" a="1"/>
  <c r="Y120" i="5"/>
  <c r="Y28" i="5" a="1"/>
  <c r="Y28" i="5"/>
  <c r="Y27" i="5" a="1"/>
  <c r="Y27" i="5"/>
  <c r="Y52" i="5" a="1"/>
  <c r="Y52" i="5"/>
  <c r="Y119" i="5" a="1"/>
  <c r="Y119" i="5"/>
  <c r="Y16" i="5" a="1"/>
  <c r="Y16" i="5"/>
  <c r="Y46" i="5" a="1"/>
  <c r="Y46" i="5"/>
  <c r="Y14" i="5" a="1"/>
  <c r="Y14" i="5"/>
  <c r="Y89" i="5" a="1"/>
  <c r="Y89" i="5"/>
  <c r="Y13" i="5" a="1"/>
  <c r="Y13" i="5"/>
  <c r="Y44" i="5" a="1"/>
  <c r="Y44" i="5"/>
  <c r="Y111" i="5" a="1"/>
  <c r="Y111" i="5"/>
  <c r="Y6" i="5" a="1"/>
  <c r="Y6" i="5"/>
  <c r="Y117" i="5" a="1"/>
  <c r="Y117" i="5"/>
  <c r="Y76" i="5" a="1"/>
  <c r="Y76" i="5"/>
  <c r="Y45" i="5" a="1"/>
  <c r="Y45" i="5"/>
  <c r="Y12" i="5" a="1"/>
  <c r="Y12" i="5"/>
  <c r="Y55" i="5" a="1"/>
  <c r="Y55" i="5"/>
  <c r="Y72" i="5" a="1"/>
  <c r="Y72" i="5"/>
  <c r="Y60" i="5" a="1"/>
  <c r="Y60" i="5"/>
  <c r="Y25" i="5" a="1"/>
  <c r="Y25" i="5"/>
  <c r="Y4" i="5" a="1"/>
  <c r="Y4" i="5"/>
  <c r="Y65" i="5" a="1"/>
  <c r="Y65" i="5"/>
  <c r="Y42" i="5" a="1"/>
  <c r="Y42" i="5"/>
  <c r="Y59" i="5" a="1"/>
  <c r="Y59" i="5"/>
  <c r="Y24" i="5" a="1"/>
  <c r="Y24" i="5"/>
  <c r="Y3" i="5" a="1"/>
  <c r="Y3" i="5"/>
  <c r="Y41" i="5" a="1"/>
  <c r="Y41" i="5"/>
  <c r="Y53" i="5" a="1"/>
  <c r="Y53" i="5"/>
  <c r="Y38" i="5" a="1"/>
  <c r="Y38" i="5"/>
  <c r="Y35" i="5" a="1"/>
  <c r="Y35" i="5"/>
  <c r="Y139" i="5" a="1"/>
  <c r="Y139" i="5"/>
  <c r="Y20" i="5" a="1"/>
  <c r="Y20" i="5"/>
  <c r="Y69" i="5" a="1"/>
  <c r="Y69" i="5"/>
  <c r="Y87" i="5" a="1"/>
  <c r="Y87" i="5"/>
  <c r="Y58" i="5" a="1"/>
  <c r="Y58" i="5"/>
  <c r="Y138" i="5" a="1"/>
  <c r="Y138" i="5"/>
  <c r="Y40" i="5" a="1"/>
  <c r="Y40" i="5"/>
  <c r="Y19" i="5" a="1"/>
  <c r="Y19" i="5"/>
  <c r="Y137" i="5" a="1"/>
  <c r="Y137" i="5"/>
  <c r="Y39" i="5" a="1"/>
  <c r="Y39" i="5"/>
  <c r="Y18" i="5" a="1"/>
  <c r="Y18" i="5"/>
  <c r="Y128" i="5" a="1"/>
  <c r="Y128" i="5"/>
  <c r="Y57" i="5" a="1"/>
  <c r="Y57" i="5"/>
  <c r="Y37" i="5" a="1"/>
  <c r="Y37" i="5"/>
  <c r="Y17" i="5" a="1"/>
  <c r="Y17" i="5"/>
  <c r="Y131" i="5" a="1"/>
  <c r="Y131" i="5"/>
  <c r="Y66" i="5" a="1"/>
  <c r="Y66" i="5"/>
  <c r="Y73" i="5" a="1"/>
  <c r="Y73" i="5"/>
  <c r="Y49" i="5" a="1"/>
  <c r="Y49" i="5"/>
  <c r="Y23" i="5" a="1"/>
  <c r="Y23" i="5"/>
  <c r="Y11" i="5" a="1"/>
  <c r="Y11" i="5"/>
  <c r="Y71" i="5" a="1"/>
  <c r="Y71" i="5"/>
  <c r="Y84" i="5" a="1"/>
  <c r="Y84" i="5"/>
  <c r="Y36" i="5" a="1"/>
  <c r="Y36" i="5"/>
  <c r="Y130" i="5" a="1"/>
  <c r="Y130" i="5"/>
  <c r="Y114" i="5" a="1"/>
  <c r="Y114" i="5"/>
  <c r="Y68" i="5" a="1"/>
  <c r="Y68" i="5"/>
  <c r="Y48" i="5" a="1"/>
  <c r="Y48" i="5"/>
  <c r="Y34" i="5" a="1"/>
  <c r="Y34" i="5"/>
  <c r="Y22" i="5" a="1"/>
  <c r="Y22" i="5"/>
  <c r="Y10" i="5" a="1"/>
  <c r="Y10" i="5"/>
  <c r="I143" i="5"/>
  <c r="Y70" i="5" a="1"/>
  <c r="Y70" i="5"/>
  <c r="H140" i="5" a="1"/>
  <c r="H140" i="5"/>
  <c r="Y129" i="5" a="1"/>
  <c r="Y129" i="5"/>
  <c r="Y113" i="5" a="1"/>
  <c r="Y113" i="5"/>
  <c r="Y104" i="5" a="1"/>
  <c r="Y104" i="5"/>
  <c r="Y64" i="5" a="1"/>
  <c r="Y64" i="5"/>
  <c r="Y47" i="5" a="1"/>
  <c r="Y47" i="5"/>
  <c r="Y33" i="5" a="1"/>
  <c r="Y33" i="5"/>
  <c r="Y21" i="5" a="1"/>
  <c r="Y21" i="5"/>
  <c r="Y8" i="5" a="1"/>
  <c r="Y8" i="5"/>
  <c r="BA146" i="5"/>
  <c r="F89" i="5" a="1"/>
  <c r="S6" i="5"/>
  <c r="Y95" i="5" a="1"/>
  <c r="F145" i="5" a="1"/>
  <c r="Q85" i="5"/>
  <c r="O6" i="5"/>
  <c r="S137" i="5"/>
  <c r="Y94" i="5" a="1"/>
  <c r="Y103" i="5" a="1"/>
  <c r="Y121" i="5" a="1"/>
  <c r="F144" i="5" a="1"/>
  <c r="I146" i="5"/>
  <c r="Y102" i="5" a="1"/>
  <c r="J86" i="5"/>
  <c r="R6" i="5"/>
  <c r="I145" i="5"/>
  <c r="H87" i="5" a="1"/>
  <c r="I85" i="5"/>
  <c r="R137" i="5"/>
  <c r="Y93" i="5" a="1"/>
  <c r="F143" i="5" a="1"/>
  <c r="I144" i="5"/>
  <c r="O5" i="5"/>
  <c r="Y90" i="5" a="1"/>
  <c r="H141" i="5" a="1"/>
  <c r="Y110" i="5" a="1"/>
  <c r="Y109" i="5" a="1"/>
  <c r="I140" i="5"/>
  <c r="Y67" i="5" a="1"/>
  <c r="J85" i="5"/>
  <c r="Y115" i="5" a="1"/>
  <c r="I87" i="5"/>
  <c r="I142" i="5"/>
  <c r="J146" i="5"/>
  <c r="Y108" i="5" a="1"/>
  <c r="J145" i="5"/>
  <c r="F87" i="5" a="1"/>
  <c r="H85" i="5" a="1"/>
  <c r="Y86" i="5" a="1"/>
  <c r="Y124" i="5" a="1"/>
  <c r="J144" i="5"/>
  <c r="Y107" i="5" a="1"/>
  <c r="F146" i="5" a="1"/>
  <c r="J143" i="5"/>
  <c r="Y85" i="5" a="1"/>
  <c r="F142" i="5" a="1"/>
  <c r="J142" i="5"/>
  <c r="Y88" i="5" a="1"/>
  <c r="Y112" i="5" a="1"/>
  <c r="Y123" i="5" a="1"/>
  <c r="I141" i="5"/>
  <c r="H86" i="5" a="1"/>
  <c r="F86" i="5" a="1"/>
  <c r="H88" i="5" a="1"/>
  <c r="Y135" i="5" a="1"/>
  <c r="I86" i="5"/>
  <c r="Y61" i="5" a="1"/>
  <c r="Y116" i="5" a="1"/>
  <c r="Y134" i="5" a="1"/>
  <c r="Y99" i="5" a="1"/>
  <c r="J87" i="5"/>
  <c r="F88" i="5" a="1"/>
  <c r="F140" i="5" a="1"/>
  <c r="H146" i="5" a="1"/>
  <c r="I88" i="5"/>
  <c r="Y118" i="5" a="1"/>
  <c r="Y54" i="5" a="1"/>
  <c r="Y91" i="5" a="1"/>
  <c r="Y106" i="5" a="1"/>
  <c r="Y122" i="5" a="1"/>
  <c r="H143" i="5" a="1"/>
  <c r="Y105" i="5" a="1"/>
  <c r="Y101" i="5" a="1"/>
  <c r="H142" i="5" a="1"/>
  <c r="O137" i="5"/>
  <c r="J140" i="5"/>
  <c r="Y96" i="5" a="1"/>
  <c r="Y92" i="5" a="1"/>
  <c r="H145" i="5" a="1"/>
  <c r="Y62" i="5" a="1"/>
  <c r="H144" i="5" a="1"/>
  <c r="Y125" i="5" a="1"/>
  <c r="Y100" i="5" a="1"/>
  <c r="J141" i="5"/>
  <c r="J89" i="5"/>
  <c r="F85" i="5" a="1"/>
  <c r="S5" i="5"/>
  <c r="Q88" i="5"/>
  <c r="F141" i="5" a="1"/>
  <c r="Y80" i="5" a="1"/>
  <c r="Q89" i="5"/>
  <c r="J88" i="5"/>
  <c r="H89" i="5" a="1"/>
  <c r="Y98" i="5" a="1"/>
  <c r="Y97" i="5" a="1"/>
  <c r="Y81" i="5" a="1"/>
  <c r="Y56" i="5" a="1"/>
  <c r="R5" i="5"/>
  <c r="Y63" i="5" a="1"/>
  <c r="I89" i="5"/>
  <c r="Y63" i="5" l="1"/>
  <c r="Y56" i="5"/>
  <c r="Y81" i="5"/>
  <c r="Y97" i="5"/>
  <c r="Y98" i="5"/>
  <c r="H89" i="5"/>
  <c r="Y80" i="5"/>
  <c r="F141" i="5"/>
  <c r="F85" i="5"/>
  <c r="Y100" i="5"/>
  <c r="Y125" i="5"/>
  <c r="H144" i="5"/>
  <c r="Y62" i="5"/>
  <c r="H145" i="5"/>
  <c r="Y92" i="5"/>
  <c r="Y96" i="5"/>
  <c r="H142" i="5"/>
  <c r="Y101" i="5"/>
  <c r="Y105" i="5"/>
  <c r="H143" i="5"/>
  <c r="Y122" i="5"/>
  <c r="Y106" i="5"/>
  <c r="Y91" i="5"/>
  <c r="Y54" i="5"/>
  <c r="Y118" i="5"/>
  <c r="H146" i="5"/>
  <c r="F140" i="5"/>
  <c r="F88" i="5"/>
  <c r="Y99" i="5"/>
  <c r="Y134" i="5"/>
  <c r="Y116" i="5"/>
  <c r="Y61" i="5"/>
  <c r="Y135" i="5"/>
  <c r="H88" i="5"/>
  <c r="F86" i="5"/>
  <c r="H86" i="5"/>
  <c r="Y123" i="5"/>
  <c r="Y112" i="5"/>
  <c r="Y88" i="5"/>
  <c r="F142" i="5"/>
  <c r="Y85" i="5"/>
  <c r="F146" i="5"/>
  <c r="Y107" i="5"/>
  <c r="Y124" i="5"/>
  <c r="Y86" i="5"/>
  <c r="H85" i="5"/>
  <c r="F87" i="5"/>
  <c r="Y108" i="5"/>
  <c r="Y115" i="5"/>
  <c r="Y67" i="5"/>
  <c r="Y109" i="5"/>
  <c r="Y110" i="5"/>
  <c r="H141" i="5"/>
  <c r="Y90" i="5"/>
  <c r="F143" i="5"/>
  <c r="Y93" i="5"/>
  <c r="H87" i="5"/>
  <c r="Y102" i="5"/>
  <c r="F144" i="5"/>
  <c r="Y121" i="5"/>
  <c r="Y103" i="5"/>
  <c r="Y94" i="5"/>
  <c r="F145" i="5"/>
  <c r="Y95" i="5"/>
  <c r="F89" i="5"/>
  <c r="W146" i="5"/>
  <c r="X146" i="5" l="1"/>
  <c r="BA145" i="5" l="1"/>
  <c r="O146" i="5"/>
  <c r="R146" i="5"/>
  <c r="S146" i="5"/>
  <c r="T146" i="5" l="1"/>
  <c r="U146" i="5" s="1"/>
  <c r="W145" i="5"/>
  <c r="X145" i="5" l="1"/>
  <c r="BA144" i="5" l="1"/>
  <c r="O145" i="5"/>
  <c r="S145" i="5"/>
  <c r="R145" i="5"/>
  <c r="T145" i="5" l="1"/>
  <c r="U145" i="5" s="1"/>
  <c r="W144" i="5"/>
  <c r="X144" i="5" l="1"/>
  <c r="BA143" i="5" l="1"/>
  <c r="O144" i="5"/>
  <c r="S144" i="5"/>
  <c r="R144" i="5"/>
  <c r="T144" i="5" l="1"/>
  <c r="U144" i="5" s="1"/>
  <c r="W143" i="5"/>
  <c r="X143" i="5" l="1"/>
  <c r="BA142" i="5" l="1"/>
  <c r="O143" i="5"/>
  <c r="S143" i="5"/>
  <c r="R143" i="5"/>
  <c r="T143" i="5" l="1"/>
  <c r="U143" i="5" s="1"/>
  <c r="W142" i="5"/>
  <c r="X142" i="5" l="1"/>
  <c r="BA141" i="5" l="1"/>
  <c r="O142" i="5"/>
  <c r="R142" i="5"/>
  <c r="S142" i="5"/>
  <c r="T142" i="5" l="1"/>
  <c r="U142" i="5" s="1"/>
  <c r="W141" i="5"/>
  <c r="X141" i="5" l="1"/>
  <c r="BA140" i="5" l="1"/>
  <c r="O141" i="5"/>
  <c r="S141" i="5"/>
  <c r="R141" i="5"/>
  <c r="T141" i="5" l="1"/>
  <c r="U141" i="5" s="1"/>
  <c r="W140" i="5"/>
  <c r="X140" i="5" l="1"/>
  <c r="BA139" i="5" l="1"/>
  <c r="O140" i="5"/>
  <c r="S140" i="5"/>
  <c r="R140" i="5"/>
  <c r="T140" i="5" l="1"/>
  <c r="U140" i="5" s="1"/>
  <c r="W139" i="5"/>
  <c r="R139" i="5"/>
  <c r="X139" i="5" l="1"/>
  <c r="S139" i="5" s="1"/>
  <c r="O139" i="5"/>
  <c r="BA138" i="5"/>
  <c r="T139" i="5" l="1"/>
  <c r="U139" i="5" s="1"/>
  <c r="X138" i="5"/>
  <c r="W138" i="5"/>
  <c r="S138" i="5"/>
  <c r="R138" i="5"/>
  <c r="O138" i="5"/>
  <c r="BA137" i="5"/>
  <c r="T138" i="5" l="1"/>
  <c r="U138" i="5" s="1"/>
  <c r="X137" i="5"/>
  <c r="W137" i="5"/>
  <c r="T137" i="5" l="1"/>
  <c r="U137" i="5" s="1"/>
  <c r="O136" i="5"/>
  <c r="W135" i="5" l="1"/>
  <c r="R135" i="5"/>
  <c r="X135" i="5" l="1"/>
  <c r="S135" i="5" s="1"/>
  <c r="O135" i="5"/>
  <c r="V135" i="5" l="1"/>
  <c r="T135" i="5"/>
  <c r="U135" i="5" s="1"/>
  <c r="X134" i="5"/>
  <c r="W134" i="5"/>
  <c r="S134" i="5"/>
  <c r="T134" i="5" s="1"/>
  <c r="U134" i="5" s="1"/>
  <c r="R134" i="5"/>
  <c r="O134" i="5"/>
  <c r="BA133" i="5"/>
  <c r="V134" i="5" l="1"/>
  <c r="X133" i="5"/>
  <c r="W133" i="5"/>
  <c r="S133" i="5"/>
  <c r="R133" i="5"/>
  <c r="O133" i="5"/>
  <c r="BA132" i="5"/>
  <c r="T133" i="5" l="1"/>
  <c r="U133" i="5" s="1"/>
  <c r="X132" i="5"/>
  <c r="W132" i="5"/>
  <c r="S132" i="5"/>
  <c r="R132" i="5"/>
  <c r="O132" i="5"/>
  <c r="BA131" i="5"/>
  <c r="T132" i="5" l="1"/>
  <c r="U132" i="5" s="1"/>
  <c r="X131" i="5"/>
  <c r="W131" i="5"/>
  <c r="S131" i="5"/>
  <c r="R131" i="5"/>
  <c r="O131" i="5"/>
  <c r="BA130" i="5"/>
  <c r="T131" i="5" l="1"/>
  <c r="U131" i="5" s="1"/>
  <c r="W130" i="5"/>
  <c r="R130" i="5"/>
  <c r="X130" i="5" l="1"/>
  <c r="S130" i="5" s="1"/>
  <c r="O130" i="5"/>
  <c r="BA129" i="5"/>
  <c r="T130" i="5" l="1"/>
  <c r="U130" i="5" s="1"/>
  <c r="W129" i="5"/>
  <c r="R129" i="5"/>
  <c r="X129" i="5" l="1"/>
  <c r="S129" i="5" s="1"/>
  <c r="O129" i="5"/>
  <c r="T129" i="5" l="1"/>
  <c r="U129" i="5" s="1"/>
  <c r="X128" i="5"/>
  <c r="W128" i="5"/>
  <c r="S128" i="5"/>
  <c r="T128" i="5" s="1"/>
  <c r="U128" i="5" s="1"/>
  <c r="R128" i="5"/>
  <c r="O128" i="5"/>
  <c r="BA127" i="5"/>
  <c r="V128" i="5" l="1"/>
  <c r="X127" i="5"/>
  <c r="W127" i="5"/>
  <c r="S127" i="5"/>
  <c r="R127" i="5"/>
  <c r="O127" i="5"/>
  <c r="BA126" i="5"/>
  <c r="T127" i="5" l="1"/>
  <c r="U127" i="5" s="1"/>
  <c r="X126" i="5"/>
  <c r="W126" i="5"/>
  <c r="S126" i="5"/>
  <c r="R126" i="5"/>
  <c r="O126" i="5"/>
  <c r="BA125" i="5"/>
  <c r="T126" i="5" l="1"/>
  <c r="U126" i="5" s="1"/>
  <c r="W125" i="5"/>
  <c r="X125" i="5" l="1"/>
  <c r="BA124" i="5" l="1"/>
  <c r="O125" i="5"/>
  <c r="S125" i="5"/>
  <c r="R125" i="5"/>
  <c r="T125" i="5" l="1"/>
  <c r="U125" i="5" s="1"/>
  <c r="W124" i="5"/>
  <c r="X124" i="5" l="1"/>
  <c r="BA123" i="5" l="1"/>
  <c r="O124" i="5"/>
  <c r="S124" i="5"/>
  <c r="R124" i="5"/>
  <c r="T124" i="5" l="1"/>
  <c r="U124" i="5" s="1"/>
  <c r="W123" i="5"/>
  <c r="X123" i="5" l="1"/>
  <c r="BA122" i="5" l="1"/>
  <c r="O123" i="5"/>
  <c r="S123" i="5"/>
  <c r="R123" i="5"/>
  <c r="T123" i="5" l="1"/>
  <c r="U123" i="5" s="1"/>
  <c r="W122" i="5"/>
  <c r="X122" i="5" l="1"/>
  <c r="BA121" i="5" l="1"/>
  <c r="O122" i="5"/>
  <c r="S122" i="5"/>
  <c r="R122" i="5"/>
  <c r="T122" i="5" l="1"/>
  <c r="U122" i="5" s="1"/>
  <c r="W121" i="5"/>
  <c r="X121" i="5" l="1"/>
  <c r="BA120" i="5" l="1"/>
  <c r="O121" i="5"/>
  <c r="S121" i="5"/>
  <c r="R121" i="5"/>
  <c r="T121" i="5" l="1"/>
  <c r="U121" i="5" s="1"/>
  <c r="W120" i="5"/>
  <c r="X120" i="5" l="1"/>
  <c r="BA119" i="5" l="1"/>
  <c r="O120" i="5"/>
  <c r="S120" i="5"/>
  <c r="R120" i="5"/>
  <c r="T120" i="5" l="1"/>
  <c r="U120" i="5" s="1"/>
  <c r="X119" i="5" l="1"/>
  <c r="W119" i="5"/>
  <c r="O119" i="5"/>
  <c r="S119" i="5"/>
  <c r="R119" i="5"/>
  <c r="AE119" i="5"/>
  <c r="V119" i="5" l="1"/>
  <c r="T119" i="5"/>
  <c r="U119" i="5" s="1"/>
  <c r="BA118" i="5"/>
  <c r="W118" i="5" l="1"/>
  <c r="O118" i="5"/>
  <c r="AE118" i="5"/>
  <c r="R118" i="5"/>
  <c r="X118" i="5" l="1"/>
  <c r="BA117" i="5"/>
  <c r="S118" i="5"/>
  <c r="V118" i="5" l="1"/>
  <c r="T118" i="5"/>
  <c r="U118" i="5" s="1"/>
  <c r="W117" i="5"/>
  <c r="X117" i="5" l="1"/>
  <c r="BA116" i="5" l="1"/>
  <c r="O117" i="5"/>
  <c r="S117" i="5"/>
  <c r="R117" i="5"/>
  <c r="T117" i="5" l="1"/>
  <c r="U117" i="5" s="1"/>
  <c r="W116" i="5"/>
  <c r="X116" i="5" l="1"/>
  <c r="BA115" i="5" l="1"/>
  <c r="O116" i="5"/>
  <c r="S116" i="5"/>
  <c r="R116" i="5"/>
  <c r="T116" i="5" l="1"/>
  <c r="U116" i="5" s="1"/>
  <c r="W115" i="5"/>
  <c r="X115" i="5" l="1"/>
  <c r="BA114" i="5" l="1"/>
  <c r="O115" i="5"/>
  <c r="S115" i="5"/>
  <c r="R115" i="5"/>
  <c r="T115" i="5" l="1"/>
  <c r="U115" i="5" s="1"/>
  <c r="W114" i="5"/>
  <c r="X114" i="5" l="1"/>
  <c r="BA113" i="5" l="1"/>
  <c r="O114" i="5"/>
  <c r="S114" i="5"/>
  <c r="R114" i="5"/>
  <c r="T114" i="5" l="1"/>
  <c r="U114" i="5" s="1"/>
  <c r="W113" i="5"/>
  <c r="X113" i="5" l="1"/>
  <c r="BA112" i="5" l="1"/>
  <c r="O113" i="5"/>
  <c r="S113" i="5"/>
  <c r="R113" i="5"/>
  <c r="T113" i="5" l="1"/>
  <c r="U113" i="5" s="1"/>
  <c r="W112" i="5"/>
  <c r="X112" i="5" l="1"/>
  <c r="BA111" i="5" l="1"/>
  <c r="O112" i="5"/>
  <c r="S112" i="5"/>
  <c r="R112" i="5"/>
  <c r="T112" i="5" l="1"/>
  <c r="U112" i="5" s="1"/>
  <c r="W111" i="5"/>
  <c r="X111" i="5" l="1"/>
  <c r="BA110" i="5" l="1"/>
  <c r="O111" i="5"/>
  <c r="S111" i="5"/>
  <c r="R111" i="5"/>
  <c r="T111" i="5" l="1"/>
  <c r="U111" i="5" s="1"/>
  <c r="W110" i="5" l="1"/>
  <c r="O110" i="5"/>
  <c r="AE110" i="5"/>
  <c r="R110" i="5"/>
  <c r="X110" i="5" l="1"/>
  <c r="BA109" i="5"/>
  <c r="S110" i="5"/>
  <c r="V110" i="5" l="1"/>
  <c r="T110" i="5"/>
  <c r="U110" i="5" s="1"/>
  <c r="W109" i="5" l="1"/>
  <c r="O109" i="5"/>
  <c r="AE109" i="5"/>
  <c r="R109" i="5"/>
  <c r="X109" i="5" l="1"/>
  <c r="BA108" i="5"/>
  <c r="S109" i="5"/>
  <c r="V109" i="5" l="1"/>
  <c r="T109" i="5"/>
  <c r="U109" i="5" s="1"/>
  <c r="W108" i="5" l="1"/>
  <c r="O108" i="5"/>
  <c r="AE108" i="5"/>
  <c r="R108" i="5"/>
  <c r="X108" i="5" l="1"/>
  <c r="BA107" i="5"/>
  <c r="S108" i="5"/>
  <c r="V108" i="5" l="1"/>
  <c r="T108" i="5"/>
  <c r="U108" i="5" s="1"/>
  <c r="W107" i="5" l="1"/>
  <c r="O107" i="5"/>
  <c r="AE107" i="5"/>
  <c r="R107" i="5"/>
  <c r="X107" i="5" l="1"/>
  <c r="BA106" i="5"/>
  <c r="S107" i="5"/>
  <c r="V107" i="5" l="1"/>
  <c r="T107" i="5"/>
  <c r="U107" i="5" s="1"/>
  <c r="W106" i="5" l="1"/>
  <c r="O106" i="5"/>
  <c r="AE106" i="5"/>
  <c r="R106" i="5"/>
  <c r="X106" i="5" l="1"/>
  <c r="BA105" i="5"/>
  <c r="S106" i="5"/>
  <c r="V106" i="5" l="1"/>
  <c r="T106" i="5"/>
  <c r="U106" i="5" s="1"/>
  <c r="W105" i="5" l="1"/>
  <c r="O105" i="5"/>
  <c r="AE105" i="5"/>
  <c r="R105" i="5"/>
  <c r="X105" i="5" l="1"/>
  <c r="BA104" i="5"/>
  <c r="S105" i="5"/>
  <c r="V105" i="5" l="1"/>
  <c r="T105" i="5"/>
  <c r="U105" i="5" s="1"/>
  <c r="W104" i="5" l="1"/>
  <c r="O104" i="5"/>
  <c r="AE104" i="5"/>
  <c r="R104" i="5"/>
  <c r="X104" i="5" l="1"/>
  <c r="BA103" i="5"/>
  <c r="S104" i="5"/>
  <c r="V104" i="5" l="1"/>
  <c r="T104" i="5"/>
  <c r="U104" i="5" s="1"/>
  <c r="W103" i="5" l="1"/>
  <c r="O103" i="5"/>
  <c r="AE103" i="5"/>
  <c r="R103" i="5"/>
  <c r="X103" i="5" l="1"/>
  <c r="BA102" i="5"/>
  <c r="S103" i="5"/>
  <c r="V103" i="5" l="1"/>
  <c r="T103" i="5"/>
  <c r="U103" i="5" s="1"/>
  <c r="W102" i="5" l="1"/>
  <c r="O102" i="5"/>
  <c r="AE102" i="5"/>
  <c r="R102" i="5"/>
  <c r="X102" i="5" l="1"/>
  <c r="BA101" i="5"/>
  <c r="S102" i="5"/>
  <c r="V102" i="5" l="1"/>
  <c r="T102" i="5"/>
  <c r="U102" i="5" s="1"/>
  <c r="W101" i="5" l="1"/>
  <c r="O101" i="5"/>
  <c r="AE101" i="5"/>
  <c r="R101" i="5"/>
  <c r="X101" i="5" l="1"/>
  <c r="BA100" i="5"/>
  <c r="S101" i="5"/>
  <c r="V101" i="5" l="1"/>
  <c r="T101" i="5"/>
  <c r="U101" i="5" s="1"/>
  <c r="W100" i="5" l="1"/>
  <c r="O100" i="5"/>
  <c r="AE100" i="5"/>
  <c r="R100" i="5"/>
  <c r="X100" i="5" l="1"/>
  <c r="BA99" i="5"/>
  <c r="S100" i="5"/>
  <c r="V100" i="5" l="1"/>
  <c r="T100" i="5"/>
  <c r="U100" i="5" s="1"/>
  <c r="W99" i="5" l="1"/>
  <c r="O99" i="5"/>
  <c r="AE99" i="5"/>
  <c r="R99" i="5"/>
  <c r="X99" i="5" l="1"/>
  <c r="BA98" i="5"/>
  <c r="S99" i="5"/>
  <c r="V99" i="5" l="1"/>
  <c r="T99" i="5"/>
  <c r="U99" i="5" s="1"/>
  <c r="W98" i="5" l="1"/>
  <c r="O98" i="5"/>
  <c r="AE98" i="5"/>
  <c r="R98" i="5"/>
  <c r="X98" i="5" l="1"/>
  <c r="BA97" i="5"/>
  <c r="S98" i="5"/>
  <c r="V98" i="5" l="1"/>
  <c r="T98" i="5"/>
  <c r="U98" i="5" s="1"/>
  <c r="W97" i="5" l="1"/>
  <c r="O97" i="5"/>
  <c r="AE97" i="5"/>
  <c r="R97" i="5"/>
  <c r="X97" i="5" l="1"/>
  <c r="BA96" i="5"/>
  <c r="S97" i="5"/>
  <c r="V97" i="5" l="1"/>
  <c r="T97" i="5"/>
  <c r="U97" i="5" s="1"/>
  <c r="X96" i="5" l="1"/>
  <c r="W96" i="5"/>
  <c r="O96" i="5"/>
  <c r="S96" i="5"/>
  <c r="AE96" i="5"/>
  <c r="R96" i="5"/>
  <c r="V96" i="5" l="1"/>
  <c r="T96" i="5"/>
  <c r="U96" i="5" s="1"/>
  <c r="BA95" i="5"/>
  <c r="W95" i="5" l="1"/>
  <c r="O95" i="5"/>
  <c r="AE95" i="5"/>
  <c r="R95" i="5"/>
  <c r="X95" i="5" l="1"/>
  <c r="BA94" i="5"/>
  <c r="S95" i="5"/>
  <c r="V95" i="5" l="1"/>
  <c r="T95" i="5"/>
  <c r="U95" i="5" s="1"/>
  <c r="W94" i="5" l="1"/>
  <c r="O94" i="5"/>
  <c r="AE94" i="5"/>
  <c r="R94" i="5"/>
  <c r="X94" i="5" l="1"/>
  <c r="BA93" i="5"/>
  <c r="S94" i="5"/>
  <c r="V94" i="5" l="1"/>
  <c r="T94" i="5"/>
  <c r="U94" i="5" s="1"/>
  <c r="W93" i="5" l="1"/>
  <c r="O93" i="5"/>
  <c r="AE93" i="5"/>
  <c r="R93" i="5"/>
  <c r="X93" i="5" l="1"/>
  <c r="BA92" i="5"/>
  <c r="S93" i="5"/>
  <c r="V93" i="5" l="1"/>
  <c r="T93" i="5"/>
  <c r="U93" i="5" s="1"/>
  <c r="W92" i="5" l="1"/>
  <c r="O92" i="5"/>
  <c r="AE92" i="5"/>
  <c r="R92" i="5"/>
  <c r="X92" i="5" l="1"/>
  <c r="BA91" i="5"/>
  <c r="S92" i="5"/>
  <c r="V92" i="5" l="1"/>
  <c r="T92" i="5"/>
  <c r="U92" i="5" s="1"/>
  <c r="W91" i="5" l="1"/>
  <c r="O91" i="5"/>
  <c r="R91" i="5"/>
  <c r="AE91" i="5"/>
  <c r="X91" i="5" l="1"/>
  <c r="BA90" i="5"/>
  <c r="S91" i="5"/>
  <c r="V91" i="5" l="1"/>
  <c r="T91" i="5"/>
  <c r="U91" i="5" s="1"/>
  <c r="W90" i="5" l="1"/>
  <c r="O90" i="5"/>
  <c r="AE90" i="5"/>
  <c r="R90" i="5"/>
  <c r="X90" i="5" l="1"/>
  <c r="S90" i="5"/>
  <c r="V90" i="5" l="1"/>
  <c r="T90" i="5"/>
  <c r="U90" i="5" s="1"/>
  <c r="W89" i="5"/>
  <c r="X89" i="5" l="1"/>
  <c r="O89" i="5"/>
  <c r="R89" i="5"/>
  <c r="S89" i="5"/>
  <c r="V89" i="5" l="1"/>
  <c r="T89" i="5"/>
  <c r="U89" i="5" s="1"/>
  <c r="W88" i="5"/>
  <c r="X88" i="5" l="1"/>
  <c r="O88" i="5"/>
  <c r="R88" i="5"/>
  <c r="S88" i="5"/>
  <c r="V88" i="5" l="1"/>
  <c r="T88" i="5"/>
  <c r="U88" i="5" s="1"/>
  <c r="X87" i="5"/>
  <c r="W87" i="5"/>
  <c r="O87" i="5"/>
  <c r="R87" i="5"/>
  <c r="S87" i="5"/>
  <c r="V87" i="5" l="1"/>
  <c r="T87" i="5"/>
  <c r="U87" i="5" s="1"/>
  <c r="X86" i="5"/>
  <c r="W86" i="5"/>
  <c r="O86" i="5"/>
  <c r="R86" i="5"/>
  <c r="S86" i="5"/>
  <c r="V86" i="5" l="1"/>
  <c r="T86" i="5"/>
  <c r="U86" i="5" s="1"/>
  <c r="W85" i="5"/>
  <c r="X85" i="5" l="1"/>
  <c r="O85" i="5"/>
  <c r="R85" i="5"/>
  <c r="S85" i="5"/>
  <c r="T85" i="5" l="1"/>
  <c r="U85" i="5" s="1"/>
  <c r="V85" i="5"/>
  <c r="X84" i="5"/>
  <c r="W84" i="5"/>
  <c r="S84" i="5"/>
  <c r="T84" i="5" s="1"/>
  <c r="U84" i="5" s="1"/>
  <c r="R84" i="5"/>
  <c r="O84" i="5"/>
  <c r="X83" i="5" l="1"/>
  <c r="W83" i="5"/>
  <c r="S83" i="5"/>
  <c r="R83" i="5"/>
  <c r="O83" i="5"/>
  <c r="T83" i="5" l="1"/>
  <c r="U83" i="5" s="1"/>
  <c r="X82" i="5"/>
  <c r="W82" i="5"/>
  <c r="S82" i="5"/>
  <c r="T82" i="5" s="1"/>
  <c r="U82" i="5" s="1"/>
  <c r="R82" i="5"/>
  <c r="O82" i="5"/>
  <c r="BA81" i="5"/>
  <c r="W81" i="5" l="1"/>
  <c r="X81" i="5" l="1"/>
  <c r="BA80" i="5" l="1"/>
  <c r="O81" i="5"/>
  <c r="S81" i="5"/>
  <c r="R81" i="5"/>
  <c r="T81" i="5" l="1"/>
  <c r="U81" i="5" s="1"/>
  <c r="W80" i="5"/>
  <c r="X80" i="5" l="1"/>
  <c r="BA79" i="5" l="1"/>
  <c r="O80" i="5"/>
  <c r="S80" i="5"/>
  <c r="R80" i="5"/>
  <c r="T80" i="5" l="1"/>
  <c r="U80" i="5" s="1"/>
  <c r="W79" i="5"/>
  <c r="X79" i="5" l="1"/>
  <c r="BA78" i="5" l="1"/>
  <c r="O79" i="5"/>
  <c r="S79" i="5"/>
  <c r="R79" i="5"/>
  <c r="T79" i="5" l="1"/>
  <c r="U79" i="5" s="1"/>
  <c r="W78" i="5"/>
  <c r="X78" i="5" l="1"/>
  <c r="BA77" i="5" l="1"/>
  <c r="O78" i="5"/>
  <c r="R78" i="5"/>
  <c r="S78" i="5"/>
  <c r="T78" i="5" l="1"/>
  <c r="U78" i="5" s="1"/>
  <c r="W77" i="5"/>
  <c r="X77" i="5" l="1"/>
  <c r="BA76" i="5" l="1"/>
  <c r="O77" i="5"/>
  <c r="S77" i="5"/>
  <c r="R77" i="5"/>
  <c r="T77" i="5" l="1"/>
  <c r="U77" i="5" s="1"/>
  <c r="W76" i="5"/>
  <c r="X76" i="5" l="1"/>
  <c r="BA75" i="5" l="1"/>
  <c r="O76" i="5"/>
  <c r="S76" i="5"/>
  <c r="R76" i="5"/>
  <c r="T76" i="5" l="1"/>
  <c r="U76" i="5" s="1"/>
  <c r="W75" i="5"/>
  <c r="X75" i="5" l="1"/>
  <c r="BA74" i="5" l="1"/>
  <c r="O75" i="5"/>
  <c r="S75" i="5"/>
  <c r="R75" i="5"/>
  <c r="T75" i="5" l="1"/>
  <c r="U75" i="5" s="1"/>
  <c r="W74" i="5"/>
  <c r="X74" i="5" l="1"/>
  <c r="BA73" i="5" l="1"/>
  <c r="O74" i="5"/>
  <c r="S74" i="5"/>
  <c r="R74" i="5"/>
  <c r="T74" i="5" l="1"/>
  <c r="U74" i="5" s="1"/>
  <c r="W73" i="5"/>
  <c r="X73" i="5" l="1"/>
  <c r="BA72" i="5" l="1"/>
  <c r="O73" i="5"/>
  <c r="S73" i="5"/>
  <c r="R73" i="5"/>
  <c r="T73" i="5" l="1"/>
  <c r="U73" i="5" s="1"/>
  <c r="W72" i="5"/>
  <c r="X72" i="5" l="1"/>
  <c r="BA71" i="5" l="1"/>
  <c r="O72" i="5"/>
  <c r="R72" i="5"/>
  <c r="S72" i="5"/>
  <c r="T72" i="5" l="1"/>
  <c r="U72" i="5" s="1"/>
  <c r="W71" i="5"/>
  <c r="X71" i="5" l="1"/>
  <c r="BA70" i="5" l="1"/>
  <c r="O71" i="5"/>
  <c r="S71" i="5"/>
  <c r="R71" i="5"/>
  <c r="T71" i="5" l="1"/>
  <c r="U71" i="5" s="1"/>
  <c r="W70" i="5"/>
  <c r="X70" i="5" l="1"/>
  <c r="BA69" i="5" l="1"/>
  <c r="O70" i="5"/>
  <c r="S70" i="5"/>
  <c r="R70" i="5"/>
  <c r="T70" i="5" l="1"/>
  <c r="U70" i="5" s="1"/>
  <c r="W69" i="5"/>
  <c r="X69" i="5" l="1"/>
  <c r="BA68" i="5" l="1"/>
  <c r="O69" i="5"/>
  <c r="S69" i="5"/>
  <c r="R69" i="5"/>
  <c r="T69" i="5" l="1"/>
  <c r="U69" i="5" s="1"/>
  <c r="W68" i="5"/>
  <c r="X68" i="5" l="1"/>
  <c r="BA67" i="5" l="1"/>
  <c r="O68" i="5"/>
  <c r="S68" i="5"/>
  <c r="R68" i="5"/>
  <c r="T68" i="5" l="1"/>
  <c r="U68" i="5" s="1"/>
  <c r="W67" i="5"/>
  <c r="X67" i="5" l="1"/>
  <c r="BA66" i="5" l="1"/>
  <c r="O67" i="5"/>
  <c r="S67" i="5"/>
  <c r="R67" i="5"/>
  <c r="T67" i="5" l="1"/>
  <c r="U67" i="5" s="1"/>
  <c r="W66" i="5"/>
  <c r="X66" i="5" l="1"/>
  <c r="BA65" i="5" l="1"/>
  <c r="O66" i="5"/>
  <c r="S66" i="5"/>
  <c r="R66" i="5"/>
  <c r="T66" i="5" l="1"/>
  <c r="U66" i="5" s="1"/>
  <c r="W65" i="5"/>
  <c r="X65" i="5" l="1"/>
  <c r="BA64" i="5" l="1"/>
  <c r="O65" i="5"/>
  <c r="S65" i="5"/>
  <c r="R65" i="5"/>
  <c r="T65" i="5" l="1"/>
  <c r="U65" i="5" s="1"/>
  <c r="W64" i="5"/>
  <c r="X64" i="5" l="1"/>
  <c r="BA63" i="5" l="1"/>
  <c r="O64" i="5"/>
  <c r="S64" i="5"/>
  <c r="R64" i="5"/>
  <c r="T64" i="5" l="1"/>
  <c r="U64" i="5" s="1"/>
  <c r="W63" i="5"/>
  <c r="X63" i="5" l="1"/>
  <c r="BA62" i="5" l="1"/>
  <c r="O63" i="5"/>
  <c r="S63" i="5"/>
  <c r="R63" i="5"/>
  <c r="T63" i="5" l="1"/>
  <c r="U63" i="5" s="1"/>
  <c r="W62" i="5"/>
  <c r="X62" i="5" l="1"/>
  <c r="BA61" i="5" l="1"/>
  <c r="O62" i="5"/>
  <c r="R62" i="5"/>
  <c r="S62" i="5"/>
  <c r="T62" i="5" l="1"/>
  <c r="U62" i="5" s="1"/>
  <c r="W61" i="5"/>
  <c r="X61" i="5" l="1"/>
  <c r="BA60" i="5" l="1"/>
  <c r="O61" i="5"/>
  <c r="S61" i="5"/>
  <c r="R61" i="5"/>
  <c r="T61" i="5" l="1"/>
  <c r="U61" i="5" s="1"/>
  <c r="W60" i="5"/>
  <c r="X60" i="5" l="1"/>
  <c r="BA59" i="5" l="1"/>
  <c r="O60" i="5"/>
  <c r="R60" i="5"/>
  <c r="S60" i="5"/>
  <c r="T60" i="5" l="1"/>
  <c r="U60" i="5" s="1"/>
  <c r="W59" i="5"/>
  <c r="X59" i="5" l="1"/>
  <c r="BA58" i="5" l="1"/>
  <c r="O59" i="5"/>
  <c r="R59" i="5"/>
  <c r="S59" i="5"/>
  <c r="T59" i="5" l="1"/>
  <c r="U59" i="5" s="1"/>
  <c r="W58" i="5"/>
  <c r="X58" i="5" l="1"/>
  <c r="BA57" i="5" l="1"/>
  <c r="O58" i="5"/>
  <c r="S58" i="5"/>
  <c r="R58" i="5"/>
  <c r="T58" i="5" l="1"/>
  <c r="U58" i="5" s="1"/>
  <c r="W57" i="5"/>
  <c r="X57" i="5" l="1"/>
  <c r="BA56" i="5" l="1"/>
  <c r="O57" i="5"/>
  <c r="S57" i="5"/>
  <c r="R57" i="5"/>
  <c r="T57" i="5" l="1"/>
  <c r="U57" i="5" s="1"/>
  <c r="W56" i="5"/>
  <c r="X56" i="5" l="1"/>
  <c r="BA55" i="5" l="1"/>
  <c r="O56" i="5"/>
  <c r="S56" i="5"/>
  <c r="R56" i="5"/>
  <c r="T56" i="5" l="1"/>
  <c r="U56" i="5" s="1"/>
  <c r="W55" i="5"/>
  <c r="X55" i="5" l="1"/>
  <c r="BA54" i="5" l="1"/>
  <c r="O55" i="5"/>
  <c r="S55" i="5"/>
  <c r="R55" i="5"/>
  <c r="T55" i="5" l="1"/>
  <c r="U55" i="5" s="1"/>
  <c r="W54" i="5"/>
  <c r="X54" i="5" l="1"/>
  <c r="BA53" i="5" l="1"/>
  <c r="O54" i="5"/>
  <c r="R54" i="5"/>
  <c r="S54" i="5"/>
  <c r="T54" i="5" l="1"/>
  <c r="U54" i="5" s="1"/>
  <c r="W53" i="5"/>
  <c r="X53" i="5" l="1"/>
  <c r="BA52" i="5" l="1"/>
  <c r="O53" i="5"/>
  <c r="S53" i="5"/>
  <c r="R53" i="5"/>
  <c r="T53" i="5" l="1"/>
  <c r="U53" i="5" s="1"/>
  <c r="W52" i="5"/>
  <c r="X52" i="5" l="1"/>
  <c r="V146" i="5" l="1"/>
  <c r="V145" i="5"/>
  <c r="V144" i="5"/>
  <c r="V143" i="5"/>
  <c r="V142" i="5"/>
  <c r="V141" i="5"/>
  <c r="V140" i="5"/>
  <c r="V139" i="5"/>
  <c r="V138" i="5"/>
  <c r="V137" i="5"/>
  <c r="V133" i="5"/>
  <c r="V132" i="5"/>
  <c r="V131" i="5"/>
  <c r="V130" i="5"/>
  <c r="V129" i="5"/>
  <c r="V127" i="5"/>
  <c r="V126" i="5"/>
  <c r="V125" i="5"/>
  <c r="V124" i="5"/>
  <c r="V123" i="5"/>
  <c r="V122" i="5"/>
  <c r="V121" i="5"/>
  <c r="V120" i="5"/>
  <c r="V117" i="5"/>
  <c r="V116" i="5"/>
  <c r="V115" i="5"/>
  <c r="V114" i="5"/>
  <c r="V113" i="5"/>
  <c r="V112" i="5"/>
  <c r="V111" i="5"/>
  <c r="V84" i="5"/>
  <c r="V83" i="5"/>
  <c r="V82" i="5"/>
  <c r="V81" i="5"/>
  <c r="V80" i="5"/>
  <c r="V79" i="5"/>
  <c r="V78" i="5"/>
  <c r="V77" i="5"/>
  <c r="V76" i="5"/>
  <c r="V75" i="5"/>
  <c r="V74" i="5"/>
  <c r="V73" i="5"/>
  <c r="V72" i="5"/>
  <c r="V71" i="5"/>
  <c r="V70" i="5"/>
  <c r="V69" i="5"/>
  <c r="V68" i="5"/>
  <c r="V67" i="5"/>
  <c r="V66" i="5"/>
  <c r="V65" i="5"/>
  <c r="V64" i="5"/>
  <c r="V63" i="5"/>
  <c r="V62" i="5"/>
  <c r="V61" i="5"/>
  <c r="V60" i="5"/>
  <c r="V59" i="5"/>
  <c r="V58" i="5"/>
  <c r="V57" i="5"/>
  <c r="V56" i="5"/>
  <c r="V55" i="5"/>
  <c r="V54" i="5"/>
  <c r="V53" i="5"/>
  <c r="BA51" i="5"/>
  <c r="O52" i="5"/>
  <c r="S52" i="5"/>
  <c r="R52" i="5"/>
  <c r="V52" i="5" l="1"/>
  <c r="T52" i="5"/>
  <c r="U52" i="5" s="1"/>
  <c r="W51" i="5"/>
  <c r="X51" i="5" l="1"/>
  <c r="BA50" i="5" l="1"/>
  <c r="O51" i="5"/>
  <c r="S51" i="5"/>
  <c r="R51" i="5"/>
  <c r="V51" i="5" l="1"/>
  <c r="T51" i="5"/>
  <c r="U51" i="5" s="1"/>
  <c r="W50" i="5"/>
  <c r="X50" i="5" l="1"/>
  <c r="BA49" i="5" l="1"/>
  <c r="O50" i="5"/>
  <c r="R50" i="5"/>
  <c r="S50" i="5"/>
  <c r="V50" i="5" l="1"/>
  <c r="T50" i="5"/>
  <c r="U50" i="5" s="1"/>
  <c r="W49" i="5"/>
  <c r="X49" i="5" l="1"/>
  <c r="BA48" i="5" l="1"/>
  <c r="O49" i="5"/>
  <c r="S49" i="5"/>
  <c r="R49" i="5"/>
  <c r="V49" i="5" l="1"/>
  <c r="T49" i="5"/>
  <c r="U49" i="5" s="1"/>
  <c r="W48" i="5"/>
  <c r="X48" i="5" l="1"/>
  <c r="BA47" i="5" l="1"/>
  <c r="O48" i="5"/>
  <c r="S48" i="5"/>
  <c r="R48" i="5"/>
  <c r="V48" i="5" l="1"/>
  <c r="T48" i="5"/>
  <c r="U48" i="5" s="1"/>
  <c r="W47" i="5"/>
  <c r="X47" i="5" l="1"/>
  <c r="BA46" i="5" l="1"/>
  <c r="O47" i="5"/>
  <c r="S47" i="5"/>
  <c r="R47" i="5"/>
  <c r="V47" i="5" l="1"/>
  <c r="T47" i="5"/>
  <c r="U47" i="5" s="1"/>
  <c r="W46" i="5"/>
  <c r="X46" i="5" l="1"/>
  <c r="BA45" i="5" l="1"/>
  <c r="O46" i="5"/>
  <c r="S46" i="5"/>
  <c r="R46" i="5"/>
  <c r="V46" i="5" l="1"/>
  <c r="T46" i="5"/>
  <c r="U46" i="5" s="1"/>
  <c r="W45" i="5"/>
  <c r="X45" i="5" l="1"/>
  <c r="BA44" i="5" l="1"/>
  <c r="O45" i="5"/>
  <c r="S45" i="5"/>
  <c r="R45" i="5"/>
  <c r="V45" i="5" l="1"/>
  <c r="T45" i="5"/>
  <c r="U45" i="5" s="1"/>
  <c r="W44" i="5"/>
  <c r="X44" i="5" l="1"/>
  <c r="BA43" i="5" l="1"/>
  <c r="O44" i="5"/>
  <c r="S44" i="5"/>
  <c r="R44" i="5"/>
  <c r="V44" i="5" l="1"/>
  <c r="T44" i="5"/>
  <c r="U44" i="5" s="1"/>
  <c r="W43" i="5"/>
  <c r="X43" i="5" l="1"/>
  <c r="BA42" i="5" l="1"/>
  <c r="O43" i="5"/>
  <c r="S43" i="5"/>
  <c r="R43" i="5"/>
  <c r="T43" i="5" l="1"/>
  <c r="U43" i="5" s="1"/>
  <c r="V43" i="5"/>
  <c r="W42" i="5"/>
  <c r="X42" i="5" l="1"/>
  <c r="BA41" i="5" l="1"/>
  <c r="O42" i="5"/>
  <c r="S42" i="5"/>
  <c r="R42" i="5"/>
  <c r="T42" i="5" l="1"/>
  <c r="U42" i="5" s="1"/>
  <c r="V42" i="5"/>
  <c r="W41" i="5"/>
  <c r="X41" i="5" l="1"/>
  <c r="BA40" i="5" l="1"/>
  <c r="O41" i="5"/>
  <c r="R41" i="5"/>
  <c r="S41" i="5"/>
  <c r="T41" i="5" l="1"/>
  <c r="U41" i="5" s="1"/>
  <c r="V41" i="5"/>
  <c r="W40" i="5"/>
  <c r="X40" i="5" l="1"/>
  <c r="BA39" i="5" l="1"/>
  <c r="O40" i="5"/>
  <c r="S40" i="5"/>
  <c r="R40" i="5"/>
  <c r="V40" i="5" l="1"/>
  <c r="T40" i="5"/>
  <c r="U40" i="5" s="1"/>
  <c r="W39" i="5"/>
  <c r="X39" i="5" l="1"/>
  <c r="BA38" i="5" l="1"/>
  <c r="O39" i="5"/>
  <c r="R39" i="5"/>
  <c r="S39" i="5"/>
  <c r="T39" i="5" l="1"/>
  <c r="U39" i="5" s="1"/>
  <c r="V39" i="5"/>
  <c r="W38" i="5"/>
  <c r="X38" i="5" l="1"/>
  <c r="BA37" i="5" l="1"/>
  <c r="O38" i="5"/>
  <c r="S38" i="5"/>
  <c r="R38" i="5"/>
  <c r="V38" i="5" l="1"/>
  <c r="T38" i="5"/>
  <c r="U38" i="5" s="1"/>
  <c r="W37" i="5"/>
  <c r="X37" i="5" l="1"/>
  <c r="BA36" i="5" l="1"/>
  <c r="O37" i="5"/>
  <c r="S37" i="5"/>
  <c r="R37" i="5"/>
  <c r="V37" i="5" l="1"/>
  <c r="T37" i="5"/>
  <c r="U37" i="5" s="1"/>
  <c r="W36" i="5"/>
  <c r="X36" i="5" l="1"/>
  <c r="BA35" i="5" l="1"/>
  <c r="O36" i="5"/>
  <c r="S36" i="5"/>
  <c r="R36" i="5"/>
  <c r="V36" i="5" l="1"/>
  <c r="T36" i="5"/>
  <c r="U36" i="5" s="1"/>
  <c r="W35" i="5"/>
  <c r="X35" i="5" l="1"/>
  <c r="BA34" i="5" l="1"/>
  <c r="O35" i="5"/>
  <c r="S35" i="5"/>
  <c r="R35" i="5"/>
  <c r="V35" i="5" l="1"/>
  <c r="T35" i="5"/>
  <c r="U35" i="5" s="1"/>
  <c r="W34" i="5"/>
  <c r="X34" i="5" l="1"/>
  <c r="BA33" i="5" l="1"/>
  <c r="O34" i="5"/>
  <c r="R34" i="5"/>
  <c r="S34" i="5"/>
  <c r="V34" i="5" l="1"/>
  <c r="T34" i="5"/>
  <c r="U34" i="5" s="1"/>
  <c r="W33" i="5"/>
  <c r="X33" i="5" l="1"/>
  <c r="BA32" i="5" l="1"/>
  <c r="O33" i="5"/>
  <c r="S33" i="5"/>
  <c r="R33" i="5"/>
  <c r="V33" i="5" l="1"/>
  <c r="T33" i="5"/>
  <c r="U33" i="5" s="1"/>
  <c r="W32" i="5"/>
  <c r="X32" i="5" l="1"/>
  <c r="BA31" i="5" l="1"/>
  <c r="O32" i="5"/>
  <c r="R32" i="5"/>
  <c r="S32" i="5"/>
  <c r="V32" i="5" l="1"/>
  <c r="T32" i="5"/>
  <c r="U32" i="5" s="1"/>
  <c r="W31" i="5"/>
  <c r="X31" i="5" l="1"/>
  <c r="BA30" i="5" l="1"/>
  <c r="O31" i="5"/>
  <c r="S31" i="5"/>
  <c r="R31" i="5"/>
  <c r="V31" i="5" l="1"/>
  <c r="T31" i="5"/>
  <c r="U31" i="5" s="1"/>
  <c r="W30" i="5"/>
  <c r="X30" i="5" l="1"/>
  <c r="BA29" i="5" l="1"/>
  <c r="O30" i="5"/>
  <c r="S30" i="5"/>
  <c r="R30" i="5"/>
  <c r="T30" i="5" l="1"/>
  <c r="U30" i="5" s="1"/>
  <c r="V30" i="5"/>
  <c r="W29" i="5"/>
  <c r="X29" i="5" l="1"/>
  <c r="BA28" i="5" l="1"/>
  <c r="O29" i="5"/>
  <c r="S29" i="5"/>
  <c r="R29" i="5"/>
  <c r="V29" i="5" l="1"/>
  <c r="T29" i="5"/>
  <c r="U29" i="5" s="1"/>
  <c r="W28" i="5"/>
  <c r="X28" i="5" l="1"/>
  <c r="BA27" i="5" l="1"/>
  <c r="O28" i="5"/>
  <c r="S28" i="5"/>
  <c r="R28" i="5"/>
  <c r="V28" i="5" l="1"/>
  <c r="T28" i="5"/>
  <c r="U28" i="5" s="1"/>
  <c r="W27" i="5"/>
  <c r="X27" i="5" l="1"/>
  <c r="BA26" i="5" l="1"/>
  <c r="O27" i="5"/>
  <c r="R27" i="5"/>
  <c r="S27" i="5"/>
  <c r="V27" i="5" l="1"/>
  <c r="T27" i="5"/>
  <c r="U27" i="5" s="1"/>
  <c r="W26" i="5"/>
  <c r="X26" i="5" l="1"/>
  <c r="BA25" i="5" l="1"/>
  <c r="O26" i="5"/>
  <c r="S26" i="5"/>
  <c r="R26" i="5"/>
  <c r="T26" i="5" l="1"/>
  <c r="U26" i="5" s="1"/>
  <c r="V26" i="5"/>
  <c r="W25" i="5"/>
  <c r="X25" i="5" l="1"/>
  <c r="BA24" i="5" l="1"/>
  <c r="O25" i="5"/>
  <c r="S25" i="5"/>
  <c r="R25" i="5"/>
  <c r="T25" i="5" l="1"/>
  <c r="U25" i="5" s="1"/>
  <c r="V25" i="5"/>
  <c r="W24" i="5"/>
  <c r="X24" i="5" l="1"/>
  <c r="BA23" i="5" l="1"/>
  <c r="O24" i="5"/>
  <c r="R24" i="5"/>
  <c r="S24" i="5"/>
  <c r="V24" i="5" l="1"/>
  <c r="T24" i="5"/>
  <c r="U24" i="5" s="1"/>
  <c r="W23" i="5"/>
  <c r="X23" i="5" l="1"/>
  <c r="BA22" i="5" l="1"/>
  <c r="O23" i="5"/>
  <c r="S23" i="5"/>
  <c r="R23" i="5"/>
  <c r="V23" i="5" l="1"/>
  <c r="T23" i="5"/>
  <c r="U23" i="5" s="1"/>
  <c r="W22" i="5"/>
  <c r="X22" i="5" l="1"/>
  <c r="BA21" i="5" l="1"/>
  <c r="O22" i="5"/>
  <c r="R22" i="5"/>
  <c r="S22" i="5"/>
  <c r="V22" i="5" l="1"/>
  <c r="T22" i="5"/>
  <c r="U22" i="5" s="1"/>
  <c r="W21" i="5"/>
  <c r="X21" i="5" l="1"/>
  <c r="BA20" i="5" l="1"/>
  <c r="O21" i="5"/>
  <c r="S21" i="5"/>
  <c r="R21" i="5"/>
  <c r="V21" i="5" l="1"/>
  <c r="T21" i="5"/>
  <c r="U21" i="5" s="1"/>
  <c r="W20" i="5"/>
  <c r="X20" i="5" l="1"/>
  <c r="BA19" i="5" l="1"/>
  <c r="O20" i="5"/>
  <c r="S20" i="5"/>
  <c r="R20" i="5"/>
  <c r="V20" i="5" l="1"/>
  <c r="T20" i="5"/>
  <c r="U20" i="5" s="1"/>
  <c r="W19" i="5"/>
  <c r="X19" i="5" l="1"/>
  <c r="BA18" i="5" l="1"/>
  <c r="O19" i="5"/>
  <c r="R19" i="5"/>
  <c r="S19" i="5"/>
  <c r="V19" i="5" l="1"/>
  <c r="T19" i="5"/>
  <c r="U19" i="5" s="1"/>
  <c r="W18" i="5"/>
  <c r="X18" i="5" l="1"/>
  <c r="BA17" i="5" l="1"/>
  <c r="O18" i="5"/>
  <c r="R18" i="5"/>
  <c r="S18" i="5"/>
  <c r="T18" i="5" l="1"/>
  <c r="U18" i="5" s="1"/>
  <c r="V18" i="5"/>
  <c r="X17" i="5"/>
  <c r="W17" i="5"/>
  <c r="BA16" i="5" l="1"/>
  <c r="O17" i="5"/>
  <c r="S17" i="5"/>
  <c r="R17" i="5"/>
  <c r="V17" i="5" l="1"/>
  <c r="T17" i="5"/>
  <c r="U17" i="5" s="1"/>
  <c r="X16" i="5"/>
  <c r="W16" i="5"/>
  <c r="BA15" i="5" l="1"/>
  <c r="O16" i="5"/>
  <c r="S16" i="5"/>
  <c r="R16" i="5"/>
  <c r="T16" i="5" l="1"/>
  <c r="U16" i="5" s="1"/>
  <c r="V16" i="5"/>
  <c r="X15" i="5"/>
  <c r="W15" i="5"/>
  <c r="BA14" i="5" l="1"/>
  <c r="O15" i="5"/>
  <c r="R15" i="5"/>
  <c r="S15" i="5"/>
  <c r="V15" i="5" l="1"/>
  <c r="T15" i="5"/>
  <c r="U15" i="5" s="1"/>
  <c r="X14" i="5"/>
  <c r="W14" i="5"/>
  <c r="BA13" i="5" l="1"/>
  <c r="O14" i="5"/>
  <c r="S14" i="5"/>
  <c r="R14" i="5"/>
  <c r="V14" i="5" l="1"/>
  <c r="T14" i="5"/>
  <c r="U14" i="5" s="1"/>
  <c r="X13" i="5"/>
  <c r="W13" i="5"/>
  <c r="BA12" i="5" l="1"/>
  <c r="O13" i="5"/>
  <c r="S13" i="5"/>
  <c r="R13" i="5"/>
  <c r="V13" i="5" l="1"/>
  <c r="T13" i="5"/>
  <c r="U13" i="5" s="1"/>
  <c r="X12" i="5"/>
  <c r="W12" i="5"/>
  <c r="BA11" i="5" l="1"/>
  <c r="O12" i="5"/>
  <c r="S12" i="5"/>
  <c r="R12" i="5"/>
  <c r="V12" i="5" l="1"/>
  <c r="T12" i="5"/>
  <c r="U12" i="5" s="1"/>
  <c r="X11" i="5"/>
  <c r="W11" i="5"/>
  <c r="BA10" i="5" l="1"/>
  <c r="O11" i="5"/>
  <c r="S11" i="5"/>
  <c r="R11" i="5"/>
  <c r="V11" i="5" l="1"/>
  <c r="T11" i="5"/>
  <c r="U11" i="5" s="1"/>
  <c r="X10" i="5"/>
  <c r="W10" i="5"/>
  <c r="BA9" i="5" l="1"/>
  <c r="O10" i="5"/>
  <c r="S10" i="5"/>
  <c r="R10" i="5"/>
  <c r="V10" i="5" l="1"/>
  <c r="T10" i="5"/>
  <c r="U10" i="5" s="1"/>
  <c r="X9" i="5"/>
  <c r="W9" i="5"/>
  <c r="S9" i="5"/>
  <c r="V9" i="5" s="1"/>
  <c r="R9" i="5"/>
  <c r="O9" i="5"/>
  <c r="BA8" i="5"/>
  <c r="T9" i="5" l="1"/>
  <c r="U9" i="5" s="1"/>
  <c r="X8" i="5"/>
  <c r="W8" i="5"/>
  <c r="S8" i="5"/>
  <c r="V8" i="5" s="1"/>
  <c r="R8" i="5"/>
  <c r="O8" i="5"/>
  <c r="BA7" i="5"/>
  <c r="T8" i="5" l="1"/>
  <c r="U8" i="5" s="1"/>
  <c r="X7" i="5"/>
  <c r="W7" i="5"/>
  <c r="S7" i="5"/>
  <c r="V7" i="5" s="1"/>
  <c r="R7" i="5"/>
  <c r="O7" i="5"/>
  <c r="T7" i="5" l="1"/>
  <c r="U7" i="5" s="1"/>
  <c r="X6" i="5"/>
  <c r="W6" i="5"/>
  <c r="V6" i="5" l="1"/>
  <c r="T6" i="5"/>
  <c r="U6" i="5" s="1"/>
  <c r="BA5" i="5"/>
  <c r="X5" i="5" l="1"/>
  <c r="W5" i="5"/>
  <c r="V5" i="5" l="1"/>
  <c r="T5" i="5"/>
  <c r="U5" i="5" s="1"/>
  <c r="BA4" i="5"/>
  <c r="X4" i="5" l="1"/>
  <c r="W4" i="5"/>
  <c r="BA3" i="5" l="1"/>
  <c r="O4" i="5"/>
  <c r="S4" i="5"/>
  <c r="R4" i="5"/>
  <c r="V4" i="5" l="1"/>
  <c r="T4" i="5"/>
  <c r="U4" i="5" s="1"/>
  <c r="X3" i="5"/>
  <c r="W3" i="5"/>
  <c r="BG209" i="1" l="1"/>
  <c r="AN209" i="1"/>
  <c r="AI209" i="1"/>
  <c r="AG209" i="1"/>
  <c r="J209" i="1"/>
  <c r="AJ209" i="1" a="1"/>
  <c r="O3" i="5"/>
  <c r="S3" i="5"/>
  <c r="R3" i="5"/>
  <c r="AM145" i="1"/>
  <c r="X37" i="1" a="1"/>
  <c r="X48" i="1" a="1"/>
  <c r="V15" i="1" a="1"/>
  <c r="V109" i="1" a="1"/>
  <c r="W161" i="1" a="1"/>
  <c r="AA208" i="1" a="1"/>
  <c r="W119" i="1" a="1"/>
  <c r="Z122" i="1" a="1"/>
  <c r="Z119" i="1" a="1"/>
  <c r="V160" i="1" a="1"/>
  <c r="AM89" i="1"/>
  <c r="AM39" i="1"/>
  <c r="W88" i="1" a="1"/>
  <c r="AM74" i="1"/>
  <c r="X71" i="1" a="1"/>
  <c r="AM31" i="1"/>
  <c r="X122" i="1" a="1"/>
  <c r="AM177" i="1"/>
  <c r="V103" i="1" a="1"/>
  <c r="Y181" i="1" a="1"/>
  <c r="V27" i="1" a="1"/>
  <c r="AM127" i="1"/>
  <c r="AM55" i="1"/>
  <c r="Y39" i="1" a="1"/>
  <c r="X170" i="1" a="1"/>
  <c r="Z13" i="1" a="1"/>
  <c r="W13" i="1" a="1"/>
  <c r="AM178" i="1"/>
  <c r="W109" i="1" a="1"/>
  <c r="AM6" i="1"/>
  <c r="X18" i="1" a="1"/>
  <c r="AM203" i="1"/>
  <c r="Y91" i="1" a="1"/>
  <c r="AM152" i="1"/>
  <c r="AM9" i="1"/>
  <c r="AM35" i="1"/>
  <c r="V105" i="1" a="1"/>
  <c r="AM160" i="1"/>
  <c r="AM106" i="1"/>
  <c r="AM130" i="1"/>
  <c r="V177" i="1" a="1"/>
  <c r="AA168" i="1" a="1"/>
  <c r="Y168" i="1" a="1"/>
  <c r="AM113" i="1"/>
  <c r="AM30" i="1"/>
  <c r="Y88" i="1" a="1"/>
  <c r="W155" i="1" a="1"/>
  <c r="X180" i="1" a="1"/>
  <c r="AM208" i="1"/>
  <c r="W111" i="1" a="1"/>
  <c r="AM135" i="1"/>
  <c r="AM141" i="1"/>
  <c r="AM133" i="1"/>
  <c r="AM205" i="1"/>
  <c r="AM105" i="1"/>
  <c r="AM100" i="1"/>
  <c r="AA89" i="1" a="1"/>
  <c r="Y117" i="1" a="1"/>
  <c r="Y55" i="1" a="1"/>
  <c r="V37" i="1" a="1"/>
  <c r="AM199" i="1"/>
  <c r="AM114" i="1"/>
  <c r="AM36" i="1"/>
  <c r="Y59" i="1" a="1"/>
  <c r="Z99" i="1" a="1"/>
  <c r="AM71" i="1"/>
  <c r="AA165" i="1" a="1"/>
  <c r="Y71" i="1" a="1"/>
  <c r="Z186" i="1" a="1"/>
  <c r="AM11" i="1"/>
  <c r="AA163" i="1" a="1"/>
  <c r="Z18" i="1" a="1"/>
  <c r="X86" i="1" a="1"/>
  <c r="X152" i="1" a="1"/>
  <c r="Y122" i="1" a="1"/>
  <c r="AM139" i="1"/>
  <c r="AA126" i="1" a="1"/>
  <c r="Y126" i="1" a="1"/>
  <c r="Z55" i="1" a="1"/>
  <c r="X55" i="1" a="1"/>
  <c r="AM136" i="1"/>
  <c r="Y155" i="1" a="1"/>
  <c r="AM187" i="1"/>
  <c r="V13" i="1" a="1"/>
  <c r="X88" i="1" a="1"/>
  <c r="AM148" i="1"/>
  <c r="X15" i="1" a="1"/>
  <c r="AM180" i="1"/>
  <c r="Y18" i="1" a="1"/>
  <c r="V170" i="1" a="1"/>
  <c r="W48" i="1" a="1"/>
  <c r="X114" i="1" a="1"/>
  <c r="W59" i="1" a="1"/>
  <c r="Y14" i="1" a="1"/>
  <c r="Z59" i="1" a="1"/>
  <c r="Z98" i="1" a="1"/>
  <c r="W71" i="1" a="1"/>
  <c r="AM15" i="1"/>
  <c r="Y180" i="1" a="1"/>
  <c r="AM111" i="1"/>
  <c r="AA111" i="1" a="1"/>
  <c r="Y6" i="1" a="1"/>
  <c r="AA39" i="1" a="1"/>
  <c r="X168" i="1" a="1"/>
  <c r="Z37" i="1" a="1"/>
  <c r="X171" i="1" a="1"/>
  <c r="Y109" i="1" a="1"/>
  <c r="AM98" i="1"/>
  <c r="V6" i="1" a="1"/>
  <c r="Z208" i="1" a="1"/>
  <c r="V163" i="1" a="1"/>
  <c r="Z126" i="1" a="1"/>
  <c r="AA171" i="1" a="1"/>
  <c r="X161" i="1" a="1"/>
  <c r="W165" i="1" a="1"/>
  <c r="AA98" i="1" a="1"/>
  <c r="Z180" i="1" a="1"/>
  <c r="AM99" i="1"/>
  <c r="X6" i="1" a="1"/>
  <c r="W186" i="1" a="1"/>
  <c r="V18" i="1" a="1"/>
  <c r="W91" i="1" a="1"/>
  <c r="AA27" i="1" a="1"/>
  <c r="X104" i="1" a="1"/>
  <c r="W57" i="1" a="1"/>
  <c r="AA19" i="1" a="1"/>
  <c r="Y69" i="1" a="1"/>
  <c r="AA37" i="1" a="1"/>
  <c r="AA48" i="1" a="1"/>
  <c r="AA114" i="1" a="1"/>
  <c r="X109" i="1" a="1"/>
  <c r="AA161" i="1" a="1"/>
  <c r="Z15" i="1" a="1"/>
  <c r="AM161" i="1"/>
  <c r="X208" i="1" a="1"/>
  <c r="V122" i="1" a="1"/>
  <c r="AM115" i="1"/>
  <c r="Z105" i="1" a="1"/>
  <c r="W12" i="1" a="1"/>
  <c r="AA181" i="1" a="1"/>
  <c r="W117" i="1" a="1"/>
  <c r="W89" i="1" a="1"/>
  <c r="Z77" i="1" a="1"/>
  <c r="AA13" i="1" a="1"/>
  <c r="AM109" i="1"/>
  <c r="W122" i="1" a="1"/>
  <c r="W160" i="1" a="1"/>
  <c r="X103" i="1" a="1"/>
  <c r="V89" i="1" a="1"/>
  <c r="W19" i="1" a="1"/>
  <c r="Y97" i="1" a="1"/>
  <c r="AM97" i="1"/>
  <c r="AJ37" i="1" a="1"/>
  <c r="AA117" i="1" a="1"/>
  <c r="W110" i="1" a="1"/>
  <c r="AM96" i="1"/>
  <c r="Y12" i="1" a="1"/>
  <c r="AA170" i="1" a="1"/>
  <c r="AM13" i="1"/>
  <c r="AA109" i="1" a="1"/>
  <c r="Y99" i="1" a="1"/>
  <c r="V165" i="1" a="1"/>
  <c r="AM91" i="1"/>
  <c r="W103" i="1" a="1"/>
  <c r="Z171" i="1" a="1"/>
  <c r="V114" i="1" a="1"/>
  <c r="X163" i="1" a="1"/>
  <c r="AM122" i="1"/>
  <c r="V86" i="1" a="1"/>
  <c r="Y160" i="1" a="1"/>
  <c r="W105" i="1" a="1"/>
  <c r="V106" i="1" a="1"/>
  <c r="Y96" i="1" a="1"/>
  <c r="AM81" i="1"/>
  <c r="AM40" i="1"/>
  <c r="Z170" i="1" a="1"/>
  <c r="Y98" i="1" a="1"/>
  <c r="V71" i="1" a="1"/>
  <c r="W99" i="1" a="1"/>
  <c r="Y128" i="1" a="1"/>
  <c r="AA110" i="1" a="1"/>
  <c r="W104" i="1" a="1"/>
  <c r="AA104" i="1" a="1"/>
  <c r="AM48" i="1"/>
  <c r="Y114" i="1" a="1"/>
  <c r="AM143" i="1"/>
  <c r="AM163" i="1"/>
  <c r="W18" i="1" a="1"/>
  <c r="V119" i="1" a="1"/>
  <c r="Y105" i="1" a="1"/>
  <c r="X27" i="1" a="1"/>
  <c r="Z181" i="1" a="1"/>
  <c r="V100" i="1" a="1"/>
  <c r="Y81" i="1" a="1"/>
  <c r="X69" i="1" a="1"/>
  <c r="Y57" i="1" a="1"/>
  <c r="V69" i="1" a="1"/>
  <c r="V180" i="1" a="1"/>
  <c r="Y186" i="1" a="1"/>
  <c r="AA128" i="1" a="1"/>
  <c r="Z39" i="1" a="1"/>
  <c r="X77" i="1" a="1"/>
  <c r="AM165" i="1"/>
  <c r="Y161" i="1" a="1"/>
  <c r="W98" i="1" a="1"/>
  <c r="X111" i="1" a="1"/>
  <c r="AA6" i="1" a="1"/>
  <c r="AA55" i="1" a="1"/>
  <c r="V48" i="1" a="1"/>
  <c r="W114" i="1" a="1"/>
  <c r="V161" i="1" a="1"/>
  <c r="Z6" i="1" a="1"/>
  <c r="AM33" i="1"/>
  <c r="Z100" i="1" a="1"/>
  <c r="V181" i="1" a="1"/>
  <c r="Y100" i="1" a="1"/>
  <c r="Y110" i="1" a="1"/>
  <c r="V128" i="1" a="1"/>
  <c r="X12" i="1" a="1"/>
  <c r="V40" i="1" a="1"/>
  <c r="V168" i="1" a="1"/>
  <c r="AM37" i="1"/>
  <c r="X39" i="1" a="1"/>
  <c r="W171" i="1" a="1"/>
  <c r="Z114" i="1" a="1"/>
  <c r="Z86" i="1" a="1"/>
  <c r="Z128" i="1" a="1"/>
  <c r="Z103" i="1" a="1"/>
  <c r="X40" i="1" a="1"/>
  <c r="V19" i="1" a="1"/>
  <c r="Y89" i="1" a="1"/>
  <c r="X57" i="1" a="1"/>
  <c r="Y165" i="1" a="1"/>
  <c r="AM18" i="1"/>
  <c r="V39" i="1" a="1"/>
  <c r="Y13" i="1" a="1"/>
  <c r="Z165" i="1" a="1"/>
  <c r="Z89" i="1" a="1"/>
  <c r="V110" i="1" a="1"/>
  <c r="AA12" i="1" a="1"/>
  <c r="AA96" i="1" a="1"/>
  <c r="Z97" i="1" a="1"/>
  <c r="AA57" i="1" a="1"/>
  <c r="Z106" i="1" a="1"/>
  <c r="Y104" i="1" a="1"/>
  <c r="W27" i="1" a="1"/>
  <c r="AA40" i="1" a="1"/>
  <c r="AA119" i="1" a="1"/>
  <c r="AM29" i="1"/>
  <c r="AM144" i="1"/>
  <c r="Y19" i="1" a="1"/>
  <c r="AA71" i="1" a="1"/>
  <c r="W55" i="1" a="1"/>
  <c r="Y48" i="1" a="1"/>
  <c r="V91" i="1" a="1"/>
  <c r="Z152" i="1" a="1"/>
  <c r="Y152" i="1" a="1"/>
  <c r="Z12" i="1" a="1"/>
  <c r="X177" i="1" a="1"/>
  <c r="Z27" i="1" a="1"/>
  <c r="W69" i="1" a="1"/>
  <c r="AA122" i="1" a="1"/>
  <c r="W96" i="1" a="1"/>
  <c r="Y77" i="1" a="1"/>
  <c r="AM5" i="1"/>
  <c r="Z14" i="1" a="1"/>
  <c r="Z91" i="1" a="1"/>
  <c r="Z177" i="1" a="1"/>
  <c r="V104" i="1" a="1"/>
  <c r="X89" i="1" a="1"/>
  <c r="Y27" i="1" a="1"/>
  <c r="AA81" i="1" a="1"/>
  <c r="Z96" i="1" a="1"/>
  <c r="AM57" i="1"/>
  <c r="X99" i="1" a="1"/>
  <c r="X165" i="1" a="1"/>
  <c r="V111" i="1" a="1"/>
  <c r="AM186" i="1"/>
  <c r="Y103" i="1" a="1"/>
  <c r="W170" i="1" a="1"/>
  <c r="AM171" i="1"/>
  <c r="AM12" i="1"/>
  <c r="AM140" i="1"/>
  <c r="W168" i="1" a="1"/>
  <c r="AM146" i="1"/>
  <c r="Z111" i="1" a="1"/>
  <c r="V152" i="1" a="1"/>
  <c r="Z81" i="1" a="1"/>
  <c r="AM19" i="1"/>
  <c r="W128" i="1" a="1"/>
  <c r="AA59" i="1" a="1"/>
  <c r="W97" i="1" a="1"/>
  <c r="Z161" i="1" a="1"/>
  <c r="Y177" i="1" a="1"/>
  <c r="X19" i="1" a="1"/>
  <c r="Z88" i="1" a="1"/>
  <c r="X160" i="1" a="1"/>
  <c r="Z109" i="1" a="1"/>
  <c r="Y171" i="1" a="1"/>
  <c r="AM88" i="1"/>
  <c r="AM128" i="1"/>
  <c r="AM201" i="1"/>
  <c r="AA14" i="1" a="1"/>
  <c r="W126" i="1" a="1"/>
  <c r="AM185" i="1"/>
  <c r="W37" i="1" a="1"/>
  <c r="AM155" i="1"/>
  <c r="AA86" i="1" a="1"/>
  <c r="X91" i="1" a="1"/>
  <c r="AA91" i="1" a="1"/>
  <c r="Z40" i="1" a="1"/>
  <c r="AM123" i="1"/>
  <c r="X106" i="1" a="1"/>
  <c r="AM77" i="1"/>
  <c r="X98" i="1" a="1"/>
  <c r="Y208" i="1" a="1"/>
  <c r="X100" i="1" a="1"/>
  <c r="AM170" i="1"/>
  <c r="X13" i="1" a="1"/>
  <c r="X155" i="1" a="1"/>
  <c r="W14" i="1" a="1"/>
  <c r="V99" i="1" a="1"/>
  <c r="W208" i="1" a="1"/>
  <c r="Z168" i="1" a="1"/>
  <c r="V171" i="1" a="1"/>
  <c r="AM32" i="1"/>
  <c r="AA186" i="1" a="1"/>
  <c r="V186" i="1" a="1"/>
  <c r="AA105" i="1" a="1"/>
  <c r="AM202" i="1"/>
  <c r="W177" i="1" a="1"/>
  <c r="AA177" i="1" a="1"/>
  <c r="X110" i="1" a="1"/>
  <c r="V97" i="1" a="1"/>
  <c r="Z57" i="1" a="1"/>
  <c r="AA88" i="1" a="1"/>
  <c r="AM168" i="1"/>
  <c r="V14" i="1" a="1"/>
  <c r="V98" i="1" a="1"/>
  <c r="Y86" i="1" a="1"/>
  <c r="X59" i="1" a="1"/>
  <c r="X14" i="1" a="1"/>
  <c r="W86" i="1" a="1"/>
  <c r="Y163" i="1" a="1"/>
  <c r="AA155" i="1" a="1"/>
  <c r="X186" i="1" a="1"/>
  <c r="AM17" i="1"/>
  <c r="AM126" i="1"/>
  <c r="X81" i="1" a="1"/>
  <c r="AM69" i="1"/>
  <c r="X181" i="1" a="1"/>
  <c r="Z19" i="1" a="1"/>
  <c r="AA18" i="1" a="1"/>
  <c r="Z117" i="1" a="1"/>
  <c r="AM67" i="1"/>
  <c r="V77" i="1" a="1"/>
  <c r="AA99" i="1" a="1"/>
  <c r="Y111" i="1" a="1"/>
  <c r="Y119" i="1" a="1"/>
  <c r="V126" i="1" a="1"/>
  <c r="W6" i="1" a="1"/>
  <c r="W39" i="1" a="1"/>
  <c r="AA77" i="1" a="1"/>
  <c r="V208" i="1" a="1"/>
  <c r="AM129" i="1"/>
  <c r="AA15" i="1" a="1"/>
  <c r="AM137" i="1"/>
  <c r="AA100" i="1" a="1"/>
  <c r="V155" i="1" a="1"/>
  <c r="AA103" i="1" a="1"/>
  <c r="Z69" i="1" a="1"/>
  <c r="AM27" i="1"/>
  <c r="Y40" i="1" a="1"/>
  <c r="W100" i="1" a="1"/>
  <c r="X119" i="1" a="1"/>
  <c r="Z48" i="1" a="1"/>
  <c r="W152" i="1" a="1"/>
  <c r="V117" i="1" a="1"/>
  <c r="X117" i="1" a="1"/>
  <c r="X128" i="1" a="1"/>
  <c r="V57" i="1" a="1"/>
  <c r="W77" i="1" a="1"/>
  <c r="W180" i="1" a="1"/>
  <c r="Y15" i="1" a="1"/>
  <c r="W163" i="1" a="1"/>
  <c r="AA69" i="1" a="1"/>
  <c r="W15" i="1" a="1"/>
  <c r="AA152" i="1" a="1"/>
  <c r="Z155" i="1" a="1"/>
  <c r="AM204" i="1"/>
  <c r="V81" i="1" a="1"/>
  <c r="AA97" i="1" a="1"/>
  <c r="AA160" i="1" a="1"/>
  <c r="V88" i="1" a="1"/>
  <c r="Z160" i="1" a="1"/>
  <c r="W40" i="1" a="1"/>
  <c r="AM147" i="1"/>
  <c r="V59" i="1" a="1"/>
  <c r="X96" i="1" a="1"/>
  <c r="X105" i="1" a="1"/>
  <c r="W106" i="1" a="1"/>
  <c r="V12" i="1" a="1"/>
  <c r="Y106" i="1" a="1"/>
  <c r="V96" i="1" a="1"/>
  <c r="W81" i="1" a="1"/>
  <c r="X126" i="1" a="1"/>
  <c r="Y37" i="1" a="1"/>
  <c r="AM132" i="1"/>
  <c r="AA180" i="1" a="1"/>
  <c r="AM142" i="1"/>
  <c r="Z163" i="1" a="1"/>
  <c r="Z71" i="1" a="1"/>
  <c r="AA106" i="1" a="1"/>
  <c r="Z110" i="1" a="1"/>
  <c r="V55" i="1" a="1"/>
  <c r="Y170" i="1" a="1"/>
  <c r="Z104" i="1" a="1"/>
  <c r="X97" i="1" a="1"/>
  <c r="W181" i="1" a="1"/>
  <c r="W181" i="1" l="1"/>
  <c r="X97" i="1"/>
  <c r="Z104" i="1"/>
  <c r="Y170" i="1"/>
  <c r="V55" i="1"/>
  <c r="Z110" i="1"/>
  <c r="AA106" i="1"/>
  <c r="Z71" i="1"/>
  <c r="Z163" i="1"/>
  <c r="AA180" i="1"/>
  <c r="Y37" i="1"/>
  <c r="X126" i="1"/>
  <c r="W81" i="1"/>
  <c r="V96" i="1"/>
  <c r="Y106" i="1"/>
  <c r="V12" i="1"/>
  <c r="W106" i="1"/>
  <c r="X105" i="1"/>
  <c r="X96" i="1"/>
  <c r="V59" i="1"/>
  <c r="W40" i="1"/>
  <c r="Z160" i="1"/>
  <c r="V88" i="1"/>
  <c r="AA160" i="1"/>
  <c r="AA97" i="1"/>
  <c r="V81" i="1"/>
  <c r="Z155" i="1"/>
  <c r="AA152" i="1"/>
  <c r="W15" i="1"/>
  <c r="AA69" i="1"/>
  <c r="W163" i="1"/>
  <c r="Y15" i="1"/>
  <c r="W180" i="1"/>
  <c r="W77" i="1"/>
  <c r="V57" i="1"/>
  <c r="X128" i="1"/>
  <c r="X117" i="1"/>
  <c r="V117" i="1"/>
  <c r="W152" i="1"/>
  <c r="Z48" i="1"/>
  <c r="X119" i="1"/>
  <c r="W100" i="1"/>
  <c r="Y40" i="1"/>
  <c r="Z69" i="1"/>
  <c r="AA103" i="1"/>
  <c r="V155" i="1"/>
  <c r="AA100" i="1"/>
  <c r="AA15" i="1"/>
  <c r="V208" i="1"/>
  <c r="AA77" i="1"/>
  <c r="W39" i="1"/>
  <c r="W6" i="1"/>
  <c r="V126" i="1"/>
  <c r="Y119" i="1"/>
  <c r="Y111" i="1"/>
  <c r="AA99" i="1"/>
  <c r="V77" i="1"/>
  <c r="Z117" i="1"/>
  <c r="AA18" i="1"/>
  <c r="Z19" i="1"/>
  <c r="X181" i="1"/>
  <c r="X81" i="1"/>
  <c r="X186" i="1"/>
  <c r="AA155" i="1"/>
  <c r="Y163" i="1"/>
  <c r="W86" i="1"/>
  <c r="X14" i="1"/>
  <c r="X59" i="1"/>
  <c r="Y86" i="1"/>
  <c r="V98" i="1"/>
  <c r="V14" i="1"/>
  <c r="AA88" i="1"/>
  <c r="Z57" i="1"/>
  <c r="V97" i="1"/>
  <c r="X110" i="1"/>
  <c r="AA177" i="1"/>
  <c r="W177" i="1"/>
  <c r="AA105" i="1"/>
  <c r="V186" i="1"/>
  <c r="AA186" i="1"/>
  <c r="V171" i="1"/>
  <c r="Z168" i="1"/>
  <c r="W208" i="1"/>
  <c r="V99" i="1"/>
  <c r="W14" i="1"/>
  <c r="X155" i="1"/>
  <c r="X13" i="1"/>
  <c r="X100" i="1"/>
  <c r="Y208" i="1"/>
  <c r="X98" i="1"/>
  <c r="X106" i="1"/>
  <c r="Z40" i="1"/>
  <c r="AA91" i="1"/>
  <c r="X91" i="1"/>
  <c r="AA86" i="1"/>
  <c r="W37" i="1"/>
  <c r="W126" i="1"/>
  <c r="AA14" i="1"/>
  <c r="Y171" i="1"/>
  <c r="Z109" i="1"/>
  <c r="X160" i="1"/>
  <c r="Z88" i="1"/>
  <c r="X19" i="1"/>
  <c r="Y177" i="1"/>
  <c r="Z161" i="1"/>
  <c r="W97" i="1"/>
  <c r="AA59" i="1"/>
  <c r="W128" i="1"/>
  <c r="Z81" i="1"/>
  <c r="V152" i="1"/>
  <c r="Z111" i="1"/>
  <c r="W168" i="1"/>
  <c r="W170" i="1"/>
  <c r="Y103" i="1"/>
  <c r="V111" i="1"/>
  <c r="X165" i="1"/>
  <c r="X99" i="1"/>
  <c r="Z96" i="1"/>
  <c r="AA81" i="1"/>
  <c r="Y27" i="1"/>
  <c r="X89" i="1"/>
  <c r="V104" i="1"/>
  <c r="Z177" i="1"/>
  <c r="Z91" i="1"/>
  <c r="Z14" i="1"/>
  <c r="Y77" i="1"/>
  <c r="W96" i="1"/>
  <c r="AA122" i="1"/>
  <c r="W69" i="1"/>
  <c r="Z27" i="1"/>
  <c r="X177" i="1"/>
  <c r="Z12" i="1"/>
  <c r="Y152" i="1"/>
  <c r="Z152" i="1"/>
  <c r="V91" i="1"/>
  <c r="Y48" i="1"/>
  <c r="W55" i="1"/>
  <c r="AA71" i="1"/>
  <c r="Y19" i="1"/>
  <c r="AA119" i="1"/>
  <c r="AA40" i="1"/>
  <c r="W27" i="1"/>
  <c r="Y104" i="1"/>
  <c r="Z106" i="1"/>
  <c r="AA57" i="1"/>
  <c r="Z97" i="1"/>
  <c r="AA96" i="1"/>
  <c r="AA12" i="1"/>
  <c r="V110" i="1"/>
  <c r="Z89" i="1"/>
  <c r="Z165" i="1"/>
  <c r="Y13" i="1"/>
  <c r="V39" i="1"/>
  <c r="Y165" i="1"/>
  <c r="X57" i="1"/>
  <c r="Y89" i="1"/>
  <c r="V19" i="1"/>
  <c r="X40" i="1"/>
  <c r="Z103" i="1"/>
  <c r="Z128" i="1"/>
  <c r="Z86" i="1"/>
  <c r="Z114" i="1"/>
  <c r="W171" i="1"/>
  <c r="X39" i="1"/>
  <c r="V168" i="1"/>
  <c r="V40" i="1"/>
  <c r="X12" i="1"/>
  <c r="V128" i="1"/>
  <c r="Y110" i="1"/>
  <c r="Y100" i="1"/>
  <c r="V181" i="1"/>
  <c r="Z100" i="1"/>
  <c r="Z6" i="1"/>
  <c r="V161" i="1"/>
  <c r="W114" i="1"/>
  <c r="V48" i="1"/>
  <c r="AA55" i="1"/>
  <c r="AA6" i="1"/>
  <c r="X111" i="1"/>
  <c r="W98" i="1"/>
  <c r="Y161" i="1"/>
  <c r="X77" i="1"/>
  <c r="Z39" i="1"/>
  <c r="AA128" i="1"/>
  <c r="Y186" i="1"/>
  <c r="V180" i="1"/>
  <c r="V69" i="1"/>
  <c r="Y57" i="1"/>
  <c r="X69" i="1"/>
  <c r="Y81" i="1"/>
  <c r="V100" i="1"/>
  <c r="Z181" i="1"/>
  <c r="X27" i="1"/>
  <c r="Y105" i="1"/>
  <c r="V119" i="1"/>
  <c r="W18" i="1"/>
  <c r="Y114" i="1"/>
  <c r="AA104" i="1"/>
  <c r="W104" i="1"/>
  <c r="AA110" i="1"/>
  <c r="Y128" i="1"/>
  <c r="W99" i="1"/>
  <c r="V71" i="1"/>
  <c r="Y98" i="1"/>
  <c r="Z170" i="1"/>
  <c r="Y96" i="1"/>
  <c r="V106" i="1"/>
  <c r="W105" i="1"/>
  <c r="Y160" i="1"/>
  <c r="V86" i="1"/>
  <c r="X163" i="1"/>
  <c r="V114" i="1"/>
  <c r="Z171" i="1"/>
  <c r="W103" i="1"/>
  <c r="V165" i="1"/>
  <c r="Y99" i="1"/>
  <c r="AA109" i="1"/>
  <c r="AA170" i="1"/>
  <c r="Y12" i="1"/>
  <c r="W110" i="1"/>
  <c r="AA117" i="1"/>
  <c r="AJ37" i="1"/>
  <c r="Y97" i="1"/>
  <c r="W19" i="1"/>
  <c r="V89" i="1"/>
  <c r="X103" i="1"/>
  <c r="W160" i="1"/>
  <c r="W122" i="1"/>
  <c r="AA13" i="1"/>
  <c r="Z77" i="1"/>
  <c r="W89" i="1"/>
  <c r="W117" i="1"/>
  <c r="AA181" i="1"/>
  <c r="W12" i="1"/>
  <c r="Z105" i="1"/>
  <c r="V122" i="1"/>
  <c r="X208" i="1"/>
  <c r="Z15" i="1"/>
  <c r="AA161" i="1"/>
  <c r="X109" i="1"/>
  <c r="AA114" i="1"/>
  <c r="AA48" i="1"/>
  <c r="AA37" i="1"/>
  <c r="Y69" i="1"/>
  <c r="AA19" i="1"/>
  <c r="W57" i="1"/>
  <c r="X104" i="1"/>
  <c r="AA27" i="1"/>
  <c r="W91" i="1"/>
  <c r="V18" i="1"/>
  <c r="W186" i="1"/>
  <c r="X6" i="1"/>
  <c r="Z180" i="1"/>
  <c r="AA98" i="1"/>
  <c r="W165" i="1"/>
  <c r="X161" i="1"/>
  <c r="AA171" i="1"/>
  <c r="Z126" i="1"/>
  <c r="V163" i="1"/>
  <c r="Z208" i="1"/>
  <c r="V6" i="1"/>
  <c r="Y109" i="1"/>
  <c r="X171" i="1"/>
  <c r="Z37" i="1"/>
  <c r="X168" i="1"/>
  <c r="AA39" i="1"/>
  <c r="Y6" i="1"/>
  <c r="AA111" i="1"/>
  <c r="Y180" i="1"/>
  <c r="W71" i="1"/>
  <c r="Z98" i="1"/>
  <c r="Z59" i="1"/>
  <c r="Y14" i="1"/>
  <c r="W59" i="1"/>
  <c r="X114" i="1"/>
  <c r="W48" i="1"/>
  <c r="V170" i="1"/>
  <c r="Y18" i="1"/>
  <c r="X15" i="1"/>
  <c r="X88" i="1"/>
  <c r="V13" i="1"/>
  <c r="Y155" i="1"/>
  <c r="X55" i="1"/>
  <c r="Z55" i="1"/>
  <c r="Y126" i="1"/>
  <c r="AA126" i="1"/>
  <c r="Y122" i="1"/>
  <c r="X152" i="1"/>
  <c r="X86" i="1"/>
  <c r="Z18" i="1"/>
  <c r="AA163" i="1"/>
  <c r="Z186" i="1"/>
  <c r="Y71" i="1"/>
  <c r="AA165" i="1"/>
  <c r="Z99" i="1"/>
  <c r="Y59" i="1"/>
  <c r="V37" i="1"/>
  <c r="Y55" i="1"/>
  <c r="Y117" i="1"/>
  <c r="AA89" i="1"/>
  <c r="W111" i="1"/>
  <c r="X180" i="1"/>
  <c r="W155" i="1"/>
  <c r="Y88" i="1"/>
  <c r="Y168" i="1"/>
  <c r="AA168" i="1"/>
  <c r="V177" i="1"/>
  <c r="V105" i="1"/>
  <c r="Y91" i="1"/>
  <c r="X18" i="1"/>
  <c r="W109" i="1"/>
  <c r="W13" i="1"/>
  <c r="Z13" i="1"/>
  <c r="X170" i="1"/>
  <c r="Y39" i="1"/>
  <c r="V27" i="1"/>
  <c r="Y181" i="1"/>
  <c r="V103" i="1"/>
  <c r="X122" i="1"/>
  <c r="X71" i="1"/>
  <c r="W88" i="1"/>
  <c r="V160" i="1"/>
  <c r="Z119" i="1"/>
  <c r="Z122" i="1"/>
  <c r="W119" i="1"/>
  <c r="AA208" i="1"/>
  <c r="W161" i="1"/>
  <c r="V109" i="1"/>
  <c r="V15" i="1"/>
  <c r="X48" i="1"/>
  <c r="X37" i="1"/>
  <c r="V3" i="5"/>
  <c r="T3" i="5"/>
  <c r="U3" i="5" s="1"/>
  <c r="AJ209" i="1"/>
  <c r="R209" i="1"/>
  <c r="AF209" i="1"/>
  <c r="AP209" i="1"/>
  <c r="AC209" i="1" l="1"/>
  <c r="AH209" i="1"/>
  <c r="U209" i="1"/>
  <c r="T209" i="1" s="1"/>
  <c r="BG208" i="1"/>
  <c r="S209" i="1"/>
  <c r="AR209" i="1" l="1"/>
  <c r="AN208" i="1"/>
  <c r="AI208" i="1"/>
  <c r="AG208" i="1"/>
  <c r="J208" i="1"/>
  <c r="AJ208" i="1" a="1"/>
  <c r="E208" i="1"/>
  <c r="Q208" i="1"/>
  <c r="L208" i="1"/>
  <c r="F208" i="1"/>
  <c r="AE208" i="1"/>
  <c r="N208" i="1"/>
  <c r="AU208" i="1"/>
  <c r="K208" i="1"/>
  <c r="AK208" i="1" a="1"/>
  <c r="H208" i="1"/>
  <c r="AD208" i="1"/>
  <c r="I208" i="1"/>
  <c r="AS208" i="1"/>
  <c r="AK208" i="1" l="1"/>
  <c r="AJ208" i="1"/>
  <c r="R208" i="1"/>
  <c r="AF208" i="1"/>
  <c r="AO208" i="1"/>
  <c r="AP208" i="1" l="1"/>
  <c r="AC208" i="1"/>
  <c r="AH208" i="1"/>
  <c r="U208" i="1"/>
  <c r="T208" i="1" s="1"/>
  <c r="BG207" i="1"/>
  <c r="S208" i="1"/>
  <c r="AR208" i="1" l="1"/>
  <c r="AN207" i="1"/>
  <c r="AI207" i="1"/>
  <c r="AG207" i="1"/>
  <c r="J207" i="1"/>
  <c r="AJ207" i="1" a="1"/>
  <c r="AL207" i="1"/>
  <c r="AT207" i="1"/>
  <c r="M207" i="1"/>
  <c r="AJ207" i="1" l="1"/>
  <c r="R207" i="1"/>
  <c r="AF207" i="1"/>
  <c r="AP207" i="1" l="1"/>
  <c r="AC207" i="1"/>
  <c r="AH207" i="1"/>
  <c r="U207" i="1"/>
  <c r="T207" i="1" s="1"/>
  <c r="BG206" i="1"/>
  <c r="S207" i="1"/>
  <c r="AR207" i="1" l="1"/>
  <c r="AN206" i="1"/>
  <c r="AI206" i="1"/>
  <c r="AG206" i="1"/>
  <c r="J206" i="1"/>
  <c r="AJ206" i="1" a="1"/>
  <c r="AJ206" i="1" l="1"/>
  <c r="R206" i="1"/>
  <c r="AF206" i="1"/>
  <c r="AP206" i="1"/>
  <c r="AC206" i="1" l="1"/>
  <c r="AH206" i="1"/>
  <c r="U206" i="1"/>
  <c r="T206" i="1" s="1"/>
  <c r="BG205" i="1"/>
  <c r="S206" i="1"/>
  <c r="AR206" i="1" l="1"/>
  <c r="AN205" i="1"/>
  <c r="AI205" i="1"/>
  <c r="AG205" i="1"/>
  <c r="J205" i="1"/>
  <c r="AJ205" i="1" a="1"/>
  <c r="AT205" i="1"/>
  <c r="F205" i="1"/>
  <c r="AE205" i="1"/>
  <c r="AD205" i="1"/>
  <c r="AL205" i="1"/>
  <c r="E205" i="1"/>
  <c r="AK205" i="1" a="1"/>
  <c r="K205" i="1"/>
  <c r="M205" i="1"/>
  <c r="Q205" i="1"/>
  <c r="AU205" i="1"/>
  <c r="I205" i="1"/>
  <c r="L205" i="1"/>
  <c r="N205" i="1"/>
  <c r="H205" i="1"/>
  <c r="AS205" i="1"/>
  <c r="AK205" i="1" l="1"/>
  <c r="AJ205" i="1"/>
  <c r="R205" i="1"/>
  <c r="AF205" i="1"/>
  <c r="AO205" i="1"/>
  <c r="AP205" i="1" l="1"/>
  <c r="AC205" i="1"/>
  <c r="AH205" i="1"/>
  <c r="U205" i="1"/>
  <c r="T205" i="1" s="1"/>
  <c r="BG204" i="1"/>
  <c r="S205" i="1"/>
  <c r="AR205" i="1" l="1"/>
  <c r="AN204" i="1"/>
  <c r="AI204" i="1"/>
  <c r="AG204" i="1"/>
  <c r="J204" i="1"/>
  <c r="AJ204" i="1" a="1"/>
  <c r="AL204" i="1"/>
  <c r="K204" i="1"/>
  <c r="L204" i="1"/>
  <c r="AS204" i="1"/>
  <c r="E204" i="1"/>
  <c r="AT204" i="1"/>
  <c r="AK204" i="1" a="1"/>
  <c r="Q204" i="1"/>
  <c r="M204" i="1"/>
  <c r="AD204" i="1"/>
  <c r="AE204" i="1"/>
  <c r="I204" i="1"/>
  <c r="AK204" i="1" l="1"/>
  <c r="AJ204" i="1"/>
  <c r="R204" i="1"/>
  <c r="AF204" i="1"/>
  <c r="AO204" i="1"/>
  <c r="AP204" i="1" l="1"/>
  <c r="AC204" i="1"/>
  <c r="AH204" i="1"/>
  <c r="U204" i="1"/>
  <c r="T204" i="1" s="1"/>
  <c r="BG203" i="1"/>
  <c r="S204" i="1"/>
  <c r="AR204" i="1" l="1"/>
  <c r="AN203" i="1"/>
  <c r="AI203" i="1"/>
  <c r="AG203" i="1"/>
  <c r="J203" i="1"/>
  <c r="AJ203" i="1" a="1"/>
  <c r="AT203" i="1"/>
  <c r="I203" i="1"/>
  <c r="E203" i="1"/>
  <c r="AE203" i="1"/>
  <c r="AU203" i="1"/>
  <c r="N203" i="1"/>
  <c r="M203" i="1"/>
  <c r="AL203" i="1"/>
  <c r="AD203" i="1"/>
  <c r="K203" i="1"/>
  <c r="Q203" i="1"/>
  <c r="F203" i="1"/>
  <c r="AJ203" i="1" l="1"/>
  <c r="R203" i="1"/>
  <c r="AF203" i="1"/>
  <c r="AO203" i="1"/>
  <c r="AP203" i="1" l="1"/>
  <c r="AC203" i="1"/>
  <c r="AH203" i="1"/>
  <c r="U203" i="1"/>
  <c r="T203" i="1" s="1"/>
  <c r="BG202" i="1"/>
  <c r="S203" i="1"/>
  <c r="AR203" i="1" l="1"/>
  <c r="AN202" i="1"/>
  <c r="AI202" i="1"/>
  <c r="AG202" i="1"/>
  <c r="J202" i="1"/>
  <c r="AJ202" i="1" a="1"/>
  <c r="AT202" i="1"/>
  <c r="AL202" i="1"/>
  <c r="L202" i="1"/>
  <c r="AU202" i="1"/>
  <c r="E202" i="1"/>
  <c r="AE202" i="1"/>
  <c r="Q202" i="1"/>
  <c r="AK202" i="1" a="1"/>
  <c r="AS202" i="1"/>
  <c r="F202" i="1"/>
  <c r="N202" i="1"/>
  <c r="K202" i="1"/>
  <c r="AD202" i="1"/>
  <c r="H202" i="1"/>
  <c r="M202" i="1"/>
  <c r="I202" i="1"/>
  <c r="AK202" i="1" l="1"/>
  <c r="AJ202" i="1"/>
  <c r="R202" i="1"/>
  <c r="AF202" i="1"/>
  <c r="AO202" i="1"/>
  <c r="AP202" i="1" l="1"/>
  <c r="AC202" i="1"/>
  <c r="AH202" i="1"/>
  <c r="U202" i="1"/>
  <c r="T202" i="1" s="1"/>
  <c r="BG201" i="1"/>
  <c r="S202" i="1"/>
  <c r="AR202" i="1" l="1"/>
  <c r="AN201" i="1"/>
  <c r="AI201" i="1"/>
  <c r="AG201" i="1"/>
  <c r="J201" i="1"/>
  <c r="AJ201" i="1" a="1"/>
  <c r="AL201" i="1"/>
  <c r="AK201" i="1" a="1"/>
  <c r="Q201" i="1"/>
  <c r="I201" i="1"/>
  <c r="E201" i="1"/>
  <c r="M201" i="1"/>
  <c r="AD201" i="1"/>
  <c r="AU201" i="1"/>
  <c r="AE201" i="1"/>
  <c r="AS201" i="1"/>
  <c r="H201" i="1"/>
  <c r="F201" i="1"/>
  <c r="AT201" i="1"/>
  <c r="N201" i="1"/>
  <c r="L201" i="1"/>
  <c r="K201" i="1"/>
  <c r="AK201" i="1" l="1"/>
  <c r="AJ201" i="1"/>
  <c r="R201" i="1"/>
  <c r="AF201" i="1"/>
  <c r="AO201" i="1"/>
  <c r="AP201" i="1" l="1"/>
  <c r="AC201" i="1"/>
  <c r="AH201" i="1"/>
  <c r="U201" i="1"/>
  <c r="T201" i="1" s="1"/>
  <c r="BG200" i="1"/>
  <c r="S201" i="1"/>
  <c r="AR201" i="1" l="1"/>
  <c r="AN200" i="1"/>
  <c r="AI200" i="1"/>
  <c r="AG200" i="1"/>
  <c r="J200" i="1"/>
  <c r="AJ200" i="1" a="1"/>
  <c r="AD200" i="1"/>
  <c r="E200" i="1"/>
  <c r="AU200" i="1"/>
  <c r="N200" i="1"/>
  <c r="M200" i="1"/>
  <c r="AL200" i="1"/>
  <c r="I200" i="1"/>
  <c r="AK200" i="1" a="1"/>
  <c r="Q200" i="1"/>
  <c r="H200" i="1"/>
  <c r="AE200" i="1"/>
  <c r="AT200" i="1"/>
  <c r="F200" i="1"/>
  <c r="L200" i="1"/>
  <c r="AK200" i="1" l="1"/>
  <c r="AJ200" i="1"/>
  <c r="R200" i="1"/>
  <c r="AF200" i="1"/>
  <c r="AP200" i="1" l="1"/>
  <c r="AC200" i="1"/>
  <c r="AH200" i="1"/>
  <c r="U200" i="1"/>
  <c r="T200" i="1" s="1"/>
  <c r="BG199" i="1"/>
  <c r="S200" i="1"/>
  <c r="AR200" i="1" l="1"/>
  <c r="AN199" i="1"/>
  <c r="AI199" i="1"/>
  <c r="AG199" i="1"/>
  <c r="J199" i="1"/>
  <c r="AJ199" i="1" a="1"/>
  <c r="M199" i="1"/>
  <c r="K199" i="1"/>
  <c r="F199" i="1"/>
  <c r="AE199" i="1"/>
  <c r="Q199" i="1"/>
  <c r="N199" i="1"/>
  <c r="AD199" i="1"/>
  <c r="AT199" i="1"/>
  <c r="E199" i="1"/>
  <c r="L199" i="1"/>
  <c r="AS199" i="1"/>
  <c r="AL199" i="1"/>
  <c r="AK199" i="1" a="1"/>
  <c r="I199" i="1"/>
  <c r="AU199" i="1"/>
  <c r="AK199" i="1" l="1"/>
  <c r="AJ199" i="1"/>
  <c r="R199" i="1"/>
  <c r="AF199" i="1"/>
  <c r="AP199" i="1"/>
  <c r="AC199" i="1" l="1"/>
  <c r="AH199" i="1"/>
  <c r="U199" i="1"/>
  <c r="T199" i="1" s="1"/>
  <c r="BG198" i="1"/>
  <c r="S199" i="1"/>
  <c r="AR199" i="1" l="1"/>
  <c r="AN198" i="1"/>
  <c r="AI198" i="1"/>
  <c r="AG198" i="1"/>
  <c r="J198" i="1"/>
  <c r="AJ198" i="1" a="1"/>
  <c r="AJ198" i="1" l="1"/>
  <c r="R198" i="1"/>
  <c r="AF198" i="1"/>
  <c r="AP198" i="1"/>
  <c r="AC198" i="1" l="1"/>
  <c r="AH198" i="1"/>
  <c r="U198" i="1"/>
  <c r="T198" i="1" s="1"/>
  <c r="BG197" i="1"/>
  <c r="S198" i="1"/>
  <c r="AR198" i="1" l="1"/>
  <c r="AN197" i="1"/>
  <c r="AI197" i="1"/>
  <c r="AG197" i="1"/>
  <c r="J197" i="1"/>
  <c r="AJ197" i="1" a="1"/>
  <c r="AJ197" i="1" l="1"/>
  <c r="R197" i="1"/>
  <c r="AF197" i="1"/>
  <c r="AP197" i="1"/>
  <c r="AC197" i="1" l="1"/>
  <c r="AH197" i="1"/>
  <c r="U197" i="1"/>
  <c r="T197" i="1" s="1"/>
  <c r="BG196" i="1"/>
  <c r="S197" i="1"/>
  <c r="AR197" i="1" l="1"/>
  <c r="AN196" i="1"/>
  <c r="AI196" i="1"/>
  <c r="AG196" i="1"/>
  <c r="J196" i="1"/>
  <c r="AJ196" i="1" a="1"/>
  <c r="AJ196" i="1" l="1"/>
  <c r="R196" i="1"/>
  <c r="AF196" i="1"/>
  <c r="AP196" i="1"/>
  <c r="AC196" i="1" l="1"/>
  <c r="AH196" i="1"/>
  <c r="U196" i="1"/>
  <c r="T196" i="1" s="1"/>
  <c r="BG195" i="1"/>
  <c r="S196" i="1"/>
  <c r="AR196" i="1" l="1"/>
  <c r="AN195" i="1"/>
  <c r="AI195" i="1"/>
  <c r="AG195" i="1"/>
  <c r="J195" i="1"/>
  <c r="AJ195" i="1" a="1"/>
  <c r="AJ195" i="1" l="1"/>
  <c r="AF195" i="1"/>
  <c r="AP195" i="1"/>
  <c r="R195" i="1"/>
  <c r="AC195" i="1" l="1"/>
  <c r="AH195" i="1"/>
  <c r="U195" i="1"/>
  <c r="T195" i="1" s="1"/>
  <c r="BG194" i="1"/>
  <c r="S195" i="1"/>
  <c r="AR195" i="1" l="1"/>
  <c r="AN194" i="1"/>
  <c r="AI194" i="1"/>
  <c r="AG194" i="1"/>
  <c r="J194" i="1"/>
  <c r="AJ194" i="1" a="1"/>
  <c r="AJ194" i="1" l="1"/>
  <c r="AF194" i="1"/>
  <c r="AP194" i="1"/>
  <c r="R194" i="1"/>
  <c r="AC194" i="1" l="1"/>
  <c r="AH194" i="1"/>
  <c r="U194" i="1"/>
  <c r="T194" i="1" s="1"/>
  <c r="BG193" i="1"/>
  <c r="S194" i="1"/>
  <c r="AR194" i="1" l="1"/>
  <c r="AN193" i="1"/>
  <c r="AI193" i="1"/>
  <c r="AG193" i="1"/>
  <c r="J193" i="1"/>
  <c r="AJ193" i="1" a="1"/>
  <c r="AJ193" i="1" l="1"/>
  <c r="R193" i="1"/>
  <c r="AF193" i="1"/>
  <c r="AP193" i="1"/>
  <c r="AC193" i="1" l="1"/>
  <c r="AH193" i="1"/>
  <c r="U193" i="1"/>
  <c r="T193" i="1" s="1"/>
  <c r="BG192" i="1"/>
  <c r="S193" i="1"/>
  <c r="AR193" i="1" l="1"/>
  <c r="AN192" i="1"/>
  <c r="AI192" i="1"/>
  <c r="AG192" i="1"/>
  <c r="J192" i="1"/>
  <c r="AJ192" i="1" a="1"/>
  <c r="AJ192" i="1" l="1"/>
  <c r="R192" i="1"/>
  <c r="AF192" i="1"/>
  <c r="AP192" i="1"/>
  <c r="AC192" i="1" l="1"/>
  <c r="AH192" i="1"/>
  <c r="U192" i="1"/>
  <c r="T192" i="1" s="1"/>
  <c r="BG191" i="1"/>
  <c r="S192" i="1"/>
  <c r="AR192" i="1" l="1"/>
  <c r="AN191" i="1"/>
  <c r="AI191" i="1"/>
  <c r="AG191" i="1"/>
  <c r="J191" i="1"/>
  <c r="AJ191" i="1" a="1"/>
  <c r="AJ191" i="1" l="1"/>
  <c r="AP191" i="1"/>
  <c r="AF191" i="1"/>
  <c r="R191" i="1"/>
  <c r="AC191" i="1" l="1"/>
  <c r="AH191" i="1"/>
  <c r="U191" i="1"/>
  <c r="T191" i="1" s="1"/>
  <c r="BG190" i="1"/>
  <c r="S191" i="1"/>
  <c r="AR191" i="1" l="1"/>
  <c r="AN190" i="1"/>
  <c r="AI190" i="1"/>
  <c r="AG190" i="1"/>
  <c r="J190" i="1"/>
  <c r="AJ190" i="1" a="1"/>
  <c r="AJ190" i="1" l="1"/>
  <c r="AF190" i="1"/>
  <c r="AP190" i="1"/>
  <c r="R190" i="1"/>
  <c r="AC190" i="1" l="1"/>
  <c r="AH190" i="1"/>
  <c r="U190" i="1"/>
  <c r="T190" i="1" s="1"/>
  <c r="BG189" i="1"/>
  <c r="S190" i="1"/>
  <c r="AR190" i="1" l="1"/>
  <c r="AN189" i="1"/>
  <c r="AI189" i="1"/>
  <c r="AG189" i="1"/>
  <c r="J189" i="1"/>
  <c r="AJ189" i="1" a="1"/>
  <c r="AJ189" i="1" l="1"/>
  <c r="R189" i="1"/>
  <c r="AF189" i="1"/>
  <c r="AP189" i="1"/>
  <c r="AC189" i="1" l="1"/>
  <c r="AH189" i="1"/>
  <c r="U189" i="1"/>
  <c r="T189" i="1" s="1"/>
  <c r="BG188" i="1"/>
  <c r="S189" i="1"/>
  <c r="AR189" i="1" l="1"/>
  <c r="AN188" i="1"/>
  <c r="AI188" i="1"/>
  <c r="AG188" i="1"/>
  <c r="J188" i="1"/>
  <c r="AJ188" i="1" a="1"/>
  <c r="AJ188" i="1" l="1"/>
  <c r="R188" i="1"/>
  <c r="AF188" i="1"/>
  <c r="AP188" i="1"/>
  <c r="AC188" i="1" l="1"/>
  <c r="AH188" i="1"/>
  <c r="U188" i="1"/>
  <c r="T188" i="1" s="1"/>
  <c r="BG187" i="1"/>
  <c r="S188" i="1"/>
  <c r="AR188" i="1" l="1"/>
  <c r="AN187" i="1"/>
  <c r="AI187" i="1"/>
  <c r="AG187" i="1"/>
  <c r="J187" i="1"/>
  <c r="AJ187" i="1" a="1"/>
  <c r="AL187" i="1"/>
  <c r="AE187" i="1"/>
  <c r="K187" i="1"/>
  <c r="AK187" i="1" a="1"/>
  <c r="I187" i="1"/>
  <c r="M187" i="1"/>
  <c r="AD187" i="1"/>
  <c r="L187" i="1"/>
  <c r="E187" i="1"/>
  <c r="AU187" i="1"/>
  <c r="Q187" i="1"/>
  <c r="AS187" i="1"/>
  <c r="AT187" i="1"/>
  <c r="H187" i="1"/>
  <c r="F187" i="1"/>
  <c r="N187" i="1"/>
  <c r="AK187" i="1" l="1"/>
  <c r="AJ187" i="1"/>
  <c r="AO187" i="1"/>
  <c r="R187" i="1"/>
  <c r="AP187" i="1"/>
  <c r="AF187" i="1"/>
  <c r="AC187" i="1" l="1"/>
  <c r="AH187" i="1"/>
  <c r="U187" i="1"/>
  <c r="T187" i="1" s="1"/>
  <c r="BG186" i="1"/>
  <c r="S187" i="1"/>
  <c r="AR187" i="1" l="1"/>
  <c r="AN186" i="1"/>
  <c r="AI186" i="1"/>
  <c r="AG186" i="1"/>
  <c r="J186" i="1"/>
  <c r="AJ186" i="1" a="1"/>
  <c r="M186" i="1"/>
  <c r="AD186" i="1"/>
  <c r="I186" i="1"/>
  <c r="F186" i="1"/>
  <c r="AK186" i="1" a="1"/>
  <c r="AE186" i="1"/>
  <c r="AT186" i="1"/>
  <c r="Q186" i="1"/>
  <c r="H186" i="1"/>
  <c r="K186" i="1"/>
  <c r="L186" i="1"/>
  <c r="AL186" i="1"/>
  <c r="AS186" i="1"/>
  <c r="AU186" i="1"/>
  <c r="E186" i="1"/>
  <c r="N186" i="1"/>
  <c r="AK186" i="1" l="1"/>
  <c r="AJ186" i="1"/>
  <c r="R186" i="1"/>
  <c r="AF186" i="1"/>
  <c r="AO186" i="1"/>
  <c r="AP186" i="1" l="1"/>
  <c r="AC186" i="1"/>
  <c r="AH186" i="1"/>
  <c r="U186" i="1"/>
  <c r="T186" i="1" s="1"/>
  <c r="BG185" i="1"/>
  <c r="S186" i="1"/>
  <c r="AR186" i="1" l="1"/>
  <c r="AN185" i="1"/>
  <c r="AI185" i="1"/>
  <c r="AG185" i="1"/>
  <c r="J185" i="1"/>
  <c r="AJ185" i="1" a="1"/>
  <c r="Q185" i="1"/>
  <c r="F185" i="1"/>
  <c r="E185" i="1"/>
  <c r="AS185" i="1"/>
  <c r="AU185" i="1"/>
  <c r="N185" i="1"/>
  <c r="AE185" i="1"/>
  <c r="AD185" i="1"/>
  <c r="K185" i="1"/>
  <c r="L185" i="1"/>
  <c r="AK185" i="1" a="1"/>
  <c r="AK185" i="1" l="1"/>
  <c r="AJ185" i="1"/>
  <c r="R185" i="1"/>
  <c r="AF185" i="1"/>
  <c r="AO185" i="1"/>
  <c r="AP185" i="1" l="1"/>
  <c r="AC185" i="1"/>
  <c r="AH185" i="1"/>
  <c r="U185" i="1"/>
  <c r="T185" i="1" s="1"/>
  <c r="BG184" i="1"/>
  <c r="S185" i="1"/>
  <c r="AR185" i="1" l="1"/>
  <c r="AN184" i="1"/>
  <c r="AI184" i="1"/>
  <c r="AG184" i="1"/>
  <c r="J184" i="1"/>
  <c r="AJ184" i="1" a="1"/>
  <c r="AJ184" i="1" l="1"/>
  <c r="R184" i="1"/>
  <c r="AP184" i="1"/>
  <c r="AF184" i="1"/>
  <c r="AC184" i="1" l="1"/>
  <c r="AH184" i="1"/>
  <c r="U184" i="1"/>
  <c r="T184" i="1" s="1"/>
  <c r="BG183" i="1"/>
  <c r="S184" i="1"/>
  <c r="AR184" i="1" l="1"/>
  <c r="AN183" i="1"/>
  <c r="AI183" i="1"/>
  <c r="AG183" i="1"/>
  <c r="J183" i="1"/>
  <c r="AJ183" i="1" a="1"/>
  <c r="AJ183" i="1" l="1"/>
  <c r="AP183" i="1"/>
  <c r="R183" i="1"/>
  <c r="AF183" i="1"/>
  <c r="AC183" i="1" l="1"/>
  <c r="AH183" i="1"/>
  <c r="U183" i="1"/>
  <c r="T183" i="1" s="1"/>
  <c r="BG182" i="1"/>
  <c r="S183" i="1"/>
  <c r="AR183" i="1" l="1"/>
  <c r="AN182" i="1"/>
  <c r="AI182" i="1"/>
  <c r="AG182" i="1"/>
  <c r="J182" i="1"/>
  <c r="AJ182" i="1" a="1"/>
  <c r="AJ182" i="1" l="1"/>
  <c r="R182" i="1"/>
  <c r="AF182" i="1"/>
  <c r="AP182" i="1"/>
  <c r="AC182" i="1" l="1"/>
  <c r="AH182" i="1"/>
  <c r="U182" i="1"/>
  <c r="T182" i="1" s="1"/>
  <c r="BG181" i="1"/>
  <c r="S182" i="1"/>
  <c r="AR182" i="1" l="1"/>
  <c r="AN181" i="1"/>
  <c r="AI181" i="1"/>
  <c r="AG181" i="1"/>
  <c r="J181" i="1"/>
  <c r="AJ181" i="1" a="1"/>
  <c r="M181" i="1"/>
  <c r="AT181" i="1"/>
  <c r="AD181" i="1"/>
  <c r="I181" i="1"/>
  <c r="AS181" i="1"/>
  <c r="K181" i="1"/>
  <c r="Q181" i="1"/>
  <c r="AL181" i="1"/>
  <c r="E181" i="1"/>
  <c r="L181" i="1"/>
  <c r="AK181" i="1" a="1"/>
  <c r="AK181" i="1" l="1"/>
  <c r="AJ181" i="1"/>
  <c r="R181" i="1"/>
  <c r="AF181" i="1"/>
  <c r="AO181" i="1"/>
  <c r="AP181" i="1" l="1"/>
  <c r="AC181" i="1"/>
  <c r="AH181" i="1"/>
  <c r="U181" i="1"/>
  <c r="T181" i="1" s="1"/>
  <c r="BG180" i="1"/>
  <c r="S181" i="1"/>
  <c r="AR181" i="1" l="1"/>
  <c r="AN180" i="1"/>
  <c r="AI180" i="1"/>
  <c r="AG180" i="1"/>
  <c r="J180" i="1"/>
  <c r="AJ180" i="1" a="1"/>
  <c r="AL180" i="1"/>
  <c r="E180" i="1"/>
  <c r="AD180" i="1"/>
  <c r="L180" i="1"/>
  <c r="F180" i="1"/>
  <c r="AS180" i="1"/>
  <c r="H180" i="1"/>
  <c r="M180" i="1"/>
  <c r="AT180" i="1"/>
  <c r="I180" i="1"/>
  <c r="AU180" i="1"/>
  <c r="Q180" i="1"/>
  <c r="AE180" i="1"/>
  <c r="K180" i="1"/>
  <c r="AK180" i="1" a="1"/>
  <c r="N180" i="1"/>
  <c r="AK180" i="1" l="1"/>
  <c r="AJ180" i="1"/>
  <c r="R180" i="1"/>
  <c r="AF180" i="1"/>
  <c r="AO180" i="1"/>
  <c r="AP180" i="1" l="1"/>
  <c r="AC180" i="1"/>
  <c r="AH180" i="1"/>
  <c r="U180" i="1"/>
  <c r="T180" i="1" s="1"/>
  <c r="BG179" i="1"/>
  <c r="S180" i="1"/>
  <c r="AR180" i="1" l="1"/>
  <c r="AN179" i="1"/>
  <c r="AI179" i="1"/>
  <c r="AG179" i="1"/>
  <c r="J179" i="1"/>
  <c r="AJ179" i="1" a="1"/>
  <c r="AJ179" i="1" l="1"/>
  <c r="R179" i="1"/>
  <c r="AF179" i="1"/>
  <c r="AP179" i="1"/>
  <c r="AC179" i="1" l="1"/>
  <c r="AH179" i="1"/>
  <c r="U179" i="1"/>
  <c r="T179" i="1" s="1"/>
  <c r="BG178" i="1"/>
  <c r="S179" i="1"/>
  <c r="AR179" i="1" l="1"/>
  <c r="AN178" i="1"/>
  <c r="AI178" i="1"/>
  <c r="AG178" i="1"/>
  <c r="J178" i="1"/>
  <c r="AJ178" i="1" a="1"/>
  <c r="M178" i="1"/>
  <c r="AU178" i="1"/>
  <c r="AD178" i="1"/>
  <c r="E178" i="1"/>
  <c r="Q178" i="1"/>
  <c r="K178" i="1"/>
  <c r="AE178" i="1"/>
  <c r="L178" i="1"/>
  <c r="H178" i="1"/>
  <c r="F178" i="1"/>
  <c r="AL178" i="1"/>
  <c r="AT178" i="1"/>
  <c r="AS178" i="1"/>
  <c r="I178" i="1"/>
  <c r="AK178" i="1" a="1"/>
  <c r="N178" i="1"/>
  <c r="AK178" i="1" l="1"/>
  <c r="AJ178" i="1"/>
  <c r="R178" i="1"/>
  <c r="AF178" i="1"/>
  <c r="AO178" i="1"/>
  <c r="AP178" i="1" l="1"/>
  <c r="AC178" i="1"/>
  <c r="AH178" i="1"/>
  <c r="S178" i="1" s="1"/>
  <c r="U178" i="1"/>
  <c r="T178" i="1" s="1"/>
  <c r="BG177" i="1"/>
  <c r="AR178" i="1" l="1"/>
  <c r="AN177" i="1"/>
  <c r="AI177" i="1"/>
  <c r="AG177" i="1"/>
  <c r="J177" i="1"/>
  <c r="AJ177" i="1" a="1"/>
  <c r="AT177" i="1"/>
  <c r="AE177" i="1"/>
  <c r="I177" i="1"/>
  <c r="AK177" i="1" a="1"/>
  <c r="Q177" i="1"/>
  <c r="AS177" i="1"/>
  <c r="L177" i="1"/>
  <c r="AU177" i="1"/>
  <c r="H177" i="1"/>
  <c r="E177" i="1"/>
  <c r="M177" i="1"/>
  <c r="N177" i="1"/>
  <c r="AL177" i="1"/>
  <c r="F177" i="1"/>
  <c r="K177" i="1"/>
  <c r="AD177" i="1"/>
  <c r="AK177" i="1" l="1"/>
  <c r="AJ177" i="1"/>
  <c r="R177" i="1"/>
  <c r="AF177" i="1"/>
  <c r="AO177" i="1"/>
  <c r="AP177" i="1" l="1"/>
  <c r="AC177" i="1"/>
  <c r="AH177" i="1"/>
  <c r="U177" i="1"/>
  <c r="T177" i="1" s="1"/>
  <c r="BG176" i="1"/>
  <c r="S177" i="1"/>
  <c r="AR177" i="1" l="1"/>
  <c r="AN176" i="1"/>
  <c r="AI176" i="1"/>
  <c r="AG176" i="1"/>
  <c r="J176" i="1"/>
  <c r="AJ176" i="1" a="1"/>
  <c r="AJ176" i="1" l="1"/>
  <c r="R176" i="1"/>
  <c r="AF176" i="1"/>
  <c r="AP176" i="1"/>
  <c r="AC176" i="1" l="1"/>
  <c r="AH176" i="1"/>
  <c r="U176" i="1"/>
  <c r="T176" i="1" s="1"/>
  <c r="BG175" i="1"/>
  <c r="S176" i="1"/>
  <c r="AR176" i="1" l="1"/>
  <c r="AN175" i="1"/>
  <c r="AI175" i="1"/>
  <c r="AG175" i="1"/>
  <c r="J175" i="1"/>
  <c r="AJ175" i="1" a="1"/>
  <c r="AJ175" i="1" l="1"/>
  <c r="R175" i="1"/>
  <c r="AF175" i="1"/>
  <c r="AP175" i="1"/>
  <c r="AC175" i="1" l="1"/>
  <c r="AH175" i="1"/>
  <c r="U175" i="1"/>
  <c r="T175" i="1" s="1"/>
  <c r="BG174" i="1"/>
  <c r="S175" i="1"/>
  <c r="AR175" i="1" l="1"/>
  <c r="AN174" i="1"/>
  <c r="AI174" i="1"/>
  <c r="AG174" i="1"/>
  <c r="J174" i="1"/>
  <c r="AJ174" i="1" a="1"/>
  <c r="AJ174" i="1" l="1"/>
  <c r="R174" i="1"/>
  <c r="AF174" i="1"/>
  <c r="AP174" i="1"/>
  <c r="AC174" i="1" l="1"/>
  <c r="AH174" i="1"/>
  <c r="U174" i="1"/>
  <c r="T174" i="1" s="1"/>
  <c r="BG173" i="1"/>
  <c r="S174" i="1"/>
  <c r="AR174" i="1" l="1"/>
  <c r="AN173" i="1"/>
  <c r="AI173" i="1"/>
  <c r="AG173" i="1"/>
  <c r="J173" i="1"/>
  <c r="AJ173" i="1" a="1"/>
  <c r="AJ173" i="1" l="1"/>
  <c r="AF173" i="1"/>
  <c r="AP173" i="1"/>
  <c r="R173" i="1"/>
  <c r="AC173" i="1" l="1"/>
  <c r="AH173" i="1"/>
  <c r="U173" i="1"/>
  <c r="T173" i="1" s="1"/>
  <c r="BG172" i="1"/>
  <c r="S173" i="1"/>
  <c r="AR173" i="1" l="1"/>
  <c r="AN172" i="1"/>
  <c r="AI172" i="1"/>
  <c r="AG172" i="1"/>
  <c r="J172" i="1"/>
  <c r="AJ172" i="1" a="1"/>
  <c r="AJ172" i="1" l="1"/>
  <c r="R172" i="1"/>
  <c r="AF172" i="1"/>
  <c r="AP172" i="1"/>
  <c r="AC172" i="1" l="1"/>
  <c r="AH172" i="1"/>
  <c r="U172" i="1"/>
  <c r="T172" i="1" s="1"/>
  <c r="BG171" i="1"/>
  <c r="S172" i="1"/>
  <c r="AR172" i="1" l="1"/>
  <c r="AN171" i="1"/>
  <c r="AI171" i="1"/>
  <c r="AG171" i="1"/>
  <c r="J171" i="1"/>
  <c r="AJ171" i="1" a="1"/>
  <c r="M171" i="1"/>
  <c r="F171" i="1"/>
  <c r="K171" i="1"/>
  <c r="L171" i="1"/>
  <c r="I171" i="1"/>
  <c r="E171" i="1"/>
  <c r="AS171" i="1"/>
  <c r="N171" i="1"/>
  <c r="AL171" i="1"/>
  <c r="AE171" i="1"/>
  <c r="Q171" i="1"/>
  <c r="H171" i="1"/>
  <c r="AU171" i="1"/>
  <c r="AT171" i="1"/>
  <c r="AK171" i="1" a="1"/>
  <c r="AD171" i="1"/>
  <c r="AK171" i="1" l="1"/>
  <c r="AJ171" i="1"/>
  <c r="AO171" i="1"/>
  <c r="R171" i="1"/>
  <c r="AP171" i="1"/>
  <c r="AF171" i="1"/>
  <c r="AC171" i="1" l="1"/>
  <c r="AH171" i="1"/>
  <c r="U171" i="1"/>
  <c r="T171" i="1" s="1"/>
  <c r="BG170" i="1"/>
  <c r="S171" i="1"/>
  <c r="AR171" i="1" l="1"/>
  <c r="AN170" i="1"/>
  <c r="AI170" i="1"/>
  <c r="AG170" i="1"/>
  <c r="J170" i="1"/>
  <c r="AJ170" i="1" a="1"/>
  <c r="AL170" i="1"/>
  <c r="AD170" i="1"/>
  <c r="N170" i="1"/>
  <c r="AE170" i="1"/>
  <c r="K170" i="1"/>
  <c r="AT170" i="1"/>
  <c r="AS170" i="1"/>
  <c r="AK170" i="1" a="1"/>
  <c r="I170" i="1"/>
  <c r="M170" i="1"/>
  <c r="L170" i="1"/>
  <c r="E170" i="1"/>
  <c r="AU170" i="1"/>
  <c r="Q170" i="1"/>
  <c r="F170" i="1"/>
  <c r="H170" i="1"/>
  <c r="AK170" i="1" l="1"/>
  <c r="AJ170" i="1"/>
  <c r="AO170" i="1"/>
  <c r="R170" i="1"/>
  <c r="AP170" i="1"/>
  <c r="AF170" i="1"/>
  <c r="AC170" i="1" l="1"/>
  <c r="AH170" i="1"/>
  <c r="U170" i="1"/>
  <c r="T170" i="1" s="1"/>
  <c r="BG169" i="1"/>
  <c r="S170" i="1"/>
  <c r="AR170" i="1" l="1"/>
  <c r="AN169" i="1"/>
  <c r="AI169" i="1"/>
  <c r="AG169" i="1"/>
  <c r="J169" i="1"/>
  <c r="AJ169" i="1" a="1"/>
  <c r="AJ169" i="1" l="1"/>
  <c r="R169" i="1"/>
  <c r="AP169" i="1"/>
  <c r="AF169" i="1"/>
  <c r="AC169" i="1" l="1"/>
  <c r="AH169" i="1"/>
  <c r="U169" i="1"/>
  <c r="T169" i="1" s="1"/>
  <c r="BG168" i="1"/>
  <c r="S169" i="1"/>
  <c r="AR169" i="1" l="1"/>
  <c r="AN168" i="1"/>
  <c r="AI168" i="1"/>
  <c r="AG168" i="1"/>
  <c r="J168" i="1"/>
  <c r="AJ168" i="1" a="1"/>
  <c r="AU168" i="1"/>
  <c r="AD168" i="1"/>
  <c r="L168" i="1"/>
  <c r="AS168" i="1"/>
  <c r="E168" i="1"/>
  <c r="K168" i="1"/>
  <c r="AE168" i="1"/>
  <c r="AK168" i="1" a="1"/>
  <c r="I168" i="1"/>
  <c r="F168" i="1"/>
  <c r="H168" i="1"/>
  <c r="N168" i="1"/>
  <c r="AK168" i="1" l="1"/>
  <c r="AJ168" i="1"/>
  <c r="AO168" i="1"/>
  <c r="R168" i="1"/>
  <c r="AP168" i="1"/>
  <c r="AF168" i="1"/>
  <c r="AC168" i="1" l="1"/>
  <c r="AH168" i="1"/>
  <c r="U168" i="1"/>
  <c r="T168" i="1" s="1"/>
  <c r="BG167" i="1"/>
  <c r="S168" i="1"/>
  <c r="AR168" i="1" l="1"/>
  <c r="AN167" i="1"/>
  <c r="AI167" i="1"/>
  <c r="AG167" i="1"/>
  <c r="J167" i="1"/>
  <c r="AJ167" i="1" a="1"/>
  <c r="AJ167" i="1" l="1"/>
  <c r="R167" i="1"/>
  <c r="AF167" i="1"/>
  <c r="AP167" i="1"/>
  <c r="AC167" i="1" l="1"/>
  <c r="AH167" i="1"/>
  <c r="U167" i="1"/>
  <c r="T167" i="1" s="1"/>
  <c r="BG166" i="1"/>
  <c r="S167" i="1"/>
  <c r="AR167" i="1" l="1"/>
  <c r="AN166" i="1"/>
  <c r="AI166" i="1"/>
  <c r="AG166" i="1"/>
  <c r="J166" i="1"/>
  <c r="AJ166" i="1" a="1"/>
  <c r="AJ166" i="1" l="1"/>
  <c r="R166" i="1"/>
  <c r="AF166" i="1"/>
  <c r="AP166" i="1"/>
  <c r="AC166" i="1" l="1"/>
  <c r="AH166" i="1"/>
  <c r="U166" i="1"/>
  <c r="T166" i="1" s="1"/>
  <c r="BG165" i="1"/>
  <c r="S166" i="1"/>
  <c r="AR166" i="1" l="1"/>
  <c r="AN165" i="1"/>
  <c r="AI165" i="1"/>
  <c r="AG165" i="1"/>
  <c r="J165" i="1"/>
  <c r="AJ165" i="1" a="1"/>
  <c r="AT165" i="1"/>
  <c r="AE165" i="1"/>
  <c r="L165" i="1"/>
  <c r="I165" i="1"/>
  <c r="AD165" i="1"/>
  <c r="H165" i="1"/>
  <c r="E165" i="1"/>
  <c r="AL165" i="1"/>
  <c r="M165" i="1"/>
  <c r="Q165" i="1"/>
  <c r="AS165" i="1"/>
  <c r="K165" i="1"/>
  <c r="AK165" i="1" a="1"/>
  <c r="F165" i="1"/>
  <c r="AU165" i="1"/>
  <c r="N165" i="1"/>
  <c r="AK165" i="1" l="1"/>
  <c r="AJ165" i="1"/>
  <c r="R165" i="1"/>
  <c r="AF165" i="1"/>
  <c r="AO165" i="1"/>
  <c r="AP165" i="1" l="1"/>
  <c r="AC165" i="1"/>
  <c r="AH165" i="1"/>
  <c r="U165" i="1"/>
  <c r="T165" i="1" s="1"/>
  <c r="BG164" i="1"/>
  <c r="S165" i="1"/>
  <c r="AR165" i="1" l="1"/>
  <c r="AN164" i="1"/>
  <c r="AI164" i="1"/>
  <c r="AG164" i="1"/>
  <c r="J164" i="1"/>
  <c r="AJ164" i="1" a="1"/>
  <c r="AJ164" i="1" l="1"/>
  <c r="R164" i="1"/>
  <c r="AF164" i="1"/>
  <c r="AP164" i="1"/>
  <c r="AC164" i="1" l="1"/>
  <c r="AH164" i="1"/>
  <c r="U164" i="1"/>
  <c r="T164" i="1" s="1"/>
  <c r="BG163" i="1"/>
  <c r="S164" i="1"/>
  <c r="AR164" i="1" l="1"/>
  <c r="AN163" i="1"/>
  <c r="AI163" i="1"/>
  <c r="AG163" i="1"/>
  <c r="J163" i="1"/>
  <c r="AJ163" i="1" a="1"/>
  <c r="AL163" i="1"/>
  <c r="K163" i="1"/>
  <c r="L163" i="1"/>
  <c r="AE163" i="1"/>
  <c r="Q163" i="1"/>
  <c r="I163" i="1"/>
  <c r="AK163" i="1" a="1"/>
  <c r="M163" i="1"/>
  <c r="AT163" i="1"/>
  <c r="AU163" i="1"/>
  <c r="E163" i="1"/>
  <c r="AS163" i="1"/>
  <c r="AD163" i="1"/>
  <c r="F163" i="1"/>
  <c r="H163" i="1"/>
  <c r="N163" i="1"/>
  <c r="AK163" i="1" l="1"/>
  <c r="AJ163" i="1"/>
  <c r="R163" i="1"/>
  <c r="AF163" i="1"/>
  <c r="AO163" i="1"/>
  <c r="AP163" i="1" l="1"/>
  <c r="AC163" i="1"/>
  <c r="AH163" i="1"/>
  <c r="U163" i="1"/>
  <c r="T163" i="1" s="1"/>
  <c r="BG162" i="1"/>
  <c r="S163" i="1"/>
  <c r="AR163" i="1" l="1"/>
  <c r="AQ163" i="1"/>
  <c r="AN162" i="1"/>
  <c r="AI162" i="1"/>
  <c r="AG162" i="1"/>
  <c r="J162" i="1"/>
  <c r="AJ162" i="1" a="1"/>
  <c r="AJ162" i="1" l="1"/>
  <c r="R162" i="1"/>
  <c r="AF162" i="1"/>
  <c r="AP162" i="1"/>
  <c r="AC162" i="1" l="1"/>
  <c r="AH162" i="1"/>
  <c r="U162" i="1"/>
  <c r="T162" i="1" s="1"/>
  <c r="BG161" i="1"/>
  <c r="S162" i="1"/>
  <c r="AQ200" i="1" l="1"/>
  <c r="AQ199" i="1"/>
  <c r="AQ198" i="1"/>
  <c r="AQ197" i="1"/>
  <c r="AQ196" i="1"/>
  <c r="AQ195" i="1"/>
  <c r="AQ194" i="1"/>
  <c r="AQ193" i="1"/>
  <c r="AQ192" i="1"/>
  <c r="AQ191" i="1"/>
  <c r="AQ190" i="1"/>
  <c r="AQ189" i="1"/>
  <c r="AQ188" i="1"/>
  <c r="AQ187" i="1"/>
  <c r="AR162" i="1"/>
  <c r="AQ162" i="1"/>
  <c r="AN161" i="1"/>
  <c r="AI161" i="1"/>
  <c r="AG161" i="1"/>
  <c r="J161" i="1"/>
  <c r="AJ161" i="1" a="1"/>
  <c r="AU161" i="1"/>
  <c r="Q161" i="1"/>
  <c r="AS161" i="1"/>
  <c r="L161" i="1"/>
  <c r="H161" i="1"/>
  <c r="AE161" i="1"/>
  <c r="M161" i="1"/>
  <c r="AD161" i="1"/>
  <c r="E161" i="1"/>
  <c r="N161" i="1"/>
  <c r="K161" i="1"/>
  <c r="AT161" i="1"/>
  <c r="AL161" i="1"/>
  <c r="F161" i="1"/>
  <c r="AK161" i="1" a="1"/>
  <c r="I161" i="1"/>
  <c r="AK161" i="1" l="1"/>
  <c r="AJ161" i="1"/>
  <c r="R161" i="1"/>
  <c r="AF161" i="1"/>
  <c r="AO161" i="1"/>
  <c r="AP161" i="1" l="1"/>
  <c r="AC161" i="1"/>
  <c r="AH161" i="1"/>
  <c r="U161" i="1"/>
  <c r="T161" i="1" s="1"/>
  <c r="BG160" i="1"/>
  <c r="S161" i="1"/>
  <c r="AQ176" i="1" l="1"/>
  <c r="AQ175" i="1"/>
  <c r="AQ174" i="1"/>
  <c r="AQ173" i="1"/>
  <c r="AQ172" i="1"/>
  <c r="AQ171" i="1"/>
  <c r="AQ170" i="1"/>
  <c r="AQ169" i="1"/>
  <c r="AQ168" i="1"/>
  <c r="AQ167" i="1"/>
  <c r="AQ166" i="1"/>
  <c r="AQ165" i="1"/>
  <c r="AQ164" i="1"/>
  <c r="AQ161" i="1"/>
  <c r="AR161" i="1"/>
  <c r="AN160" i="1"/>
  <c r="AI160" i="1"/>
  <c r="AG160" i="1"/>
  <c r="J160" i="1"/>
  <c r="AJ160" i="1" a="1"/>
  <c r="AD160" i="1"/>
  <c r="K160" i="1"/>
  <c r="E160" i="1"/>
  <c r="AE160" i="1"/>
  <c r="H160" i="1"/>
  <c r="F160" i="1"/>
  <c r="AU160" i="1"/>
  <c r="M160" i="1"/>
  <c r="Q160" i="1"/>
  <c r="AK160" i="1" a="1"/>
  <c r="AT160" i="1"/>
  <c r="I160" i="1"/>
  <c r="N160" i="1"/>
  <c r="AS160" i="1"/>
  <c r="AL160" i="1"/>
  <c r="L160" i="1"/>
  <c r="AK160" i="1" l="1"/>
  <c r="AJ160" i="1"/>
  <c r="R160" i="1"/>
  <c r="AF160" i="1"/>
  <c r="AO160" i="1"/>
  <c r="AP160" i="1" l="1"/>
  <c r="AC160" i="1"/>
  <c r="AH160" i="1"/>
  <c r="U160" i="1"/>
  <c r="T160" i="1" s="1"/>
  <c r="BG159" i="1"/>
  <c r="S160" i="1"/>
  <c r="AR160" i="1" l="1"/>
  <c r="AQ160" i="1"/>
  <c r="AN159" i="1"/>
  <c r="AI159" i="1"/>
  <c r="AG159" i="1"/>
  <c r="J159" i="1"/>
  <c r="AJ159" i="1" a="1"/>
  <c r="AJ159" i="1" l="1"/>
  <c r="R159" i="1"/>
  <c r="AF159" i="1"/>
  <c r="AP159" i="1"/>
  <c r="AC159" i="1" l="1"/>
  <c r="AH159" i="1"/>
  <c r="U159" i="1"/>
  <c r="T159" i="1" s="1"/>
  <c r="BG158" i="1"/>
  <c r="S159" i="1"/>
  <c r="AQ209" i="1" l="1"/>
  <c r="AQ208" i="1"/>
  <c r="AQ207" i="1"/>
  <c r="AQ206" i="1"/>
  <c r="AQ205" i="1"/>
  <c r="AQ204" i="1"/>
  <c r="AQ203" i="1"/>
  <c r="AQ202" i="1"/>
  <c r="AQ201" i="1"/>
  <c r="AR159" i="1"/>
  <c r="AQ159" i="1"/>
  <c r="AN158" i="1"/>
  <c r="AI158" i="1"/>
  <c r="AG158" i="1"/>
  <c r="J158" i="1"/>
  <c r="AJ158" i="1" a="1"/>
  <c r="AJ158" i="1" l="1"/>
  <c r="R158" i="1"/>
  <c r="AF158" i="1"/>
  <c r="AP158" i="1"/>
  <c r="AC158" i="1" l="1"/>
  <c r="AH158" i="1"/>
  <c r="U158" i="1"/>
  <c r="T158" i="1" s="1"/>
  <c r="BG157" i="1"/>
  <c r="S158" i="1"/>
  <c r="AR158" i="1" l="1"/>
  <c r="AQ158" i="1"/>
  <c r="AN157" i="1"/>
  <c r="AI157" i="1"/>
  <c r="AG157" i="1"/>
  <c r="J157" i="1"/>
  <c r="AJ157" i="1" a="1"/>
  <c r="AJ157" i="1" l="1"/>
  <c r="R157" i="1"/>
  <c r="AF157" i="1"/>
  <c r="AP157" i="1"/>
  <c r="AC157" i="1" l="1"/>
  <c r="AH157" i="1"/>
  <c r="U157" i="1"/>
  <c r="T157" i="1" s="1"/>
  <c r="BG156" i="1"/>
  <c r="S157" i="1"/>
  <c r="AR157" i="1" l="1"/>
  <c r="AQ157" i="1"/>
  <c r="AN156" i="1"/>
  <c r="AI156" i="1"/>
  <c r="AG156" i="1"/>
  <c r="J156" i="1"/>
  <c r="AJ156" i="1" a="1"/>
  <c r="AJ156" i="1" l="1"/>
  <c r="R156" i="1"/>
  <c r="AF156" i="1"/>
  <c r="AP156" i="1"/>
  <c r="AC156" i="1" l="1"/>
  <c r="AH156" i="1"/>
  <c r="U156" i="1"/>
  <c r="T156" i="1" s="1"/>
  <c r="BG155" i="1"/>
  <c r="S156" i="1"/>
  <c r="AQ156" i="1" l="1"/>
  <c r="AR156" i="1"/>
  <c r="AN155" i="1"/>
  <c r="AI155" i="1"/>
  <c r="AG155" i="1"/>
  <c r="J155" i="1"/>
  <c r="AJ155" i="1" a="1"/>
  <c r="AT155" i="1"/>
  <c r="L155" i="1"/>
  <c r="AK155" i="1" a="1"/>
  <c r="F155" i="1"/>
  <c r="M155" i="1"/>
  <c r="AS155" i="1"/>
  <c r="K155" i="1"/>
  <c r="E155" i="1"/>
  <c r="AU155" i="1"/>
  <c r="I155" i="1"/>
  <c r="N155" i="1"/>
  <c r="AD155" i="1"/>
  <c r="Q155" i="1"/>
  <c r="AL155" i="1"/>
  <c r="AE155" i="1"/>
  <c r="H155" i="1"/>
  <c r="AK155" i="1" l="1"/>
  <c r="AJ155" i="1"/>
  <c r="R155" i="1"/>
  <c r="AF155" i="1"/>
  <c r="AO155" i="1"/>
  <c r="AP155" i="1" l="1"/>
  <c r="AC155" i="1"/>
  <c r="AH155" i="1"/>
  <c r="U155" i="1"/>
  <c r="T155" i="1" s="1"/>
  <c r="BG154" i="1"/>
  <c r="S155" i="1"/>
  <c r="AR155" i="1" l="1"/>
  <c r="AQ155" i="1"/>
  <c r="AN154" i="1"/>
  <c r="AI154" i="1"/>
  <c r="AG154" i="1"/>
  <c r="J154" i="1"/>
  <c r="AJ154" i="1" a="1"/>
  <c r="AJ154" i="1" l="1"/>
  <c r="R154" i="1"/>
  <c r="AP154" i="1"/>
  <c r="AF154" i="1"/>
  <c r="AC154" i="1" l="1"/>
  <c r="AH154" i="1"/>
  <c r="U154" i="1"/>
  <c r="T154" i="1" s="1"/>
  <c r="BG153" i="1"/>
  <c r="S154" i="1"/>
  <c r="AQ154" i="1" l="1"/>
  <c r="AR154" i="1"/>
  <c r="AN153" i="1"/>
  <c r="AI153" i="1"/>
  <c r="AG153" i="1"/>
  <c r="J153" i="1"/>
  <c r="AJ153" i="1" a="1"/>
  <c r="AJ153" i="1" l="1"/>
  <c r="R153" i="1"/>
  <c r="AP153" i="1"/>
  <c r="AF153" i="1"/>
  <c r="AC153" i="1" l="1"/>
  <c r="AH153" i="1"/>
  <c r="U153" i="1"/>
  <c r="T153" i="1" s="1"/>
  <c r="BG152" i="1"/>
  <c r="S153" i="1"/>
  <c r="AQ186" i="1" l="1"/>
  <c r="AQ185" i="1"/>
  <c r="AQ184" i="1"/>
  <c r="AQ183" i="1"/>
  <c r="AQ182" i="1"/>
  <c r="AQ181" i="1"/>
  <c r="AQ180" i="1"/>
  <c r="AQ179" i="1"/>
  <c r="AQ178" i="1"/>
  <c r="AQ177" i="1"/>
  <c r="AQ153" i="1"/>
  <c r="AR153" i="1"/>
  <c r="AN152" i="1"/>
  <c r="AI152" i="1"/>
  <c r="AG152" i="1"/>
  <c r="J152" i="1"/>
  <c r="AJ152" i="1" a="1"/>
  <c r="L152" i="1"/>
  <c r="Q152" i="1"/>
  <c r="AS152" i="1"/>
  <c r="H152" i="1"/>
  <c r="M152" i="1"/>
  <c r="AU152" i="1"/>
  <c r="E152" i="1"/>
  <c r="K152" i="1"/>
  <c r="N152" i="1"/>
  <c r="AT152" i="1"/>
  <c r="AK152" i="1" a="1"/>
  <c r="F152" i="1"/>
  <c r="AL152" i="1"/>
  <c r="AE152" i="1"/>
  <c r="AD152" i="1"/>
  <c r="AK152" i="1" l="1"/>
  <c r="AJ152" i="1"/>
  <c r="R152" i="1"/>
  <c r="AF152" i="1"/>
  <c r="AO152" i="1"/>
  <c r="AP152" i="1" l="1"/>
  <c r="AC152" i="1"/>
  <c r="AH152" i="1"/>
  <c r="U152" i="1"/>
  <c r="T152" i="1" s="1"/>
  <c r="BG151" i="1"/>
  <c r="S152" i="1"/>
  <c r="AQ152" i="1" l="1"/>
  <c r="AR152" i="1"/>
  <c r="AN151" i="1"/>
  <c r="AI151" i="1"/>
  <c r="AG151" i="1"/>
  <c r="J151" i="1"/>
  <c r="AJ151" i="1" a="1"/>
  <c r="AJ151" i="1" l="1"/>
  <c r="R151" i="1"/>
  <c r="AF151" i="1"/>
  <c r="AP151" i="1"/>
  <c r="AC151" i="1" l="1"/>
  <c r="AH151" i="1"/>
  <c r="U151" i="1"/>
  <c r="T151" i="1" s="1"/>
  <c r="BG150" i="1"/>
  <c r="S151" i="1"/>
  <c r="AR151" i="1" l="1"/>
  <c r="AQ151" i="1"/>
  <c r="AN150" i="1"/>
  <c r="AI150" i="1"/>
  <c r="AG150" i="1"/>
  <c r="J150" i="1"/>
  <c r="AJ150" i="1" a="1"/>
  <c r="AJ150" i="1" l="1"/>
  <c r="R150" i="1"/>
  <c r="AF150" i="1"/>
  <c r="AP150" i="1"/>
  <c r="AC150" i="1" l="1"/>
  <c r="AH150" i="1"/>
  <c r="U150" i="1"/>
  <c r="T150" i="1" s="1"/>
  <c r="BG149" i="1"/>
  <c r="S150" i="1"/>
  <c r="AR150" i="1" l="1"/>
  <c r="AQ150" i="1"/>
  <c r="AN149" i="1"/>
  <c r="AI149" i="1"/>
  <c r="AG149" i="1"/>
  <c r="J149" i="1"/>
  <c r="AJ149" i="1" a="1"/>
  <c r="AJ149" i="1" l="1"/>
  <c r="R149" i="1"/>
  <c r="AF149" i="1"/>
  <c r="AP149" i="1"/>
  <c r="AC149" i="1" l="1"/>
  <c r="AH149" i="1"/>
  <c r="U149" i="1"/>
  <c r="T149" i="1" s="1"/>
  <c r="BG148" i="1"/>
  <c r="S149" i="1"/>
  <c r="AQ149" i="1" l="1"/>
  <c r="AR149" i="1"/>
  <c r="AN148" i="1"/>
  <c r="AI148" i="1"/>
  <c r="AG148" i="1"/>
  <c r="J148" i="1"/>
  <c r="AJ148" i="1" a="1"/>
  <c r="AL148" i="1"/>
  <c r="Q148" i="1"/>
  <c r="I148" i="1"/>
  <c r="AU148" i="1"/>
  <c r="K148" i="1"/>
  <c r="M148" i="1"/>
  <c r="AT148" i="1"/>
  <c r="AK148" i="1" a="1"/>
  <c r="AE148" i="1"/>
  <c r="L148" i="1"/>
  <c r="AD148" i="1"/>
  <c r="H148" i="1"/>
  <c r="AK148" i="1" l="1"/>
  <c r="AJ148" i="1"/>
  <c r="R148" i="1"/>
  <c r="AF148" i="1"/>
  <c r="AP148" i="1" l="1"/>
  <c r="AC148" i="1"/>
  <c r="AH148" i="1"/>
  <c r="U148" i="1"/>
  <c r="T148" i="1" s="1"/>
  <c r="BG147" i="1"/>
  <c r="S148" i="1"/>
  <c r="AR148" i="1" l="1"/>
  <c r="AQ148" i="1"/>
  <c r="AN147" i="1"/>
  <c r="AI147" i="1"/>
  <c r="AG147" i="1"/>
  <c r="J147" i="1"/>
  <c r="AJ147" i="1" a="1"/>
  <c r="M147" i="1"/>
  <c r="AT147" i="1"/>
  <c r="AK147" i="1" a="1"/>
  <c r="L147" i="1"/>
  <c r="E147" i="1"/>
  <c r="F147" i="1"/>
  <c r="K147" i="1"/>
  <c r="AL147" i="1"/>
  <c r="Q147" i="1"/>
  <c r="AD147" i="1"/>
  <c r="I147" i="1"/>
  <c r="AS147" i="1"/>
  <c r="N147" i="1"/>
  <c r="H147" i="1"/>
  <c r="AE147" i="1"/>
  <c r="AU147" i="1"/>
  <c r="AK147" i="1" l="1"/>
  <c r="AJ147" i="1"/>
  <c r="R147" i="1"/>
  <c r="AF147" i="1"/>
  <c r="AO147" i="1"/>
  <c r="AP147" i="1" l="1"/>
  <c r="AC147" i="1"/>
  <c r="AH147" i="1"/>
  <c r="U147" i="1"/>
  <c r="T147" i="1" s="1"/>
  <c r="BG146" i="1"/>
  <c r="S147" i="1"/>
  <c r="AR147" i="1" l="1"/>
  <c r="AQ147" i="1"/>
  <c r="AN146" i="1"/>
  <c r="AI146" i="1"/>
  <c r="AG146" i="1"/>
  <c r="J146" i="1"/>
  <c r="AJ146" i="1" a="1"/>
  <c r="M146" i="1"/>
  <c r="L146" i="1"/>
  <c r="E146" i="1"/>
  <c r="AK146" i="1" a="1"/>
  <c r="I146" i="1"/>
  <c r="F146" i="1"/>
  <c r="AT146" i="1"/>
  <c r="AL146" i="1"/>
  <c r="AD146" i="1"/>
  <c r="K146" i="1"/>
  <c r="N146" i="1"/>
  <c r="AE146" i="1"/>
  <c r="H146" i="1"/>
  <c r="AU146" i="1"/>
  <c r="Q146" i="1"/>
  <c r="AS146" i="1"/>
  <c r="AK146" i="1" l="1"/>
  <c r="AJ146" i="1"/>
  <c r="R146" i="1"/>
  <c r="AF146" i="1"/>
  <c r="AO146" i="1"/>
  <c r="AP146" i="1" l="1"/>
  <c r="AC146" i="1"/>
  <c r="AH146" i="1"/>
  <c r="U146" i="1"/>
  <c r="T146" i="1" s="1"/>
  <c r="BG145" i="1"/>
  <c r="S146" i="1"/>
  <c r="AR146" i="1" l="1"/>
  <c r="AQ146" i="1"/>
  <c r="AN145" i="1"/>
  <c r="AI145" i="1"/>
  <c r="AG145" i="1"/>
  <c r="J145" i="1"/>
  <c r="AJ145" i="1" a="1"/>
  <c r="M145" i="1"/>
  <c r="AT145" i="1"/>
  <c r="AL145" i="1"/>
  <c r="Q145" i="1"/>
  <c r="AU145" i="1"/>
  <c r="AK145" i="1" a="1"/>
  <c r="I145" i="1"/>
  <c r="AE145" i="1"/>
  <c r="AD145" i="1"/>
  <c r="E145" i="1"/>
  <c r="F145" i="1"/>
  <c r="H145" i="1"/>
  <c r="N145" i="1"/>
  <c r="AK145" i="1" l="1"/>
  <c r="AJ145" i="1"/>
  <c r="R145" i="1"/>
  <c r="AF145" i="1"/>
  <c r="AP145" i="1" l="1"/>
  <c r="AC145" i="1"/>
  <c r="AH145" i="1"/>
  <c r="U145" i="1"/>
  <c r="T145" i="1" s="1"/>
  <c r="BG144" i="1"/>
  <c r="S145" i="1"/>
  <c r="AQ145" i="1" l="1"/>
  <c r="AR145" i="1"/>
  <c r="AN144" i="1"/>
  <c r="AI144" i="1"/>
  <c r="AG144" i="1"/>
  <c r="J144" i="1"/>
  <c r="AJ144" i="1" a="1"/>
  <c r="M144" i="1"/>
  <c r="AK144" i="1" a="1"/>
  <c r="L144" i="1"/>
  <c r="AE144" i="1"/>
  <c r="E144" i="1"/>
  <c r="F144" i="1"/>
  <c r="AU144" i="1"/>
  <c r="AL144" i="1"/>
  <c r="AD144" i="1"/>
  <c r="AS144" i="1"/>
  <c r="N144" i="1"/>
  <c r="I144" i="1"/>
  <c r="Q144" i="1"/>
  <c r="K144" i="1"/>
  <c r="AT144" i="1"/>
  <c r="H144" i="1"/>
  <c r="AK144" i="1" l="1"/>
  <c r="AJ144" i="1"/>
  <c r="R144" i="1"/>
  <c r="AF144" i="1"/>
  <c r="AO144" i="1"/>
  <c r="AP144" i="1" l="1"/>
  <c r="AC144" i="1"/>
  <c r="AH144" i="1"/>
  <c r="U144" i="1"/>
  <c r="T144" i="1" s="1"/>
  <c r="BG143" i="1"/>
  <c r="S144" i="1"/>
  <c r="AR144" i="1" l="1"/>
  <c r="AQ144" i="1"/>
  <c r="AN143" i="1"/>
  <c r="AI143" i="1"/>
  <c r="AG143" i="1"/>
  <c r="J143" i="1"/>
  <c r="AJ143" i="1" a="1"/>
  <c r="AT143" i="1"/>
  <c r="AD143" i="1"/>
  <c r="L143" i="1"/>
  <c r="K143" i="1"/>
  <c r="M143" i="1"/>
  <c r="F143" i="1"/>
  <c r="AK143" i="1" a="1"/>
  <c r="AU143" i="1"/>
  <c r="Q143" i="1"/>
  <c r="AL143" i="1"/>
  <c r="N143" i="1"/>
  <c r="AS143" i="1"/>
  <c r="AK143" i="1" l="1"/>
  <c r="AJ143" i="1"/>
  <c r="R143" i="1"/>
  <c r="AF143" i="1"/>
  <c r="AO143" i="1"/>
  <c r="AP143" i="1" l="1"/>
  <c r="AC143" i="1"/>
  <c r="AH143" i="1"/>
  <c r="U143" i="1"/>
  <c r="T143" i="1" s="1"/>
  <c r="BG142" i="1"/>
  <c r="S143" i="1"/>
  <c r="AR143" i="1" l="1"/>
  <c r="AQ143" i="1"/>
  <c r="AN142" i="1"/>
  <c r="AI142" i="1"/>
  <c r="AG142" i="1"/>
  <c r="J142" i="1"/>
  <c r="AJ142" i="1" a="1"/>
  <c r="M142" i="1"/>
  <c r="K142" i="1"/>
  <c r="AD142" i="1"/>
  <c r="AE142" i="1"/>
  <c r="I142" i="1"/>
  <c r="AT142" i="1"/>
  <c r="L142" i="1"/>
  <c r="E142" i="1"/>
  <c r="AL142" i="1"/>
  <c r="AK142" i="1" a="1"/>
  <c r="Q142" i="1"/>
  <c r="AS142" i="1"/>
  <c r="AK142" i="1" l="1"/>
  <c r="AJ142" i="1"/>
  <c r="R142" i="1"/>
  <c r="AF142" i="1"/>
  <c r="AO142" i="1"/>
  <c r="AP142" i="1" l="1"/>
  <c r="AC142" i="1"/>
  <c r="AH142" i="1"/>
  <c r="U142" i="1"/>
  <c r="T142" i="1" s="1"/>
  <c r="BG141" i="1"/>
  <c r="S142" i="1"/>
  <c r="AR142" i="1" l="1"/>
  <c r="AQ142" i="1"/>
  <c r="AN141" i="1"/>
  <c r="AI141" i="1"/>
  <c r="AG141" i="1"/>
  <c r="J141" i="1"/>
  <c r="AJ141" i="1" a="1"/>
  <c r="AT141" i="1"/>
  <c r="AL141" i="1"/>
  <c r="K141" i="1"/>
  <c r="E141" i="1"/>
  <c r="AE141" i="1"/>
  <c r="N141" i="1"/>
  <c r="Q141" i="1"/>
  <c r="AU141" i="1"/>
  <c r="M141" i="1"/>
  <c r="AD141" i="1"/>
  <c r="I141" i="1"/>
  <c r="F141" i="1"/>
  <c r="AJ141" i="1" l="1"/>
  <c r="R141" i="1"/>
  <c r="AF141" i="1"/>
  <c r="AO141" i="1"/>
  <c r="AP141" i="1" l="1"/>
  <c r="AC141" i="1"/>
  <c r="AH141" i="1"/>
  <c r="U141" i="1"/>
  <c r="T141" i="1" s="1"/>
  <c r="BG140" i="1"/>
  <c r="S141" i="1"/>
  <c r="AR141" i="1" l="1"/>
  <c r="AQ141" i="1"/>
  <c r="AN140" i="1"/>
  <c r="AI140" i="1"/>
  <c r="AG140" i="1"/>
  <c r="J140" i="1"/>
  <c r="AJ140" i="1" a="1"/>
  <c r="AL140" i="1"/>
  <c r="AK140" i="1" a="1"/>
  <c r="Q140" i="1"/>
  <c r="I140" i="1"/>
  <c r="N140" i="1"/>
  <c r="AS140" i="1"/>
  <c r="F140" i="1"/>
  <c r="M140" i="1"/>
  <c r="AD140" i="1"/>
  <c r="AU140" i="1"/>
  <c r="AE140" i="1"/>
  <c r="E140" i="1"/>
  <c r="L140" i="1"/>
  <c r="H140" i="1"/>
  <c r="AT140" i="1"/>
  <c r="K140" i="1"/>
  <c r="AK140" i="1" l="1"/>
  <c r="AJ140" i="1"/>
  <c r="R140" i="1"/>
  <c r="AF140" i="1"/>
  <c r="AC140" i="1" l="1"/>
  <c r="AH140" i="1"/>
  <c r="U140" i="1"/>
  <c r="BG139" i="1"/>
  <c r="AO140" i="1"/>
  <c r="AP140" i="1" l="1"/>
  <c r="S140" i="1" s="1"/>
  <c r="AR140" i="1"/>
  <c r="AQ140" i="1"/>
  <c r="T140" i="1"/>
  <c r="AN139" i="1"/>
  <c r="AI139" i="1"/>
  <c r="AG139" i="1"/>
  <c r="J139" i="1"/>
  <c r="AJ139" i="1" a="1"/>
  <c r="AL139" i="1"/>
  <c r="E139" i="1"/>
  <c r="AK139" i="1" a="1"/>
  <c r="K139" i="1"/>
  <c r="Q139" i="1"/>
  <c r="L139" i="1"/>
  <c r="N139" i="1"/>
  <c r="AT139" i="1"/>
  <c r="AU139" i="1"/>
  <c r="H139" i="1"/>
  <c r="AE139" i="1"/>
  <c r="AS139" i="1"/>
  <c r="AD139" i="1"/>
  <c r="M139" i="1"/>
  <c r="F139" i="1"/>
  <c r="I139" i="1"/>
  <c r="AK139" i="1" l="1"/>
  <c r="AJ139" i="1"/>
  <c r="R139" i="1"/>
  <c r="AF139" i="1"/>
  <c r="AC139" i="1" l="1"/>
  <c r="AH139" i="1"/>
  <c r="U139" i="1"/>
  <c r="BG138" i="1"/>
  <c r="AO139" i="1"/>
  <c r="AP139" i="1" l="1"/>
  <c r="S139" i="1" s="1"/>
  <c r="AR139" i="1"/>
  <c r="AQ139" i="1"/>
  <c r="T139" i="1"/>
  <c r="AN138" i="1"/>
  <c r="AI138" i="1"/>
  <c r="AG138" i="1"/>
  <c r="J138" i="1"/>
  <c r="AJ138" i="1" a="1"/>
  <c r="M138" i="1"/>
  <c r="I138" i="1"/>
  <c r="AD138" i="1"/>
  <c r="H138" i="1"/>
  <c r="L138" i="1"/>
  <c r="N138" i="1"/>
  <c r="AL138" i="1"/>
  <c r="E138" i="1"/>
  <c r="AE138" i="1"/>
  <c r="AT138" i="1"/>
  <c r="AK138" i="1" a="1"/>
  <c r="Q138" i="1"/>
  <c r="F138" i="1"/>
  <c r="AU138" i="1"/>
  <c r="AK138" i="1" l="1"/>
  <c r="AJ138" i="1"/>
  <c r="R138" i="1"/>
  <c r="AF138" i="1"/>
  <c r="AP138" i="1" l="1"/>
  <c r="AC138" i="1"/>
  <c r="AH138" i="1"/>
  <c r="U138" i="1"/>
  <c r="T138" i="1" s="1"/>
  <c r="BG137" i="1"/>
  <c r="S138" i="1"/>
  <c r="AQ138" i="1" l="1"/>
  <c r="AR138" i="1"/>
  <c r="AN137" i="1"/>
  <c r="AI137" i="1"/>
  <c r="AG137" i="1"/>
  <c r="J137" i="1"/>
  <c r="AJ137" i="1" a="1"/>
  <c r="AT137" i="1"/>
  <c r="AL137" i="1"/>
  <c r="AK137" i="1" a="1"/>
  <c r="F137" i="1"/>
  <c r="N137" i="1"/>
  <c r="AD137" i="1"/>
  <c r="Q137" i="1"/>
  <c r="AS137" i="1"/>
  <c r="L137" i="1"/>
  <c r="I137" i="1"/>
  <c r="E137" i="1"/>
  <c r="AE137" i="1"/>
  <c r="H137" i="1"/>
  <c r="M137" i="1"/>
  <c r="AU137" i="1"/>
  <c r="K137" i="1"/>
  <c r="AK137" i="1" l="1"/>
  <c r="AJ137" i="1"/>
  <c r="R137" i="1"/>
  <c r="AF137" i="1"/>
  <c r="AO137" i="1"/>
  <c r="AP137" i="1" l="1"/>
  <c r="AC137" i="1"/>
  <c r="AH137" i="1"/>
  <c r="U137" i="1"/>
  <c r="T137" i="1" s="1"/>
  <c r="BG136" i="1"/>
  <c r="S137" i="1"/>
  <c r="AQ137" i="1" l="1"/>
  <c r="AR137" i="1"/>
  <c r="AN136" i="1"/>
  <c r="AI136" i="1"/>
  <c r="AG136" i="1"/>
  <c r="J136" i="1"/>
  <c r="AJ136" i="1" a="1"/>
  <c r="M136" i="1"/>
  <c r="E136" i="1"/>
  <c r="L136" i="1"/>
  <c r="AE136" i="1"/>
  <c r="AK136" i="1" a="1"/>
  <c r="N136" i="1"/>
  <c r="AD136" i="1"/>
  <c r="I136" i="1"/>
  <c r="AT136" i="1"/>
  <c r="K136" i="1"/>
  <c r="F136" i="1"/>
  <c r="Q136" i="1"/>
  <c r="AS136" i="1"/>
  <c r="AL136" i="1"/>
  <c r="AU136" i="1"/>
  <c r="AK136" i="1" l="1"/>
  <c r="AJ136" i="1"/>
  <c r="R136" i="1"/>
  <c r="AF136" i="1"/>
  <c r="AO136" i="1"/>
  <c r="AP136" i="1" l="1"/>
  <c r="AC136" i="1"/>
  <c r="AH136" i="1"/>
  <c r="U136" i="1"/>
  <c r="T136" i="1" s="1"/>
  <c r="BG135" i="1"/>
  <c r="S136" i="1"/>
  <c r="AR136" i="1" l="1"/>
  <c r="AQ136" i="1"/>
  <c r="AN135" i="1"/>
  <c r="AI135" i="1"/>
  <c r="AG135" i="1"/>
  <c r="J135" i="1"/>
  <c r="AJ135" i="1" a="1"/>
  <c r="AT135" i="1"/>
  <c r="L135" i="1"/>
  <c r="AU135" i="1"/>
  <c r="E135" i="1"/>
  <c r="AL135" i="1"/>
  <c r="Q135" i="1"/>
  <c r="I135" i="1"/>
  <c r="K135" i="1"/>
  <c r="H135" i="1"/>
  <c r="M135" i="1"/>
  <c r="N135" i="1"/>
  <c r="AS135" i="1"/>
  <c r="AJ135" i="1" l="1"/>
  <c r="R135" i="1"/>
  <c r="AF135" i="1"/>
  <c r="AO135" i="1"/>
  <c r="AP135" i="1" l="1"/>
  <c r="AC135" i="1"/>
  <c r="AH135" i="1"/>
  <c r="U135" i="1"/>
  <c r="T135" i="1" s="1"/>
  <c r="BG134" i="1"/>
  <c r="S135" i="1"/>
  <c r="AQ135" i="1" l="1"/>
  <c r="AR135" i="1"/>
  <c r="AN134" i="1"/>
  <c r="AI134" i="1"/>
  <c r="AG134" i="1"/>
  <c r="J134" i="1"/>
  <c r="AJ134" i="1" a="1"/>
  <c r="AT134" i="1"/>
  <c r="M134" i="1"/>
  <c r="AU134" i="1"/>
  <c r="AD134" i="1"/>
  <c r="I134" i="1"/>
  <c r="H134" i="1"/>
  <c r="E134" i="1"/>
  <c r="AL134" i="1"/>
  <c r="K134" i="1"/>
  <c r="N134" i="1"/>
  <c r="F134" i="1"/>
  <c r="L134" i="1"/>
  <c r="AK134" i="1" a="1"/>
  <c r="Q134" i="1"/>
  <c r="AE134" i="1"/>
  <c r="AS134" i="1"/>
  <c r="AK134" i="1" l="1"/>
  <c r="AJ134" i="1"/>
  <c r="R134" i="1"/>
  <c r="AF134" i="1"/>
  <c r="AC134" i="1" l="1"/>
  <c r="AH134" i="1"/>
  <c r="U134" i="1"/>
  <c r="BG133" i="1"/>
  <c r="AO134" i="1"/>
  <c r="AP134" i="1" l="1"/>
  <c r="S134" i="1" s="1"/>
  <c r="AQ134" i="1"/>
  <c r="AR134" i="1"/>
  <c r="T134" i="1"/>
  <c r="AN133" i="1"/>
  <c r="AI133" i="1"/>
  <c r="AG133" i="1"/>
  <c r="J133" i="1"/>
  <c r="AJ133" i="1" a="1"/>
  <c r="AT133" i="1"/>
  <c r="AU133" i="1"/>
  <c r="AE133" i="1"/>
  <c r="F133" i="1"/>
  <c r="AK133" i="1" a="1"/>
  <c r="L133" i="1"/>
  <c r="AD133" i="1"/>
  <c r="AL133" i="1"/>
  <c r="Q133" i="1"/>
  <c r="K133" i="1"/>
  <c r="N133" i="1"/>
  <c r="H133" i="1"/>
  <c r="M133" i="1"/>
  <c r="I133" i="1"/>
  <c r="AS133" i="1"/>
  <c r="E133" i="1"/>
  <c r="AK133" i="1" l="1"/>
  <c r="AJ133" i="1"/>
  <c r="R133" i="1"/>
  <c r="AF133" i="1"/>
  <c r="AC133" i="1" l="1"/>
  <c r="AH133" i="1"/>
  <c r="U133" i="1"/>
  <c r="BG132" i="1"/>
  <c r="AO133" i="1"/>
  <c r="AP133" i="1" l="1"/>
  <c r="S133" i="1" s="1"/>
  <c r="AQ133" i="1"/>
  <c r="AR133" i="1"/>
  <c r="T133" i="1"/>
  <c r="AN132" i="1"/>
  <c r="AI132" i="1"/>
  <c r="AG132" i="1"/>
  <c r="J132" i="1"/>
  <c r="AJ132" i="1" a="1"/>
  <c r="AL132" i="1"/>
  <c r="M132" i="1"/>
  <c r="AT132" i="1"/>
  <c r="AK132" i="1" a="1"/>
  <c r="K132" i="1"/>
  <c r="E132" i="1"/>
  <c r="H132" i="1"/>
  <c r="L132" i="1"/>
  <c r="AD132" i="1"/>
  <c r="Q132" i="1"/>
  <c r="AU132" i="1"/>
  <c r="AS132" i="1"/>
  <c r="I132" i="1"/>
  <c r="N132" i="1"/>
  <c r="AK132" i="1" l="1"/>
  <c r="AJ132" i="1"/>
  <c r="R132" i="1"/>
  <c r="AF132" i="1"/>
  <c r="AO132" i="1"/>
  <c r="AP132" i="1" l="1"/>
  <c r="AC132" i="1"/>
  <c r="AH132" i="1"/>
  <c r="U132" i="1"/>
  <c r="T132" i="1" s="1"/>
  <c r="BG131" i="1"/>
  <c r="S132" i="1"/>
  <c r="AR132" i="1" l="1"/>
  <c r="AQ132" i="1"/>
  <c r="AN131" i="1"/>
  <c r="AI131" i="1"/>
  <c r="AG131" i="1"/>
  <c r="J131" i="1"/>
  <c r="AJ131" i="1" a="1"/>
  <c r="AL131" i="1"/>
  <c r="AE131" i="1"/>
  <c r="L131" i="1"/>
  <c r="AK131" i="1" a="1"/>
  <c r="AD131" i="1"/>
  <c r="F131" i="1"/>
  <c r="AT131" i="1"/>
  <c r="M131" i="1"/>
  <c r="K131" i="1"/>
  <c r="N131" i="1"/>
  <c r="AU131" i="1"/>
  <c r="Q131" i="1"/>
  <c r="I131" i="1"/>
  <c r="H131" i="1"/>
  <c r="AK131" i="1" l="1"/>
  <c r="AJ131" i="1"/>
  <c r="R131" i="1"/>
  <c r="AF131" i="1"/>
  <c r="AO131" i="1"/>
  <c r="AP131" i="1" l="1"/>
  <c r="AC131" i="1"/>
  <c r="AH131" i="1"/>
  <c r="U131" i="1"/>
  <c r="T131" i="1" s="1"/>
  <c r="BG130" i="1"/>
  <c r="S131" i="1"/>
  <c r="AR131" i="1" l="1"/>
  <c r="AQ131" i="1"/>
  <c r="AN130" i="1"/>
  <c r="AI130" i="1"/>
  <c r="AG130" i="1"/>
  <c r="J130" i="1"/>
  <c r="AJ130" i="1" a="1"/>
  <c r="M130" i="1"/>
  <c r="AL130" i="1"/>
  <c r="K130" i="1"/>
  <c r="AD130" i="1"/>
  <c r="N130" i="1"/>
  <c r="L130" i="1"/>
  <c r="Q130" i="1"/>
  <c r="AE130" i="1"/>
  <c r="E130" i="1"/>
  <c r="H130" i="1"/>
  <c r="AT130" i="1"/>
  <c r="AU130" i="1"/>
  <c r="AS130" i="1"/>
  <c r="AK130" i="1" a="1"/>
  <c r="F130" i="1"/>
  <c r="I130" i="1"/>
  <c r="AK130" i="1" l="1"/>
  <c r="AJ130" i="1"/>
  <c r="AO130" i="1"/>
  <c r="R130" i="1"/>
  <c r="AF130" i="1"/>
  <c r="AP130" i="1"/>
  <c r="AC130" i="1" l="1"/>
  <c r="AH130" i="1"/>
  <c r="U130" i="1"/>
  <c r="T130" i="1" s="1"/>
  <c r="BG129" i="1"/>
  <c r="S130" i="1"/>
  <c r="AQ130" i="1" l="1"/>
  <c r="AR130" i="1"/>
  <c r="AN129" i="1"/>
  <c r="AI129" i="1"/>
  <c r="AG129" i="1"/>
  <c r="J129" i="1"/>
  <c r="AJ129" i="1" a="1"/>
  <c r="AT129" i="1"/>
  <c r="AL129" i="1"/>
  <c r="M129" i="1"/>
  <c r="AE129" i="1"/>
  <c r="F129" i="1"/>
  <c r="K129" i="1"/>
  <c r="Q129" i="1"/>
  <c r="AD129" i="1"/>
  <c r="AU129" i="1"/>
  <c r="E129" i="1"/>
  <c r="AK129" i="1" a="1"/>
  <c r="AS129" i="1"/>
  <c r="L129" i="1"/>
  <c r="H129" i="1"/>
  <c r="AK129" i="1" l="1"/>
  <c r="AJ129" i="1"/>
  <c r="AO129" i="1"/>
  <c r="AP129" i="1"/>
  <c r="R129" i="1"/>
  <c r="AF129" i="1"/>
  <c r="AC129" i="1" l="1"/>
  <c r="AH129" i="1"/>
  <c r="U129" i="1"/>
  <c r="T129" i="1" s="1"/>
  <c r="BG128" i="1"/>
  <c r="S129" i="1"/>
  <c r="AR129" i="1" l="1"/>
  <c r="AQ129" i="1"/>
  <c r="AN128" i="1"/>
  <c r="AI128" i="1"/>
  <c r="AG128" i="1"/>
  <c r="J128" i="1"/>
  <c r="AJ128" i="1" a="1"/>
  <c r="AL128" i="1"/>
  <c r="E128" i="1"/>
  <c r="I128" i="1"/>
  <c r="Q128" i="1"/>
  <c r="K128" i="1"/>
  <c r="AE128" i="1"/>
  <c r="AS128" i="1"/>
  <c r="AD128" i="1"/>
  <c r="N128" i="1"/>
  <c r="M128" i="1"/>
  <c r="F128" i="1"/>
  <c r="AU128" i="1"/>
  <c r="AT128" i="1"/>
  <c r="L128" i="1"/>
  <c r="AK128" i="1" a="1"/>
  <c r="H128" i="1"/>
  <c r="AK128" i="1" l="1"/>
  <c r="AJ128" i="1"/>
  <c r="R128" i="1"/>
  <c r="AF128" i="1"/>
  <c r="AO128" i="1"/>
  <c r="AP128" i="1" l="1"/>
  <c r="AC128" i="1"/>
  <c r="AH128" i="1"/>
  <c r="U128" i="1"/>
  <c r="T128" i="1" s="1"/>
  <c r="BG127" i="1"/>
  <c r="S128" i="1"/>
  <c r="AR128" i="1" l="1"/>
  <c r="AQ128" i="1"/>
  <c r="AN127" i="1"/>
  <c r="AI127" i="1"/>
  <c r="AG127" i="1"/>
  <c r="J127" i="1"/>
  <c r="AJ127" i="1" a="1"/>
  <c r="AU127" i="1"/>
  <c r="F127" i="1"/>
  <c r="H127" i="1"/>
  <c r="N127" i="1"/>
  <c r="M127" i="1"/>
  <c r="AT127" i="1"/>
  <c r="I127" i="1"/>
  <c r="E127" i="1"/>
  <c r="L127" i="1"/>
  <c r="Q127" i="1"/>
  <c r="AS127" i="1"/>
  <c r="AE127" i="1"/>
  <c r="AL127" i="1"/>
  <c r="AK127" i="1" a="1"/>
  <c r="AD127" i="1"/>
  <c r="K127" i="1"/>
  <c r="AK127" i="1" l="1"/>
  <c r="AJ127" i="1"/>
  <c r="R127" i="1"/>
  <c r="AF127" i="1"/>
  <c r="AO127" i="1"/>
  <c r="AP127" i="1" l="1"/>
  <c r="AC127" i="1"/>
  <c r="AH127" i="1"/>
  <c r="U127" i="1"/>
  <c r="T127" i="1" s="1"/>
  <c r="BG126" i="1"/>
  <c r="S127" i="1"/>
  <c r="AQ127" i="1" l="1"/>
  <c r="AR127" i="1"/>
  <c r="AN126" i="1"/>
  <c r="AI126" i="1"/>
  <c r="AG126" i="1"/>
  <c r="J126" i="1"/>
  <c r="AJ126" i="1" a="1"/>
  <c r="AU126" i="1"/>
  <c r="E126" i="1"/>
  <c r="K126" i="1"/>
  <c r="AD126" i="1"/>
  <c r="L126" i="1"/>
  <c r="AE126" i="1"/>
  <c r="I126" i="1"/>
  <c r="H126" i="1"/>
  <c r="AK126" i="1" a="1"/>
  <c r="F126" i="1"/>
  <c r="N126" i="1"/>
  <c r="AS126" i="1"/>
  <c r="AK126" i="1" l="1"/>
  <c r="AJ126" i="1"/>
  <c r="AO126" i="1"/>
  <c r="R126" i="1"/>
  <c r="AP126" i="1"/>
  <c r="AF126" i="1"/>
  <c r="AC126" i="1" l="1"/>
  <c r="AH126" i="1"/>
  <c r="U126" i="1"/>
  <c r="T126" i="1" s="1"/>
  <c r="BG125" i="1"/>
  <c r="S126" i="1"/>
  <c r="AQ126" i="1" l="1"/>
  <c r="AR126" i="1"/>
  <c r="AN125" i="1"/>
  <c r="AI125" i="1"/>
  <c r="AG125" i="1"/>
  <c r="J125" i="1"/>
  <c r="AJ125" i="1" a="1"/>
  <c r="AJ125" i="1" l="1"/>
  <c r="R125" i="1"/>
  <c r="AF125" i="1"/>
  <c r="AP125" i="1"/>
  <c r="AC125" i="1" l="1"/>
  <c r="AH125" i="1"/>
  <c r="U125" i="1"/>
  <c r="T125" i="1" s="1"/>
  <c r="BG124" i="1"/>
  <c r="S125" i="1"/>
  <c r="AR125" i="1" l="1"/>
  <c r="AQ125" i="1"/>
  <c r="AN124" i="1"/>
  <c r="AI124" i="1"/>
  <c r="AG124" i="1"/>
  <c r="J124" i="1"/>
  <c r="AJ124" i="1" a="1"/>
  <c r="AJ124" i="1" l="1"/>
  <c r="R124" i="1"/>
  <c r="AP124" i="1"/>
  <c r="AF124" i="1"/>
  <c r="AC124" i="1" l="1"/>
  <c r="AH124" i="1"/>
  <c r="U124" i="1"/>
  <c r="T124" i="1" s="1"/>
  <c r="BG123" i="1"/>
  <c r="S124" i="1"/>
  <c r="AQ124" i="1" l="1"/>
  <c r="AR124" i="1"/>
  <c r="AN123" i="1"/>
  <c r="AI123" i="1"/>
  <c r="AG123" i="1"/>
  <c r="J123" i="1"/>
  <c r="AJ123" i="1" a="1"/>
  <c r="F123" i="1"/>
  <c r="K123" i="1"/>
  <c r="N123" i="1"/>
  <c r="E123" i="1"/>
  <c r="AU123" i="1"/>
  <c r="Q123" i="1"/>
  <c r="AS123" i="1"/>
  <c r="L123" i="1"/>
  <c r="AD123" i="1"/>
  <c r="AE123" i="1"/>
  <c r="AK123" i="1" a="1"/>
  <c r="AK123" i="1" l="1"/>
  <c r="AJ123" i="1"/>
  <c r="R123" i="1"/>
  <c r="AF123" i="1"/>
  <c r="AO123" i="1"/>
  <c r="AP123" i="1" l="1"/>
  <c r="AC123" i="1"/>
  <c r="AH123" i="1"/>
  <c r="U123" i="1"/>
  <c r="T123" i="1" s="1"/>
  <c r="BG122" i="1"/>
  <c r="S123" i="1"/>
  <c r="AQ123" i="1" l="1"/>
  <c r="AR123" i="1"/>
  <c r="AN122" i="1"/>
  <c r="AI122" i="1"/>
  <c r="AG122" i="1"/>
  <c r="J122" i="1"/>
  <c r="AJ122" i="1" a="1"/>
  <c r="K122" i="1"/>
  <c r="AE122" i="1"/>
  <c r="L122" i="1"/>
  <c r="N122" i="1"/>
  <c r="AS122" i="1"/>
  <c r="AD122" i="1"/>
  <c r="AU122" i="1"/>
  <c r="I122" i="1"/>
  <c r="AK122" i="1" a="1"/>
  <c r="AK122" i="1" l="1"/>
  <c r="AJ122" i="1"/>
  <c r="R122" i="1"/>
  <c r="AF122" i="1"/>
  <c r="AP122" i="1" l="1"/>
  <c r="AC122" i="1"/>
  <c r="AH122" i="1"/>
  <c r="U122" i="1"/>
  <c r="T122" i="1" s="1"/>
  <c r="BG121" i="1"/>
  <c r="S122" i="1"/>
  <c r="AQ122" i="1" l="1"/>
  <c r="AR122" i="1"/>
  <c r="AN121" i="1"/>
  <c r="AI121" i="1"/>
  <c r="AG121" i="1"/>
  <c r="J121" i="1"/>
  <c r="AJ121" i="1" a="1"/>
  <c r="AJ121" i="1" l="1"/>
  <c r="R121" i="1"/>
  <c r="AP121" i="1"/>
  <c r="AF121" i="1"/>
  <c r="AC121" i="1" l="1"/>
  <c r="AH121" i="1"/>
  <c r="U121" i="1"/>
  <c r="T121" i="1" s="1"/>
  <c r="BG120" i="1"/>
  <c r="S121" i="1"/>
  <c r="AQ121" i="1" l="1"/>
  <c r="AR121" i="1"/>
  <c r="AN120" i="1"/>
  <c r="AI120" i="1"/>
  <c r="AG120" i="1"/>
  <c r="J120" i="1"/>
  <c r="AJ120" i="1" a="1"/>
  <c r="AJ120" i="1" l="1"/>
  <c r="R120" i="1"/>
  <c r="AP120" i="1"/>
  <c r="AF120" i="1"/>
  <c r="AC120" i="1" l="1"/>
  <c r="AH120" i="1"/>
  <c r="U120" i="1"/>
  <c r="T120" i="1" s="1"/>
  <c r="BG119" i="1"/>
  <c r="S120" i="1"/>
  <c r="AQ120" i="1" l="1"/>
  <c r="AR120" i="1"/>
  <c r="AN119" i="1"/>
  <c r="AI119" i="1"/>
  <c r="AG119" i="1"/>
  <c r="J119" i="1"/>
  <c r="AJ119" i="1" a="1"/>
  <c r="I119" i="1"/>
  <c r="L119" i="1"/>
  <c r="AS119" i="1"/>
  <c r="N119" i="1"/>
  <c r="Q119" i="1"/>
  <c r="K119" i="1"/>
  <c r="AD119" i="1"/>
  <c r="AK119" i="1" a="1"/>
  <c r="AK119" i="1" l="1"/>
  <c r="AJ119" i="1"/>
  <c r="R119" i="1"/>
  <c r="AF119" i="1"/>
  <c r="AO119" i="1"/>
  <c r="AP119" i="1" l="1"/>
  <c r="AC119" i="1"/>
  <c r="AH119" i="1"/>
  <c r="U119" i="1"/>
  <c r="T119" i="1" s="1"/>
  <c r="BG118" i="1"/>
  <c r="S119" i="1"/>
  <c r="AQ119" i="1" l="1"/>
  <c r="AR119" i="1"/>
  <c r="AN118" i="1"/>
  <c r="AI118" i="1"/>
  <c r="AG118" i="1"/>
  <c r="J118" i="1"/>
  <c r="AJ118" i="1" a="1"/>
  <c r="AJ118" i="1" l="1"/>
  <c r="R118" i="1"/>
  <c r="AP118" i="1"/>
  <c r="AF118" i="1"/>
  <c r="AC118" i="1" l="1"/>
  <c r="AH118" i="1"/>
  <c r="U118" i="1"/>
  <c r="T118" i="1" s="1"/>
  <c r="BG117" i="1"/>
  <c r="S118" i="1"/>
  <c r="AQ118" i="1" l="1"/>
  <c r="AR118" i="1"/>
  <c r="AN117" i="1"/>
  <c r="AI117" i="1"/>
  <c r="AG117" i="1"/>
  <c r="J117" i="1"/>
  <c r="AJ117" i="1" a="1"/>
  <c r="AT117" i="1"/>
  <c r="E117" i="1"/>
  <c r="L117" i="1"/>
  <c r="AS117" i="1"/>
  <c r="M117" i="1"/>
  <c r="AD117" i="1"/>
  <c r="K117" i="1"/>
  <c r="AK117" i="1" a="1"/>
  <c r="AL117" i="1"/>
  <c r="I117" i="1"/>
  <c r="Q117" i="1"/>
  <c r="AK117" i="1" l="1"/>
  <c r="AJ117" i="1"/>
  <c r="R117" i="1"/>
  <c r="AF117" i="1"/>
  <c r="AO117" i="1"/>
  <c r="AP117" i="1" l="1"/>
  <c r="AC117" i="1"/>
  <c r="AH117" i="1"/>
  <c r="U117" i="1"/>
  <c r="T117" i="1" s="1"/>
  <c r="BG116" i="1"/>
  <c r="S117" i="1"/>
  <c r="AR117" i="1" l="1"/>
  <c r="AQ117" i="1"/>
  <c r="AN116" i="1"/>
  <c r="AI116" i="1"/>
  <c r="AG116" i="1"/>
  <c r="J116" i="1"/>
  <c r="AJ116" i="1" a="1"/>
  <c r="L116" i="1"/>
  <c r="AU116" i="1"/>
  <c r="K116" i="1"/>
  <c r="AJ116" i="1" l="1"/>
  <c r="R116" i="1"/>
  <c r="AF116" i="1"/>
  <c r="AP116" i="1"/>
  <c r="AC116" i="1" l="1"/>
  <c r="AH116" i="1"/>
  <c r="U116" i="1"/>
  <c r="T116" i="1" s="1"/>
  <c r="BG115" i="1"/>
  <c r="S116" i="1"/>
  <c r="AQ116" i="1" l="1"/>
  <c r="AR116" i="1"/>
  <c r="AN115" i="1"/>
  <c r="AI115" i="1"/>
  <c r="AG115" i="1"/>
  <c r="J115" i="1"/>
  <c r="AJ115" i="1" a="1"/>
  <c r="L115" i="1"/>
  <c r="AD115" i="1"/>
  <c r="AU115" i="1"/>
  <c r="E115" i="1"/>
  <c r="I115" i="1"/>
  <c r="AS115" i="1"/>
  <c r="F115" i="1"/>
  <c r="K115" i="1"/>
  <c r="H115" i="1"/>
  <c r="AE115" i="1"/>
  <c r="AJ115" i="1" l="1"/>
  <c r="R115" i="1"/>
  <c r="AF115" i="1"/>
  <c r="AO115" i="1"/>
  <c r="AP115" i="1" l="1"/>
  <c r="AC115" i="1"/>
  <c r="AH115" i="1"/>
  <c r="U115" i="1"/>
  <c r="T115" i="1" s="1"/>
  <c r="BG114" i="1"/>
  <c r="S115" i="1"/>
  <c r="AR115" i="1" l="1"/>
  <c r="AQ115" i="1"/>
  <c r="AN114" i="1"/>
  <c r="AI114" i="1"/>
  <c r="AG114" i="1"/>
  <c r="J114" i="1"/>
  <c r="AJ114" i="1" a="1"/>
  <c r="AT114" i="1"/>
  <c r="AL114" i="1"/>
  <c r="L114" i="1"/>
  <c r="AD114" i="1"/>
  <c r="Q114" i="1"/>
  <c r="AE114" i="1"/>
  <c r="N114" i="1"/>
  <c r="I114" i="1"/>
  <c r="AU114" i="1"/>
  <c r="M114" i="1"/>
  <c r="K114" i="1"/>
  <c r="AS114" i="1"/>
  <c r="F114" i="1"/>
  <c r="E114" i="1"/>
  <c r="AJ114" i="1" l="1"/>
  <c r="R114" i="1"/>
  <c r="AF114" i="1"/>
  <c r="AO114" i="1"/>
  <c r="AP114" i="1" l="1"/>
  <c r="AC114" i="1"/>
  <c r="AH114" i="1"/>
  <c r="U114" i="1"/>
  <c r="T114" i="1" s="1"/>
  <c r="BG113" i="1"/>
  <c r="S114" i="1"/>
  <c r="AR114" i="1" l="1"/>
  <c r="AQ114" i="1"/>
  <c r="AN113" i="1"/>
  <c r="AI113" i="1"/>
  <c r="AG113" i="1"/>
  <c r="J113" i="1"/>
  <c r="AJ113" i="1" a="1"/>
  <c r="AL113" i="1"/>
  <c r="F113" i="1"/>
  <c r="AS113" i="1"/>
  <c r="E113" i="1"/>
  <c r="AK113" i="1" a="1"/>
  <c r="AD113" i="1"/>
  <c r="AE113" i="1"/>
  <c r="AT113" i="1"/>
  <c r="K113" i="1"/>
  <c r="L113" i="1"/>
  <c r="H113" i="1"/>
  <c r="M113" i="1"/>
  <c r="AU113" i="1"/>
  <c r="N113" i="1"/>
  <c r="AK113" i="1" l="1"/>
  <c r="AJ113" i="1"/>
  <c r="R113" i="1"/>
  <c r="AF113" i="1"/>
  <c r="AO113" i="1"/>
  <c r="AP113" i="1" l="1"/>
  <c r="AC113" i="1"/>
  <c r="AH113" i="1"/>
  <c r="S113" i="1" s="1"/>
  <c r="U113" i="1"/>
  <c r="T113" i="1" s="1"/>
  <c r="BG112" i="1"/>
  <c r="AR113" i="1" l="1"/>
  <c r="AQ113" i="1"/>
  <c r="AN112" i="1"/>
  <c r="AI112" i="1"/>
  <c r="AG112" i="1"/>
  <c r="J112" i="1"/>
  <c r="AJ112" i="1" a="1"/>
  <c r="AJ112" i="1" l="1"/>
  <c r="R112" i="1"/>
  <c r="AF112" i="1"/>
  <c r="AP112" i="1" l="1"/>
  <c r="AC112" i="1"/>
  <c r="AH112" i="1"/>
  <c r="U112" i="1"/>
  <c r="T112" i="1" s="1"/>
  <c r="BG111" i="1"/>
  <c r="S112" i="1"/>
  <c r="AR112" i="1" l="1"/>
  <c r="AQ112" i="1"/>
  <c r="AN111" i="1"/>
  <c r="AI111" i="1"/>
  <c r="AG111" i="1"/>
  <c r="J111" i="1"/>
  <c r="AJ111" i="1" a="1"/>
  <c r="AT111" i="1"/>
  <c r="AE111" i="1"/>
  <c r="F111" i="1"/>
  <c r="H111" i="1"/>
  <c r="L111" i="1"/>
  <c r="M111" i="1"/>
  <c r="K111" i="1"/>
  <c r="E111" i="1"/>
  <c r="Q111" i="1"/>
  <c r="AU111" i="1"/>
  <c r="N111" i="1"/>
  <c r="AL111" i="1"/>
  <c r="AK111" i="1" a="1"/>
  <c r="AD111" i="1"/>
  <c r="AS111" i="1"/>
  <c r="AK111" i="1" l="1"/>
  <c r="AJ111" i="1"/>
  <c r="R111" i="1"/>
  <c r="AF111" i="1"/>
  <c r="AP111" i="1" l="1"/>
  <c r="AC111" i="1"/>
  <c r="AH111" i="1"/>
  <c r="U111" i="1"/>
  <c r="T111" i="1" s="1"/>
  <c r="BG110" i="1"/>
  <c r="S111" i="1"/>
  <c r="AR111" i="1" l="1"/>
  <c r="AQ111" i="1"/>
  <c r="AN110" i="1"/>
  <c r="AI110" i="1"/>
  <c r="AG110" i="1"/>
  <c r="J110" i="1"/>
  <c r="AJ110" i="1" a="1"/>
  <c r="AT110" i="1"/>
  <c r="I110" i="1"/>
  <c r="AL110" i="1"/>
  <c r="E110" i="1"/>
  <c r="M110" i="1"/>
  <c r="L110" i="1"/>
  <c r="AS110" i="1"/>
  <c r="Q110" i="1"/>
  <c r="AK110" i="1" a="1"/>
  <c r="AD110" i="1"/>
  <c r="K110" i="1"/>
  <c r="AK110" i="1" l="1"/>
  <c r="AJ110" i="1"/>
  <c r="R110" i="1"/>
  <c r="AF110" i="1"/>
  <c r="AO110" i="1"/>
  <c r="AP110" i="1" l="1"/>
  <c r="AC110" i="1"/>
  <c r="AH110" i="1"/>
  <c r="U110" i="1"/>
  <c r="T110" i="1" s="1"/>
  <c r="BG109" i="1"/>
  <c r="S110" i="1"/>
  <c r="AR110" i="1" l="1"/>
  <c r="AQ110" i="1"/>
  <c r="AN109" i="1"/>
  <c r="AI109" i="1"/>
  <c r="AG109" i="1"/>
  <c r="J109" i="1"/>
  <c r="AJ109" i="1" a="1"/>
  <c r="AT109" i="1"/>
  <c r="AL109" i="1"/>
  <c r="AU109" i="1"/>
  <c r="Q109" i="1"/>
  <c r="AD109" i="1"/>
  <c r="F109" i="1"/>
  <c r="N109" i="1"/>
  <c r="L109" i="1"/>
  <c r="AK109" i="1" a="1"/>
  <c r="AE109" i="1"/>
  <c r="M109" i="1"/>
  <c r="E109" i="1"/>
  <c r="AS109" i="1"/>
  <c r="H109" i="1"/>
  <c r="I109" i="1"/>
  <c r="K109" i="1"/>
  <c r="AK109" i="1" l="1"/>
  <c r="AJ109" i="1"/>
  <c r="R109" i="1"/>
  <c r="AF109" i="1"/>
  <c r="AO109" i="1"/>
  <c r="AP109" i="1" l="1"/>
  <c r="AC109" i="1"/>
  <c r="AH109" i="1"/>
  <c r="U109" i="1"/>
  <c r="T109" i="1" s="1"/>
  <c r="BG108" i="1"/>
  <c r="S109" i="1"/>
  <c r="AR109" i="1" l="1"/>
  <c r="AQ109" i="1"/>
  <c r="AN108" i="1"/>
  <c r="AI108" i="1"/>
  <c r="AG108" i="1"/>
  <c r="J108" i="1"/>
  <c r="AJ108" i="1" a="1"/>
  <c r="K108" i="1"/>
  <c r="AU108" i="1"/>
  <c r="L108" i="1"/>
  <c r="AJ108" i="1" l="1"/>
  <c r="AF108" i="1"/>
  <c r="R108" i="1"/>
  <c r="AP108" i="1"/>
  <c r="AC108" i="1" l="1"/>
  <c r="AH108" i="1"/>
  <c r="U108" i="1"/>
  <c r="T108" i="1" s="1"/>
  <c r="BG107" i="1"/>
  <c r="S108" i="1"/>
  <c r="AQ108" i="1" l="1"/>
  <c r="AR108" i="1"/>
  <c r="AN107" i="1"/>
  <c r="AI107" i="1"/>
  <c r="AG107" i="1"/>
  <c r="J107" i="1"/>
  <c r="AJ107" i="1" a="1"/>
  <c r="AJ107" i="1" l="1"/>
  <c r="R107" i="1"/>
  <c r="AP107" i="1"/>
  <c r="AF107" i="1"/>
  <c r="AC107" i="1" l="1"/>
  <c r="AH107" i="1"/>
  <c r="U107" i="1"/>
  <c r="T107" i="1" s="1"/>
  <c r="BG106" i="1"/>
  <c r="S107" i="1"/>
  <c r="AR107" i="1" l="1"/>
  <c r="AQ107" i="1"/>
  <c r="AN106" i="1"/>
  <c r="AI106" i="1"/>
  <c r="AG106" i="1"/>
  <c r="J106" i="1"/>
  <c r="AJ106" i="1" a="1"/>
  <c r="AL106" i="1"/>
  <c r="I106" i="1"/>
  <c r="AS106" i="1"/>
  <c r="AU106" i="1"/>
  <c r="AD106" i="1"/>
  <c r="N106" i="1"/>
  <c r="M106" i="1"/>
  <c r="AE106" i="1"/>
  <c r="AK106" i="1" a="1"/>
  <c r="Q106" i="1"/>
  <c r="L106" i="1"/>
  <c r="H106" i="1"/>
  <c r="E106" i="1"/>
  <c r="AT106" i="1"/>
  <c r="K106" i="1"/>
  <c r="F106" i="1"/>
  <c r="AK106" i="1" l="1"/>
  <c r="AJ106" i="1"/>
  <c r="R106" i="1"/>
  <c r="AF106" i="1"/>
  <c r="AO106" i="1"/>
  <c r="AP106" i="1" l="1"/>
  <c r="S106" i="1" s="1"/>
  <c r="AC106" i="1"/>
  <c r="AH106" i="1"/>
  <c r="U106" i="1"/>
  <c r="T106" i="1" s="1"/>
  <c r="BG105" i="1"/>
  <c r="AR106" i="1" l="1"/>
  <c r="AQ106" i="1"/>
  <c r="AN105" i="1"/>
  <c r="AI105" i="1"/>
  <c r="AG105" i="1"/>
  <c r="J105" i="1"/>
  <c r="AJ105" i="1" a="1"/>
  <c r="AT105" i="1"/>
  <c r="M105" i="1"/>
  <c r="I105" i="1"/>
  <c r="N105" i="1"/>
  <c r="L105" i="1"/>
  <c r="AD105" i="1"/>
  <c r="F105" i="1"/>
  <c r="AS105" i="1"/>
  <c r="AL105" i="1"/>
  <c r="Q105" i="1"/>
  <c r="E105" i="1"/>
  <c r="AE105" i="1"/>
  <c r="AU105" i="1"/>
  <c r="AK105" i="1" a="1"/>
  <c r="K105" i="1"/>
  <c r="H105" i="1"/>
  <c r="AK105" i="1" l="1"/>
  <c r="AJ105" i="1"/>
  <c r="R105" i="1"/>
  <c r="AF105" i="1"/>
  <c r="AO105" i="1"/>
  <c r="AP105" i="1" l="1"/>
  <c r="AC105" i="1"/>
  <c r="AH105" i="1"/>
  <c r="U105" i="1"/>
  <c r="T105" i="1" s="1"/>
  <c r="BG104" i="1"/>
  <c r="S105" i="1"/>
  <c r="AR105" i="1" l="1"/>
  <c r="AQ105" i="1"/>
  <c r="AN104" i="1"/>
  <c r="AI104" i="1"/>
  <c r="AG104" i="1"/>
  <c r="J104" i="1"/>
  <c r="AJ104" i="1" a="1"/>
  <c r="AL104" i="1"/>
  <c r="E104" i="1"/>
  <c r="I104" i="1"/>
  <c r="AS104" i="1"/>
  <c r="AT104" i="1"/>
  <c r="AD104" i="1"/>
  <c r="K104" i="1"/>
  <c r="AK104" i="1" a="1"/>
  <c r="M104" i="1"/>
  <c r="L104" i="1"/>
  <c r="Q104" i="1"/>
  <c r="AK104" i="1" l="1"/>
  <c r="AJ104" i="1"/>
  <c r="R104" i="1"/>
  <c r="AF104" i="1"/>
  <c r="AO104" i="1"/>
  <c r="AP104" i="1" l="1"/>
  <c r="AC104" i="1"/>
  <c r="AH104" i="1"/>
  <c r="U104" i="1"/>
  <c r="T104" i="1" s="1"/>
  <c r="BG103" i="1"/>
  <c r="S104" i="1"/>
  <c r="AQ104" i="1" l="1"/>
  <c r="AR104" i="1"/>
  <c r="AN103" i="1"/>
  <c r="AI103" i="1"/>
  <c r="AG103" i="1"/>
  <c r="J103" i="1"/>
  <c r="AJ103" i="1" a="1"/>
  <c r="AL103" i="1"/>
  <c r="E103" i="1"/>
  <c r="K103" i="1"/>
  <c r="AT103" i="1"/>
  <c r="AD103" i="1"/>
  <c r="M103" i="1"/>
  <c r="L103" i="1"/>
  <c r="I103" i="1"/>
  <c r="AS103" i="1"/>
  <c r="Q103" i="1"/>
  <c r="AK103" i="1" a="1"/>
  <c r="AK103" i="1" l="1"/>
  <c r="AJ103" i="1"/>
  <c r="R103" i="1"/>
  <c r="AF103" i="1"/>
  <c r="AO103" i="1"/>
  <c r="AP103" i="1" l="1"/>
  <c r="AC103" i="1"/>
  <c r="AH103" i="1"/>
  <c r="U103" i="1"/>
  <c r="T103" i="1" s="1"/>
  <c r="BG102" i="1"/>
  <c r="S103" i="1"/>
  <c r="AR103" i="1" l="1"/>
  <c r="AQ103" i="1"/>
  <c r="AN102" i="1"/>
  <c r="AI102" i="1"/>
  <c r="AG102" i="1"/>
  <c r="J102" i="1"/>
  <c r="AJ102" i="1" a="1"/>
  <c r="K102" i="1"/>
  <c r="AU102" i="1"/>
  <c r="L102" i="1"/>
  <c r="AJ102" i="1" l="1"/>
  <c r="R102" i="1"/>
  <c r="AP102" i="1"/>
  <c r="AF102" i="1"/>
  <c r="AC102" i="1" l="1"/>
  <c r="AH102" i="1"/>
  <c r="U102" i="1"/>
  <c r="T102" i="1" s="1"/>
  <c r="BG101" i="1"/>
  <c r="S102" i="1"/>
  <c r="AQ102" i="1" l="1"/>
  <c r="AR102" i="1"/>
  <c r="AN101" i="1"/>
  <c r="AI101" i="1"/>
  <c r="AG101" i="1"/>
  <c r="J101" i="1"/>
  <c r="AJ101" i="1" a="1"/>
  <c r="AJ101" i="1" l="1"/>
  <c r="AF101" i="1"/>
  <c r="AP101" i="1"/>
  <c r="R101" i="1"/>
  <c r="AC101" i="1" l="1"/>
  <c r="AH101" i="1"/>
  <c r="U101" i="1"/>
  <c r="T101" i="1" s="1"/>
  <c r="BG100" i="1"/>
  <c r="S101" i="1"/>
  <c r="AR101" i="1" l="1"/>
  <c r="AQ101" i="1"/>
  <c r="AN100" i="1"/>
  <c r="AI100" i="1"/>
  <c r="AG100" i="1"/>
  <c r="J100" i="1"/>
  <c r="AJ100" i="1" a="1"/>
  <c r="M100" i="1"/>
  <c r="AE100" i="1"/>
  <c r="AK100" i="1" a="1"/>
  <c r="Q100" i="1"/>
  <c r="L100" i="1"/>
  <c r="H100" i="1"/>
  <c r="E100" i="1"/>
  <c r="AL100" i="1"/>
  <c r="I100" i="1"/>
  <c r="AS100" i="1"/>
  <c r="K100" i="1"/>
  <c r="AT100" i="1"/>
  <c r="F100" i="1"/>
  <c r="AU100" i="1"/>
  <c r="AD100" i="1"/>
  <c r="N100" i="1"/>
  <c r="AK100" i="1" l="1"/>
  <c r="AJ100" i="1"/>
  <c r="R100" i="1"/>
  <c r="AF100" i="1"/>
  <c r="AO100" i="1"/>
  <c r="AP100" i="1" l="1"/>
  <c r="AC100" i="1"/>
  <c r="AH100" i="1"/>
  <c r="U100" i="1"/>
  <c r="T100" i="1" s="1"/>
  <c r="BG99" i="1"/>
  <c r="S100" i="1"/>
  <c r="AR100" i="1" l="1"/>
  <c r="AQ100" i="1"/>
  <c r="AN99" i="1"/>
  <c r="AI99" i="1"/>
  <c r="AG99" i="1"/>
  <c r="J99" i="1"/>
  <c r="AJ99" i="1" a="1"/>
  <c r="AL99" i="1"/>
  <c r="I99" i="1"/>
  <c r="AD99" i="1"/>
  <c r="Q99" i="1"/>
  <c r="F99" i="1"/>
  <c r="AS99" i="1"/>
  <c r="H99" i="1"/>
  <c r="AT99" i="1"/>
  <c r="K99" i="1"/>
  <c r="AE99" i="1"/>
  <c r="M99" i="1"/>
  <c r="AU99" i="1"/>
  <c r="E99" i="1"/>
  <c r="N99" i="1"/>
  <c r="L99" i="1"/>
  <c r="AK99" i="1" a="1"/>
  <c r="AK99" i="1" l="1"/>
  <c r="AJ99" i="1"/>
  <c r="R99" i="1"/>
  <c r="AF99" i="1"/>
  <c r="AO99" i="1"/>
  <c r="AP99" i="1" l="1"/>
  <c r="AC99" i="1"/>
  <c r="AH99" i="1"/>
  <c r="U99" i="1"/>
  <c r="T99" i="1" s="1"/>
  <c r="BG98" i="1"/>
  <c r="S99" i="1"/>
  <c r="AQ99" i="1" l="1"/>
  <c r="AR99" i="1"/>
  <c r="AN98" i="1"/>
  <c r="AI98" i="1"/>
  <c r="AG98" i="1"/>
  <c r="J98" i="1"/>
  <c r="AJ98" i="1" a="1"/>
  <c r="I98" i="1"/>
  <c r="AD98" i="1"/>
  <c r="F98" i="1"/>
  <c r="L98" i="1"/>
  <c r="AT98" i="1"/>
  <c r="AL98" i="1"/>
  <c r="AU98" i="1"/>
  <c r="Q98" i="1"/>
  <c r="AS98" i="1"/>
  <c r="K98" i="1"/>
  <c r="AE98" i="1"/>
  <c r="M98" i="1"/>
  <c r="E98" i="1"/>
  <c r="N98" i="1"/>
  <c r="H98" i="1"/>
  <c r="AK98" i="1" a="1"/>
  <c r="AK98" i="1" l="1"/>
  <c r="AJ98" i="1"/>
  <c r="R98" i="1"/>
  <c r="AF98" i="1"/>
  <c r="AO98" i="1"/>
  <c r="AP98" i="1" l="1"/>
  <c r="AC98" i="1"/>
  <c r="AH98" i="1"/>
  <c r="U98" i="1"/>
  <c r="T98" i="1" s="1"/>
  <c r="BG97" i="1"/>
  <c r="S98" i="1"/>
  <c r="AQ98" i="1" l="1"/>
  <c r="AR98" i="1"/>
  <c r="AN97" i="1"/>
  <c r="AI97" i="1"/>
  <c r="AG97" i="1"/>
  <c r="J97" i="1"/>
  <c r="AJ97" i="1" a="1"/>
  <c r="AT97" i="1"/>
  <c r="AL97" i="1"/>
  <c r="L97" i="1"/>
  <c r="Q97" i="1"/>
  <c r="K97" i="1"/>
  <c r="E97" i="1"/>
  <c r="I97" i="1"/>
  <c r="N97" i="1"/>
  <c r="AU97" i="1"/>
  <c r="AD97" i="1"/>
  <c r="H97" i="1"/>
  <c r="M97" i="1"/>
  <c r="AS97" i="1"/>
  <c r="AE97" i="1"/>
  <c r="AK97" i="1" a="1"/>
  <c r="F97" i="1"/>
  <c r="AK97" i="1" l="1"/>
  <c r="AJ97" i="1"/>
  <c r="R97" i="1"/>
  <c r="AF97" i="1"/>
  <c r="AO97" i="1"/>
  <c r="AP97" i="1" l="1"/>
  <c r="AC97" i="1"/>
  <c r="AH97" i="1"/>
  <c r="U97" i="1"/>
  <c r="T97" i="1" s="1"/>
  <c r="BG96" i="1"/>
  <c r="S97" i="1"/>
  <c r="AQ97" i="1" l="1"/>
  <c r="AR97" i="1"/>
  <c r="AN96" i="1"/>
  <c r="AI96" i="1"/>
  <c r="AG96" i="1"/>
  <c r="J96" i="1"/>
  <c r="AJ96" i="1" a="1"/>
  <c r="AS96" i="1"/>
  <c r="AK96" i="1" a="1"/>
  <c r="F96" i="1"/>
  <c r="H96" i="1"/>
  <c r="AT96" i="1"/>
  <c r="AL96" i="1"/>
  <c r="Q96" i="1"/>
  <c r="K96" i="1"/>
  <c r="E96" i="1"/>
  <c r="M96" i="1"/>
  <c r="AE96" i="1"/>
  <c r="I96" i="1"/>
  <c r="N96" i="1"/>
  <c r="L96" i="1"/>
  <c r="AU96" i="1"/>
  <c r="AD96" i="1"/>
  <c r="AK96" i="1" l="1"/>
  <c r="AJ96" i="1"/>
  <c r="R96" i="1"/>
  <c r="AF96" i="1"/>
  <c r="AO96" i="1"/>
  <c r="AP96" i="1" l="1"/>
  <c r="AC96" i="1"/>
  <c r="AH96" i="1"/>
  <c r="U96" i="1"/>
  <c r="T96" i="1" s="1"/>
  <c r="BG95" i="1"/>
  <c r="S96" i="1"/>
  <c r="AR96" i="1" l="1"/>
  <c r="AQ96" i="1"/>
  <c r="AN95" i="1"/>
  <c r="AI95" i="1"/>
  <c r="AG95" i="1"/>
  <c r="J95" i="1"/>
  <c r="AJ95" i="1" a="1"/>
  <c r="AJ95" i="1" l="1"/>
  <c r="R95" i="1"/>
  <c r="AF95" i="1"/>
  <c r="AP95" i="1"/>
  <c r="AC95" i="1" l="1"/>
  <c r="AH95" i="1"/>
  <c r="U95" i="1"/>
  <c r="T95" i="1" s="1"/>
  <c r="BG94" i="1"/>
  <c r="S95" i="1"/>
  <c r="AQ95" i="1" l="1"/>
  <c r="AR95" i="1"/>
  <c r="AN94" i="1"/>
  <c r="AI94" i="1"/>
  <c r="AG94" i="1"/>
  <c r="J94" i="1"/>
  <c r="AJ94" i="1" a="1"/>
  <c r="AJ94" i="1" l="1"/>
  <c r="AF94" i="1"/>
  <c r="AP94" i="1"/>
  <c r="R94" i="1"/>
  <c r="AC94" i="1" l="1"/>
  <c r="AH94" i="1"/>
  <c r="U94" i="1"/>
  <c r="T94" i="1" s="1"/>
  <c r="BG93" i="1"/>
  <c r="S94" i="1"/>
  <c r="AR94" i="1" l="1"/>
  <c r="AQ94" i="1"/>
  <c r="AN93" i="1"/>
  <c r="AI93" i="1"/>
  <c r="AG93" i="1"/>
  <c r="J93" i="1"/>
  <c r="AJ93" i="1" a="1"/>
  <c r="AJ93" i="1" l="1"/>
  <c r="R93" i="1"/>
  <c r="AF93" i="1"/>
  <c r="AP93" i="1"/>
  <c r="AC93" i="1" l="1"/>
  <c r="AH93" i="1"/>
  <c r="U93" i="1"/>
  <c r="T93" i="1" s="1"/>
  <c r="BG92" i="1"/>
  <c r="S93" i="1"/>
  <c r="AR93" i="1" l="1"/>
  <c r="AQ93" i="1"/>
  <c r="AN92" i="1"/>
  <c r="AI92" i="1"/>
  <c r="AG92" i="1"/>
  <c r="J92" i="1"/>
  <c r="AJ92" i="1" a="1"/>
  <c r="AJ92" i="1" l="1"/>
  <c r="R92" i="1"/>
  <c r="AF92" i="1"/>
  <c r="AP92" i="1"/>
  <c r="AC92" i="1" l="1"/>
  <c r="AH92" i="1"/>
  <c r="U92" i="1"/>
  <c r="T92" i="1" s="1"/>
  <c r="BG91" i="1"/>
  <c r="S92" i="1"/>
  <c r="AQ92" i="1" l="1"/>
  <c r="AR92" i="1"/>
  <c r="AN91" i="1"/>
  <c r="AI91" i="1"/>
  <c r="AG91" i="1"/>
  <c r="J91" i="1"/>
  <c r="AJ91" i="1" a="1"/>
  <c r="AU91" i="1"/>
  <c r="I91" i="1"/>
  <c r="AD91" i="1"/>
  <c r="N91" i="1"/>
  <c r="K91" i="1"/>
  <c r="L91" i="1"/>
  <c r="AS91" i="1"/>
  <c r="AE91" i="1"/>
  <c r="AK91" i="1" a="1"/>
  <c r="AK91" i="1" l="1"/>
  <c r="AJ91" i="1"/>
  <c r="R91" i="1"/>
  <c r="AF91" i="1"/>
  <c r="AP91" i="1" l="1"/>
  <c r="AC91" i="1"/>
  <c r="AH91" i="1"/>
  <c r="U91" i="1"/>
  <c r="T91" i="1" s="1"/>
  <c r="BG90" i="1"/>
  <c r="S91" i="1"/>
  <c r="AR91" i="1" l="1"/>
  <c r="AQ91" i="1"/>
  <c r="AN90" i="1"/>
  <c r="AI90" i="1"/>
  <c r="AG90" i="1"/>
  <c r="J90" i="1"/>
  <c r="AJ90" i="1" a="1"/>
  <c r="AJ90" i="1" l="1"/>
  <c r="R90" i="1"/>
  <c r="AF90" i="1"/>
  <c r="AP90" i="1"/>
  <c r="AC90" i="1" l="1"/>
  <c r="AH90" i="1"/>
  <c r="U90" i="1"/>
  <c r="T90" i="1" s="1"/>
  <c r="BG89" i="1"/>
  <c r="S90" i="1"/>
  <c r="AQ90" i="1" l="1"/>
  <c r="AR90" i="1"/>
  <c r="AN89" i="1"/>
  <c r="AI89" i="1"/>
  <c r="AG89" i="1"/>
  <c r="J89" i="1"/>
  <c r="AJ89" i="1" a="1"/>
  <c r="AE89" i="1"/>
  <c r="F89" i="1"/>
  <c r="K89" i="1"/>
  <c r="E89" i="1"/>
  <c r="M89" i="1"/>
  <c r="AL89" i="1"/>
  <c r="AK89" i="1" a="1"/>
  <c r="AS89" i="1"/>
  <c r="AU89" i="1"/>
  <c r="N89" i="1"/>
  <c r="AT89" i="1"/>
  <c r="Q89" i="1"/>
  <c r="L89" i="1"/>
  <c r="H89" i="1"/>
  <c r="I89" i="1"/>
  <c r="AD89" i="1"/>
  <c r="AK89" i="1" l="1"/>
  <c r="AJ89" i="1"/>
  <c r="R89" i="1"/>
  <c r="AF89" i="1"/>
  <c r="AO89" i="1"/>
  <c r="AP89" i="1" l="1"/>
  <c r="AC89" i="1"/>
  <c r="AH89" i="1"/>
  <c r="U89" i="1"/>
  <c r="T89" i="1" s="1"/>
  <c r="BG88" i="1"/>
  <c r="S89" i="1"/>
  <c r="AR89" i="1" l="1"/>
  <c r="AQ89" i="1"/>
  <c r="AN88" i="1"/>
  <c r="AI88" i="1"/>
  <c r="AG88" i="1"/>
  <c r="J88" i="1"/>
  <c r="AJ88" i="1" a="1"/>
  <c r="AT88" i="1"/>
  <c r="L88" i="1"/>
  <c r="AU88" i="1"/>
  <c r="AE88" i="1"/>
  <c r="F88" i="1"/>
  <c r="M88" i="1"/>
  <c r="AS88" i="1"/>
  <c r="K88" i="1"/>
  <c r="AK88" i="1" a="1"/>
  <c r="I88" i="1"/>
  <c r="Q88" i="1"/>
  <c r="AL88" i="1"/>
  <c r="N88" i="1"/>
  <c r="E88" i="1"/>
  <c r="AD88" i="1"/>
  <c r="H88" i="1"/>
  <c r="AK88" i="1" l="1"/>
  <c r="AJ88" i="1"/>
  <c r="R88" i="1"/>
  <c r="AF88" i="1"/>
  <c r="AO88" i="1"/>
  <c r="AP88" i="1" l="1"/>
  <c r="AC88" i="1"/>
  <c r="AH88" i="1"/>
  <c r="U88" i="1"/>
  <c r="T88" i="1" s="1"/>
  <c r="BG87" i="1"/>
  <c r="S88" i="1"/>
  <c r="AR88" i="1" l="1"/>
  <c r="AQ88" i="1"/>
  <c r="AN87" i="1"/>
  <c r="AI87" i="1"/>
  <c r="AG87" i="1"/>
  <c r="J87" i="1"/>
  <c r="AJ87" i="1" a="1"/>
  <c r="AJ87" i="1" l="1"/>
  <c r="AF87" i="1"/>
  <c r="R87" i="1"/>
  <c r="AP87" i="1"/>
  <c r="AC87" i="1" l="1"/>
  <c r="AH87" i="1"/>
  <c r="U87" i="1"/>
  <c r="T87" i="1" s="1"/>
  <c r="BG86" i="1"/>
  <c r="S87" i="1"/>
  <c r="AQ87" i="1" l="1"/>
  <c r="AR87" i="1"/>
  <c r="AN86" i="1"/>
  <c r="AI86" i="1"/>
  <c r="AG86" i="1"/>
  <c r="J86" i="1"/>
  <c r="AJ86" i="1" a="1"/>
  <c r="Q86" i="1"/>
  <c r="K86" i="1"/>
  <c r="AK86" i="1" a="1"/>
  <c r="L86" i="1"/>
  <c r="AS86" i="1"/>
  <c r="N86" i="1"/>
  <c r="I86" i="1"/>
  <c r="AD86" i="1"/>
  <c r="AK86" i="1" l="1"/>
  <c r="AJ86" i="1"/>
  <c r="R86" i="1"/>
  <c r="AF86" i="1"/>
  <c r="AO86" i="1"/>
  <c r="AP86" i="1" l="1"/>
  <c r="AC86" i="1"/>
  <c r="AH86" i="1"/>
  <c r="U86" i="1"/>
  <c r="T86" i="1" s="1"/>
  <c r="BG85" i="1"/>
  <c r="S86" i="1"/>
  <c r="AR86" i="1" l="1"/>
  <c r="AQ86" i="1"/>
  <c r="AN85" i="1"/>
  <c r="AI85" i="1"/>
  <c r="AG85" i="1"/>
  <c r="J85" i="1"/>
  <c r="AJ85" i="1" a="1"/>
  <c r="AJ85" i="1" l="1"/>
  <c r="R85" i="1"/>
  <c r="AP85" i="1"/>
  <c r="AF85" i="1"/>
  <c r="AC85" i="1" l="1"/>
  <c r="AH85" i="1"/>
  <c r="U85" i="1"/>
  <c r="T85" i="1" s="1"/>
  <c r="BG84" i="1"/>
  <c r="S85" i="1"/>
  <c r="AQ85" i="1" l="1"/>
  <c r="AR85" i="1"/>
  <c r="AN84" i="1"/>
  <c r="AI84" i="1"/>
  <c r="AG84" i="1"/>
  <c r="J84" i="1"/>
  <c r="AJ84" i="1" a="1"/>
  <c r="AJ84" i="1" l="1"/>
  <c r="AF84" i="1"/>
  <c r="AP84" i="1"/>
  <c r="R84" i="1"/>
  <c r="AC84" i="1" l="1"/>
  <c r="AH84" i="1"/>
  <c r="U84" i="1"/>
  <c r="T84" i="1" s="1"/>
  <c r="BG83" i="1"/>
  <c r="S84" i="1"/>
  <c r="AR84" i="1" l="1"/>
  <c r="AQ84" i="1"/>
  <c r="AN83" i="1"/>
  <c r="AI83" i="1"/>
  <c r="AG83" i="1"/>
  <c r="J83" i="1"/>
  <c r="AJ83" i="1" a="1"/>
  <c r="AJ83" i="1" l="1"/>
  <c r="R83" i="1"/>
  <c r="AF83" i="1"/>
  <c r="AP83" i="1"/>
  <c r="AC83" i="1" l="1"/>
  <c r="AH83" i="1"/>
  <c r="U83" i="1"/>
  <c r="T83" i="1" s="1"/>
  <c r="BG82" i="1"/>
  <c r="S83" i="1"/>
  <c r="AR83" i="1" l="1"/>
  <c r="AQ83" i="1"/>
  <c r="AN82" i="1"/>
  <c r="AI82" i="1"/>
  <c r="AG82" i="1"/>
  <c r="J82" i="1"/>
  <c r="AJ82" i="1" a="1"/>
  <c r="AJ82" i="1" l="1"/>
  <c r="R82" i="1"/>
  <c r="AF82" i="1"/>
  <c r="AP82" i="1"/>
  <c r="AC82" i="1" l="1"/>
  <c r="AH82" i="1"/>
  <c r="U82" i="1"/>
  <c r="T82" i="1" s="1"/>
  <c r="BG81" i="1"/>
  <c r="S82" i="1"/>
  <c r="AR82" i="1" l="1"/>
  <c r="AQ82" i="1"/>
  <c r="AN81" i="1"/>
  <c r="AI81" i="1"/>
  <c r="AG81" i="1"/>
  <c r="J81" i="1"/>
  <c r="AJ81" i="1" a="1"/>
  <c r="AT81" i="1"/>
  <c r="AL81" i="1"/>
  <c r="L81" i="1"/>
  <c r="Q81" i="1"/>
  <c r="K81" i="1"/>
  <c r="E81" i="1"/>
  <c r="I81" i="1"/>
  <c r="AS81" i="1"/>
  <c r="AE81" i="1"/>
  <c r="AK81" i="1" a="1"/>
  <c r="F81" i="1"/>
  <c r="AD81" i="1"/>
  <c r="H81" i="1"/>
  <c r="N81" i="1"/>
  <c r="M81" i="1"/>
  <c r="AU81" i="1"/>
  <c r="AK81" i="1" l="1"/>
  <c r="AJ81" i="1"/>
  <c r="R81" i="1"/>
  <c r="AF81" i="1"/>
  <c r="AO81" i="1"/>
  <c r="AP81" i="1" l="1"/>
  <c r="AC81" i="1"/>
  <c r="AH81" i="1"/>
  <c r="U81" i="1"/>
  <c r="T81" i="1" s="1"/>
  <c r="BG80" i="1"/>
  <c r="S81" i="1"/>
  <c r="AR81" i="1" l="1"/>
  <c r="AQ81" i="1"/>
  <c r="AN80" i="1"/>
  <c r="AI80" i="1"/>
  <c r="AG80" i="1"/>
  <c r="J80" i="1"/>
  <c r="AJ80" i="1" a="1"/>
  <c r="AJ80" i="1" l="1"/>
  <c r="AF80" i="1"/>
  <c r="R80" i="1"/>
  <c r="AP80" i="1"/>
  <c r="AC80" i="1" l="1"/>
  <c r="AH80" i="1"/>
  <c r="U80" i="1"/>
  <c r="T80" i="1" s="1"/>
  <c r="BG79" i="1"/>
  <c r="S80" i="1"/>
  <c r="AR80" i="1" l="1"/>
  <c r="AQ80" i="1"/>
  <c r="AN79" i="1"/>
  <c r="AI79" i="1"/>
  <c r="AG79" i="1"/>
  <c r="J79" i="1"/>
  <c r="AJ79" i="1" a="1"/>
  <c r="AJ79" i="1" l="1"/>
  <c r="R79" i="1"/>
  <c r="AF79" i="1"/>
  <c r="AP79" i="1"/>
  <c r="AC79" i="1" l="1"/>
  <c r="AH79" i="1"/>
  <c r="U79" i="1"/>
  <c r="T79" i="1" s="1"/>
  <c r="BG78" i="1"/>
  <c r="S79" i="1"/>
  <c r="AR79" i="1" l="1"/>
  <c r="AQ79" i="1"/>
  <c r="AN78" i="1"/>
  <c r="AI78" i="1"/>
  <c r="AG78" i="1"/>
  <c r="J78" i="1"/>
  <c r="AJ78" i="1" a="1"/>
  <c r="AJ78" i="1" l="1"/>
  <c r="AF78" i="1"/>
  <c r="AP78" i="1"/>
  <c r="R78" i="1"/>
  <c r="AC78" i="1" l="1"/>
  <c r="AH78" i="1"/>
  <c r="U78" i="1"/>
  <c r="T78" i="1" s="1"/>
  <c r="BG77" i="1"/>
  <c r="S78" i="1"/>
  <c r="AR78" i="1" l="1"/>
  <c r="AQ78" i="1"/>
  <c r="AN77" i="1"/>
  <c r="AI77" i="1"/>
  <c r="AG77" i="1"/>
  <c r="J77" i="1"/>
  <c r="AJ77" i="1" a="1"/>
  <c r="AL77" i="1"/>
  <c r="F77" i="1"/>
  <c r="L77" i="1"/>
  <c r="I77" i="1"/>
  <c r="AD77" i="1"/>
  <c r="M77" i="1"/>
  <c r="AE77" i="1"/>
  <c r="H77" i="1"/>
  <c r="AK77" i="1" a="1"/>
  <c r="AT77" i="1"/>
  <c r="Q77" i="1"/>
  <c r="AU77" i="1"/>
  <c r="AS77" i="1"/>
  <c r="N77" i="1"/>
  <c r="K77" i="1"/>
  <c r="E77" i="1"/>
  <c r="AK77" i="1" l="1"/>
  <c r="AJ77" i="1"/>
  <c r="AO77" i="1"/>
  <c r="R77" i="1"/>
  <c r="AP77" i="1"/>
  <c r="AF77" i="1"/>
  <c r="AC77" i="1" l="1"/>
  <c r="AH77" i="1"/>
  <c r="U77" i="1"/>
  <c r="T77" i="1" s="1"/>
  <c r="BG76" i="1"/>
  <c r="S77" i="1"/>
  <c r="AR77" i="1" l="1"/>
  <c r="AQ77" i="1"/>
  <c r="AN76" i="1"/>
  <c r="AI76" i="1"/>
  <c r="AG76" i="1"/>
  <c r="J76" i="1"/>
  <c r="AJ76" i="1" a="1"/>
  <c r="AJ76" i="1" l="1"/>
  <c r="R76" i="1"/>
  <c r="AF76" i="1"/>
  <c r="AP76" i="1"/>
  <c r="AC76" i="1" l="1"/>
  <c r="AH76" i="1"/>
  <c r="U76" i="1"/>
  <c r="T76" i="1" s="1"/>
  <c r="BG75" i="1"/>
  <c r="S76" i="1"/>
  <c r="AR76" i="1" l="1"/>
  <c r="AQ76" i="1"/>
  <c r="AN75" i="1"/>
  <c r="AI75" i="1"/>
  <c r="AG75" i="1"/>
  <c r="J75" i="1"/>
  <c r="AJ75" i="1" a="1"/>
  <c r="AJ75" i="1" l="1"/>
  <c r="R75" i="1"/>
  <c r="AP75" i="1"/>
  <c r="AF75" i="1"/>
  <c r="AC75" i="1" l="1"/>
  <c r="AH75" i="1"/>
  <c r="U75" i="1"/>
  <c r="T75" i="1" s="1"/>
  <c r="BG74" i="1"/>
  <c r="S75" i="1"/>
  <c r="AR75" i="1" l="1"/>
  <c r="AQ75" i="1"/>
  <c r="AN74" i="1"/>
  <c r="AI74" i="1"/>
  <c r="AG74" i="1"/>
  <c r="J74" i="1"/>
  <c r="AJ74" i="1" a="1"/>
  <c r="AU74" i="1"/>
  <c r="Q74" i="1"/>
  <c r="AS74" i="1"/>
  <c r="H74" i="1"/>
  <c r="AL74" i="1"/>
  <c r="AT74" i="1"/>
  <c r="AD74" i="1"/>
  <c r="E74" i="1"/>
  <c r="K74" i="1"/>
  <c r="L74" i="1"/>
  <c r="F74" i="1"/>
  <c r="M74" i="1"/>
  <c r="I74" i="1"/>
  <c r="AK74" i="1" a="1"/>
  <c r="AE74" i="1"/>
  <c r="N74" i="1"/>
  <c r="AK74" i="1" l="1"/>
  <c r="AJ74" i="1"/>
  <c r="R74" i="1"/>
  <c r="AF74" i="1"/>
  <c r="AO74" i="1"/>
  <c r="AP74" i="1" l="1"/>
  <c r="AC74" i="1"/>
  <c r="AH74" i="1"/>
  <c r="U74" i="1"/>
  <c r="T74" i="1" s="1"/>
  <c r="BG73" i="1"/>
  <c r="S74" i="1"/>
  <c r="AR74" i="1" l="1"/>
  <c r="AQ74" i="1"/>
  <c r="AN73" i="1"/>
  <c r="AI73" i="1"/>
  <c r="AG73" i="1"/>
  <c r="J73" i="1"/>
  <c r="AJ73" i="1" a="1"/>
  <c r="AJ73" i="1" l="1"/>
  <c r="R73" i="1"/>
  <c r="AP73" i="1"/>
  <c r="AF73" i="1"/>
  <c r="AC73" i="1" l="1"/>
  <c r="AH73" i="1"/>
  <c r="U73" i="1"/>
  <c r="T73" i="1" s="1"/>
  <c r="BG72" i="1"/>
  <c r="S73" i="1"/>
  <c r="AQ73" i="1" l="1"/>
  <c r="AR73" i="1"/>
  <c r="AN72" i="1"/>
  <c r="AI72" i="1"/>
  <c r="AG72" i="1"/>
  <c r="J72" i="1"/>
  <c r="AJ72" i="1" a="1"/>
  <c r="AJ72" i="1" l="1"/>
  <c r="R72" i="1"/>
  <c r="AF72" i="1"/>
  <c r="AP72" i="1"/>
  <c r="AC72" i="1" l="1"/>
  <c r="AH72" i="1"/>
  <c r="U72" i="1"/>
  <c r="T72" i="1" s="1"/>
  <c r="BG71" i="1"/>
  <c r="S72" i="1"/>
  <c r="AR72" i="1" l="1"/>
  <c r="AQ72" i="1"/>
  <c r="AN71" i="1"/>
  <c r="AI71" i="1"/>
  <c r="AG71" i="1"/>
  <c r="J71" i="1"/>
  <c r="AJ71" i="1" a="1"/>
  <c r="M71" i="1"/>
  <c r="AS71" i="1"/>
  <c r="AT71" i="1"/>
  <c r="E71" i="1"/>
  <c r="AD71" i="1"/>
  <c r="Q71" i="1"/>
  <c r="L71" i="1"/>
  <c r="K71" i="1"/>
  <c r="AK71" i="1" a="1"/>
  <c r="AL71" i="1"/>
  <c r="AU71" i="1"/>
  <c r="AE71" i="1"/>
  <c r="H71" i="1"/>
  <c r="I71" i="1"/>
  <c r="F71" i="1"/>
  <c r="N71" i="1"/>
  <c r="AK71" i="1" l="1"/>
  <c r="AJ71" i="1"/>
  <c r="R71" i="1"/>
  <c r="AF71" i="1"/>
  <c r="AO71" i="1"/>
  <c r="AP71" i="1" l="1"/>
  <c r="AC71" i="1"/>
  <c r="AH71" i="1"/>
  <c r="U71" i="1"/>
  <c r="T71" i="1" s="1"/>
  <c r="BG70" i="1"/>
  <c r="S71" i="1"/>
  <c r="AR71" i="1" l="1"/>
  <c r="AQ71" i="1"/>
  <c r="AN70" i="1"/>
  <c r="AI70" i="1"/>
  <c r="AG70" i="1"/>
  <c r="J70" i="1"/>
  <c r="AJ70" i="1" a="1"/>
  <c r="AJ70" i="1" l="1"/>
  <c r="AF70" i="1"/>
  <c r="R70" i="1"/>
  <c r="AP70" i="1"/>
  <c r="AC70" i="1" l="1"/>
  <c r="AH70" i="1"/>
  <c r="U70" i="1"/>
  <c r="T70" i="1" s="1"/>
  <c r="BG69" i="1"/>
  <c r="S70" i="1"/>
  <c r="AR70" i="1" l="1"/>
  <c r="AQ70" i="1"/>
  <c r="AN69" i="1"/>
  <c r="AI69" i="1"/>
  <c r="AG69" i="1"/>
  <c r="J69" i="1"/>
  <c r="AJ69" i="1" a="1"/>
  <c r="AL69" i="1"/>
  <c r="Q69" i="1"/>
  <c r="AD69" i="1"/>
  <c r="E69" i="1"/>
  <c r="AK69" i="1" a="1"/>
  <c r="K69" i="1"/>
  <c r="L69" i="1"/>
  <c r="AT69" i="1"/>
  <c r="AE69" i="1"/>
  <c r="H69" i="1"/>
  <c r="M69" i="1"/>
  <c r="AU69" i="1"/>
  <c r="AS69" i="1"/>
  <c r="F69" i="1"/>
  <c r="N69" i="1"/>
  <c r="I69" i="1"/>
  <c r="AK69" i="1" l="1"/>
  <c r="AJ69" i="1"/>
  <c r="R69" i="1"/>
  <c r="AF69" i="1"/>
  <c r="AO69" i="1"/>
  <c r="AP69" i="1" l="1"/>
  <c r="AC69" i="1"/>
  <c r="AH69" i="1"/>
  <c r="U69" i="1"/>
  <c r="T69" i="1" s="1"/>
  <c r="BG68" i="1"/>
  <c r="S69" i="1"/>
  <c r="AQ69" i="1" l="1"/>
  <c r="AR69" i="1"/>
  <c r="AN68" i="1"/>
  <c r="AI68" i="1"/>
  <c r="AG68" i="1"/>
  <c r="J68" i="1"/>
  <c r="AJ68" i="1" a="1"/>
  <c r="AJ68" i="1" l="1"/>
  <c r="AF68" i="1"/>
  <c r="AP68" i="1"/>
  <c r="R68" i="1"/>
  <c r="AC68" i="1" l="1"/>
  <c r="AH68" i="1"/>
  <c r="U68" i="1"/>
  <c r="T68" i="1" s="1"/>
  <c r="BG67" i="1"/>
  <c r="S68" i="1"/>
  <c r="AR68" i="1" l="1"/>
  <c r="AQ68" i="1"/>
  <c r="AN67" i="1"/>
  <c r="AI67" i="1"/>
  <c r="AG67" i="1"/>
  <c r="J67" i="1"/>
  <c r="AJ67" i="1" a="1"/>
  <c r="AT67" i="1"/>
  <c r="AK67" i="1" a="1"/>
  <c r="AS67" i="1"/>
  <c r="E67" i="1"/>
  <c r="F67" i="1"/>
  <c r="K67" i="1"/>
  <c r="AL67" i="1"/>
  <c r="Q67" i="1"/>
  <c r="N67" i="1"/>
  <c r="H67" i="1"/>
  <c r="AE67" i="1"/>
  <c r="AU67" i="1"/>
  <c r="M67" i="1"/>
  <c r="AD67" i="1"/>
  <c r="I67" i="1"/>
  <c r="L67" i="1"/>
  <c r="AK67" i="1" l="1"/>
  <c r="AJ67" i="1"/>
  <c r="R67" i="1"/>
  <c r="AF67" i="1"/>
  <c r="AO67" i="1"/>
  <c r="AP67" i="1" l="1"/>
  <c r="AC67" i="1"/>
  <c r="AH67" i="1"/>
  <c r="U67" i="1"/>
  <c r="T67" i="1" s="1"/>
  <c r="BG66" i="1"/>
  <c r="S67" i="1"/>
  <c r="AR67" i="1" l="1"/>
  <c r="AQ67" i="1"/>
  <c r="AN66" i="1"/>
  <c r="AI66" i="1"/>
  <c r="AG66" i="1"/>
  <c r="J66" i="1"/>
  <c r="AJ66" i="1" a="1"/>
  <c r="AJ66" i="1" l="1"/>
  <c r="R66" i="1"/>
  <c r="AF66" i="1"/>
  <c r="AP66" i="1" l="1"/>
  <c r="AC66" i="1"/>
  <c r="AH66" i="1"/>
  <c r="U66" i="1"/>
  <c r="T66" i="1" s="1"/>
  <c r="BG65" i="1"/>
  <c r="S66" i="1"/>
  <c r="AR66" i="1" l="1"/>
  <c r="AQ66" i="1"/>
  <c r="AN65" i="1"/>
  <c r="AI65" i="1"/>
  <c r="AG65" i="1"/>
  <c r="J65" i="1"/>
  <c r="AJ65" i="1" a="1"/>
  <c r="K65" i="1"/>
  <c r="L65" i="1"/>
  <c r="AU65" i="1"/>
  <c r="AJ65" i="1" l="1"/>
  <c r="AF65" i="1"/>
  <c r="R65" i="1"/>
  <c r="AP65" i="1"/>
  <c r="AC65" i="1" l="1"/>
  <c r="AH65" i="1"/>
  <c r="U65" i="1"/>
  <c r="T65" i="1" s="1"/>
  <c r="BG64" i="1"/>
  <c r="S65" i="1"/>
  <c r="AQ65" i="1" l="1"/>
  <c r="AR65" i="1"/>
  <c r="AN64" i="1"/>
  <c r="AI64" i="1"/>
  <c r="AG64" i="1"/>
  <c r="J64" i="1"/>
  <c r="AJ64" i="1" a="1"/>
  <c r="AJ64" i="1" l="1"/>
  <c r="AF64" i="1"/>
  <c r="R64" i="1"/>
  <c r="AP64" i="1"/>
  <c r="AC64" i="1" l="1"/>
  <c r="AH64" i="1"/>
  <c r="U64" i="1"/>
  <c r="T64" i="1" s="1"/>
  <c r="BG63" i="1"/>
  <c r="S64" i="1"/>
  <c r="AR64" i="1" l="1"/>
  <c r="AQ64" i="1"/>
  <c r="AN63" i="1"/>
  <c r="AI63" i="1"/>
  <c r="AG63" i="1"/>
  <c r="J63" i="1"/>
  <c r="AJ63" i="1" a="1"/>
  <c r="AJ63" i="1" l="1"/>
  <c r="R63" i="1"/>
  <c r="AF63" i="1"/>
  <c r="AP63" i="1"/>
  <c r="AC63" i="1" l="1"/>
  <c r="AH63" i="1"/>
  <c r="U63" i="1"/>
  <c r="T63" i="1" s="1"/>
  <c r="BG62" i="1"/>
  <c r="S63" i="1"/>
  <c r="AR63" i="1" l="1"/>
  <c r="AQ63" i="1"/>
  <c r="AN62" i="1"/>
  <c r="AI62" i="1"/>
  <c r="AG62" i="1"/>
  <c r="J62" i="1"/>
  <c r="AJ62" i="1" a="1"/>
  <c r="AJ62" i="1" l="1"/>
  <c r="R62" i="1"/>
  <c r="AF62" i="1"/>
  <c r="AP62" i="1"/>
  <c r="AC62" i="1" l="1"/>
  <c r="AH62" i="1"/>
  <c r="U62" i="1"/>
  <c r="T62" i="1" s="1"/>
  <c r="BG61" i="1"/>
  <c r="S62" i="1"/>
  <c r="AQ62" i="1" l="1"/>
  <c r="AR62" i="1"/>
  <c r="AN61" i="1"/>
  <c r="AI61" i="1"/>
  <c r="AG61" i="1"/>
  <c r="J61" i="1"/>
  <c r="AJ61" i="1" a="1"/>
  <c r="AJ61" i="1" l="1"/>
  <c r="AF61" i="1"/>
  <c r="R61" i="1"/>
  <c r="AP61" i="1"/>
  <c r="AC61" i="1" l="1"/>
  <c r="AH61" i="1"/>
  <c r="U61" i="1"/>
  <c r="T61" i="1" s="1"/>
  <c r="BG60" i="1"/>
  <c r="S61" i="1"/>
  <c r="AQ61" i="1" l="1"/>
  <c r="AR61" i="1"/>
  <c r="AN60" i="1"/>
  <c r="AI60" i="1"/>
  <c r="AG60" i="1"/>
  <c r="J60" i="1"/>
  <c r="AJ60" i="1" a="1"/>
  <c r="AJ60" i="1" l="1"/>
  <c r="R60" i="1"/>
  <c r="AF60" i="1"/>
  <c r="AP60" i="1"/>
  <c r="AC60" i="1" l="1"/>
  <c r="AH60" i="1"/>
  <c r="U60" i="1"/>
  <c r="T60" i="1" s="1"/>
  <c r="BG59" i="1"/>
  <c r="S60" i="1"/>
  <c r="AQ60" i="1" l="1"/>
  <c r="AR60" i="1"/>
  <c r="AN59" i="1"/>
  <c r="AI59" i="1"/>
  <c r="AG59" i="1"/>
  <c r="J59" i="1"/>
  <c r="AJ59" i="1" a="1"/>
  <c r="AJ59" i="1" l="1"/>
  <c r="R59" i="1"/>
  <c r="AF59" i="1"/>
  <c r="AP59" i="1" l="1"/>
  <c r="AC59" i="1"/>
  <c r="AH59" i="1"/>
  <c r="U59" i="1"/>
  <c r="T59" i="1" s="1"/>
  <c r="BG58" i="1"/>
  <c r="S59" i="1"/>
  <c r="AR59" i="1" l="1"/>
  <c r="AQ59" i="1"/>
  <c r="AN58" i="1"/>
  <c r="AI58" i="1"/>
  <c r="AG58" i="1"/>
  <c r="J58" i="1"/>
  <c r="AJ58" i="1" a="1"/>
  <c r="AJ58" i="1" l="1"/>
  <c r="AF58" i="1"/>
  <c r="R58" i="1"/>
  <c r="AP58" i="1"/>
  <c r="AC58" i="1" l="1"/>
  <c r="AH58" i="1"/>
  <c r="U58" i="1"/>
  <c r="T58" i="1" s="1"/>
  <c r="BG57" i="1"/>
  <c r="S58" i="1"/>
  <c r="AR58" i="1" l="1"/>
  <c r="AQ58" i="1"/>
  <c r="AN57" i="1"/>
  <c r="AI57" i="1"/>
  <c r="AG57" i="1"/>
  <c r="J57" i="1"/>
  <c r="AJ57" i="1" a="1"/>
  <c r="M57" i="1"/>
  <c r="F57" i="1"/>
  <c r="AU57" i="1"/>
  <c r="AS57" i="1"/>
  <c r="H57" i="1"/>
  <c r="AT57" i="1"/>
  <c r="E57" i="1"/>
  <c r="AD57" i="1"/>
  <c r="K57" i="1"/>
  <c r="AL57" i="1"/>
  <c r="I57" i="1"/>
  <c r="AE57" i="1"/>
  <c r="N57" i="1"/>
  <c r="AK57" i="1" a="1"/>
  <c r="Q57" i="1"/>
  <c r="L57" i="1"/>
  <c r="AK57" i="1" l="1"/>
  <c r="AJ57" i="1"/>
  <c r="R57" i="1"/>
  <c r="AF57" i="1"/>
  <c r="AO57" i="1"/>
  <c r="AP57" i="1" l="1"/>
  <c r="AC57" i="1"/>
  <c r="AH57" i="1"/>
  <c r="U57" i="1"/>
  <c r="T57" i="1" s="1"/>
  <c r="BG56" i="1"/>
  <c r="S57" i="1"/>
  <c r="AR57" i="1" l="1"/>
  <c r="AQ57" i="1"/>
  <c r="AN56" i="1"/>
  <c r="AI56" i="1"/>
  <c r="AG56" i="1"/>
  <c r="J56" i="1"/>
  <c r="AJ56" i="1" a="1"/>
  <c r="AJ56" i="1" l="1"/>
  <c r="R56" i="1"/>
  <c r="AF56" i="1"/>
  <c r="AP56" i="1"/>
  <c r="AC56" i="1" l="1"/>
  <c r="AH56" i="1"/>
  <c r="U56" i="1"/>
  <c r="T56" i="1" s="1"/>
  <c r="BG55" i="1"/>
  <c r="S56" i="1"/>
  <c r="AQ56" i="1" l="1"/>
  <c r="AR56" i="1"/>
  <c r="AN55" i="1"/>
  <c r="AI55" i="1"/>
  <c r="AG55" i="1"/>
  <c r="J55" i="1"/>
  <c r="AJ55" i="1" a="1"/>
  <c r="AT55" i="1"/>
  <c r="K55" i="1"/>
  <c r="F55" i="1"/>
  <c r="AL55" i="1"/>
  <c r="AE55" i="1"/>
  <c r="AK55" i="1" a="1"/>
  <c r="AS55" i="1"/>
  <c r="AU55" i="1"/>
  <c r="I55" i="1"/>
  <c r="M55" i="1"/>
  <c r="E55" i="1"/>
  <c r="AD55" i="1"/>
  <c r="L55" i="1"/>
  <c r="H55" i="1"/>
  <c r="N55" i="1"/>
  <c r="Q55" i="1"/>
  <c r="AK55" i="1" l="1"/>
  <c r="AJ55" i="1"/>
  <c r="R55" i="1"/>
  <c r="AF55" i="1"/>
  <c r="AO55" i="1"/>
  <c r="AP55" i="1" l="1"/>
  <c r="AC55" i="1"/>
  <c r="AH55" i="1"/>
  <c r="U55" i="1"/>
  <c r="T55" i="1" s="1"/>
  <c r="BG54" i="1"/>
  <c r="S55" i="1"/>
  <c r="AR55" i="1" l="1"/>
  <c r="AQ55" i="1"/>
  <c r="AN54" i="1"/>
  <c r="AI54" i="1"/>
  <c r="AG54" i="1"/>
  <c r="J54" i="1"/>
  <c r="AJ54" i="1" a="1"/>
  <c r="AJ54" i="1" l="1"/>
  <c r="AF54" i="1"/>
  <c r="R54" i="1"/>
  <c r="AP54" i="1"/>
  <c r="AC54" i="1" l="1"/>
  <c r="AH54" i="1"/>
  <c r="U54" i="1"/>
  <c r="T54" i="1" s="1"/>
  <c r="BG53" i="1"/>
  <c r="S54" i="1"/>
  <c r="AR54" i="1" l="1"/>
  <c r="AQ54" i="1"/>
  <c r="AN53" i="1"/>
  <c r="AI53" i="1"/>
  <c r="AG53" i="1"/>
  <c r="J53" i="1"/>
  <c r="AJ53" i="1" a="1"/>
  <c r="AJ53" i="1" l="1"/>
  <c r="AF53" i="1"/>
  <c r="R53" i="1"/>
  <c r="AP53" i="1"/>
  <c r="AC53" i="1" l="1"/>
  <c r="AH53" i="1"/>
  <c r="U53" i="1"/>
  <c r="T53" i="1" s="1"/>
  <c r="BG52" i="1"/>
  <c r="S53" i="1"/>
  <c r="AR53" i="1" l="1"/>
  <c r="AQ53" i="1"/>
  <c r="AN52" i="1"/>
  <c r="AI52" i="1"/>
  <c r="AG52" i="1"/>
  <c r="J52" i="1"/>
  <c r="AJ52" i="1" a="1"/>
  <c r="AJ52" i="1" l="1"/>
  <c r="R52" i="1"/>
  <c r="AF52" i="1"/>
  <c r="AP52" i="1"/>
  <c r="AC52" i="1" l="1"/>
  <c r="AH52" i="1"/>
  <c r="U52" i="1"/>
  <c r="T52" i="1" s="1"/>
  <c r="BG51" i="1"/>
  <c r="S52" i="1"/>
  <c r="AQ52" i="1" l="1"/>
  <c r="AR52" i="1"/>
  <c r="AN51" i="1"/>
  <c r="AI51" i="1"/>
  <c r="AG51" i="1"/>
  <c r="J51" i="1"/>
  <c r="AJ51" i="1" a="1"/>
  <c r="AJ51" i="1" l="1"/>
  <c r="R51" i="1"/>
  <c r="AF51" i="1"/>
  <c r="AP51" i="1"/>
  <c r="AC51" i="1" l="1"/>
  <c r="AH51" i="1"/>
  <c r="U51" i="1"/>
  <c r="T51" i="1" s="1"/>
  <c r="BG50" i="1"/>
  <c r="S51" i="1"/>
  <c r="AR51" i="1" l="1"/>
  <c r="AQ51" i="1"/>
  <c r="AN50" i="1"/>
  <c r="AI50" i="1"/>
  <c r="AG50" i="1"/>
  <c r="J50" i="1"/>
  <c r="AJ50" i="1" a="1"/>
  <c r="AJ50" i="1" l="1"/>
  <c r="AF50" i="1"/>
  <c r="R50" i="1"/>
  <c r="AP50" i="1"/>
  <c r="AC50" i="1" l="1"/>
  <c r="AH50" i="1"/>
  <c r="U50" i="1"/>
  <c r="T50" i="1" s="1"/>
  <c r="BG49" i="1"/>
  <c r="S50" i="1"/>
  <c r="AR50" i="1" l="1"/>
  <c r="AQ50" i="1"/>
  <c r="AN49" i="1"/>
  <c r="AI49" i="1"/>
  <c r="AG49" i="1"/>
  <c r="J49" i="1"/>
  <c r="AJ49" i="1" a="1"/>
  <c r="AJ49" i="1" l="1"/>
  <c r="R49" i="1"/>
  <c r="AF49" i="1"/>
  <c r="AP49" i="1"/>
  <c r="AC49" i="1" l="1"/>
  <c r="AH49" i="1"/>
  <c r="U49" i="1"/>
  <c r="T49" i="1" s="1"/>
  <c r="BG48" i="1"/>
  <c r="S49" i="1"/>
  <c r="AR49" i="1" l="1"/>
  <c r="AQ49" i="1"/>
  <c r="AN48" i="1"/>
  <c r="AI48" i="1"/>
  <c r="AG48" i="1"/>
  <c r="J48" i="1"/>
  <c r="AJ48" i="1" a="1"/>
  <c r="M48" i="1"/>
  <c r="AK48" i="1" a="1"/>
  <c r="L48" i="1"/>
  <c r="AD48" i="1"/>
  <c r="AL48" i="1"/>
  <c r="F48" i="1"/>
  <c r="E48" i="1"/>
  <c r="AS48" i="1"/>
  <c r="AE48" i="1"/>
  <c r="AT48" i="1"/>
  <c r="Q48" i="1"/>
  <c r="H48" i="1"/>
  <c r="N48" i="1"/>
  <c r="K48" i="1"/>
  <c r="AU48" i="1"/>
  <c r="I48" i="1"/>
  <c r="AK48" i="1" l="1"/>
  <c r="AJ48" i="1"/>
  <c r="R48" i="1"/>
  <c r="AF48" i="1"/>
  <c r="AO48" i="1"/>
  <c r="AP48" i="1" l="1"/>
  <c r="AC48" i="1"/>
  <c r="AH48" i="1"/>
  <c r="U48" i="1"/>
  <c r="T48" i="1" s="1"/>
  <c r="BG47" i="1"/>
  <c r="S48" i="1"/>
  <c r="AQ48" i="1" l="1"/>
  <c r="AR48" i="1"/>
  <c r="AN47" i="1"/>
  <c r="AI47" i="1"/>
  <c r="AG47" i="1"/>
  <c r="J47" i="1"/>
  <c r="AJ47" i="1" a="1"/>
  <c r="AJ47" i="1" l="1"/>
  <c r="AF47" i="1"/>
  <c r="R47" i="1"/>
  <c r="AP47" i="1"/>
  <c r="AC47" i="1" l="1"/>
  <c r="AH47" i="1"/>
  <c r="U47" i="1"/>
  <c r="T47" i="1" s="1"/>
  <c r="BG46" i="1"/>
  <c r="S47" i="1"/>
  <c r="AR47" i="1" l="1"/>
  <c r="AQ47" i="1"/>
  <c r="AN46" i="1"/>
  <c r="AI46" i="1"/>
  <c r="AG46" i="1"/>
  <c r="J46" i="1"/>
  <c r="AJ46" i="1" a="1"/>
  <c r="AJ46" i="1" l="1"/>
  <c r="AF46" i="1"/>
  <c r="R46" i="1"/>
  <c r="AP46" i="1"/>
  <c r="AC46" i="1" l="1"/>
  <c r="AH46" i="1"/>
  <c r="U46" i="1"/>
  <c r="T46" i="1" s="1"/>
  <c r="BG45" i="1"/>
  <c r="S46" i="1"/>
  <c r="AR46" i="1" l="1"/>
  <c r="AQ46" i="1"/>
  <c r="AN45" i="1"/>
  <c r="AI45" i="1"/>
  <c r="AG45" i="1"/>
  <c r="J45" i="1"/>
  <c r="AJ45" i="1" a="1"/>
  <c r="AJ45" i="1" l="1"/>
  <c r="AF45" i="1"/>
  <c r="AP45" i="1"/>
  <c r="R45" i="1"/>
  <c r="AC45" i="1" l="1"/>
  <c r="AH45" i="1"/>
  <c r="U45" i="1"/>
  <c r="T45" i="1" s="1"/>
  <c r="BG44" i="1"/>
  <c r="S45" i="1"/>
  <c r="AQ45" i="1" l="1"/>
  <c r="AR45" i="1"/>
  <c r="AN44" i="1"/>
  <c r="AI44" i="1"/>
  <c r="AG44" i="1"/>
  <c r="J44" i="1"/>
  <c r="AJ44" i="1" a="1"/>
  <c r="AJ44" i="1" l="1"/>
  <c r="AF44" i="1"/>
  <c r="R44" i="1"/>
  <c r="AP44" i="1"/>
  <c r="AC44" i="1" l="1"/>
  <c r="AH44" i="1"/>
  <c r="U44" i="1"/>
  <c r="T44" i="1" s="1"/>
  <c r="BG43" i="1"/>
  <c r="S44" i="1"/>
  <c r="AQ44" i="1" l="1"/>
  <c r="AR44" i="1"/>
  <c r="AN43" i="1"/>
  <c r="AI43" i="1"/>
  <c r="AG43" i="1"/>
  <c r="J43" i="1"/>
  <c r="AJ43" i="1" a="1"/>
  <c r="AJ43" i="1" l="1"/>
  <c r="R43" i="1"/>
  <c r="AF43" i="1"/>
  <c r="AP43" i="1"/>
  <c r="AC43" i="1" l="1"/>
  <c r="AH43" i="1"/>
  <c r="U43" i="1"/>
  <c r="T43" i="1" s="1"/>
  <c r="BG42" i="1"/>
  <c r="S43" i="1"/>
  <c r="AQ43" i="1" l="1"/>
  <c r="AR43" i="1"/>
  <c r="AN42" i="1"/>
  <c r="AI42" i="1"/>
  <c r="AG42" i="1"/>
  <c r="J42" i="1"/>
  <c r="AJ42" i="1" a="1"/>
  <c r="AJ42" i="1" l="1"/>
  <c r="R42" i="1"/>
  <c r="AF42" i="1"/>
  <c r="AP42" i="1"/>
  <c r="AC42" i="1" l="1"/>
  <c r="AH42" i="1"/>
  <c r="U42" i="1"/>
  <c r="T42" i="1" s="1"/>
  <c r="BG41" i="1"/>
  <c r="S42" i="1"/>
  <c r="AQ42" i="1" l="1"/>
  <c r="AR42" i="1"/>
  <c r="AN41" i="1"/>
  <c r="AI41" i="1"/>
  <c r="AG41" i="1"/>
  <c r="J41" i="1"/>
  <c r="AJ41" i="1" a="1"/>
  <c r="AJ41" i="1" l="1"/>
  <c r="R41" i="1"/>
  <c r="AP41" i="1"/>
  <c r="AF41" i="1"/>
  <c r="AC41" i="1" l="1"/>
  <c r="AH41" i="1"/>
  <c r="U41" i="1"/>
  <c r="T41" i="1" s="1"/>
  <c r="BG40" i="1"/>
  <c r="S41" i="1"/>
  <c r="AR41" i="1" l="1"/>
  <c r="AQ41" i="1"/>
  <c r="AN40" i="1"/>
  <c r="AI40" i="1"/>
  <c r="AG40" i="1"/>
  <c r="J40" i="1"/>
  <c r="AJ40" i="1" a="1"/>
  <c r="AT40" i="1"/>
  <c r="L40" i="1"/>
  <c r="AL40" i="1"/>
  <c r="AS40" i="1"/>
  <c r="AE40" i="1"/>
  <c r="AK40" i="1" a="1"/>
  <c r="AU40" i="1"/>
  <c r="K40" i="1"/>
  <c r="F40" i="1"/>
  <c r="AD40" i="1"/>
  <c r="H40" i="1"/>
  <c r="M40" i="1"/>
  <c r="E40" i="1"/>
  <c r="N40" i="1"/>
  <c r="Q40" i="1"/>
  <c r="I40" i="1"/>
  <c r="AK40" i="1" l="1"/>
  <c r="AJ40" i="1"/>
  <c r="R40" i="1"/>
  <c r="AF40" i="1"/>
  <c r="AO40" i="1"/>
  <c r="AP40" i="1" l="1"/>
  <c r="AC40" i="1"/>
  <c r="AH40" i="1"/>
  <c r="U40" i="1"/>
  <c r="T40" i="1" s="1"/>
  <c r="BG39" i="1"/>
  <c r="S40" i="1"/>
  <c r="AQ40" i="1" l="1"/>
  <c r="AR40" i="1"/>
  <c r="AN39" i="1"/>
  <c r="AI39" i="1"/>
  <c r="AG39" i="1"/>
  <c r="J39" i="1"/>
  <c r="AJ39" i="1" a="1"/>
  <c r="M39" i="1"/>
  <c r="K39" i="1"/>
  <c r="L39" i="1"/>
  <c r="Q39" i="1"/>
  <c r="AT39" i="1"/>
  <c r="F39" i="1"/>
  <c r="AU39" i="1"/>
  <c r="AK39" i="1" a="1"/>
  <c r="H39" i="1"/>
  <c r="AL39" i="1"/>
  <c r="AD39" i="1"/>
  <c r="AS39" i="1"/>
  <c r="N39" i="1"/>
  <c r="I39" i="1"/>
  <c r="E39" i="1"/>
  <c r="AE39" i="1"/>
  <c r="AK39" i="1" l="1"/>
  <c r="AJ39" i="1"/>
  <c r="R39" i="1"/>
  <c r="AF39" i="1"/>
  <c r="AO39" i="1"/>
  <c r="AP39" i="1" l="1"/>
  <c r="AC39" i="1"/>
  <c r="AH39" i="1"/>
  <c r="U39" i="1"/>
  <c r="T39" i="1" s="1"/>
  <c r="BG38" i="1"/>
  <c r="S39" i="1"/>
  <c r="AQ39" i="1" l="1"/>
  <c r="AR39" i="1"/>
  <c r="AN38" i="1"/>
  <c r="AI38" i="1"/>
  <c r="AG38" i="1"/>
  <c r="J38" i="1"/>
  <c r="AJ38" i="1" a="1"/>
  <c r="AJ38" i="1" l="1"/>
  <c r="AF38" i="1"/>
  <c r="R38" i="1"/>
  <c r="AP38" i="1"/>
  <c r="AC38" i="1" l="1"/>
  <c r="AH38" i="1"/>
  <c r="U38" i="1"/>
  <c r="T38" i="1" s="1"/>
  <c r="BG37" i="1"/>
  <c r="S38" i="1"/>
  <c r="AQ38" i="1" l="1"/>
  <c r="AR38" i="1"/>
  <c r="AN37" i="1"/>
  <c r="J37" i="1"/>
  <c r="AI37" i="1" l="1"/>
  <c r="AG37" i="1"/>
  <c r="AL37" i="1"/>
  <c r="AT37" i="1"/>
  <c r="AD37" i="1"/>
  <c r="N37" i="1"/>
  <c r="AS37" i="1"/>
  <c r="L37" i="1"/>
  <c r="E37" i="1"/>
  <c r="K37" i="1"/>
  <c r="F37" i="1"/>
  <c r="M37" i="1"/>
  <c r="AU37" i="1"/>
  <c r="I37" i="1"/>
  <c r="AE37" i="1"/>
  <c r="AK37" i="1" a="1"/>
  <c r="H37" i="1"/>
  <c r="Q37" i="1"/>
  <c r="AK37" i="1" l="1"/>
  <c r="AB209" i="1"/>
  <c r="AB208" i="1"/>
  <c r="AB207" i="1"/>
  <c r="AB206" i="1"/>
  <c r="AB205" i="1"/>
  <c r="AB204" i="1"/>
  <c r="AB203" i="1"/>
  <c r="AB202" i="1"/>
  <c r="AB201" i="1"/>
  <c r="AB200" i="1"/>
  <c r="AB199" i="1"/>
  <c r="AB198" i="1"/>
  <c r="AB197" i="1"/>
  <c r="AB196" i="1"/>
  <c r="AB195" i="1"/>
  <c r="AB194" i="1"/>
  <c r="AB193" i="1"/>
  <c r="AB192" i="1"/>
  <c r="AB191" i="1"/>
  <c r="AB190" i="1"/>
  <c r="AB189" i="1"/>
  <c r="AB188" i="1"/>
  <c r="AB187" i="1"/>
  <c r="AB186" i="1"/>
  <c r="AB185" i="1"/>
  <c r="AB184" i="1"/>
  <c r="AB183" i="1"/>
  <c r="AB182" i="1"/>
  <c r="AB181" i="1"/>
  <c r="AB180" i="1"/>
  <c r="AB179" i="1"/>
  <c r="AB178" i="1"/>
  <c r="AB177" i="1"/>
  <c r="AB176" i="1"/>
  <c r="AB175" i="1"/>
  <c r="AB174" i="1"/>
  <c r="AB173" i="1"/>
  <c r="AB172" i="1"/>
  <c r="AB171" i="1"/>
  <c r="AB170" i="1"/>
  <c r="AB169" i="1"/>
  <c r="AB168" i="1"/>
  <c r="AB167" i="1"/>
  <c r="AB166" i="1"/>
  <c r="AB165" i="1"/>
  <c r="AB164" i="1"/>
  <c r="AB163" i="1"/>
  <c r="AB162" i="1"/>
  <c r="AB161" i="1"/>
  <c r="AB160" i="1"/>
  <c r="AB159" i="1"/>
  <c r="AB158" i="1"/>
  <c r="AB157" i="1"/>
  <c r="AB156" i="1"/>
  <c r="AB155" i="1"/>
  <c r="AB154" i="1"/>
  <c r="AB153" i="1"/>
  <c r="AB152" i="1"/>
  <c r="AB151" i="1"/>
  <c r="AB150" i="1"/>
  <c r="AB149" i="1"/>
  <c r="AB148" i="1"/>
  <c r="AB147" i="1"/>
  <c r="AB146" i="1"/>
  <c r="AB145" i="1"/>
  <c r="AB144" i="1"/>
  <c r="AB143" i="1"/>
  <c r="AB142" i="1"/>
  <c r="AB141" i="1"/>
  <c r="AB140" i="1"/>
  <c r="AB139" i="1"/>
  <c r="AB138" i="1"/>
  <c r="AB137" i="1"/>
  <c r="AB136" i="1"/>
  <c r="AB135" i="1"/>
  <c r="AB134" i="1"/>
  <c r="AB133" i="1"/>
  <c r="AB132" i="1"/>
  <c r="AB131" i="1"/>
  <c r="AB130" i="1"/>
  <c r="AB129" i="1"/>
  <c r="AB128" i="1"/>
  <c r="AB127" i="1"/>
  <c r="AB126" i="1"/>
  <c r="AB125" i="1"/>
  <c r="AB124" i="1"/>
  <c r="AB123" i="1"/>
  <c r="AB122" i="1"/>
  <c r="AB121" i="1"/>
  <c r="AB120" i="1"/>
  <c r="AB119" i="1"/>
  <c r="AB118" i="1"/>
  <c r="AB117" i="1"/>
  <c r="AB116" i="1"/>
  <c r="AB115" i="1"/>
  <c r="AB114" i="1"/>
  <c r="AB113" i="1"/>
  <c r="AB112" i="1"/>
  <c r="AB111" i="1"/>
  <c r="AB110" i="1"/>
  <c r="AB109" i="1"/>
  <c r="AB108" i="1"/>
  <c r="AB107" i="1"/>
  <c r="AB106" i="1"/>
  <c r="AB105" i="1"/>
  <c r="AB104" i="1"/>
  <c r="AB103" i="1"/>
  <c r="AB102" i="1"/>
  <c r="AB101" i="1"/>
  <c r="AB100" i="1"/>
  <c r="AB99" i="1"/>
  <c r="AB98" i="1"/>
  <c r="AB97" i="1"/>
  <c r="AB96" i="1"/>
  <c r="AB95" i="1"/>
  <c r="AB94" i="1"/>
  <c r="AB93" i="1"/>
  <c r="AB92" i="1"/>
  <c r="AB91" i="1"/>
  <c r="AB90" i="1"/>
  <c r="AB89" i="1"/>
  <c r="AB88" i="1"/>
  <c r="AB87" i="1"/>
  <c r="AB86" i="1"/>
  <c r="AB85" i="1"/>
  <c r="AB84" i="1"/>
  <c r="AB83" i="1"/>
  <c r="AB82" i="1"/>
  <c r="AB81" i="1"/>
  <c r="AB80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H37" i="1"/>
  <c r="U37" i="1"/>
  <c r="BG36" i="1"/>
  <c r="AO37" i="1"/>
  <c r="R37" i="1"/>
  <c r="AF37" i="1"/>
  <c r="AP37" i="1"/>
  <c r="AC37" i="1" l="1"/>
  <c r="T37" i="1"/>
  <c r="AN36" i="1"/>
  <c r="AI36" i="1"/>
  <c r="AG36" i="1"/>
  <c r="J36" i="1"/>
  <c r="AJ36" i="1" a="1"/>
  <c r="S37" i="1"/>
  <c r="M36" i="1"/>
  <c r="AE36" i="1"/>
  <c r="L36" i="1"/>
  <c r="H36" i="1"/>
  <c r="AL36" i="1"/>
  <c r="AT36" i="1"/>
  <c r="I36" i="1"/>
  <c r="AU36" i="1"/>
  <c r="K36" i="1"/>
  <c r="Q36" i="1"/>
  <c r="AK36" i="1" a="1"/>
  <c r="AD36" i="1"/>
  <c r="AR37" i="1" l="1"/>
  <c r="AQ37" i="1"/>
  <c r="AK36" i="1"/>
  <c r="AJ36" i="1"/>
  <c r="R36" i="1"/>
  <c r="AF36" i="1"/>
  <c r="AP36" i="1" l="1"/>
  <c r="AC36" i="1"/>
  <c r="AB37" i="1"/>
  <c r="AH36" i="1"/>
  <c r="U36" i="1"/>
  <c r="T36" i="1" s="1"/>
  <c r="BG35" i="1"/>
  <c r="S36" i="1"/>
  <c r="AR36" i="1" l="1"/>
  <c r="AQ36" i="1"/>
  <c r="AB36" i="1"/>
  <c r="AN35" i="1"/>
  <c r="AI35" i="1"/>
  <c r="AG35" i="1"/>
  <c r="J35" i="1"/>
  <c r="AJ35" i="1" a="1"/>
  <c r="M35" i="1"/>
  <c r="E35" i="1"/>
  <c r="K35" i="1"/>
  <c r="H35" i="1"/>
  <c r="I35" i="1"/>
  <c r="L35" i="1"/>
  <c r="AU35" i="1"/>
  <c r="Q35" i="1"/>
  <c r="AS35" i="1"/>
  <c r="AL35" i="1"/>
  <c r="AK35" i="1" a="1"/>
  <c r="F35" i="1"/>
  <c r="AD35" i="1"/>
  <c r="AT35" i="1"/>
  <c r="AE35" i="1"/>
  <c r="N35" i="1"/>
  <c r="AK35" i="1" l="1"/>
  <c r="AJ35" i="1"/>
  <c r="R35" i="1"/>
  <c r="AF35" i="1"/>
  <c r="AO35" i="1"/>
  <c r="AP35" i="1" l="1"/>
  <c r="AC35" i="1"/>
  <c r="AH35" i="1"/>
  <c r="U35" i="1"/>
  <c r="T35" i="1" s="1"/>
  <c r="BG34" i="1"/>
  <c r="S35" i="1"/>
  <c r="AQ35" i="1" l="1"/>
  <c r="AR35" i="1"/>
  <c r="AB35" i="1"/>
  <c r="AN34" i="1"/>
  <c r="AI34" i="1"/>
  <c r="AG34" i="1"/>
  <c r="J34" i="1"/>
  <c r="AJ34" i="1" a="1"/>
  <c r="AL34" i="1"/>
  <c r="AK34" i="1" a="1"/>
  <c r="Q34" i="1"/>
  <c r="AU34" i="1"/>
  <c r="M34" i="1"/>
  <c r="AD34" i="1"/>
  <c r="E34" i="1"/>
  <c r="H34" i="1"/>
  <c r="AE34" i="1"/>
  <c r="N34" i="1"/>
  <c r="AT34" i="1"/>
  <c r="I34" i="1"/>
  <c r="L34" i="1"/>
  <c r="F34" i="1"/>
  <c r="AK34" i="1" l="1"/>
  <c r="AJ34" i="1"/>
  <c r="R34" i="1"/>
  <c r="AF34" i="1"/>
  <c r="AP34" i="1" l="1"/>
  <c r="AC34" i="1"/>
  <c r="AH34" i="1"/>
  <c r="U34" i="1"/>
  <c r="T34" i="1" s="1"/>
  <c r="BG33" i="1"/>
  <c r="S34" i="1"/>
  <c r="AQ34" i="1" l="1"/>
  <c r="AR34" i="1"/>
  <c r="AB34" i="1"/>
  <c r="AN33" i="1"/>
  <c r="AI33" i="1"/>
  <c r="AG33" i="1"/>
  <c r="J33" i="1"/>
  <c r="AJ33" i="1" a="1"/>
  <c r="AT33" i="1"/>
  <c r="AL33" i="1"/>
  <c r="AK33" i="1" a="1"/>
  <c r="F33" i="1"/>
  <c r="N33" i="1"/>
  <c r="K33" i="1"/>
  <c r="Q33" i="1"/>
  <c r="L33" i="1"/>
  <c r="I33" i="1"/>
  <c r="AD33" i="1"/>
  <c r="H33" i="1"/>
  <c r="M33" i="1"/>
  <c r="AU33" i="1"/>
  <c r="E33" i="1"/>
  <c r="AE33" i="1"/>
  <c r="AS33" i="1"/>
  <c r="AK33" i="1" l="1"/>
  <c r="AJ33" i="1"/>
  <c r="R33" i="1"/>
  <c r="AF33" i="1"/>
  <c r="AO33" i="1"/>
  <c r="AP33" i="1" l="1"/>
  <c r="AC33" i="1"/>
  <c r="AH33" i="1"/>
  <c r="U33" i="1"/>
  <c r="T33" i="1" s="1"/>
  <c r="BG32" i="1"/>
  <c r="S33" i="1"/>
  <c r="AR33" i="1" l="1"/>
  <c r="AQ33" i="1"/>
  <c r="AB33" i="1"/>
  <c r="AN32" i="1"/>
  <c r="AI32" i="1"/>
  <c r="AG32" i="1"/>
  <c r="J32" i="1"/>
  <c r="AJ32" i="1" a="1"/>
  <c r="AT32" i="1"/>
  <c r="K32" i="1"/>
  <c r="AE32" i="1"/>
  <c r="E32" i="1"/>
  <c r="AL32" i="1"/>
  <c r="L32" i="1"/>
  <c r="AD32" i="1"/>
  <c r="M32" i="1"/>
  <c r="AK32" i="1" a="1"/>
  <c r="AS32" i="1"/>
  <c r="I32" i="1"/>
  <c r="Q32" i="1"/>
  <c r="AK32" i="1" l="1"/>
  <c r="AJ32" i="1"/>
  <c r="R32" i="1"/>
  <c r="AF32" i="1"/>
  <c r="AO32" i="1"/>
  <c r="AP32" i="1" l="1"/>
  <c r="AC32" i="1"/>
  <c r="AH32" i="1"/>
  <c r="U32" i="1"/>
  <c r="T32" i="1" s="1"/>
  <c r="BG31" i="1"/>
  <c r="S32" i="1"/>
  <c r="AR32" i="1" l="1"/>
  <c r="AQ32" i="1"/>
  <c r="AB32" i="1"/>
  <c r="AN31" i="1"/>
  <c r="AI31" i="1"/>
  <c r="AG31" i="1"/>
  <c r="J31" i="1"/>
  <c r="AJ31" i="1" a="1"/>
  <c r="AT31" i="1"/>
  <c r="AD31" i="1"/>
  <c r="Q31" i="1"/>
  <c r="N31" i="1"/>
  <c r="AL31" i="1"/>
  <c r="K31" i="1"/>
  <c r="AE31" i="1"/>
  <c r="M31" i="1"/>
  <c r="I31" i="1"/>
  <c r="E31" i="1"/>
  <c r="AU31" i="1"/>
  <c r="F31" i="1"/>
  <c r="AJ31" i="1" l="1"/>
  <c r="R31" i="1"/>
  <c r="AF31" i="1"/>
  <c r="AO31" i="1"/>
  <c r="AP31" i="1" l="1"/>
  <c r="AC31" i="1"/>
  <c r="AH31" i="1"/>
  <c r="U31" i="1"/>
  <c r="T31" i="1" s="1"/>
  <c r="BG30" i="1"/>
  <c r="S31" i="1"/>
  <c r="AQ31" i="1" l="1"/>
  <c r="AR31" i="1"/>
  <c r="AB31" i="1"/>
  <c r="AN30" i="1"/>
  <c r="AI30" i="1"/>
  <c r="AG30" i="1"/>
  <c r="J30" i="1"/>
  <c r="AJ30" i="1" a="1"/>
  <c r="AL30" i="1"/>
  <c r="K30" i="1"/>
  <c r="AE30" i="1"/>
  <c r="Q30" i="1"/>
  <c r="AT30" i="1"/>
  <c r="E30" i="1"/>
  <c r="F30" i="1"/>
  <c r="AK30" i="1" a="1"/>
  <c r="AU30" i="1"/>
  <c r="M30" i="1"/>
  <c r="I30" i="1"/>
  <c r="L30" i="1"/>
  <c r="N30" i="1"/>
  <c r="AD30" i="1"/>
  <c r="AS30" i="1"/>
  <c r="AK30" i="1" l="1"/>
  <c r="AJ30" i="1"/>
  <c r="R30" i="1"/>
  <c r="AF30" i="1"/>
  <c r="AO30" i="1"/>
  <c r="AP30" i="1" l="1"/>
  <c r="AC30" i="1"/>
  <c r="AH30" i="1"/>
  <c r="U30" i="1"/>
  <c r="T30" i="1" s="1"/>
  <c r="BG29" i="1"/>
  <c r="S30" i="1"/>
  <c r="AR30" i="1" l="1"/>
  <c r="AQ30" i="1"/>
  <c r="AB30" i="1"/>
  <c r="AN29" i="1"/>
  <c r="AI29" i="1"/>
  <c r="AG29" i="1"/>
  <c r="J29" i="1"/>
  <c r="AJ29" i="1" a="1"/>
  <c r="AT29" i="1"/>
  <c r="AK29" i="1" a="1"/>
  <c r="AE29" i="1"/>
  <c r="AS29" i="1"/>
  <c r="F29" i="1"/>
  <c r="M29" i="1"/>
  <c r="AD29" i="1"/>
  <c r="AU29" i="1"/>
  <c r="N29" i="1"/>
  <c r="L29" i="1"/>
  <c r="AL29" i="1"/>
  <c r="I29" i="1"/>
  <c r="K29" i="1"/>
  <c r="Q29" i="1"/>
  <c r="E29" i="1"/>
  <c r="H29" i="1"/>
  <c r="AK29" i="1" l="1"/>
  <c r="AJ29" i="1"/>
  <c r="R29" i="1"/>
  <c r="AF29" i="1"/>
  <c r="AO29" i="1"/>
  <c r="AP29" i="1" l="1"/>
  <c r="AC29" i="1"/>
  <c r="AH29" i="1"/>
  <c r="U29" i="1"/>
  <c r="T29" i="1" s="1"/>
  <c r="BG28" i="1"/>
  <c r="S29" i="1"/>
  <c r="AQ29" i="1" l="1"/>
  <c r="AR29" i="1"/>
  <c r="AB29" i="1"/>
  <c r="AN28" i="1"/>
  <c r="AI28" i="1"/>
  <c r="AG28" i="1"/>
  <c r="J28" i="1"/>
  <c r="AJ28" i="1" a="1"/>
  <c r="AJ28" i="1" l="1"/>
  <c r="R28" i="1"/>
  <c r="AP28" i="1"/>
  <c r="AF28" i="1"/>
  <c r="AC28" i="1" l="1"/>
  <c r="AH28" i="1"/>
  <c r="U28" i="1"/>
  <c r="T28" i="1" s="1"/>
  <c r="BG27" i="1"/>
  <c r="S28" i="1"/>
  <c r="AQ28" i="1" l="1"/>
  <c r="AR28" i="1"/>
  <c r="AB28" i="1"/>
  <c r="AN27" i="1"/>
  <c r="AI27" i="1"/>
  <c r="AG27" i="1"/>
  <c r="J27" i="1"/>
  <c r="AJ27" i="1" a="1"/>
  <c r="H27" i="1"/>
  <c r="AK27" i="1" a="1"/>
  <c r="AS27" i="1"/>
  <c r="K27" i="1"/>
  <c r="AD27" i="1"/>
  <c r="E27" i="1"/>
  <c r="F27" i="1"/>
  <c r="N27" i="1"/>
  <c r="I27" i="1"/>
  <c r="AU27" i="1"/>
  <c r="AE27" i="1"/>
  <c r="Q27" i="1"/>
  <c r="L27" i="1"/>
  <c r="AK27" i="1" l="1"/>
  <c r="AJ27" i="1"/>
  <c r="R27" i="1"/>
  <c r="AF27" i="1"/>
  <c r="AO27" i="1"/>
  <c r="AP27" i="1" l="1"/>
  <c r="AC27" i="1"/>
  <c r="AH27" i="1"/>
  <c r="U27" i="1"/>
  <c r="T27" i="1" s="1"/>
  <c r="BG26" i="1"/>
  <c r="S27" i="1"/>
  <c r="AQ27" i="1" l="1"/>
  <c r="AR27" i="1"/>
  <c r="AB27" i="1"/>
  <c r="AN26" i="1"/>
  <c r="AI26" i="1"/>
  <c r="AG26" i="1"/>
  <c r="J26" i="1"/>
  <c r="AJ26" i="1" a="1"/>
  <c r="M26" i="1"/>
  <c r="L26" i="1"/>
  <c r="AT26" i="1"/>
  <c r="K26" i="1"/>
  <c r="AU26" i="1"/>
  <c r="Q26" i="1"/>
  <c r="I26" i="1"/>
  <c r="AL26" i="1"/>
  <c r="N26" i="1"/>
  <c r="AD26" i="1"/>
  <c r="H26" i="1"/>
  <c r="AE26" i="1"/>
  <c r="AK26" i="1" a="1"/>
  <c r="F26" i="1"/>
  <c r="AK26" i="1" l="1"/>
  <c r="AJ26" i="1"/>
  <c r="R26" i="1"/>
  <c r="AF26" i="1"/>
  <c r="AO26" i="1"/>
  <c r="AP26" i="1" l="1"/>
  <c r="AC26" i="1"/>
  <c r="AH26" i="1"/>
  <c r="U26" i="1"/>
  <c r="T26" i="1" s="1"/>
  <c r="BG25" i="1"/>
  <c r="S26" i="1"/>
  <c r="AQ26" i="1" l="1"/>
  <c r="AR26" i="1"/>
  <c r="AB26" i="1"/>
  <c r="AN25" i="1"/>
  <c r="AI25" i="1"/>
  <c r="AG25" i="1"/>
  <c r="J25" i="1"/>
  <c r="AJ25" i="1" a="1"/>
  <c r="AJ25" i="1" l="1"/>
  <c r="R25" i="1"/>
  <c r="AF25" i="1"/>
  <c r="AP25" i="1"/>
  <c r="AC25" i="1" l="1"/>
  <c r="AH25" i="1"/>
  <c r="U25" i="1"/>
  <c r="T25" i="1" s="1"/>
  <c r="BG24" i="1"/>
  <c r="S25" i="1"/>
  <c r="AR25" i="1" l="1"/>
  <c r="AQ25" i="1"/>
  <c r="AB25" i="1"/>
  <c r="AN24" i="1"/>
  <c r="AI24" i="1"/>
  <c r="AG24" i="1"/>
  <c r="J24" i="1"/>
  <c r="AJ24" i="1" a="1"/>
  <c r="AJ24" i="1" l="1"/>
  <c r="R24" i="1"/>
  <c r="AP24" i="1"/>
  <c r="AF24" i="1"/>
  <c r="AC24" i="1" l="1"/>
  <c r="AH24" i="1"/>
  <c r="U24" i="1"/>
  <c r="T24" i="1" s="1"/>
  <c r="BG23" i="1"/>
  <c r="S24" i="1"/>
  <c r="AR24" i="1" l="1"/>
  <c r="AQ24" i="1"/>
  <c r="AB24" i="1"/>
  <c r="AN23" i="1"/>
  <c r="AI23" i="1"/>
  <c r="AG23" i="1"/>
  <c r="J23" i="1"/>
  <c r="AJ23" i="1" a="1"/>
  <c r="AJ23" i="1" l="1"/>
  <c r="R23" i="1"/>
  <c r="AF23" i="1"/>
  <c r="AP23" i="1"/>
  <c r="AC23" i="1" l="1"/>
  <c r="AH23" i="1"/>
  <c r="U23" i="1"/>
  <c r="T23" i="1" s="1"/>
  <c r="BG22" i="1"/>
  <c r="S23" i="1"/>
  <c r="AR23" i="1" l="1"/>
  <c r="AQ23" i="1"/>
  <c r="AB23" i="1"/>
  <c r="AN22" i="1"/>
  <c r="AI22" i="1"/>
  <c r="AG22" i="1"/>
  <c r="J22" i="1"/>
  <c r="AJ22" i="1" a="1"/>
  <c r="AJ22" i="1" l="1"/>
  <c r="AP22" i="1"/>
  <c r="R22" i="1"/>
  <c r="AF22" i="1"/>
  <c r="AC22" i="1" l="1"/>
  <c r="AH22" i="1"/>
  <c r="U22" i="1"/>
  <c r="T22" i="1" s="1"/>
  <c r="BG21" i="1"/>
  <c r="S22" i="1"/>
  <c r="AR22" i="1" l="1"/>
  <c r="AQ22" i="1"/>
  <c r="AB22" i="1"/>
  <c r="AN21" i="1"/>
  <c r="AI21" i="1"/>
  <c r="AG21" i="1"/>
  <c r="J21" i="1"/>
  <c r="AJ21" i="1" a="1"/>
  <c r="AJ21" i="1" l="1"/>
  <c r="R21" i="1"/>
  <c r="AP21" i="1"/>
  <c r="AF21" i="1"/>
  <c r="AC21" i="1" l="1"/>
  <c r="AH21" i="1"/>
  <c r="U21" i="1"/>
  <c r="T21" i="1" s="1"/>
  <c r="BG20" i="1"/>
  <c r="S21" i="1"/>
  <c r="AR21" i="1" l="1"/>
  <c r="AQ21" i="1"/>
  <c r="AB21" i="1"/>
  <c r="AN20" i="1"/>
  <c r="AI20" i="1"/>
  <c r="AG20" i="1"/>
  <c r="J20" i="1"/>
  <c r="AJ20" i="1" a="1"/>
  <c r="AJ20" i="1" l="1"/>
  <c r="R20" i="1"/>
  <c r="AF20" i="1"/>
  <c r="AP20" i="1"/>
  <c r="AC20" i="1" l="1"/>
  <c r="AH20" i="1"/>
  <c r="U20" i="1"/>
  <c r="T20" i="1" s="1"/>
  <c r="BG19" i="1"/>
  <c r="S20" i="1"/>
  <c r="AR20" i="1" l="1"/>
  <c r="AQ20" i="1"/>
  <c r="AB20" i="1"/>
  <c r="AN19" i="1"/>
  <c r="AI19" i="1"/>
  <c r="AG19" i="1"/>
  <c r="J19" i="1"/>
  <c r="AJ19" i="1" a="1"/>
  <c r="M19" i="1"/>
  <c r="AT19" i="1"/>
  <c r="AK19" i="1" a="1"/>
  <c r="AU19" i="1"/>
  <c r="L19" i="1"/>
  <c r="E19" i="1"/>
  <c r="AD19" i="1"/>
  <c r="I19" i="1"/>
  <c r="H19" i="1"/>
  <c r="AL19" i="1"/>
  <c r="Q19" i="1"/>
  <c r="AE19" i="1"/>
  <c r="F19" i="1"/>
  <c r="AS19" i="1"/>
  <c r="K19" i="1"/>
  <c r="N19" i="1"/>
  <c r="AK19" i="1" l="1"/>
  <c r="AJ19" i="1"/>
  <c r="R19" i="1"/>
  <c r="AF19" i="1"/>
  <c r="AO19" i="1"/>
  <c r="AP19" i="1" l="1"/>
  <c r="AC19" i="1"/>
  <c r="AH19" i="1"/>
  <c r="U19" i="1"/>
  <c r="T19" i="1" s="1"/>
  <c r="BG18" i="1"/>
  <c r="S19" i="1"/>
  <c r="AR19" i="1" l="1"/>
  <c r="AQ19" i="1"/>
  <c r="AB19" i="1"/>
  <c r="AN18" i="1"/>
  <c r="AI18" i="1"/>
  <c r="AG18" i="1"/>
  <c r="J18" i="1"/>
  <c r="AJ18" i="1" a="1"/>
  <c r="M18" i="1"/>
  <c r="AE18" i="1"/>
  <c r="AS18" i="1"/>
  <c r="K18" i="1"/>
  <c r="AU18" i="1"/>
  <c r="F18" i="1"/>
  <c r="E18" i="1"/>
  <c r="L18" i="1"/>
  <c r="Q18" i="1"/>
  <c r="H18" i="1"/>
  <c r="AL18" i="1"/>
  <c r="I18" i="1"/>
  <c r="AK18" i="1" a="1"/>
  <c r="AT18" i="1"/>
  <c r="AD18" i="1"/>
  <c r="N18" i="1"/>
  <c r="AK18" i="1" l="1"/>
  <c r="AJ18" i="1"/>
  <c r="R18" i="1"/>
  <c r="AF18" i="1"/>
  <c r="AO18" i="1"/>
  <c r="AP18" i="1" l="1"/>
  <c r="AC18" i="1"/>
  <c r="AH18" i="1"/>
  <c r="U18" i="1"/>
  <c r="T18" i="1" s="1"/>
  <c r="BG17" i="1"/>
  <c r="S18" i="1"/>
  <c r="AR18" i="1" l="1"/>
  <c r="AQ18" i="1"/>
  <c r="AB18" i="1"/>
  <c r="AN17" i="1"/>
  <c r="AI17" i="1"/>
  <c r="AG17" i="1"/>
  <c r="J17" i="1"/>
  <c r="AJ17" i="1" a="1"/>
  <c r="M17" i="1"/>
  <c r="AK17" i="1" a="1"/>
  <c r="E17" i="1"/>
  <c r="K17" i="1"/>
  <c r="AT17" i="1"/>
  <c r="AD17" i="1"/>
  <c r="AS17" i="1"/>
  <c r="L17" i="1"/>
  <c r="AE17" i="1"/>
  <c r="AL17" i="1"/>
  <c r="I17" i="1"/>
  <c r="H17" i="1"/>
  <c r="AU17" i="1"/>
  <c r="Q17" i="1"/>
  <c r="N17" i="1"/>
  <c r="F17" i="1"/>
  <c r="AK17" i="1" l="1"/>
  <c r="AJ17" i="1"/>
  <c r="R17" i="1"/>
  <c r="AF17" i="1"/>
  <c r="AO17" i="1"/>
  <c r="AP17" i="1" l="1"/>
  <c r="AC17" i="1"/>
  <c r="AH17" i="1"/>
  <c r="U17" i="1"/>
  <c r="T17" i="1" s="1"/>
  <c r="BG16" i="1"/>
  <c r="S17" i="1"/>
  <c r="AR17" i="1" l="1"/>
  <c r="AQ17" i="1"/>
  <c r="AB17" i="1"/>
  <c r="AN16" i="1"/>
  <c r="AI16" i="1"/>
  <c r="AG16" i="1"/>
  <c r="J16" i="1"/>
  <c r="AJ16" i="1" a="1"/>
  <c r="AJ16" i="1" l="1"/>
  <c r="R16" i="1"/>
  <c r="AP16" i="1"/>
  <c r="AF16" i="1"/>
  <c r="AC16" i="1" l="1"/>
  <c r="AH16" i="1"/>
  <c r="U16" i="1"/>
  <c r="T16" i="1" s="1"/>
  <c r="BG15" i="1"/>
  <c r="S16" i="1"/>
  <c r="AR16" i="1" l="1"/>
  <c r="AQ16" i="1"/>
  <c r="AB16" i="1"/>
  <c r="AN15" i="1"/>
  <c r="AI15" i="1"/>
  <c r="AG15" i="1"/>
  <c r="J15" i="1"/>
  <c r="AJ15" i="1" a="1"/>
  <c r="M15" i="1"/>
  <c r="AL15" i="1"/>
  <c r="E15" i="1"/>
  <c r="AD15" i="1"/>
  <c r="AE15" i="1"/>
  <c r="K15" i="1"/>
  <c r="I15" i="1"/>
  <c r="AU15" i="1"/>
  <c r="L15" i="1"/>
  <c r="F15" i="1"/>
  <c r="AS15" i="1"/>
  <c r="H15" i="1"/>
  <c r="N15" i="1"/>
  <c r="AT15" i="1"/>
  <c r="AK15" i="1" a="1"/>
  <c r="Q15" i="1"/>
  <c r="AK15" i="1" l="1"/>
  <c r="AJ15" i="1"/>
  <c r="R15" i="1"/>
  <c r="AF15" i="1"/>
  <c r="AO15" i="1"/>
  <c r="AP15" i="1" l="1"/>
  <c r="AC15" i="1"/>
  <c r="AH15" i="1"/>
  <c r="U15" i="1"/>
  <c r="T15" i="1" s="1"/>
  <c r="BG14" i="1"/>
  <c r="S15" i="1"/>
  <c r="AR15" i="1" l="1"/>
  <c r="AQ15" i="1"/>
  <c r="AB15" i="1"/>
  <c r="AN14" i="1"/>
  <c r="AI14" i="1"/>
  <c r="AG14" i="1"/>
  <c r="J14" i="1"/>
  <c r="AJ14" i="1" a="1"/>
  <c r="AJ14" i="1" l="1"/>
  <c r="R14" i="1"/>
  <c r="AF14" i="1"/>
  <c r="AP14" i="1" l="1"/>
  <c r="AC14" i="1"/>
  <c r="AH14" i="1"/>
  <c r="U14" i="1"/>
  <c r="T14" i="1" s="1"/>
  <c r="BG13" i="1"/>
  <c r="S14" i="1"/>
  <c r="AR14" i="1" l="1"/>
  <c r="AQ14" i="1"/>
  <c r="AB14" i="1"/>
  <c r="AN13" i="1"/>
  <c r="AI13" i="1"/>
  <c r="AG13" i="1"/>
  <c r="J13" i="1"/>
  <c r="AJ13" i="1" a="1"/>
  <c r="AL13" i="1"/>
  <c r="I13" i="1"/>
  <c r="K13" i="1"/>
  <c r="E13" i="1"/>
  <c r="AT13" i="1"/>
  <c r="L13" i="1"/>
  <c r="F13" i="1"/>
  <c r="AU13" i="1"/>
  <c r="AD13" i="1"/>
  <c r="Q13" i="1"/>
  <c r="H13" i="1"/>
  <c r="N13" i="1"/>
  <c r="M13" i="1"/>
  <c r="AE13" i="1"/>
  <c r="AK13" i="1" a="1"/>
  <c r="AS13" i="1"/>
  <c r="AK13" i="1" l="1"/>
  <c r="AJ13" i="1"/>
  <c r="R13" i="1"/>
  <c r="AF13" i="1"/>
  <c r="AO13" i="1"/>
  <c r="AP13" i="1" l="1"/>
  <c r="AC13" i="1"/>
  <c r="AH13" i="1"/>
  <c r="U13" i="1"/>
  <c r="T13" i="1" s="1"/>
  <c r="BG12" i="1"/>
  <c r="S13" i="1"/>
  <c r="AR13" i="1" l="1"/>
  <c r="AQ13" i="1"/>
  <c r="AB13" i="1"/>
  <c r="AN12" i="1"/>
  <c r="AI12" i="1"/>
  <c r="AG12" i="1"/>
  <c r="J12" i="1"/>
  <c r="AJ12" i="1" a="1"/>
  <c r="AL12" i="1"/>
  <c r="E12" i="1"/>
  <c r="AS12" i="1"/>
  <c r="F12" i="1"/>
  <c r="AU12" i="1"/>
  <c r="M12" i="1"/>
  <c r="I12" i="1"/>
  <c r="K12" i="1"/>
  <c r="AT12" i="1"/>
  <c r="AE12" i="1"/>
  <c r="L12" i="1"/>
  <c r="AD12" i="1"/>
  <c r="N12" i="1"/>
  <c r="Q12" i="1"/>
  <c r="AK12" i="1" a="1"/>
  <c r="H12" i="1"/>
  <c r="AK12" i="1" l="1"/>
  <c r="AJ12" i="1"/>
  <c r="R12" i="1"/>
  <c r="AF12" i="1"/>
  <c r="AO12" i="1"/>
  <c r="AP12" i="1" l="1"/>
  <c r="AC12" i="1"/>
  <c r="AH12" i="1"/>
  <c r="U12" i="1"/>
  <c r="T12" i="1" s="1"/>
  <c r="BG11" i="1"/>
  <c r="S12" i="1"/>
  <c r="AR12" i="1" l="1"/>
  <c r="AQ12" i="1"/>
  <c r="AB12" i="1"/>
  <c r="AN11" i="1"/>
  <c r="AI11" i="1"/>
  <c r="AG11" i="1"/>
  <c r="J11" i="1"/>
  <c r="AJ11" i="1" a="1"/>
  <c r="AL11" i="1"/>
  <c r="Q11" i="1"/>
  <c r="N11" i="1"/>
  <c r="K11" i="1"/>
  <c r="H11" i="1"/>
  <c r="M11" i="1"/>
  <c r="I11" i="1"/>
  <c r="AT11" i="1"/>
  <c r="L11" i="1"/>
  <c r="AU11" i="1"/>
  <c r="AS11" i="1"/>
  <c r="E11" i="1"/>
  <c r="AJ11" i="1" l="1"/>
  <c r="R11" i="1"/>
  <c r="AF11" i="1"/>
  <c r="AO11" i="1"/>
  <c r="AP11" i="1" l="1"/>
  <c r="AC11" i="1"/>
  <c r="AH11" i="1"/>
  <c r="U11" i="1"/>
  <c r="T11" i="1" s="1"/>
  <c r="BG10" i="1"/>
  <c r="S11" i="1"/>
  <c r="AQ11" i="1" l="1"/>
  <c r="AR11" i="1"/>
  <c r="AB11" i="1"/>
  <c r="AN10" i="1"/>
  <c r="AI10" i="1"/>
  <c r="AG10" i="1"/>
  <c r="J10" i="1"/>
  <c r="AJ10" i="1" a="1"/>
  <c r="M10" i="1"/>
  <c r="AU10" i="1"/>
  <c r="K10" i="1"/>
  <c r="Q10" i="1"/>
  <c r="H10" i="1"/>
  <c r="AL10" i="1"/>
  <c r="AK10" i="1" a="1"/>
  <c r="AD10" i="1"/>
  <c r="F10" i="1"/>
  <c r="AT10" i="1"/>
  <c r="N10" i="1"/>
  <c r="I10" i="1"/>
  <c r="AE10" i="1"/>
  <c r="E10" i="1"/>
  <c r="AS10" i="1"/>
  <c r="L10" i="1"/>
  <c r="AK10" i="1" l="1"/>
  <c r="AJ10" i="1"/>
  <c r="R10" i="1"/>
  <c r="AF10" i="1"/>
  <c r="AP10" i="1"/>
  <c r="AC10" i="1" l="1"/>
  <c r="AH10" i="1"/>
  <c r="U10" i="1"/>
  <c r="T10" i="1" s="1"/>
  <c r="BG9" i="1"/>
  <c r="S10" i="1"/>
  <c r="AQ10" i="1" l="1"/>
  <c r="AR10" i="1"/>
  <c r="AB10" i="1"/>
  <c r="AN9" i="1"/>
  <c r="AI9" i="1"/>
  <c r="AG9" i="1"/>
  <c r="J9" i="1"/>
  <c r="AJ9" i="1" a="1"/>
  <c r="AL9" i="1"/>
  <c r="AT9" i="1"/>
  <c r="Q9" i="1"/>
  <c r="F9" i="1"/>
  <c r="AK9" i="1" a="1"/>
  <c r="AS9" i="1"/>
  <c r="H9" i="1"/>
  <c r="AU9" i="1"/>
  <c r="I9" i="1"/>
  <c r="N9" i="1"/>
  <c r="L9" i="1"/>
  <c r="M9" i="1"/>
  <c r="K9" i="1"/>
  <c r="E9" i="1"/>
  <c r="AE9" i="1"/>
  <c r="AD9" i="1"/>
  <c r="AK9" i="1" l="1"/>
  <c r="AJ9" i="1"/>
  <c r="R9" i="1"/>
  <c r="AF9" i="1"/>
  <c r="AP9" i="1"/>
  <c r="AC9" i="1" l="1"/>
  <c r="AH9" i="1"/>
  <c r="U9" i="1"/>
  <c r="T9" i="1" s="1"/>
  <c r="BG8" i="1"/>
  <c r="S9" i="1"/>
  <c r="AR9" i="1" l="1"/>
  <c r="AQ9" i="1"/>
  <c r="AB9" i="1"/>
  <c r="AN8" i="1"/>
  <c r="AI8" i="1"/>
  <c r="AG8" i="1"/>
  <c r="AJ8" i="1" a="1"/>
  <c r="AJ8" i="1" l="1"/>
  <c r="R8" i="1"/>
  <c r="AF8" i="1"/>
  <c r="AP8" i="1"/>
  <c r="AC8" i="1" l="1"/>
  <c r="AH8" i="1"/>
  <c r="U8" i="1"/>
  <c r="T8" i="1" s="1"/>
  <c r="BG7" i="1"/>
  <c r="S8" i="1"/>
  <c r="AR8" i="1" l="1"/>
  <c r="AQ8" i="1"/>
  <c r="AB8" i="1"/>
  <c r="AN7" i="1"/>
  <c r="AI7" i="1"/>
  <c r="AG7" i="1"/>
  <c r="AJ7" i="1" a="1"/>
  <c r="AJ7" i="1" l="1"/>
  <c r="R7" i="1"/>
  <c r="AF7" i="1"/>
  <c r="AP7" i="1"/>
  <c r="AC7" i="1" l="1"/>
  <c r="AH7" i="1"/>
  <c r="U7" i="1"/>
  <c r="T7" i="1" s="1"/>
  <c r="BG6" i="1"/>
  <c r="S7" i="1"/>
  <c r="AQ7" i="1" l="1"/>
  <c r="AR7" i="1"/>
  <c r="AB7" i="1"/>
  <c r="AN6" i="1"/>
  <c r="AI6" i="1"/>
  <c r="AG6" i="1"/>
  <c r="J6" i="1"/>
  <c r="AJ6" i="1" a="1"/>
  <c r="E6" i="1"/>
  <c r="Q6" i="1"/>
  <c r="F6" i="1"/>
  <c r="AE6" i="1"/>
  <c r="AK6" i="1" a="1"/>
  <c r="AS6" i="1"/>
  <c r="L6" i="1"/>
  <c r="AU6" i="1"/>
  <c r="I6" i="1"/>
  <c r="AD6" i="1"/>
  <c r="N6" i="1"/>
  <c r="K6" i="1"/>
  <c r="H6" i="1"/>
  <c r="AK6" i="1" l="1"/>
  <c r="AJ6" i="1"/>
  <c r="R6" i="1"/>
  <c r="AF6" i="1"/>
  <c r="AO6" i="1"/>
  <c r="AP6" i="1" l="1"/>
  <c r="AC6" i="1"/>
  <c r="AH6" i="1"/>
  <c r="U6" i="1"/>
  <c r="T6" i="1" s="1"/>
  <c r="BG5" i="1"/>
  <c r="S6" i="1"/>
  <c r="AR6" i="1" l="1"/>
  <c r="AQ6" i="1"/>
  <c r="AB6" i="1"/>
  <c r="AN5" i="1"/>
  <c r="AI5" i="1"/>
  <c r="AG5" i="1"/>
  <c r="J5" i="1"/>
  <c r="AJ5" i="1" a="1"/>
  <c r="L5" i="1"/>
  <c r="N5" i="1"/>
  <c r="AE5" i="1"/>
  <c r="AU5" i="1"/>
  <c r="F5" i="1"/>
  <c r="M5" i="1"/>
  <c r="AD5" i="1"/>
  <c r="E5" i="1"/>
  <c r="AK5" i="1" a="1"/>
  <c r="H5" i="1"/>
  <c r="I5" i="1"/>
  <c r="AT5" i="1"/>
  <c r="K5" i="1"/>
  <c r="Q5" i="1"/>
  <c r="AS5" i="1"/>
  <c r="AL5" i="1"/>
  <c r="AK5" i="1" l="1"/>
  <c r="AJ5" i="1"/>
  <c r="R5" i="1"/>
  <c r="AF5" i="1"/>
  <c r="AO5" i="1"/>
  <c r="AP5" i="1" l="1"/>
  <c r="AC5" i="1"/>
  <c r="AH5" i="1"/>
  <c r="U5" i="1"/>
  <c r="T5" i="1" s="1"/>
  <c r="BG4" i="1"/>
  <c r="S5" i="1"/>
  <c r="AR5" i="1" l="1"/>
  <c r="AQ5" i="1"/>
  <c r="AB5" i="1"/>
  <c r="AN4" i="1"/>
  <c r="AI4" i="1"/>
  <c r="AG4" i="1"/>
  <c r="AJ4" i="1" a="1"/>
  <c r="AJ4" i="1" l="1"/>
  <c r="R4" i="1"/>
  <c r="AF4" i="1"/>
  <c r="AP4" i="1"/>
  <c r="AC4" i="1" l="1"/>
  <c r="AH4" i="1"/>
  <c r="U4" i="1"/>
  <c r="T4" i="1" s="1"/>
  <c r="BG3" i="1"/>
  <c r="S4" i="1"/>
  <c r="AR4" i="1" l="1"/>
  <c r="AQ4" i="1"/>
  <c r="AB4" i="1"/>
  <c r="AN3" i="1"/>
  <c r="J3" i="1"/>
  <c r="AI3" i="1" l="1"/>
  <c r="AG3" i="1"/>
  <c r="AH3" i="1" l="1"/>
  <c r="U3" i="1"/>
  <c r="AF3" i="1"/>
  <c r="R3" i="1"/>
  <c r="AQ39" i="3" a="1"/>
  <c r="AP3" i="1"/>
  <c r="AC3" i="1" l="1"/>
  <c r="T3" i="1"/>
  <c r="AQ39" i="3"/>
  <c r="S3" i="1"/>
  <c r="V97" i="3" a="1"/>
  <c r="AO39" i="3" a="1"/>
  <c r="V52" i="3" a="1"/>
  <c r="E39" i="3"/>
  <c r="BC39" i="3" a="1"/>
  <c r="K39" i="3"/>
  <c r="AN39" i="3" a="1"/>
  <c r="AN39" i="3" l="1"/>
  <c r="BC39" i="3"/>
  <c r="V52" i="3"/>
  <c r="AO39" i="3"/>
  <c r="V97" i="3"/>
  <c r="AQ3" i="1"/>
  <c r="AB3" i="1"/>
  <c r="AR3" i="1"/>
  <c r="J39" i="3" a="1"/>
  <c r="J39" i="3" l="1"/>
  <c r="F39" i="3"/>
  <c r="L39" i="3"/>
  <c r="AR39" i="3" a="1"/>
  <c r="AP39" i="3" a="1"/>
  <c r="Q39" i="3" a="1"/>
  <c r="Q39" i="3" l="1"/>
  <c r="AR39" i="3"/>
  <c r="AP39" i="3"/>
  <c r="AC39" i="3" a="1"/>
  <c r="AC39" i="3" l="1"/>
  <c r="H39" i="3" a="1"/>
  <c r="AM39" i="3" a="1"/>
  <c r="AT39" i="3" a="1"/>
  <c r="AT39" i="3" l="1"/>
  <c r="AM39" i="3"/>
  <c r="H39" i="3"/>
  <c r="AJ39" i="3" a="1"/>
  <c r="AS39" i="3" a="1"/>
  <c r="AL39" i="3" a="1"/>
  <c r="M39" i="3" a="1"/>
  <c r="I39" i="3" a="1"/>
  <c r="AI39" i="3" a="1"/>
  <c r="AE39" i="3" a="1"/>
  <c r="AK39" i="3" a="1"/>
  <c r="W97" i="3" a="1"/>
  <c r="AH39" i="3" a="1"/>
  <c r="AG39" i="3" a="1"/>
  <c r="AV39" i="3" a="1"/>
  <c r="AF39" i="3" a="1"/>
  <c r="AU39" i="3" a="1"/>
  <c r="AD39" i="3" a="1"/>
  <c r="W52" i="3" a="1"/>
  <c r="N39" i="3" a="1"/>
  <c r="N39" i="3" l="1"/>
  <c r="W52" i="3"/>
  <c r="AD39" i="3"/>
  <c r="AU39" i="3"/>
  <c r="AF39" i="3"/>
  <c r="AV39" i="3"/>
  <c r="AG39" i="3"/>
  <c r="AH39" i="3"/>
  <c r="W97" i="3"/>
  <c r="AK39" i="3"/>
  <c r="AE39" i="3"/>
  <c r="AI39" i="3"/>
  <c r="I39" i="3"/>
  <c r="M39" i="3"/>
  <c r="AL39" i="3"/>
  <c r="AS39" i="3"/>
  <c r="AJ39" i="3"/>
  <c r="AP37" i="3" a="1"/>
  <c r="AS38" i="3" a="1"/>
  <c r="AU30" i="3" a="1"/>
  <c r="AP30" i="3" a="1"/>
  <c r="AI38" i="3" a="1"/>
  <c r="AS37" i="3" a="1"/>
  <c r="AG38" i="3" a="1"/>
  <c r="H37" i="3" a="1"/>
  <c r="AQ37" i="3" a="1"/>
  <c r="AV38" i="3" a="1"/>
  <c r="AH38" i="3" a="1"/>
  <c r="E37" i="3"/>
  <c r="H30" i="3" a="1"/>
  <c r="L37" i="3"/>
  <c r="AR37" i="3" a="1"/>
  <c r="L30" i="3"/>
  <c r="N30" i="3" a="1"/>
  <c r="N38" i="3" a="1"/>
  <c r="AU37" i="3" a="1"/>
  <c r="AF38" i="3" a="1"/>
  <c r="AD38" i="3" a="1"/>
  <c r="M38" i="3" a="1"/>
  <c r="L38" i="3"/>
  <c r="AR38" i="3" a="1"/>
  <c r="AS30" i="3" a="1"/>
  <c r="I37" i="3" a="1"/>
  <c r="AE38" i="3" a="1"/>
  <c r="I30" i="3" a="1"/>
  <c r="AQ30" i="3" a="1"/>
  <c r="AQ38" i="3" a="1"/>
  <c r="E30" i="3"/>
  <c r="AR30" i="3" a="1"/>
  <c r="AH37" i="3" a="1"/>
  <c r="AH30" i="3" a="1"/>
  <c r="AN37" i="3" a="1"/>
  <c r="AE30" i="3" a="1"/>
  <c r="AO30" i="3" a="1"/>
  <c r="N37" i="3" a="1"/>
  <c r="AK30" i="3" a="1"/>
  <c r="AC38" i="3" a="1"/>
  <c r="AE37" i="3" a="1"/>
  <c r="AO37" i="3" a="1"/>
  <c r="BC37" i="3" a="1"/>
  <c r="AN30" i="3" a="1"/>
  <c r="BC30" i="3" a="1"/>
  <c r="AK37" i="3" a="1"/>
  <c r="AK37" i="3" l="1"/>
  <c r="BC30" i="3"/>
  <c r="AN30" i="3"/>
  <c r="BC37" i="3"/>
  <c r="AO37" i="3"/>
  <c r="AE37" i="3"/>
  <c r="AC38" i="3"/>
  <c r="AK30" i="3"/>
  <c r="N37" i="3"/>
  <c r="AO30" i="3"/>
  <c r="AE30" i="3"/>
  <c r="AN37" i="3"/>
  <c r="AH30" i="3"/>
  <c r="AH37" i="3"/>
  <c r="AR30" i="3"/>
  <c r="AQ38" i="3"/>
  <c r="AQ30" i="3"/>
  <c r="I30" i="3"/>
  <c r="AE38" i="3"/>
  <c r="I37" i="3"/>
  <c r="AS30" i="3"/>
  <c r="AR38" i="3"/>
  <c r="M38" i="3"/>
  <c r="AD38" i="3"/>
  <c r="AF38" i="3"/>
  <c r="AU37" i="3"/>
  <c r="N38" i="3"/>
  <c r="N30" i="3"/>
  <c r="AR37" i="3"/>
  <c r="H30" i="3"/>
  <c r="AH38" i="3"/>
  <c r="AV38" i="3"/>
  <c r="AQ37" i="3"/>
  <c r="H37" i="3"/>
  <c r="AG38" i="3"/>
  <c r="AS37" i="3"/>
  <c r="AI38" i="3"/>
  <c r="AP30" i="3"/>
  <c r="AU30" i="3"/>
  <c r="AS38" i="3"/>
  <c r="AP37" i="3"/>
  <c r="AJ38" i="3" a="1"/>
  <c r="J38" i="3" a="1"/>
  <c r="M37" i="3" a="1"/>
  <c r="M30" i="3" a="1"/>
  <c r="AM38" i="3" a="1"/>
  <c r="AL37" i="3" a="1"/>
  <c r="K38" i="3"/>
  <c r="AL30" i="3" a="1"/>
  <c r="AJ37" i="3" a="1"/>
  <c r="J37" i="3" a="1"/>
  <c r="AJ30" i="3" a="1"/>
  <c r="I38" i="3" a="1"/>
  <c r="AD37" i="3" a="1"/>
  <c r="J30" i="3" a="1"/>
  <c r="AM37" i="3" a="1"/>
  <c r="AD30" i="3" a="1"/>
  <c r="AM30" i="3" a="1"/>
  <c r="AM30" i="3" l="1"/>
  <c r="AD30" i="3"/>
  <c r="AM37" i="3"/>
  <c r="J30" i="3"/>
  <c r="AD37" i="3"/>
  <c r="I38" i="3"/>
  <c r="AJ30" i="3"/>
  <c r="J37" i="3"/>
  <c r="AJ37" i="3"/>
  <c r="AL30" i="3"/>
  <c r="AL37" i="3"/>
  <c r="AM38" i="3"/>
  <c r="M30" i="3"/>
  <c r="M37" i="3"/>
  <c r="J38" i="3"/>
  <c r="AJ38" i="3"/>
  <c r="AN38" i="3" a="1"/>
  <c r="AT37" i="3" a="1"/>
  <c r="AK38" i="3" a="1"/>
  <c r="AC30" i="3" a="1"/>
  <c r="AC37" i="3" a="1"/>
  <c r="AC37" i="3" l="1"/>
  <c r="AC30" i="3"/>
  <c r="AK38" i="3"/>
  <c r="AN38" i="3"/>
  <c r="AT37" i="3"/>
  <c r="AT30" i="3" a="1"/>
  <c r="F38" i="3"/>
  <c r="AI37" i="3" a="1"/>
  <c r="AT30" i="3" l="1"/>
  <c r="AI37" i="3"/>
  <c r="Q38" i="3" a="1"/>
  <c r="AI30" i="3" a="1"/>
  <c r="AI30" i="3" l="1"/>
  <c r="Q38" i="3"/>
  <c r="F30" i="3"/>
  <c r="F37" i="3"/>
  <c r="Q37" i="3" a="1"/>
  <c r="Q30" i="3" a="1"/>
  <c r="AG37" i="3" a="1"/>
  <c r="AG30" i="3" a="1"/>
  <c r="AP38" i="3" a="1"/>
  <c r="AU38" i="3" a="1"/>
  <c r="AU38" i="3" l="1"/>
  <c r="AP38" i="3"/>
  <c r="AG30" i="3"/>
  <c r="AG37" i="3"/>
  <c r="Q30" i="3"/>
  <c r="Q37" i="3"/>
  <c r="K37" i="3"/>
  <c r="K30" i="3"/>
  <c r="AL38" i="3" a="1"/>
  <c r="AL38" i="3" l="1"/>
  <c r="AO38" i="3" a="1"/>
  <c r="AF30" i="3" a="1"/>
  <c r="AV7" i="3" a="1"/>
  <c r="E38" i="3"/>
  <c r="AV37" i="3" a="1"/>
  <c r="BC38" i="3" a="1"/>
  <c r="I7" i="3" a="1"/>
  <c r="AI7" i="3" a="1"/>
  <c r="AV30" i="3" a="1"/>
  <c r="M7" i="3" a="1"/>
  <c r="AL7" i="3" a="1"/>
  <c r="AQ7" i="3" a="1"/>
  <c r="AU7" i="3" a="1"/>
  <c r="H7" i="3" a="1"/>
  <c r="AF37" i="3" a="1"/>
  <c r="AT38" i="3" a="1"/>
  <c r="AJ7" i="3" a="1"/>
  <c r="K7" i="3"/>
  <c r="AO7" i="3" a="1"/>
  <c r="AN7" i="3" a="1"/>
  <c r="AE7" i="3" a="1"/>
  <c r="AF7" i="3" a="1"/>
  <c r="H38" i="3" a="1"/>
  <c r="H38" i="3" l="1"/>
  <c r="AF7" i="3"/>
  <c r="AE7" i="3"/>
  <c r="AN7" i="3"/>
  <c r="AO7" i="3"/>
  <c r="AJ7" i="3"/>
  <c r="AT38" i="3"/>
  <c r="AF37" i="3"/>
  <c r="H7" i="3"/>
  <c r="AU7" i="3"/>
  <c r="AQ7" i="3"/>
  <c r="AL7" i="3"/>
  <c r="M7" i="3"/>
  <c r="AV30" i="3"/>
  <c r="AI7" i="3"/>
  <c r="I7" i="3"/>
  <c r="BC38" i="3"/>
  <c r="AV37" i="3"/>
  <c r="AV7" i="3"/>
  <c r="AF30" i="3"/>
  <c r="AO38" i="3"/>
  <c r="AP7" i="3" a="1"/>
  <c r="V61" i="3" a="1"/>
  <c r="AC7" i="3" a="1"/>
  <c r="N7" i="3" a="1"/>
  <c r="V77" i="3" a="1"/>
  <c r="V43" i="3" a="1"/>
  <c r="AM7" i="3" a="1"/>
  <c r="AH7" i="3" a="1"/>
  <c r="AK7" i="3" a="1"/>
  <c r="V69" i="3" a="1"/>
  <c r="E7" i="3"/>
  <c r="BC7" i="3" a="1"/>
  <c r="AS7" i="3" a="1"/>
  <c r="AG7" i="3" a="1"/>
  <c r="L7" i="3"/>
  <c r="AR7" i="3" a="1"/>
  <c r="J7" i="3" a="1"/>
  <c r="AD7" i="3" a="1"/>
  <c r="AT7" i="3" a="1"/>
  <c r="AT7" i="3" l="1"/>
  <c r="AD7" i="3"/>
  <c r="J7" i="3"/>
  <c r="AR7" i="3"/>
  <c r="AG7" i="3"/>
  <c r="AS7" i="3"/>
  <c r="BC7" i="3"/>
  <c r="V69" i="3"/>
  <c r="AK7" i="3"/>
  <c r="AH7" i="3"/>
  <c r="AM7" i="3"/>
  <c r="V43" i="3"/>
  <c r="V77" i="3"/>
  <c r="N7" i="3"/>
  <c r="AC7" i="3"/>
  <c r="V61" i="3"/>
  <c r="AP7" i="3"/>
  <c r="F7" i="3"/>
  <c r="Q7" i="3" a="1"/>
  <c r="W77" i="3" a="1"/>
  <c r="W43" i="3" a="1"/>
  <c r="W69" i="3" a="1"/>
  <c r="W61" i="3" a="1"/>
  <c r="W61" i="3" l="1"/>
  <c r="W69" i="3"/>
  <c r="W43" i="3"/>
  <c r="W77" i="3"/>
  <c r="Q7" i="3"/>
  <c r="M64" i="3" a="1"/>
  <c r="BC100" i="3" a="1"/>
  <c r="AE85" i="3" a="1"/>
  <c r="AF3" i="3" a="1"/>
  <c r="M51" i="3" a="1"/>
  <c r="AE100" i="3" a="1"/>
  <c r="AI100" i="3" a="1"/>
  <c r="M3" i="3" a="1"/>
  <c r="W74" i="3" a="1"/>
  <c r="AR85" i="3" a="1"/>
  <c r="W64" i="3" a="1"/>
  <c r="AR100" i="3" a="1"/>
  <c r="W51" i="3" a="1"/>
  <c r="AC85" i="3" a="1"/>
  <c r="W3" i="3" a="1"/>
  <c r="AC100" i="3" a="1"/>
  <c r="M74" i="3" a="1"/>
  <c r="AV3" i="3" a="1"/>
  <c r="AJ85" i="3" a="1"/>
  <c r="AI85" i="3" a="1"/>
  <c r="BC85" i="3" a="1"/>
  <c r="AF51" i="3" a="1"/>
  <c r="AH74" i="3" a="1"/>
  <c r="AH64" i="3" a="1"/>
  <c r="AV74" i="3" a="1"/>
  <c r="AH51" i="3" a="1"/>
  <c r="AV64" i="3" a="1"/>
  <c r="AF74" i="3" a="1"/>
  <c r="AO85" i="3" a="1"/>
  <c r="AH3" i="3" a="1"/>
  <c r="AV51" i="3" a="1"/>
  <c r="AF64" i="3" a="1"/>
  <c r="AO100" i="3" a="1"/>
  <c r="AO100" i="3" l="1"/>
  <c r="AF64" i="3"/>
  <c r="AV51" i="3"/>
  <c r="AH3" i="3"/>
  <c r="AO85" i="3"/>
  <c r="AF74" i="3"/>
  <c r="AV64" i="3"/>
  <c r="AH51" i="3"/>
  <c r="AV74" i="3"/>
  <c r="AH64" i="3"/>
  <c r="AH74" i="3"/>
  <c r="AF51" i="3"/>
  <c r="BC85" i="3"/>
  <c r="AI85" i="3"/>
  <c r="AV3" i="3"/>
  <c r="M74" i="3"/>
  <c r="AC100" i="3"/>
  <c r="W3" i="3"/>
  <c r="AC85" i="3"/>
  <c r="W51" i="3"/>
  <c r="AR100" i="3"/>
  <c r="W64" i="3"/>
  <c r="AR85" i="3"/>
  <c r="W74" i="3"/>
  <c r="M3" i="3"/>
  <c r="AI100" i="3"/>
  <c r="AE100" i="3"/>
  <c r="M51" i="3"/>
  <c r="AF3" i="3"/>
  <c r="AE85" i="3"/>
  <c r="BC100" i="3"/>
  <c r="M64" i="3"/>
  <c r="AJ85" i="3"/>
  <c r="AJ100" i="3" a="1"/>
  <c r="AC64" i="3" a="1"/>
  <c r="AE74" i="3" a="1"/>
  <c r="AC51" i="3" a="1"/>
  <c r="AE64" i="3" a="1"/>
  <c r="AC3" i="3" a="1"/>
  <c r="AE51" i="3" a="1"/>
  <c r="AS85" i="3" a="1"/>
  <c r="AS74" i="3" a="1"/>
  <c r="AE3" i="3" a="1"/>
  <c r="AS100" i="3" a="1"/>
  <c r="AS64" i="3" a="1"/>
  <c r="AS51" i="3" a="1"/>
  <c r="AL100" i="3" a="1"/>
  <c r="F100" i="3"/>
  <c r="AU85" i="3" a="1"/>
  <c r="AC74" i="3" a="1"/>
  <c r="AS3" i="3" a="1"/>
  <c r="AL85" i="3" a="1"/>
  <c r="F85" i="3"/>
  <c r="AU100" i="3" a="1"/>
  <c r="AU100" i="3" l="1"/>
  <c r="AL85" i="3"/>
  <c r="AS3" i="3"/>
  <c r="AC74" i="3"/>
  <c r="AU85" i="3"/>
  <c r="AL100" i="3"/>
  <c r="AS51" i="3"/>
  <c r="AS64" i="3"/>
  <c r="AS100" i="3"/>
  <c r="AE3" i="3"/>
  <c r="AS74" i="3"/>
  <c r="AS85" i="3"/>
  <c r="AE51" i="3"/>
  <c r="AC3" i="3"/>
  <c r="AE64" i="3"/>
  <c r="AC51" i="3"/>
  <c r="AE74" i="3"/>
  <c r="AC64" i="3"/>
  <c r="AJ100" i="3"/>
  <c r="Q85" i="3" a="1"/>
  <c r="Q100" i="3" a="1"/>
  <c r="Q100" i="3" l="1"/>
  <c r="Q85" i="3"/>
  <c r="I74" i="3" a="1"/>
  <c r="K51" i="3"/>
  <c r="K3" i="3"/>
  <c r="I64" i="3" a="1"/>
  <c r="I51" i="3" a="1"/>
  <c r="I3" i="3" a="1"/>
  <c r="H85" i="3" a="1"/>
  <c r="AQ74" i="3" a="1"/>
  <c r="H100" i="3" a="1"/>
  <c r="AQ64" i="3" a="1"/>
  <c r="AQ51" i="3" a="1"/>
  <c r="AQ3" i="3" a="1"/>
  <c r="K74" i="3"/>
  <c r="K64" i="3"/>
  <c r="AQ3" i="3" l="1"/>
  <c r="AQ51" i="3"/>
  <c r="AQ64" i="3"/>
  <c r="H100" i="3"/>
  <c r="AQ74" i="3"/>
  <c r="H85" i="3"/>
  <c r="I3" i="3"/>
  <c r="I51" i="3"/>
  <c r="I64" i="3"/>
  <c r="I74" i="3"/>
  <c r="N85" i="3" a="1"/>
  <c r="N100" i="3" a="1"/>
  <c r="N100" i="3" l="1"/>
  <c r="N85" i="3"/>
  <c r="BC64" i="3" a="1"/>
  <c r="BC51" i="3" a="1"/>
  <c r="BC3" i="3" a="1"/>
  <c r="AJ74" i="3" a="1"/>
  <c r="AJ64" i="3" a="1"/>
  <c r="AJ51" i="3" a="1"/>
  <c r="AJ3" i="3" a="1"/>
  <c r="BC74" i="3" a="1"/>
  <c r="BC74" i="3" l="1"/>
  <c r="AJ3" i="3"/>
  <c r="AJ51" i="3"/>
  <c r="AJ64" i="3"/>
  <c r="AJ74" i="3"/>
  <c r="BC3" i="3"/>
  <c r="BC51" i="3"/>
  <c r="BC64" i="3"/>
  <c r="F3" i="3"/>
  <c r="AI74" i="3" a="1"/>
  <c r="AU51" i="3" a="1"/>
  <c r="AI64" i="3" a="1"/>
  <c r="AF100" i="3" a="1"/>
  <c r="J100" i="3" a="1"/>
  <c r="AV85" i="3" a="1"/>
  <c r="J74" i="3" a="1"/>
  <c r="W85" i="3" a="1"/>
  <c r="M85" i="3" a="1"/>
  <c r="W100" i="3" a="1"/>
  <c r="AR74" i="3" a="1"/>
  <c r="F74" i="3"/>
  <c r="N64" i="3" a="1"/>
  <c r="N51" i="3" a="1"/>
  <c r="AM100" i="3" a="1"/>
  <c r="AP100" i="3" a="1"/>
  <c r="AR3" i="3" a="1"/>
  <c r="AU64" i="3" a="1"/>
  <c r="AG74" i="3" a="1"/>
  <c r="N3" i="3" a="1"/>
  <c r="AF85" i="3" a="1"/>
  <c r="AU3" i="3" a="1"/>
  <c r="J85" i="3" a="1"/>
  <c r="AI51" i="3" a="1"/>
  <c r="AI3" i="3" a="1"/>
  <c r="AV100" i="3" a="1"/>
  <c r="AP74" i="3" a="1"/>
  <c r="I85" i="3" a="1"/>
  <c r="AM64" i="3" a="1"/>
  <c r="AM51" i="3" a="1"/>
  <c r="M100" i="3" a="1"/>
  <c r="N74" i="3" a="1"/>
  <c r="AR64" i="3" a="1"/>
  <c r="F64" i="3"/>
  <c r="AP85" i="3" a="1"/>
  <c r="AU74" i="3" a="1"/>
  <c r="J64" i="3" a="1"/>
  <c r="AP64" i="3" a="1"/>
  <c r="I100" i="3" a="1"/>
  <c r="V85" i="3" a="1"/>
  <c r="L85" i="3"/>
  <c r="AM74" i="3" a="1"/>
  <c r="J51" i="3" a="1"/>
  <c r="AP51" i="3" a="1"/>
  <c r="L100" i="3"/>
  <c r="AQ85" i="3" a="1"/>
  <c r="V100" i="3" a="1"/>
  <c r="J3" i="3" a="1"/>
  <c r="AP3" i="3" a="1"/>
  <c r="AQ100" i="3" a="1"/>
  <c r="AM3" i="3" a="1"/>
  <c r="AM85" i="3" a="1"/>
  <c r="AR51" i="3" a="1"/>
  <c r="F51" i="3"/>
  <c r="AR51" i="3" l="1"/>
  <c r="AM85" i="3"/>
  <c r="AM3" i="3"/>
  <c r="AQ100" i="3"/>
  <c r="AP3" i="3"/>
  <c r="J3" i="3"/>
  <c r="V100" i="3"/>
  <c r="AQ85" i="3"/>
  <c r="AP51" i="3"/>
  <c r="J51" i="3"/>
  <c r="AM74" i="3"/>
  <c r="V85" i="3"/>
  <c r="I100" i="3"/>
  <c r="AP64" i="3"/>
  <c r="J64" i="3"/>
  <c r="AU74" i="3"/>
  <c r="AP85" i="3"/>
  <c r="AR64" i="3"/>
  <c r="N74" i="3"/>
  <c r="M100" i="3"/>
  <c r="AM51" i="3"/>
  <c r="AM64" i="3"/>
  <c r="I85" i="3"/>
  <c r="AP74" i="3"/>
  <c r="AV100" i="3"/>
  <c r="AI3" i="3"/>
  <c r="AI51" i="3"/>
  <c r="J85" i="3"/>
  <c r="AU3" i="3"/>
  <c r="AF85" i="3"/>
  <c r="N3" i="3"/>
  <c r="AU64" i="3"/>
  <c r="AR3" i="3"/>
  <c r="AP100" i="3"/>
  <c r="AM100" i="3"/>
  <c r="N51" i="3"/>
  <c r="N64" i="3"/>
  <c r="AR74" i="3"/>
  <c r="W100" i="3"/>
  <c r="M85" i="3"/>
  <c r="W85" i="3"/>
  <c r="J74" i="3"/>
  <c r="AV85" i="3"/>
  <c r="J100" i="3"/>
  <c r="AF100" i="3"/>
  <c r="AI64" i="3"/>
  <c r="AU51" i="3"/>
  <c r="AI74" i="3"/>
  <c r="AG74" i="3"/>
  <c r="Q51" i="3" a="1"/>
  <c r="AG51" i="3" a="1"/>
  <c r="AL64" i="3" a="1"/>
  <c r="AG3" i="3" a="1"/>
  <c r="AL51" i="3" a="1"/>
  <c r="AO74" i="3" a="1"/>
  <c r="AL3" i="3" a="1"/>
  <c r="Q64" i="3" a="1"/>
  <c r="AO64" i="3" a="1"/>
  <c r="AD74" i="3" a="1"/>
  <c r="AT74" i="3" a="1"/>
  <c r="AO51" i="3" a="1"/>
  <c r="AD64" i="3" a="1"/>
  <c r="AT64" i="3" a="1"/>
  <c r="AO3" i="3" a="1"/>
  <c r="AD51" i="3" a="1"/>
  <c r="AT51" i="3" a="1"/>
  <c r="AK85" i="3" a="1"/>
  <c r="AD3" i="3" a="1"/>
  <c r="AT3" i="3" a="1"/>
  <c r="AG64" i="3" a="1"/>
  <c r="AK100" i="3" a="1"/>
  <c r="AK74" i="3" a="1"/>
  <c r="Q3" i="3" a="1"/>
  <c r="AK64" i="3" a="1"/>
  <c r="Q74" i="3" a="1"/>
  <c r="AK51" i="3" a="1"/>
  <c r="AK3" i="3" a="1"/>
  <c r="AL74" i="3" a="1"/>
  <c r="AL74" i="3" l="1"/>
  <c r="AK3" i="3"/>
  <c r="AK51" i="3"/>
  <c r="Q74" i="3"/>
  <c r="AK64" i="3"/>
  <c r="Q3" i="3"/>
  <c r="AK74" i="3"/>
  <c r="AK100" i="3"/>
  <c r="AG64" i="3"/>
  <c r="AT3" i="3"/>
  <c r="AD3" i="3"/>
  <c r="AK85" i="3"/>
  <c r="AT51" i="3"/>
  <c r="AD51" i="3"/>
  <c r="AO3" i="3"/>
  <c r="AT64" i="3"/>
  <c r="AD64" i="3"/>
  <c r="AO51" i="3"/>
  <c r="AT74" i="3"/>
  <c r="AD74" i="3"/>
  <c r="AO64" i="3"/>
  <c r="Q64" i="3"/>
  <c r="AL3" i="3"/>
  <c r="AO74" i="3"/>
  <c r="AL51" i="3"/>
  <c r="AG3" i="3"/>
  <c r="AL64" i="3"/>
  <c r="AG51" i="3"/>
  <c r="Q51" i="3"/>
  <c r="L74" i="3"/>
  <c r="L64" i="3"/>
  <c r="L51" i="3"/>
  <c r="L3" i="3"/>
  <c r="AT85" i="3" a="1"/>
  <c r="AT100" i="3" a="1"/>
  <c r="H74" i="3" a="1"/>
  <c r="E74" i="3"/>
  <c r="E64" i="3"/>
  <c r="AG85" i="3" a="1"/>
  <c r="H64" i="3" a="1"/>
  <c r="E51" i="3"/>
  <c r="E3" i="3"/>
  <c r="AG100" i="3" a="1"/>
  <c r="H51" i="3" a="1"/>
  <c r="AH85" i="3" a="1"/>
  <c r="AN85" i="3" a="1"/>
  <c r="AN100" i="3" a="1"/>
  <c r="AN51" i="3" a="1"/>
  <c r="AD85" i="3" a="1"/>
  <c r="H3" i="3" a="1"/>
  <c r="AD100" i="3" a="1"/>
  <c r="V74" i="3" a="1"/>
  <c r="AN74" i="3" a="1"/>
  <c r="AN64" i="3" a="1"/>
  <c r="K85" i="3"/>
  <c r="K100" i="3"/>
  <c r="AH100" i="3" a="1"/>
  <c r="AN3" i="3" a="1"/>
  <c r="AN3" i="3" l="1"/>
  <c r="AH100" i="3"/>
  <c r="AN64" i="3"/>
  <c r="AN74" i="3"/>
  <c r="AD100" i="3"/>
  <c r="H3" i="3"/>
  <c r="AD85" i="3"/>
  <c r="AN51" i="3"/>
  <c r="AN100" i="3"/>
  <c r="AN85" i="3"/>
  <c r="AH85" i="3"/>
  <c r="H51" i="3"/>
  <c r="AG100" i="3"/>
  <c r="H64" i="3"/>
  <c r="AG85" i="3"/>
  <c r="H74" i="3"/>
  <c r="AT100" i="3"/>
  <c r="AT85" i="3"/>
  <c r="V74" i="3"/>
  <c r="M82" i="3" a="1"/>
  <c r="V64" i="3" a="1"/>
  <c r="V51" i="3" a="1"/>
  <c r="AU75" i="3" a="1"/>
  <c r="V3" i="3" a="1"/>
  <c r="AU60" i="3" a="1"/>
  <c r="AU50" i="3" a="1"/>
  <c r="E85" i="3"/>
  <c r="AU33" i="3" a="1"/>
  <c r="AU42" i="3" a="1"/>
  <c r="AU41" i="3" a="1"/>
  <c r="AI82" i="3" a="1"/>
  <c r="E100" i="3"/>
  <c r="AI82" i="3" l="1"/>
  <c r="AU41" i="3"/>
  <c r="AU42" i="3"/>
  <c r="AU33" i="3"/>
  <c r="AU50" i="3"/>
  <c r="AU60" i="3"/>
  <c r="V3" i="3"/>
  <c r="AU75" i="3"/>
  <c r="V51" i="3"/>
  <c r="V64" i="3"/>
  <c r="M82" i="3"/>
  <c r="I33" i="3" a="1"/>
  <c r="AS60" i="3" a="1"/>
  <c r="AT33" i="3" a="1"/>
  <c r="AI33" i="3" a="1"/>
  <c r="AL42" i="3" a="1"/>
  <c r="L75" i="3"/>
  <c r="AL82" i="3" a="1"/>
  <c r="L50" i="3"/>
  <c r="AF75" i="3" a="1"/>
  <c r="L42" i="3"/>
  <c r="AE75" i="3" a="1"/>
  <c r="AS41" i="3" a="1"/>
  <c r="AD75" i="3" a="1"/>
  <c r="K82" i="3"/>
  <c r="AS33" i="3" a="1"/>
  <c r="AE50" i="3" a="1"/>
  <c r="AF42" i="3" a="1"/>
  <c r="AH82" i="3" a="1"/>
  <c r="AF41" i="3" a="1"/>
  <c r="AQ82" i="3" a="1"/>
  <c r="AS50" i="3" a="1"/>
  <c r="L60" i="3"/>
  <c r="AL41" i="3" a="1"/>
  <c r="AR75" i="3" a="1"/>
  <c r="AS42" i="3" a="1"/>
  <c r="AK82" i="3" a="1"/>
  <c r="AL33" i="3" a="1"/>
  <c r="L41" i="3"/>
  <c r="AR60" i="3" a="1"/>
  <c r="AF60" i="3" a="1"/>
  <c r="L33" i="3"/>
  <c r="AE60" i="3" a="1"/>
  <c r="AR50" i="3" a="1"/>
  <c r="AF50" i="3" a="1"/>
  <c r="AJ82" i="3" a="1"/>
  <c r="BC75" i="3" a="1"/>
  <c r="AR42" i="3" a="1"/>
  <c r="AE42" i="3" a="1"/>
  <c r="BC60" i="3" a="1"/>
  <c r="AR41" i="3" a="1"/>
  <c r="AE41" i="3" a="1"/>
  <c r="AT50" i="3" a="1"/>
  <c r="AR33" i="3" a="1"/>
  <c r="AE33" i="3" a="1"/>
  <c r="V99" i="3" a="1"/>
  <c r="AI42" i="3" a="1"/>
  <c r="I82" i="3" a="1"/>
  <c r="I75" i="3" a="1"/>
  <c r="AL50" i="3" a="1"/>
  <c r="I50" i="3" a="1"/>
  <c r="AF33" i="3" a="1"/>
  <c r="I41" i="3" a="1"/>
  <c r="AT42" i="3" a="1"/>
  <c r="AO82" i="3" a="1"/>
  <c r="AT41" i="3" a="1"/>
  <c r="AI75" i="3" a="1"/>
  <c r="AI60" i="3" a="1"/>
  <c r="BC50" i="3" a="1"/>
  <c r="AI50" i="3" a="1"/>
  <c r="AS75" i="3" a="1"/>
  <c r="V87" i="3" a="1"/>
  <c r="V59" i="3" a="1"/>
  <c r="E82" i="3"/>
  <c r="BC33" i="3" a="1"/>
  <c r="I60" i="3" a="1"/>
  <c r="AT75" i="3" a="1"/>
  <c r="AS82" i="3" a="1"/>
  <c r="BC42" i="3" a="1"/>
  <c r="BC41" i="3" a="1"/>
  <c r="AI41" i="3" a="1"/>
  <c r="AL75" i="3" a="1"/>
  <c r="N82" i="3" a="1"/>
  <c r="AL60" i="3" a="1"/>
  <c r="AT60" i="3" a="1"/>
  <c r="I42" i="3" a="1"/>
  <c r="I42" i="3" l="1"/>
  <c r="AT60" i="3"/>
  <c r="AL60" i="3"/>
  <c r="N82" i="3"/>
  <c r="AL75" i="3"/>
  <c r="AI41" i="3"/>
  <c r="BC41" i="3"/>
  <c r="BC42" i="3"/>
  <c r="AS82" i="3"/>
  <c r="AT75" i="3"/>
  <c r="I60" i="3"/>
  <c r="BC33" i="3"/>
  <c r="V59" i="3"/>
  <c r="V87" i="3"/>
  <c r="AS75" i="3"/>
  <c r="AI50" i="3"/>
  <c r="BC50" i="3"/>
  <c r="AI60" i="3"/>
  <c r="AI75" i="3"/>
  <c r="AT41" i="3"/>
  <c r="AO82" i="3"/>
  <c r="AT42" i="3"/>
  <c r="I41" i="3"/>
  <c r="AF33" i="3"/>
  <c r="I50" i="3"/>
  <c r="AL50" i="3"/>
  <c r="I75" i="3"/>
  <c r="I82" i="3"/>
  <c r="AI42" i="3"/>
  <c r="V99" i="3"/>
  <c r="AE33" i="3"/>
  <c r="AR33" i="3"/>
  <c r="AT50" i="3"/>
  <c r="AE41" i="3"/>
  <c r="AR41" i="3"/>
  <c r="BC60" i="3"/>
  <c r="AE42" i="3"/>
  <c r="AR42" i="3"/>
  <c r="BC75" i="3"/>
  <c r="AJ82" i="3"/>
  <c r="AF50" i="3"/>
  <c r="AR50" i="3"/>
  <c r="AE60" i="3"/>
  <c r="AF60" i="3"/>
  <c r="AR60" i="3"/>
  <c r="AL33" i="3"/>
  <c r="AK82" i="3"/>
  <c r="AS42" i="3"/>
  <c r="AR75" i="3"/>
  <c r="AL41" i="3"/>
  <c r="AS50" i="3"/>
  <c r="AQ82" i="3"/>
  <c r="AF41" i="3"/>
  <c r="AH82" i="3"/>
  <c r="AF42" i="3"/>
  <c r="AE50" i="3"/>
  <c r="AS33" i="3"/>
  <c r="AS41" i="3"/>
  <c r="AE75" i="3"/>
  <c r="AF75" i="3"/>
  <c r="AL82" i="3"/>
  <c r="AL42" i="3"/>
  <c r="AI33" i="3"/>
  <c r="AT33" i="3"/>
  <c r="AS60" i="3"/>
  <c r="I33" i="3"/>
  <c r="AD75" i="3"/>
  <c r="E75" i="3"/>
  <c r="AD60" i="3" a="1"/>
  <c r="E60" i="3"/>
  <c r="E50" i="3"/>
  <c r="AD50" i="3" a="1"/>
  <c r="E42" i="3"/>
  <c r="E41" i="3"/>
  <c r="AD42" i="3" a="1"/>
  <c r="E33" i="3"/>
  <c r="AP82" i="3" a="1"/>
  <c r="AD41" i="3" a="1"/>
  <c r="AN82" i="3" a="1"/>
  <c r="AD33" i="3" a="1"/>
  <c r="AD33" i="3" l="1"/>
  <c r="AN82" i="3"/>
  <c r="AD41" i="3"/>
  <c r="AP82" i="3"/>
  <c r="AD42" i="3"/>
  <c r="AD50" i="3"/>
  <c r="AD60" i="3"/>
  <c r="F42" i="3"/>
  <c r="F41" i="3"/>
  <c r="F33" i="3"/>
  <c r="AN75" i="3" a="1"/>
  <c r="F75" i="3"/>
  <c r="F60" i="3"/>
  <c r="F50" i="3"/>
  <c r="AN75" i="3" l="1"/>
  <c r="Q50" i="3" a="1"/>
  <c r="Q75" i="3" a="1"/>
  <c r="Q33" i="3" a="1"/>
  <c r="Q42" i="3" a="1"/>
  <c r="AN42" i="3" a="1"/>
  <c r="Q60" i="3" a="1"/>
  <c r="Q41" i="3" a="1"/>
  <c r="J82" i="3" a="1"/>
  <c r="AN60" i="3" a="1"/>
  <c r="AN50" i="3" a="1"/>
  <c r="AN41" i="3" a="1"/>
  <c r="AN33" i="3" a="1"/>
  <c r="V82" i="3" a="1"/>
  <c r="V82" i="3" l="1"/>
  <c r="AN33" i="3"/>
  <c r="AN41" i="3"/>
  <c r="AN50" i="3"/>
  <c r="AN60" i="3"/>
  <c r="Q41" i="3"/>
  <c r="Q60" i="3"/>
  <c r="AN42" i="3"/>
  <c r="Q42" i="3"/>
  <c r="Q33" i="3"/>
  <c r="Q75" i="3"/>
  <c r="Q50" i="3"/>
  <c r="J82" i="3"/>
  <c r="AD82" i="3" a="1"/>
  <c r="N75" i="3" a="1"/>
  <c r="AO33" i="3" a="1"/>
  <c r="AK75" i="3" a="1"/>
  <c r="H41" i="3" a="1"/>
  <c r="AJ60" i="3" a="1"/>
  <c r="J75" i="3" a="1"/>
  <c r="N60" i="3" a="1"/>
  <c r="AK60" i="3" a="1"/>
  <c r="AR82" i="3" a="1"/>
  <c r="AJ50" i="3" a="1"/>
  <c r="N50" i="3" a="1"/>
  <c r="AU82" i="3" a="1"/>
  <c r="AT82" i="3" a="1"/>
  <c r="AV82" i="3" a="1"/>
  <c r="N42" i="3" a="1"/>
  <c r="AM50" i="3" a="1"/>
  <c r="AP75" i="3" a="1"/>
  <c r="AC82" i="3" a="1"/>
  <c r="AE82" i="3" a="1"/>
  <c r="N41" i="3" a="1"/>
  <c r="AM42" i="3" a="1"/>
  <c r="AP60" i="3" a="1"/>
  <c r="AJ33" i="3" a="1"/>
  <c r="N33" i="3" a="1"/>
  <c r="AK33" i="3" a="1"/>
  <c r="AM41" i="3" a="1"/>
  <c r="J33" i="3" a="1"/>
  <c r="AQ75" i="3" a="1"/>
  <c r="AC60" i="3" a="1"/>
  <c r="M75" i="3" a="1"/>
  <c r="AP41" i="3" a="1"/>
  <c r="AF82" i="3" a="1"/>
  <c r="K75" i="3"/>
  <c r="AQ50" i="3" a="1"/>
  <c r="AO60" i="3" a="1"/>
  <c r="H75" i="3" a="1"/>
  <c r="AC50" i="3" a="1"/>
  <c r="K60" i="3"/>
  <c r="M60" i="3" a="1"/>
  <c r="AP33" i="3" a="1"/>
  <c r="K50" i="3"/>
  <c r="AQ42" i="3" a="1"/>
  <c r="H60" i="3" a="1"/>
  <c r="AG41" i="3" a="1"/>
  <c r="M50" i="3" a="1"/>
  <c r="K41" i="3"/>
  <c r="AQ41" i="3" a="1"/>
  <c r="AO42" i="3" a="1"/>
  <c r="H50" i="3" a="1"/>
  <c r="K33" i="3"/>
  <c r="AG33" i="3" a="1"/>
  <c r="W59" i="3" a="1"/>
  <c r="M33" i="3" a="1"/>
  <c r="H33" i="3" a="1"/>
  <c r="AM75" i="3" a="1"/>
  <c r="J60" i="3" a="1"/>
  <c r="AH75" i="3" a="1"/>
  <c r="AK50" i="3" a="1"/>
  <c r="AM60" i="3" a="1"/>
  <c r="AJ42" i="3" a="1"/>
  <c r="J50" i="3" a="1"/>
  <c r="AH60" i="3" a="1"/>
  <c r="AK42" i="3" a="1"/>
  <c r="AJ41" i="3" a="1"/>
  <c r="J42" i="3" a="1"/>
  <c r="AH50" i="3" a="1"/>
  <c r="AK41" i="3" a="1"/>
  <c r="J41" i="3" a="1"/>
  <c r="AH42" i="3" a="1"/>
  <c r="L82" i="3"/>
  <c r="AG75" i="3" a="1"/>
  <c r="AP50" i="3" a="1"/>
  <c r="AM82" i="3" a="1"/>
  <c r="AH41" i="3" a="1"/>
  <c r="AC75" i="3" a="1"/>
  <c r="AM33" i="3" a="1"/>
  <c r="AG60" i="3" a="1"/>
  <c r="AP42" i="3" a="1"/>
  <c r="AQ60" i="3" a="1"/>
  <c r="AH33" i="3" a="1"/>
  <c r="BC82" i="3" a="1"/>
  <c r="AO75" i="3" a="1"/>
  <c r="AG50" i="3" a="1"/>
  <c r="W82" i="3" a="1"/>
  <c r="AG42" i="3" a="1"/>
  <c r="AO50" i="3" a="1"/>
  <c r="AC42" i="3" a="1"/>
  <c r="K42" i="3"/>
  <c r="H82" i="3" a="1"/>
  <c r="AC41" i="3" a="1"/>
  <c r="W99" i="3" a="1"/>
  <c r="M42" i="3" a="1"/>
  <c r="AJ75" i="3" a="1"/>
  <c r="AG82" i="3" a="1"/>
  <c r="AQ33" i="3" a="1"/>
  <c r="AO41" i="3" a="1"/>
  <c r="W87" i="3" a="1"/>
  <c r="H42" i="3" a="1"/>
  <c r="AC33" i="3" a="1"/>
  <c r="M41" i="3" a="1"/>
  <c r="M41" i="3" l="1"/>
  <c r="AC33" i="3"/>
  <c r="H42" i="3"/>
  <c r="W87" i="3"/>
  <c r="AO41" i="3"/>
  <c r="AQ33" i="3"/>
  <c r="AG82" i="3"/>
  <c r="AJ75" i="3"/>
  <c r="M42" i="3"/>
  <c r="W99" i="3"/>
  <c r="AC41" i="3"/>
  <c r="H82" i="3"/>
  <c r="AC42" i="3"/>
  <c r="AO50" i="3"/>
  <c r="AG42" i="3"/>
  <c r="W82" i="3"/>
  <c r="AG50" i="3"/>
  <c r="AO75" i="3"/>
  <c r="BC82" i="3"/>
  <c r="AH33" i="3"/>
  <c r="AQ60" i="3"/>
  <c r="AP42" i="3"/>
  <c r="AG60" i="3"/>
  <c r="AM33" i="3"/>
  <c r="AC75" i="3"/>
  <c r="AH41" i="3"/>
  <c r="AM82" i="3"/>
  <c r="AP50" i="3"/>
  <c r="AG75" i="3"/>
  <c r="AH42" i="3"/>
  <c r="J41" i="3"/>
  <c r="AK41" i="3"/>
  <c r="AH50" i="3"/>
  <c r="J42" i="3"/>
  <c r="AJ41" i="3"/>
  <c r="AK42" i="3"/>
  <c r="AH60" i="3"/>
  <c r="J50" i="3"/>
  <c r="AJ42" i="3"/>
  <c r="AM60" i="3"/>
  <c r="AK50" i="3"/>
  <c r="AH75" i="3"/>
  <c r="J60" i="3"/>
  <c r="AM75" i="3"/>
  <c r="H33" i="3"/>
  <c r="M33" i="3"/>
  <c r="W59" i="3"/>
  <c r="AG33" i="3"/>
  <c r="H50" i="3"/>
  <c r="AO42" i="3"/>
  <c r="AQ41" i="3"/>
  <c r="M50" i="3"/>
  <c r="AG41" i="3"/>
  <c r="H60" i="3"/>
  <c r="AQ42" i="3"/>
  <c r="AP33" i="3"/>
  <c r="M60" i="3"/>
  <c r="AC50" i="3"/>
  <c r="H75" i="3"/>
  <c r="AO60" i="3"/>
  <c r="AQ50" i="3"/>
  <c r="AF82" i="3"/>
  <c r="AP41" i="3"/>
  <c r="M75" i="3"/>
  <c r="AC60" i="3"/>
  <c r="AQ75" i="3"/>
  <c r="J33" i="3"/>
  <c r="AM41" i="3"/>
  <c r="AK33" i="3"/>
  <c r="N33" i="3"/>
  <c r="AJ33" i="3"/>
  <c r="AP60" i="3"/>
  <c r="AM42" i="3"/>
  <c r="N41" i="3"/>
  <c r="AE82" i="3"/>
  <c r="AC82" i="3"/>
  <c r="AP75" i="3"/>
  <c r="AM50" i="3"/>
  <c r="N42" i="3"/>
  <c r="AV82" i="3"/>
  <c r="AT82" i="3"/>
  <c r="AU82" i="3"/>
  <c r="N50" i="3"/>
  <c r="AJ50" i="3"/>
  <c r="AR82" i="3"/>
  <c r="AK60" i="3"/>
  <c r="N60" i="3"/>
  <c r="J75" i="3"/>
  <c r="AJ60" i="3"/>
  <c r="H41" i="3"/>
  <c r="AK75" i="3"/>
  <c r="AO33" i="3"/>
  <c r="N75" i="3"/>
  <c r="AD82" i="3"/>
  <c r="AV75" i="3" a="1"/>
  <c r="AV50" i="3" a="1"/>
  <c r="AV42" i="3" a="1"/>
  <c r="AV60" i="3" a="1"/>
  <c r="AV41" i="3" a="1"/>
  <c r="AV33" i="3" a="1"/>
  <c r="F82" i="3"/>
  <c r="AV33" i="3" l="1"/>
  <c r="AV41" i="3"/>
  <c r="AV60" i="3"/>
  <c r="AV42" i="3"/>
  <c r="AV50" i="3"/>
  <c r="AV75" i="3"/>
  <c r="Q82" i="3" a="1"/>
  <c r="Q82" i="3" l="1"/>
  <c r="L40" i="3"/>
  <c r="N20" i="3" a="1"/>
  <c r="AP44" i="3" a="1"/>
  <c r="AN40" i="3" a="1"/>
  <c r="AG20" i="3" a="1"/>
  <c r="AI20" i="3" a="1"/>
  <c r="AD40" i="3" a="1"/>
  <c r="AR40" i="3" a="1"/>
  <c r="V73" i="3" a="1"/>
  <c r="AU40" i="3" a="1"/>
  <c r="AR20" i="3" a="1"/>
  <c r="V47" i="3" a="1"/>
  <c r="AE44" i="3" a="1"/>
  <c r="AT44" i="3" a="1"/>
  <c r="AC44" i="3" a="1"/>
  <c r="F20" i="3"/>
  <c r="AC40" i="3" a="1"/>
  <c r="H44" i="3" a="1"/>
  <c r="AT20" i="3" a="1"/>
  <c r="M20" i="3" a="1"/>
  <c r="N44" i="3" a="1"/>
  <c r="AJ44" i="3" a="1"/>
  <c r="AS40" i="3" a="1"/>
  <c r="AN44" i="3" a="1"/>
  <c r="AL44" i="3" a="1"/>
  <c r="AV44" i="3" a="1"/>
  <c r="L20" i="3"/>
  <c r="AL40" i="3" a="1"/>
  <c r="AJ20" i="3" a="1"/>
  <c r="BC47" i="3"/>
  <c r="AP40" i="3" a="1"/>
  <c r="AN20" i="3" a="1"/>
  <c r="W96" i="3" a="1"/>
  <c r="AM44" i="3" a="1"/>
  <c r="AF44" i="3" a="1"/>
  <c r="AV40" i="3" a="1"/>
  <c r="AL20" i="3" a="1"/>
  <c r="K44" i="3"/>
  <c r="AK44" i="3" a="1"/>
  <c r="AP20" i="3" a="1"/>
  <c r="W73" i="3" a="1"/>
  <c r="AM40" i="3" a="1"/>
  <c r="J44" i="3" a="1"/>
  <c r="AK40" i="3" a="1"/>
  <c r="Q20" i="3" a="1"/>
  <c r="BC40" i="3" a="1"/>
  <c r="W47" i="3" a="1"/>
  <c r="AM20" i="3" a="1"/>
  <c r="AK20" i="3" a="1"/>
  <c r="AO44" i="3" a="1"/>
  <c r="BC20" i="3" a="1"/>
  <c r="AH44" i="3" a="1"/>
  <c r="V96" i="3" a="1"/>
  <c r="AU44" i="3" a="1"/>
  <c r="AO40" i="3" a="1"/>
  <c r="AO20" i="3" a="1"/>
  <c r="AH20" i="3" a="1"/>
  <c r="AU20" i="3" a="1"/>
  <c r="AE40" i="3" a="1"/>
  <c r="AC20" i="3" a="1"/>
  <c r="H40" i="3" a="1"/>
  <c r="AI44" i="3" a="1"/>
  <c r="AQ20" i="3" a="1"/>
  <c r="L44" i="3"/>
  <c r="AS20" i="3" a="1"/>
  <c r="K40" i="3"/>
  <c r="AF40" i="3" a="1"/>
  <c r="AV20" i="3" a="1"/>
  <c r="E44" i="3"/>
  <c r="K20" i="3"/>
  <c r="E40" i="3"/>
  <c r="AF20" i="3" a="1"/>
  <c r="E20" i="3"/>
  <c r="I44" i="3" a="1"/>
  <c r="AD44" i="3" a="1"/>
  <c r="AR44" i="3" a="1"/>
  <c r="I40" i="3" a="1"/>
  <c r="AH40" i="3" a="1"/>
  <c r="I20" i="3" a="1"/>
  <c r="AD20" i="3" a="1"/>
  <c r="F44" i="3"/>
  <c r="Q44" i="3" s="1" a="1"/>
  <c r="M44" i="3" a="1"/>
  <c r="F40" i="3"/>
  <c r="Q40" i="3" s="1" a="1"/>
  <c r="AT40" i="3" a="1"/>
  <c r="M40" i="3" a="1"/>
  <c r="AE20" i="3" a="1"/>
  <c r="AQ44" i="3" a="1"/>
  <c r="AS44" i="3" a="1"/>
  <c r="AQ40" i="3" a="1"/>
  <c r="AG44" i="3" a="1"/>
  <c r="H20" i="3" a="1"/>
  <c r="N40" i="3" a="1"/>
  <c r="AG40" i="3" a="1"/>
  <c r="AI40" i="3" a="1"/>
  <c r="AJ40" i="3" a="1"/>
  <c r="AJ40" i="3" l="1"/>
  <c r="AI40" i="3"/>
  <c r="AG40" i="3"/>
  <c r="N40" i="3"/>
  <c r="H20" i="3"/>
  <c r="AG44" i="3"/>
  <c r="AQ40" i="3"/>
  <c r="AS44" i="3"/>
  <c r="AQ44" i="3"/>
  <c r="AE20" i="3"/>
  <c r="M40" i="3"/>
  <c r="AT40" i="3"/>
  <c r="Q40" i="3"/>
  <c r="M44" i="3"/>
  <c r="Q44" i="3"/>
  <c r="AD20" i="3"/>
  <c r="I20" i="3"/>
  <c r="AH40" i="3"/>
  <c r="I40" i="3"/>
  <c r="AR44" i="3"/>
  <c r="AD44" i="3"/>
  <c r="I44" i="3"/>
  <c r="AF20" i="3"/>
  <c r="AV20" i="3"/>
  <c r="AF40" i="3"/>
  <c r="AS20" i="3"/>
  <c r="AQ20" i="3"/>
  <c r="AI44" i="3"/>
  <c r="H40" i="3"/>
  <c r="AC20" i="3"/>
  <c r="AE40" i="3"/>
  <c r="AU20" i="3"/>
  <c r="AH20" i="3"/>
  <c r="AO20" i="3"/>
  <c r="AO40" i="3"/>
  <c r="AU44" i="3"/>
  <c r="V96" i="3"/>
  <c r="AH44" i="3"/>
  <c r="BC20" i="3"/>
  <c r="AO44" i="3"/>
  <c r="AK20" i="3"/>
  <c r="AM20" i="3"/>
  <c r="W47" i="3"/>
  <c r="BC40" i="3"/>
  <c r="Q20" i="3"/>
  <c r="AK40" i="3"/>
  <c r="AM40" i="3"/>
  <c r="W73" i="3"/>
  <c r="AP20" i="3"/>
  <c r="AK44" i="3"/>
  <c r="AL20" i="3"/>
  <c r="AV40" i="3"/>
  <c r="AF44" i="3"/>
  <c r="AM44" i="3"/>
  <c r="W96" i="3"/>
  <c r="AN20" i="3"/>
  <c r="AP40" i="3"/>
  <c r="AJ20" i="3"/>
  <c r="AL40" i="3"/>
  <c r="AV44" i="3"/>
  <c r="AL44" i="3"/>
  <c r="AN44" i="3"/>
  <c r="AS40" i="3"/>
  <c r="AJ44" i="3"/>
  <c r="N44" i="3"/>
  <c r="M20" i="3"/>
  <c r="AT20" i="3"/>
  <c r="H44" i="3"/>
  <c r="AC40" i="3"/>
  <c r="AC44" i="3"/>
  <c r="AT44" i="3"/>
  <c r="AE44" i="3"/>
  <c r="V47" i="3"/>
  <c r="AR20" i="3"/>
  <c r="AU40" i="3"/>
  <c r="V73" i="3"/>
  <c r="AR40" i="3"/>
  <c r="AD40" i="3"/>
  <c r="AI20" i="3"/>
  <c r="AG20" i="3"/>
  <c r="AN40" i="3"/>
  <c r="AP44" i="3"/>
  <c r="N20" i="3"/>
  <c r="J44" i="3"/>
  <c r="J40" i="3" a="1"/>
  <c r="J20" i="3" a="1"/>
  <c r="J20" i="3" l="1"/>
  <c r="J40" i="3"/>
  <c r="AX110" i="3"/>
  <c r="Q110" i="3" a="1"/>
  <c r="W110" i="3" a="1"/>
  <c r="AU110" i="3" a="1"/>
  <c r="W235" i="2" a="1"/>
  <c r="V235" i="2" a="1"/>
  <c r="V234" i="2" a="1"/>
  <c r="V234" i="2" l="1"/>
  <c r="V235" i="2"/>
  <c r="W235" i="2"/>
  <c r="AU110" i="3"/>
  <c r="W110" i="3"/>
  <c r="Q110" i="3"/>
  <c r="AW110" i="3"/>
  <c r="AA110" i="3" l="1"/>
  <c r="R110" i="3"/>
  <c r="AB110" i="3" l="1"/>
  <c r="S110" i="3"/>
  <c r="Y110" i="3" l="1"/>
  <c r="Z110" i="3"/>
  <c r="T110" i="3"/>
  <c r="U110" i="3" s="1"/>
  <c r="AX109" i="3"/>
  <c r="BC109" i="3" a="1"/>
  <c r="AV109" i="3" a="1"/>
  <c r="AV109" i="3" l="1"/>
  <c r="BC109" i="3"/>
  <c r="AU109" i="3" a="1"/>
  <c r="AU109" i="3" l="1"/>
  <c r="AW109" i="3" s="1"/>
  <c r="AT109" i="3" a="1"/>
  <c r="AT109" i="3" l="1"/>
  <c r="AS109" i="3" a="1"/>
  <c r="AS109" i="3" l="1"/>
  <c r="AR109" i="3" a="1"/>
  <c r="AR109" i="3" l="1"/>
  <c r="AQ109" i="3" a="1"/>
  <c r="AQ109" i="3" l="1"/>
  <c r="AP109" i="3" a="1"/>
  <c r="AP109" i="3" l="1"/>
  <c r="AO109" i="3" a="1"/>
  <c r="AO109" i="3" l="1"/>
  <c r="AN109" i="3" a="1"/>
  <c r="AN109" i="3" l="1"/>
  <c r="AM109" i="3" a="1"/>
  <c r="AM109" i="3" l="1"/>
  <c r="AL109" i="3" a="1"/>
  <c r="AL109" i="3" l="1"/>
  <c r="AK109" i="3" a="1"/>
  <c r="AK109" i="3" l="1"/>
  <c r="AJ109" i="3" a="1"/>
  <c r="AJ109" i="3" l="1"/>
  <c r="AI109" i="3" a="1"/>
  <c r="AI109" i="3" l="1"/>
  <c r="AH109" i="3" a="1"/>
  <c r="AH109" i="3" l="1"/>
  <c r="AG109" i="3" a="1"/>
  <c r="AG109" i="3" l="1"/>
  <c r="AF109" i="3" a="1"/>
  <c r="AF109" i="3" l="1"/>
  <c r="AE109" i="3" a="1"/>
  <c r="AE109" i="3" l="1"/>
  <c r="AD109" i="3" a="1"/>
  <c r="AD109" i="3" l="1"/>
  <c r="AC109" i="3" a="1"/>
  <c r="AC109" i="3" l="1"/>
  <c r="AA109" i="3"/>
  <c r="W109" i="3" a="1"/>
  <c r="W109" i="3" l="1"/>
  <c r="V109" i="3" a="1"/>
  <c r="V109" i="3" l="1"/>
  <c r="N109" i="3" a="1"/>
  <c r="N109" i="3" l="1"/>
  <c r="M109" i="3" a="1"/>
  <c r="K109" i="3"/>
  <c r="L109" i="3"/>
  <c r="M109" i="3" l="1"/>
  <c r="J109" i="3" a="1"/>
  <c r="J109" i="3" l="1"/>
  <c r="I109" i="3" a="1"/>
  <c r="I109" i="3" l="1"/>
  <c r="H109" i="3" a="1"/>
  <c r="Q109" i="3" a="1"/>
  <c r="E109" i="3"/>
  <c r="Q109" i="3" l="1"/>
  <c r="AB109" i="3" s="1"/>
  <c r="H109" i="3"/>
  <c r="R109" i="3"/>
  <c r="S109" i="3"/>
  <c r="Y109" i="3" l="1"/>
  <c r="Z109" i="3"/>
  <c r="T109" i="3"/>
  <c r="U109" i="3" s="1"/>
  <c r="AX108" i="3"/>
  <c r="AV108" i="3" a="1"/>
  <c r="BC108" i="3" a="1"/>
  <c r="AV108" i="3" l="1"/>
  <c r="BC108" i="3"/>
  <c r="AU108" i="3" a="1"/>
  <c r="AU108" i="3" l="1"/>
  <c r="AW108" i="3" s="1"/>
  <c r="AT108" i="3" a="1"/>
  <c r="AT108" i="3" l="1"/>
  <c r="AS108" i="3" a="1"/>
  <c r="AS108" i="3" l="1"/>
  <c r="AR108" i="3" a="1"/>
  <c r="AR108" i="3" l="1"/>
  <c r="AQ108" i="3" a="1"/>
  <c r="AQ108" i="3" l="1"/>
  <c r="AP108" i="3" a="1"/>
  <c r="AP108" i="3" l="1"/>
  <c r="AO108" i="3" a="1"/>
  <c r="AO108" i="3" l="1"/>
  <c r="AN108" i="3" a="1"/>
  <c r="AN108" i="3" l="1"/>
  <c r="AM108" i="3" a="1"/>
  <c r="AM108" i="3" l="1"/>
  <c r="AL108" i="3" a="1"/>
  <c r="AL108" i="3" l="1"/>
  <c r="AK108" i="3" a="1"/>
  <c r="AK108" i="3" l="1"/>
  <c r="AJ108" i="3" a="1"/>
  <c r="AJ108" i="3" l="1"/>
  <c r="AI108" i="3" a="1"/>
  <c r="AI108" i="3" l="1"/>
  <c r="AH108" i="3" a="1"/>
  <c r="AH108" i="3" l="1"/>
  <c r="AG108" i="3" a="1"/>
  <c r="AG108" i="3" l="1"/>
  <c r="AF108" i="3" a="1"/>
  <c r="AF108" i="3" l="1"/>
  <c r="AE108" i="3" a="1"/>
  <c r="AE108" i="3" l="1"/>
  <c r="AD108" i="3" a="1"/>
  <c r="AD108" i="3" l="1"/>
  <c r="AC108" i="3" a="1"/>
  <c r="AC108" i="3" l="1"/>
  <c r="AA108" i="3"/>
  <c r="W108" i="3" a="1"/>
  <c r="W108" i="3" l="1"/>
  <c r="V108" i="3" a="1"/>
  <c r="V108" i="3" l="1"/>
  <c r="N108" i="3" a="1"/>
  <c r="N108" i="3" l="1"/>
  <c r="M108" i="3" a="1"/>
  <c r="K108" i="3"/>
  <c r="L108" i="3"/>
  <c r="M108" i="3" l="1"/>
  <c r="J108" i="3" a="1"/>
  <c r="J108" i="3" l="1"/>
  <c r="I108" i="3" a="1"/>
  <c r="I108" i="3" l="1"/>
  <c r="H108" i="3" a="1"/>
  <c r="E108" i="3"/>
  <c r="Q108" i="3" a="1"/>
  <c r="Q108" i="3" l="1"/>
  <c r="AB108" i="3" s="1"/>
  <c r="H108" i="3"/>
  <c r="R108" i="3"/>
  <c r="S108" i="3"/>
  <c r="Z108" i="3" l="1"/>
  <c r="Y108" i="3"/>
  <c r="T108" i="3"/>
  <c r="U108" i="3" s="1"/>
  <c r="AX107" i="3"/>
  <c r="BC107" i="3" a="1"/>
  <c r="AV107" i="3" a="1"/>
  <c r="AV107" i="3" l="1"/>
  <c r="BC107" i="3"/>
  <c r="AU107" i="3" a="1"/>
  <c r="AU107" i="3" l="1"/>
  <c r="AW107" i="3" s="1"/>
  <c r="AT107" i="3" a="1"/>
  <c r="AT107" i="3" l="1"/>
  <c r="AS107" i="3" a="1"/>
  <c r="AS107" i="3" l="1"/>
  <c r="AR107" i="3" a="1"/>
  <c r="AR107" i="3" l="1"/>
  <c r="AQ107" i="3" a="1"/>
  <c r="AQ107" i="3" l="1"/>
  <c r="AP107" i="3" a="1"/>
  <c r="AP107" i="3" l="1"/>
  <c r="AO107" i="3" a="1"/>
  <c r="AO107" i="3" l="1"/>
  <c r="AN107" i="3" a="1"/>
  <c r="AN107" i="3" l="1"/>
  <c r="AM107" i="3" a="1"/>
  <c r="AM107" i="3" l="1"/>
  <c r="AL107" i="3" a="1"/>
  <c r="AL107" i="3" l="1"/>
  <c r="AK107" i="3" a="1"/>
  <c r="AK107" i="3" l="1"/>
  <c r="AJ107" i="3" a="1"/>
  <c r="AJ107" i="3" l="1"/>
  <c r="AI107" i="3" a="1"/>
  <c r="AI107" i="3" l="1"/>
  <c r="AH107" i="3" a="1"/>
  <c r="AH107" i="3" l="1"/>
  <c r="AG107" i="3" a="1"/>
  <c r="AG107" i="3" l="1"/>
  <c r="AF107" i="3" a="1"/>
  <c r="AF107" i="3" l="1"/>
  <c r="AE107" i="3" a="1"/>
  <c r="AE107" i="3" l="1"/>
  <c r="AD107" i="3" a="1"/>
  <c r="AD107" i="3" l="1"/>
  <c r="AC107" i="3" a="1"/>
  <c r="AC107" i="3" l="1"/>
  <c r="AA107" i="3"/>
  <c r="W107" i="3" a="1"/>
  <c r="W107" i="3" l="1"/>
  <c r="V107" i="3" a="1"/>
  <c r="V107" i="3" l="1"/>
  <c r="N107" i="3" a="1"/>
  <c r="N107" i="3" l="1"/>
  <c r="M107" i="3" a="1"/>
  <c r="K107" i="3"/>
  <c r="L107" i="3"/>
  <c r="M107" i="3" l="1"/>
  <c r="J107" i="3" a="1"/>
  <c r="J107" i="3" l="1"/>
  <c r="I107" i="3" a="1"/>
  <c r="I107" i="3" l="1"/>
  <c r="H107" i="3" a="1"/>
  <c r="E107" i="3"/>
  <c r="Q107" i="3" a="1"/>
  <c r="Q107" i="3" l="1"/>
  <c r="AB107" i="3" s="1"/>
  <c r="H107" i="3"/>
  <c r="R107" i="3"/>
  <c r="S107" i="3"/>
  <c r="Z107" i="3" l="1"/>
  <c r="Y107" i="3"/>
  <c r="T107" i="3"/>
  <c r="U107" i="3" s="1"/>
  <c r="AX106" i="3"/>
  <c r="AV106" i="3" a="1"/>
  <c r="BC106" i="3" a="1"/>
  <c r="AV106" i="3" l="1"/>
  <c r="BC106" i="3"/>
  <c r="AU106" i="3" a="1"/>
  <c r="AU106" i="3" l="1"/>
  <c r="AW106" i="3" s="1"/>
  <c r="AT106" i="3" a="1"/>
  <c r="AT106" i="3" l="1"/>
  <c r="AS106" i="3" a="1"/>
  <c r="AS106" i="3" l="1"/>
  <c r="AR106" i="3" a="1"/>
  <c r="AR106" i="3" l="1"/>
  <c r="AQ106" i="3" a="1"/>
  <c r="AQ106" i="3" l="1"/>
  <c r="AP106" i="3" a="1"/>
  <c r="AP106" i="3" l="1"/>
  <c r="AO106" i="3" a="1"/>
  <c r="AO106" i="3" l="1"/>
  <c r="AN106" i="3" a="1"/>
  <c r="AN106" i="3" l="1"/>
  <c r="AM106" i="3" a="1"/>
  <c r="AM106" i="3" l="1"/>
  <c r="AL106" i="3" a="1"/>
  <c r="AL106" i="3" l="1"/>
  <c r="AK106" i="3" a="1"/>
  <c r="AK106" i="3" l="1"/>
  <c r="AJ106" i="3" a="1"/>
  <c r="AJ106" i="3" l="1"/>
  <c r="AI106" i="3" a="1"/>
  <c r="AI106" i="3" l="1"/>
  <c r="AH106" i="3" a="1"/>
  <c r="AH106" i="3" l="1"/>
  <c r="AG106" i="3" a="1"/>
  <c r="AG106" i="3" l="1"/>
  <c r="AF106" i="3" a="1"/>
  <c r="AF106" i="3" l="1"/>
  <c r="AE106" i="3" a="1"/>
  <c r="AE106" i="3" l="1"/>
  <c r="AD106" i="3" a="1"/>
  <c r="AD106" i="3" l="1"/>
  <c r="AC106" i="3" a="1"/>
  <c r="AC106" i="3" l="1"/>
  <c r="AA106" i="3"/>
  <c r="W106" i="3" a="1"/>
  <c r="W106" i="3" l="1"/>
  <c r="V106" i="3" a="1"/>
  <c r="V106" i="3" l="1"/>
  <c r="N106" i="3" a="1"/>
  <c r="N106" i="3" l="1"/>
  <c r="M106" i="3" a="1"/>
  <c r="K106" i="3"/>
  <c r="L106" i="3"/>
  <c r="M106" i="3" l="1"/>
  <c r="J106" i="3" a="1"/>
  <c r="J106" i="3" l="1"/>
  <c r="I106" i="3" a="1"/>
  <c r="I106" i="3" l="1"/>
  <c r="H106" i="3" a="1"/>
  <c r="Q106" i="3" a="1"/>
  <c r="E106" i="3"/>
  <c r="Q106" i="3" l="1"/>
  <c r="AB106" i="3" s="1"/>
  <c r="H106" i="3"/>
  <c r="R106" i="3"/>
  <c r="S106" i="3"/>
  <c r="Z106" i="3" l="1"/>
  <c r="Y106" i="3"/>
  <c r="T106" i="3"/>
  <c r="U106" i="3" s="1"/>
  <c r="AX105" i="3"/>
  <c r="AW105" i="3" l="1"/>
  <c r="AA105" i="3" l="1"/>
  <c r="R105" i="3"/>
  <c r="AB105" i="3" l="1"/>
  <c r="S105" i="3"/>
  <c r="Y105" i="3" l="1"/>
  <c r="Z105" i="3"/>
  <c r="T105" i="3"/>
  <c r="U105" i="3" s="1"/>
  <c r="AX104" i="3"/>
  <c r="AW104" i="3" l="1"/>
  <c r="AA104" i="3" l="1"/>
  <c r="R104" i="3"/>
  <c r="AB104" i="3" l="1"/>
  <c r="S104" i="3"/>
  <c r="Z104" i="3" l="1"/>
  <c r="Y104" i="3"/>
  <c r="T104" i="3"/>
  <c r="U104" i="3" s="1"/>
  <c r="AX103" i="3"/>
  <c r="AW103" i="3" l="1"/>
  <c r="AA103" i="3" l="1"/>
  <c r="R103" i="3"/>
  <c r="AB103" i="3" l="1"/>
  <c r="S103" i="3"/>
  <c r="Y103" i="3" l="1"/>
  <c r="Z103" i="3"/>
  <c r="T103" i="3"/>
  <c r="U103" i="3" s="1"/>
  <c r="AX102" i="3"/>
  <c r="AW102" i="3" l="1"/>
  <c r="AA102" i="3" l="1"/>
  <c r="R102" i="3"/>
  <c r="AB102" i="3" l="1"/>
  <c r="S102" i="3"/>
  <c r="Z102" i="3" l="1"/>
  <c r="Y102" i="3"/>
  <c r="T102" i="3"/>
  <c r="U102" i="3" s="1"/>
  <c r="AX101" i="3"/>
  <c r="AW101" i="3" l="1"/>
  <c r="AA101" i="3" l="1"/>
  <c r="R101" i="3"/>
  <c r="AB101" i="3" l="1"/>
  <c r="S101" i="3"/>
  <c r="Z101" i="3" l="1"/>
  <c r="Y101" i="3"/>
  <c r="T101" i="3"/>
  <c r="U101" i="3" s="1"/>
  <c r="AX100" i="3"/>
  <c r="AW100" i="3" l="1"/>
  <c r="AA100" i="3" l="1"/>
  <c r="R100" i="3"/>
  <c r="AB100" i="3" l="1"/>
  <c r="S100" i="3"/>
  <c r="Y100" i="3" l="1"/>
  <c r="Z100" i="3"/>
  <c r="T100" i="3"/>
  <c r="U100" i="3" s="1"/>
  <c r="AX99" i="3"/>
  <c r="AW99" i="3" l="1"/>
  <c r="AA99" i="3" l="1"/>
  <c r="R99" i="3"/>
  <c r="AB99" i="3" l="1"/>
  <c r="S99" i="3"/>
  <c r="Z99" i="3" l="1"/>
  <c r="Y99" i="3"/>
  <c r="T99" i="3"/>
  <c r="U99" i="3" s="1"/>
  <c r="AX98" i="3"/>
  <c r="AW98" i="3" l="1"/>
  <c r="AA98" i="3" l="1"/>
  <c r="R98" i="3"/>
  <c r="AB98" i="3" l="1"/>
  <c r="S98" i="3"/>
  <c r="Z98" i="3" l="1"/>
  <c r="Y98" i="3"/>
  <c r="T98" i="3"/>
  <c r="U98" i="3" s="1"/>
  <c r="AX97" i="3"/>
  <c r="AW97" i="3" l="1"/>
  <c r="AA97" i="3" l="1"/>
  <c r="R97" i="3"/>
  <c r="AB97" i="3" l="1"/>
  <c r="S97" i="3"/>
  <c r="Z97" i="3" l="1"/>
  <c r="Y97" i="3"/>
  <c r="T97" i="3"/>
  <c r="U97" i="3" s="1"/>
  <c r="AX96" i="3"/>
  <c r="AW96" i="3" l="1"/>
  <c r="AA96" i="3" l="1"/>
  <c r="R96" i="3"/>
  <c r="AB96" i="3" l="1"/>
  <c r="S96" i="3"/>
  <c r="Z96" i="3" l="1"/>
  <c r="Y96" i="3"/>
  <c r="T96" i="3"/>
  <c r="U96" i="3" s="1"/>
  <c r="AX95" i="3"/>
  <c r="AW95" i="3" l="1"/>
  <c r="AA95" i="3" l="1"/>
  <c r="R95" i="3"/>
  <c r="AB95" i="3" l="1"/>
  <c r="S95" i="3"/>
  <c r="Z95" i="3" l="1"/>
  <c r="Y95" i="3"/>
  <c r="T95" i="3"/>
  <c r="U95" i="3" s="1"/>
  <c r="AX94" i="3"/>
  <c r="AW94" i="3" l="1"/>
  <c r="AA94" i="3" l="1"/>
  <c r="R94" i="3"/>
  <c r="AB94" i="3" l="1"/>
  <c r="S94" i="3"/>
  <c r="Z94" i="3" l="1"/>
  <c r="Y94" i="3"/>
  <c r="T94" i="3"/>
  <c r="U94" i="3" s="1"/>
  <c r="AX93" i="3"/>
  <c r="AW93" i="3" l="1"/>
  <c r="AA93" i="3" l="1"/>
  <c r="R93" i="3"/>
  <c r="AB93" i="3" l="1"/>
  <c r="S93" i="3"/>
  <c r="Z93" i="3" l="1"/>
  <c r="Y93" i="3"/>
  <c r="T93" i="3"/>
  <c r="U93" i="3" s="1"/>
  <c r="AX92" i="3"/>
  <c r="AW92" i="3" l="1"/>
  <c r="AA92" i="3" l="1"/>
  <c r="R92" i="3"/>
  <c r="AB92" i="3" l="1"/>
  <c r="S92" i="3"/>
  <c r="Z92" i="3" l="1"/>
  <c r="Y92" i="3"/>
  <c r="T92" i="3"/>
  <c r="U92" i="3" s="1"/>
  <c r="AX91" i="3"/>
  <c r="AW91" i="3" l="1"/>
  <c r="AA91" i="3" l="1"/>
  <c r="R91" i="3"/>
  <c r="AB91" i="3" l="1"/>
  <c r="S91" i="3"/>
  <c r="Z91" i="3" l="1"/>
  <c r="Y91" i="3"/>
  <c r="T91" i="3"/>
  <c r="U91" i="3" s="1"/>
  <c r="AX90" i="3"/>
  <c r="AW90" i="3" l="1"/>
  <c r="AA90" i="3" l="1"/>
  <c r="R90" i="3"/>
  <c r="AB90" i="3" l="1"/>
  <c r="S90" i="3"/>
  <c r="Z90" i="3" l="1"/>
  <c r="Y90" i="3"/>
  <c r="T90" i="3"/>
  <c r="U90" i="3" s="1"/>
  <c r="AX89" i="3"/>
  <c r="AW89" i="3" l="1"/>
  <c r="AA89" i="3" l="1"/>
  <c r="R89" i="3"/>
  <c r="AB89" i="3" l="1"/>
  <c r="S89" i="3"/>
  <c r="Z89" i="3" l="1"/>
  <c r="Y89" i="3"/>
  <c r="T89" i="3"/>
  <c r="U89" i="3" s="1"/>
  <c r="AX88" i="3"/>
  <c r="AW88" i="3" l="1"/>
  <c r="AA88" i="3" l="1"/>
  <c r="R88" i="3"/>
  <c r="AB88" i="3" l="1"/>
  <c r="S88" i="3"/>
  <c r="Z88" i="3" l="1"/>
  <c r="Y88" i="3"/>
  <c r="T88" i="3"/>
  <c r="U88" i="3" s="1"/>
  <c r="AX87" i="3"/>
  <c r="AW87" i="3" l="1"/>
  <c r="AA87" i="3" l="1"/>
  <c r="R87" i="3"/>
  <c r="AB87" i="3" l="1"/>
  <c r="S87" i="3"/>
  <c r="Z87" i="3" l="1"/>
  <c r="Y87" i="3"/>
  <c r="T87" i="3"/>
  <c r="U87" i="3" s="1"/>
  <c r="AX86" i="3"/>
  <c r="AW86" i="3" l="1"/>
  <c r="AA86" i="3" l="1"/>
  <c r="R86" i="3"/>
  <c r="AB86" i="3" l="1"/>
  <c r="S86" i="3"/>
  <c r="Z86" i="3" l="1"/>
  <c r="Y86" i="3"/>
  <c r="T86" i="3"/>
  <c r="U86" i="3" s="1"/>
  <c r="AX85" i="3"/>
  <c r="AW85" i="3" l="1"/>
  <c r="AA85" i="3" l="1"/>
  <c r="R85" i="3"/>
  <c r="AB85" i="3" l="1"/>
  <c r="S85" i="3"/>
  <c r="Z85" i="3" l="1"/>
  <c r="Y85" i="3"/>
  <c r="T85" i="3"/>
  <c r="U85" i="3" s="1"/>
  <c r="AX84" i="3"/>
  <c r="AW84" i="3" l="1"/>
  <c r="AA84" i="3" l="1"/>
  <c r="R84" i="3"/>
  <c r="AB84" i="3" l="1"/>
  <c r="S84" i="3"/>
  <c r="Z84" i="3" l="1"/>
  <c r="Y84" i="3"/>
  <c r="T84" i="3"/>
  <c r="U84" i="3" s="1"/>
  <c r="AX83" i="3"/>
  <c r="AW83" i="3" l="1"/>
  <c r="AA83" i="3" l="1"/>
  <c r="R83" i="3"/>
  <c r="AB83" i="3" l="1"/>
  <c r="S83" i="3"/>
  <c r="Z83" i="3" l="1"/>
  <c r="Y83" i="3"/>
  <c r="T83" i="3"/>
  <c r="U83" i="3" s="1"/>
  <c r="AX82" i="3"/>
  <c r="AW82" i="3" l="1"/>
  <c r="AA82" i="3" l="1"/>
  <c r="R82" i="3"/>
  <c r="AB82" i="3" l="1"/>
  <c r="S82" i="3"/>
  <c r="Z82" i="3" l="1"/>
  <c r="Y82" i="3"/>
  <c r="T82" i="3"/>
  <c r="U82" i="3" s="1"/>
  <c r="AX81" i="3"/>
  <c r="AW81" i="3" l="1"/>
  <c r="AA81" i="3" l="1"/>
  <c r="R81" i="3"/>
  <c r="AB81" i="3" l="1"/>
  <c r="S81" i="3"/>
  <c r="Z81" i="3" l="1"/>
  <c r="Y81" i="3"/>
  <c r="T81" i="3"/>
  <c r="U81" i="3" s="1"/>
  <c r="AX80" i="3"/>
  <c r="AW80" i="3" l="1"/>
  <c r="AA80" i="3" l="1"/>
  <c r="R80" i="3"/>
  <c r="AB80" i="3" l="1"/>
  <c r="S80" i="3"/>
  <c r="Z80" i="3" l="1"/>
  <c r="Y80" i="3"/>
  <c r="T80" i="3"/>
  <c r="U80" i="3" s="1"/>
  <c r="AX79" i="3"/>
  <c r="AW79" i="3" l="1"/>
  <c r="AA79" i="3" l="1"/>
  <c r="R79" i="3"/>
  <c r="AB79" i="3" l="1"/>
  <c r="S79" i="3"/>
  <c r="Y79" i="3" l="1"/>
  <c r="Z79" i="3"/>
  <c r="T79" i="3"/>
  <c r="U79" i="3" s="1"/>
  <c r="AX78" i="3"/>
  <c r="AW78" i="3" l="1"/>
  <c r="AA78" i="3" l="1"/>
  <c r="R78" i="3"/>
  <c r="AB78" i="3" l="1"/>
  <c r="S78" i="3"/>
  <c r="Z78" i="3" l="1"/>
  <c r="Y78" i="3"/>
  <c r="T78" i="3"/>
  <c r="U78" i="3" s="1"/>
  <c r="AX77" i="3"/>
  <c r="AW77" i="3" l="1"/>
  <c r="AA77" i="3" l="1"/>
  <c r="R77" i="3"/>
  <c r="AB77" i="3" l="1"/>
  <c r="S77" i="3"/>
  <c r="Z77" i="3" l="1"/>
  <c r="Y77" i="3"/>
  <c r="T77" i="3"/>
  <c r="U77" i="3" s="1"/>
  <c r="AX76" i="3"/>
  <c r="AW76" i="3" l="1"/>
  <c r="AA76" i="3" l="1"/>
  <c r="R76" i="3"/>
  <c r="AB76" i="3" l="1"/>
  <c r="S76" i="3"/>
  <c r="Z76" i="3" l="1"/>
  <c r="Y76" i="3"/>
  <c r="T76" i="3"/>
  <c r="U76" i="3" s="1"/>
  <c r="AX75" i="3"/>
  <c r="AW75" i="3" l="1"/>
  <c r="AA75" i="3" l="1"/>
  <c r="R75" i="3"/>
  <c r="AB75" i="3" l="1"/>
  <c r="S75" i="3"/>
  <c r="Z75" i="3" l="1"/>
  <c r="Y75" i="3"/>
  <c r="T75" i="3"/>
  <c r="U75" i="3" s="1"/>
  <c r="AX74" i="3"/>
  <c r="AW74" i="3" l="1"/>
  <c r="AA74" i="3" l="1"/>
  <c r="R74" i="3"/>
  <c r="AB74" i="3" l="1"/>
  <c r="S74" i="3"/>
  <c r="Z74" i="3" l="1"/>
  <c r="Y74" i="3"/>
  <c r="T74" i="3"/>
  <c r="U74" i="3" s="1"/>
  <c r="AX73" i="3"/>
  <c r="AW73" i="3" l="1"/>
  <c r="AA73" i="3" l="1"/>
  <c r="R73" i="3"/>
  <c r="AB73" i="3" l="1"/>
  <c r="S73" i="3"/>
  <c r="Z73" i="3" l="1"/>
  <c r="Y73" i="3"/>
  <c r="T73" i="3"/>
  <c r="U73" i="3" s="1"/>
  <c r="AX72" i="3"/>
  <c r="AW72" i="3" l="1"/>
  <c r="AA72" i="3" l="1"/>
  <c r="R72" i="3"/>
  <c r="AB72" i="3" l="1"/>
  <c r="S72" i="3"/>
  <c r="Z72" i="3" l="1"/>
  <c r="Y72" i="3"/>
  <c r="T72" i="3"/>
  <c r="U72" i="3" s="1"/>
  <c r="AX71" i="3"/>
  <c r="AW71" i="3" l="1"/>
  <c r="AA71" i="3" l="1"/>
  <c r="R71" i="3"/>
  <c r="AB71" i="3" l="1"/>
  <c r="S71" i="3"/>
  <c r="Z71" i="3" l="1"/>
  <c r="Y71" i="3"/>
  <c r="T71" i="3"/>
  <c r="U71" i="3" s="1"/>
  <c r="AX70" i="3"/>
  <c r="AW70" i="3" l="1"/>
  <c r="AA70" i="3" l="1"/>
  <c r="R70" i="3"/>
  <c r="AB70" i="3" l="1"/>
  <c r="S70" i="3"/>
  <c r="Z70" i="3" l="1"/>
  <c r="Y70" i="3"/>
  <c r="T70" i="3"/>
  <c r="U70" i="3" s="1"/>
  <c r="AX69" i="3"/>
  <c r="AW69" i="3" l="1"/>
  <c r="AA69" i="3" l="1"/>
  <c r="R69" i="3"/>
  <c r="AB69" i="3" l="1"/>
  <c r="S69" i="3"/>
  <c r="Z69" i="3" l="1"/>
  <c r="Y69" i="3"/>
  <c r="T69" i="3"/>
  <c r="U69" i="3" s="1"/>
  <c r="AX68" i="3"/>
  <c r="AW68" i="3" l="1"/>
  <c r="AA68" i="3" l="1"/>
  <c r="R68" i="3"/>
  <c r="AB68" i="3" l="1"/>
  <c r="S68" i="3"/>
  <c r="Z68" i="3" l="1"/>
  <c r="Y68" i="3"/>
  <c r="T68" i="3"/>
  <c r="U68" i="3" s="1"/>
  <c r="AX67" i="3"/>
  <c r="AW67" i="3" l="1"/>
  <c r="AA67" i="3" l="1"/>
  <c r="R67" i="3"/>
  <c r="AB67" i="3" l="1"/>
  <c r="S67" i="3"/>
  <c r="Z67" i="3" l="1"/>
  <c r="Y67" i="3"/>
  <c r="T67" i="3"/>
  <c r="U67" i="3" s="1"/>
  <c r="AX66" i="3"/>
  <c r="AW66" i="3" l="1"/>
  <c r="AA66" i="3" l="1"/>
  <c r="R66" i="3"/>
  <c r="AB66" i="3" l="1"/>
  <c r="S66" i="3"/>
  <c r="Z66" i="3" l="1"/>
  <c r="Y66" i="3"/>
  <c r="T66" i="3"/>
  <c r="U66" i="3" s="1"/>
  <c r="AX65" i="3"/>
  <c r="AW65" i="3" l="1"/>
  <c r="AA65" i="3" l="1"/>
  <c r="R65" i="3"/>
  <c r="AB65" i="3" l="1"/>
  <c r="S65" i="3"/>
  <c r="Z65" i="3" l="1"/>
  <c r="Y65" i="3"/>
  <c r="T65" i="3"/>
  <c r="U65" i="3" s="1"/>
  <c r="AX64" i="3"/>
  <c r="AW64" i="3" l="1"/>
  <c r="AA64" i="3" l="1"/>
  <c r="R64" i="3"/>
  <c r="AB64" i="3" l="1"/>
  <c r="S64" i="3"/>
  <c r="Z64" i="3" l="1"/>
  <c r="Y64" i="3"/>
  <c r="T64" i="3"/>
  <c r="U64" i="3" s="1"/>
  <c r="AX63" i="3"/>
  <c r="AW63" i="3" l="1"/>
  <c r="AA63" i="3" l="1"/>
  <c r="R63" i="3"/>
  <c r="AB63" i="3" l="1"/>
  <c r="S63" i="3"/>
  <c r="Z63" i="3" l="1"/>
  <c r="Y63" i="3"/>
  <c r="T63" i="3"/>
  <c r="U63" i="3" s="1"/>
  <c r="AX62" i="3"/>
  <c r="AW62" i="3" l="1"/>
  <c r="AA62" i="3" l="1"/>
  <c r="R62" i="3"/>
  <c r="AB62" i="3" l="1"/>
  <c r="S62" i="3"/>
  <c r="Z62" i="3" l="1"/>
  <c r="Y62" i="3"/>
  <c r="T62" i="3"/>
  <c r="U62" i="3" s="1"/>
  <c r="AX61" i="3"/>
  <c r="AW61" i="3" l="1"/>
  <c r="AA61" i="3" l="1"/>
  <c r="R61" i="3"/>
  <c r="AB61" i="3" l="1"/>
  <c r="S61" i="3"/>
  <c r="Z61" i="3" l="1"/>
  <c r="Y61" i="3"/>
  <c r="T61" i="3"/>
  <c r="U61" i="3" s="1"/>
  <c r="AX60" i="3"/>
  <c r="AW60" i="3" l="1"/>
  <c r="AA60" i="3" l="1"/>
  <c r="R60" i="3"/>
  <c r="AB60" i="3" l="1"/>
  <c r="S60" i="3"/>
  <c r="Z60" i="3" l="1"/>
  <c r="Y60" i="3"/>
  <c r="T60" i="3"/>
  <c r="U60" i="3" s="1"/>
  <c r="AX59" i="3"/>
  <c r="AW59" i="3" l="1"/>
  <c r="AA59" i="3" l="1"/>
  <c r="R59" i="3"/>
  <c r="AB59" i="3" l="1"/>
  <c r="S59" i="3"/>
  <c r="Z59" i="3" l="1"/>
  <c r="Y59" i="3"/>
  <c r="T59" i="3"/>
  <c r="U59" i="3" s="1"/>
  <c r="AX58" i="3"/>
  <c r="AW58" i="3" l="1"/>
  <c r="AA58" i="3" l="1"/>
  <c r="R58" i="3"/>
  <c r="AB58" i="3" l="1"/>
  <c r="S58" i="3"/>
  <c r="Z58" i="3" l="1"/>
  <c r="Y58" i="3"/>
  <c r="T58" i="3"/>
  <c r="U58" i="3" s="1"/>
  <c r="AX57" i="3"/>
  <c r="AW57" i="3" l="1"/>
  <c r="AA57" i="3" l="1"/>
  <c r="R57" i="3"/>
  <c r="AB57" i="3" l="1"/>
  <c r="S57" i="3"/>
  <c r="Y57" i="3" l="1"/>
  <c r="Z57" i="3"/>
  <c r="T57" i="3"/>
  <c r="U57" i="3" s="1"/>
  <c r="AX56" i="3"/>
  <c r="AW56" i="3" l="1"/>
  <c r="AA56" i="3" l="1"/>
  <c r="R56" i="3"/>
  <c r="AB56" i="3" l="1"/>
  <c r="AX55" i="3"/>
  <c r="S56" i="3"/>
  <c r="Z56" i="3" l="1"/>
  <c r="Y56" i="3"/>
  <c r="T56" i="3"/>
  <c r="U56" i="3" s="1"/>
  <c r="AW55" i="3" l="1"/>
  <c r="AA55" i="3" l="1"/>
  <c r="R55" i="3"/>
  <c r="AB55" i="3" l="1"/>
  <c r="S55" i="3"/>
  <c r="Z55" i="3" l="1"/>
  <c r="Y55" i="3"/>
  <c r="T55" i="3"/>
  <c r="U55" i="3" s="1"/>
  <c r="AX54" i="3"/>
  <c r="AW54" i="3" l="1"/>
  <c r="AA54" i="3" l="1"/>
  <c r="R54" i="3"/>
  <c r="AB54" i="3" l="1"/>
  <c r="S54" i="3"/>
  <c r="Z54" i="3" l="1"/>
  <c r="Y54" i="3"/>
  <c r="T54" i="3"/>
  <c r="U54" i="3" s="1"/>
  <c r="AX53" i="3"/>
  <c r="AW53" i="3" l="1"/>
  <c r="AA53" i="3" l="1"/>
  <c r="R53" i="3"/>
  <c r="AB53" i="3" l="1"/>
  <c r="S53" i="3"/>
  <c r="Y53" i="3" l="1"/>
  <c r="Z53" i="3"/>
  <c r="T53" i="3"/>
  <c r="U53" i="3" s="1"/>
  <c r="AX52" i="3"/>
  <c r="AW52" i="3" l="1"/>
  <c r="AA52" i="3" l="1"/>
  <c r="R52" i="3"/>
  <c r="AB52" i="3" l="1"/>
  <c r="S52" i="3"/>
  <c r="Z52" i="3" l="1"/>
  <c r="Y52" i="3"/>
  <c r="T52" i="3"/>
  <c r="U52" i="3" s="1"/>
  <c r="AX51" i="3"/>
  <c r="AW51" i="3" l="1"/>
  <c r="AA51" i="3" l="1"/>
  <c r="R51" i="3"/>
  <c r="AB51" i="3" l="1"/>
  <c r="S51" i="3"/>
  <c r="Z51" i="3" l="1"/>
  <c r="Y51" i="3"/>
  <c r="T51" i="3"/>
  <c r="U51" i="3" s="1"/>
  <c r="AX50" i="3"/>
  <c r="AW50" i="3" l="1"/>
  <c r="AA50" i="3" l="1"/>
  <c r="R50" i="3"/>
  <c r="AB50" i="3" l="1"/>
  <c r="S50" i="3"/>
  <c r="Z50" i="3" l="1"/>
  <c r="Y50" i="3"/>
  <c r="T50" i="3"/>
  <c r="U50" i="3" s="1"/>
  <c r="AX49" i="3"/>
  <c r="AW49" i="3" l="1"/>
  <c r="AA49" i="3" l="1"/>
  <c r="R49" i="3"/>
  <c r="AB49" i="3" l="1"/>
  <c r="AX48" i="3"/>
  <c r="S49" i="3"/>
  <c r="Z49" i="3" l="1"/>
  <c r="Y49" i="3"/>
  <c r="T49" i="3"/>
  <c r="U49" i="3" s="1"/>
  <c r="AW48" i="3" l="1"/>
  <c r="AA48" i="3" l="1"/>
  <c r="R48" i="3"/>
  <c r="AB48" i="3" l="1"/>
  <c r="AX47" i="3"/>
  <c r="S48" i="3"/>
  <c r="Z48" i="3" l="1"/>
  <c r="Y48" i="3"/>
  <c r="T48" i="3"/>
  <c r="U48" i="3" s="1"/>
  <c r="AW47" i="3" l="1"/>
  <c r="AA47" i="3" l="1"/>
  <c r="R47" i="3"/>
  <c r="AB47" i="3" l="1"/>
  <c r="AX46" i="3"/>
  <c r="S47" i="3"/>
  <c r="Z47" i="3" l="1"/>
  <c r="Y47" i="3"/>
  <c r="T47" i="3"/>
  <c r="U47" i="3" s="1"/>
  <c r="AW46" i="3" l="1"/>
  <c r="AA46" i="3" l="1"/>
  <c r="R46" i="3"/>
  <c r="AB46" i="3" l="1"/>
  <c r="AX45" i="3"/>
  <c r="S46" i="3"/>
  <c r="Z46" i="3" l="1"/>
  <c r="Y46" i="3"/>
  <c r="T46" i="3"/>
  <c r="U46" i="3" s="1"/>
  <c r="AW45" i="3" l="1"/>
  <c r="AA45" i="3" l="1"/>
  <c r="R45" i="3"/>
  <c r="AB45" i="3" l="1"/>
  <c r="AX44" i="3"/>
  <c r="S45" i="3"/>
  <c r="Z45" i="3" l="1"/>
  <c r="Y45" i="3"/>
  <c r="T45" i="3"/>
  <c r="U45" i="3" s="1"/>
  <c r="AW44" i="3" l="1"/>
  <c r="AA44" i="3" l="1"/>
  <c r="R44" i="3"/>
  <c r="AB44" i="3" l="1"/>
  <c r="S44" i="3"/>
  <c r="Z44" i="3" l="1"/>
  <c r="Y44" i="3"/>
  <c r="X44" i="3"/>
  <c r="T44" i="3"/>
  <c r="U44" i="3" s="1"/>
  <c r="X110" i="3"/>
  <c r="X109" i="3"/>
  <c r="X108" i="3"/>
  <c r="X107" i="3"/>
  <c r="X106" i="3"/>
  <c r="X105" i="3"/>
  <c r="X104" i="3"/>
  <c r="X103" i="3"/>
  <c r="X102" i="3"/>
  <c r="X101" i="3"/>
  <c r="X100" i="3"/>
  <c r="X99" i="3"/>
  <c r="X98" i="3"/>
  <c r="X97" i="3"/>
  <c r="X96" i="3"/>
  <c r="X95" i="3"/>
  <c r="X94" i="3"/>
  <c r="X93" i="3"/>
  <c r="X92" i="3"/>
  <c r="X91" i="3"/>
  <c r="X90" i="3"/>
  <c r="X89" i="3"/>
  <c r="X88" i="3"/>
  <c r="X87" i="3"/>
  <c r="X86" i="3"/>
  <c r="X85" i="3"/>
  <c r="X84" i="3"/>
  <c r="X83" i="3"/>
  <c r="X82" i="3"/>
  <c r="X81" i="3"/>
  <c r="X80" i="3"/>
  <c r="X79" i="3"/>
  <c r="X73" i="3"/>
  <c r="X72" i="3"/>
  <c r="X71" i="3"/>
  <c r="X70" i="3"/>
  <c r="X69" i="3"/>
  <c r="X68" i="3"/>
  <c r="X67" i="3"/>
  <c r="X66" i="3"/>
  <c r="X65" i="3"/>
  <c r="X64" i="3"/>
  <c r="X63" i="3"/>
  <c r="X62" i="3"/>
  <c r="X61" i="3"/>
  <c r="X60" i="3"/>
  <c r="X59" i="3"/>
  <c r="X58" i="3"/>
  <c r="X57" i="3"/>
  <c r="X56" i="3"/>
  <c r="X55" i="3"/>
  <c r="X54" i="3"/>
  <c r="X53" i="3"/>
  <c r="X52" i="3"/>
  <c r="X51" i="3"/>
  <c r="X50" i="3"/>
  <c r="X49" i="3"/>
  <c r="X48" i="3"/>
  <c r="X47" i="3"/>
  <c r="X46" i="3"/>
  <c r="X45" i="3"/>
  <c r="AX43" i="3"/>
  <c r="AW43" i="3" l="1"/>
  <c r="AA43" i="3" l="1"/>
  <c r="R43" i="3"/>
  <c r="AB43" i="3" l="1"/>
  <c r="S43" i="3"/>
  <c r="Y43" i="3" l="1"/>
  <c r="X43" i="3"/>
  <c r="Z43" i="3"/>
  <c r="T43" i="3"/>
  <c r="U43" i="3" s="1"/>
  <c r="AX42" i="3"/>
  <c r="AW42" i="3" l="1"/>
  <c r="AA42" i="3" l="1"/>
  <c r="R42" i="3"/>
  <c r="AB42" i="3" l="1"/>
  <c r="S42" i="3"/>
  <c r="Y42" i="3" l="1"/>
  <c r="X42" i="3"/>
  <c r="Z42" i="3"/>
  <c r="T42" i="3"/>
  <c r="U42" i="3" s="1"/>
  <c r="AX41" i="3"/>
  <c r="AW41" i="3" l="1"/>
  <c r="AA41" i="3" l="1"/>
  <c r="R41" i="3"/>
  <c r="AB41" i="3" l="1"/>
  <c r="S41" i="3"/>
  <c r="Y41" i="3" l="1"/>
  <c r="X41" i="3"/>
  <c r="Z41" i="3"/>
  <c r="T41" i="3"/>
  <c r="U41" i="3" s="1"/>
  <c r="AX40" i="3"/>
  <c r="AW40" i="3" l="1"/>
  <c r="AA40" i="3" l="1"/>
  <c r="R40" i="3"/>
  <c r="AB40" i="3" l="1"/>
  <c r="S40" i="3"/>
  <c r="Z40" i="3" l="1"/>
  <c r="X40" i="3"/>
  <c r="Y40" i="3"/>
  <c r="T40" i="3"/>
  <c r="U40" i="3" s="1"/>
  <c r="AX39" i="3"/>
  <c r="AW39" i="3" l="1"/>
  <c r="AA39" i="3" l="1"/>
  <c r="R39" i="3"/>
  <c r="AB39" i="3" l="1"/>
  <c r="S39" i="3"/>
  <c r="Y39" i="3" l="1"/>
  <c r="X39" i="3"/>
  <c r="Z39" i="3"/>
  <c r="T39" i="3"/>
  <c r="U39" i="3" s="1"/>
  <c r="AX38" i="3"/>
  <c r="AW38" i="3" l="1"/>
  <c r="AA38" i="3" l="1"/>
  <c r="R38" i="3"/>
  <c r="AB38" i="3" l="1"/>
  <c r="S38" i="3"/>
  <c r="Z38" i="3" l="1"/>
  <c r="X38" i="3"/>
  <c r="Y38" i="3"/>
  <c r="T38" i="3"/>
  <c r="U38" i="3" s="1"/>
  <c r="AX37" i="3"/>
  <c r="AW37" i="3" l="1"/>
  <c r="AA37" i="3" l="1"/>
  <c r="R37" i="3"/>
  <c r="AB37" i="3" l="1"/>
  <c r="S37" i="3"/>
  <c r="Y37" i="3" l="1"/>
  <c r="X37" i="3"/>
  <c r="Z37" i="3"/>
  <c r="T37" i="3"/>
  <c r="U37" i="3" s="1"/>
  <c r="AX36" i="3"/>
  <c r="AW36" i="3" l="1"/>
  <c r="AA36" i="3" l="1"/>
  <c r="R36" i="3"/>
  <c r="AB36" i="3" l="1"/>
  <c r="S36" i="3"/>
  <c r="Z36" i="3" l="1"/>
  <c r="Y36" i="3"/>
  <c r="X36" i="3"/>
  <c r="T36" i="3"/>
  <c r="U36" i="3" s="1"/>
  <c r="AX35" i="3"/>
  <c r="AW35" i="3" l="1"/>
  <c r="AA35" i="3" l="1"/>
  <c r="R35" i="3"/>
  <c r="AB35" i="3" l="1"/>
  <c r="S35" i="3"/>
  <c r="Z35" i="3" l="1"/>
  <c r="Y35" i="3"/>
  <c r="X35" i="3"/>
  <c r="T35" i="3"/>
  <c r="U35" i="3" s="1"/>
  <c r="AX34" i="3"/>
  <c r="AW34" i="3" l="1"/>
  <c r="AB34" i="3" l="1"/>
  <c r="AA34" i="3"/>
  <c r="R34" i="3"/>
  <c r="S34" i="3"/>
  <c r="Z34" i="3" l="1"/>
  <c r="Y34" i="3"/>
  <c r="X34" i="3"/>
  <c r="T34" i="3"/>
  <c r="U34" i="3" s="1"/>
  <c r="AX33" i="3"/>
  <c r="AW33" i="3" l="1"/>
  <c r="AA33" i="3" l="1"/>
  <c r="R33" i="3"/>
  <c r="AB33" i="3" l="1"/>
  <c r="S33" i="3"/>
  <c r="Z33" i="3" l="1"/>
  <c r="Y33" i="3"/>
  <c r="X33" i="3"/>
  <c r="T33" i="3"/>
  <c r="U33" i="3" s="1"/>
  <c r="AX32" i="3"/>
  <c r="AW32" i="3" l="1"/>
  <c r="AA32" i="3" l="1"/>
  <c r="R32" i="3"/>
  <c r="AB32" i="3" l="1"/>
  <c r="S32" i="3"/>
  <c r="Z32" i="3" l="1"/>
  <c r="Y32" i="3"/>
  <c r="X32" i="3"/>
  <c r="T32" i="3"/>
  <c r="U32" i="3" s="1"/>
  <c r="AX31" i="3"/>
  <c r="AW31" i="3" l="1"/>
  <c r="AA31" i="3" l="1"/>
  <c r="R31" i="3"/>
  <c r="AB31" i="3" l="1"/>
  <c r="S31" i="3"/>
  <c r="Z31" i="3" l="1"/>
  <c r="Y31" i="3"/>
  <c r="X31" i="3"/>
  <c r="T31" i="3"/>
  <c r="U31" i="3" s="1"/>
  <c r="AX30" i="3"/>
  <c r="AW30" i="3" l="1"/>
  <c r="AA30" i="3" l="1"/>
  <c r="R30" i="3"/>
  <c r="AB30" i="3" l="1"/>
  <c r="S30" i="3"/>
  <c r="Z30" i="3" l="1"/>
  <c r="X30" i="3"/>
  <c r="Y30" i="3"/>
  <c r="T30" i="3"/>
  <c r="U30" i="3" s="1"/>
  <c r="AX29" i="3"/>
  <c r="AW29" i="3" l="1"/>
  <c r="AA29" i="3" l="1"/>
  <c r="R29" i="3"/>
  <c r="AB29" i="3" l="1"/>
  <c r="S29" i="3"/>
  <c r="Z29" i="3" l="1"/>
  <c r="Y29" i="3"/>
  <c r="X29" i="3"/>
  <c r="T29" i="3"/>
  <c r="U29" i="3" s="1"/>
  <c r="AX28" i="3"/>
  <c r="AW28" i="3" l="1"/>
  <c r="AA28" i="3" l="1"/>
  <c r="R28" i="3"/>
  <c r="AB28" i="3" l="1"/>
  <c r="S28" i="3"/>
  <c r="Z28" i="3" l="1"/>
  <c r="Y28" i="3"/>
  <c r="X28" i="3"/>
  <c r="T28" i="3"/>
  <c r="U28" i="3" s="1"/>
  <c r="AX27" i="3"/>
  <c r="AW27" i="3" l="1"/>
  <c r="AA27" i="3" l="1"/>
  <c r="R27" i="3"/>
  <c r="AB27" i="3" l="1"/>
  <c r="S27" i="3"/>
  <c r="Z27" i="3" l="1"/>
  <c r="Y27" i="3"/>
  <c r="X27" i="3"/>
  <c r="T27" i="3"/>
  <c r="U27" i="3" s="1"/>
  <c r="AX26" i="3"/>
  <c r="AW26" i="3" l="1"/>
  <c r="AA26" i="3" l="1"/>
  <c r="R26" i="3"/>
  <c r="AB26" i="3" l="1"/>
  <c r="S26" i="3"/>
  <c r="Z26" i="3" l="1"/>
  <c r="Y26" i="3"/>
  <c r="X26" i="3"/>
  <c r="T26" i="3"/>
  <c r="U26" i="3" s="1"/>
  <c r="AX25" i="3"/>
  <c r="AW25" i="3" l="1"/>
  <c r="AA25" i="3" l="1"/>
  <c r="R25" i="3"/>
  <c r="AB25" i="3" l="1"/>
  <c r="S25" i="3"/>
  <c r="Z25" i="3" l="1"/>
  <c r="Y25" i="3"/>
  <c r="X25" i="3"/>
  <c r="T25" i="3"/>
  <c r="U25" i="3" s="1"/>
  <c r="AX24" i="3"/>
  <c r="AW24" i="3" l="1"/>
  <c r="AA24" i="3" l="1"/>
  <c r="R24" i="3"/>
  <c r="AB24" i="3" l="1"/>
  <c r="S24" i="3"/>
  <c r="Z24" i="3" l="1"/>
  <c r="Y24" i="3"/>
  <c r="X24" i="3"/>
  <c r="T24" i="3"/>
  <c r="U24" i="3" s="1"/>
  <c r="AX23" i="3"/>
  <c r="AW23" i="3" l="1"/>
  <c r="AA23" i="3" l="1"/>
  <c r="R23" i="3"/>
  <c r="AB23" i="3" l="1"/>
  <c r="S23" i="3"/>
  <c r="Z23" i="3" l="1"/>
  <c r="Y23" i="3"/>
  <c r="X23" i="3"/>
  <c r="T23" i="3"/>
  <c r="U23" i="3" s="1"/>
  <c r="AX22" i="3"/>
  <c r="AW22" i="3" l="1"/>
  <c r="AA22" i="3" l="1"/>
  <c r="R22" i="3"/>
  <c r="AB22" i="3" l="1"/>
  <c r="S22" i="3"/>
  <c r="Z22" i="3" l="1"/>
  <c r="Y22" i="3"/>
  <c r="X22" i="3"/>
  <c r="T22" i="3"/>
  <c r="U22" i="3" s="1"/>
  <c r="AX21" i="3"/>
  <c r="AW21" i="3" l="1"/>
  <c r="AA21" i="3" l="1"/>
  <c r="R21" i="3"/>
  <c r="AB21" i="3" l="1"/>
  <c r="S21" i="3"/>
  <c r="Z21" i="3" l="1"/>
  <c r="Y21" i="3"/>
  <c r="X21" i="3"/>
  <c r="T21" i="3"/>
  <c r="U21" i="3" s="1"/>
  <c r="AX20" i="3"/>
  <c r="AW20" i="3" l="1"/>
  <c r="AA20" i="3" l="1"/>
  <c r="R20" i="3"/>
  <c r="AB20" i="3" l="1"/>
  <c r="S20" i="3"/>
  <c r="Z20" i="3" l="1"/>
  <c r="Y20" i="3"/>
  <c r="X20" i="3"/>
  <c r="T20" i="3"/>
  <c r="U20" i="3" s="1"/>
  <c r="AX19" i="3"/>
  <c r="AW19" i="3" l="1"/>
  <c r="AA19" i="3" l="1"/>
  <c r="R19" i="3"/>
  <c r="AB19" i="3" l="1"/>
  <c r="S19" i="3"/>
  <c r="Z19" i="3" l="1"/>
  <c r="X19" i="3"/>
  <c r="Y19" i="3"/>
  <c r="T19" i="3"/>
  <c r="U19" i="3" s="1"/>
  <c r="AX18" i="3"/>
  <c r="AW18" i="3" l="1"/>
  <c r="AA18" i="3" l="1"/>
  <c r="R18" i="3"/>
  <c r="AB18" i="3" l="1"/>
  <c r="S18" i="3"/>
  <c r="Z18" i="3" l="1"/>
  <c r="Y18" i="3"/>
  <c r="X18" i="3"/>
  <c r="T18" i="3"/>
  <c r="U18" i="3" s="1"/>
  <c r="AX17" i="3"/>
  <c r="AW17" i="3" l="1"/>
  <c r="AA17" i="3" l="1"/>
  <c r="R17" i="3"/>
  <c r="AB17" i="3" l="1"/>
  <c r="S17" i="3"/>
  <c r="Z17" i="3" l="1"/>
  <c r="Y17" i="3"/>
  <c r="X17" i="3"/>
  <c r="T17" i="3"/>
  <c r="U17" i="3" s="1"/>
  <c r="AX16" i="3"/>
  <c r="AW16" i="3" l="1"/>
  <c r="AA16" i="3" l="1"/>
  <c r="R16" i="3"/>
  <c r="AB16" i="3" l="1"/>
  <c r="S16" i="3"/>
  <c r="Z16" i="3" l="1"/>
  <c r="X16" i="3"/>
  <c r="Y16" i="3"/>
  <c r="T16" i="3"/>
  <c r="U16" i="3" s="1"/>
  <c r="AX15" i="3"/>
  <c r="AW15" i="3" l="1"/>
  <c r="AA15" i="3" l="1"/>
  <c r="R15" i="3"/>
  <c r="AB15" i="3" l="1"/>
  <c r="S15" i="3"/>
  <c r="Z15" i="3" l="1"/>
  <c r="Y15" i="3"/>
  <c r="X15" i="3"/>
  <c r="T15" i="3"/>
  <c r="U15" i="3" s="1"/>
  <c r="AX14" i="3"/>
  <c r="AW14" i="3" l="1"/>
  <c r="AA14" i="3" l="1"/>
  <c r="R14" i="3"/>
  <c r="AB14" i="3" l="1"/>
  <c r="S14" i="3"/>
  <c r="Z14" i="3" l="1"/>
  <c r="Y14" i="3"/>
  <c r="X14" i="3"/>
  <c r="T14" i="3"/>
  <c r="U14" i="3" s="1"/>
  <c r="AX13" i="3"/>
  <c r="AW13" i="3" l="1"/>
  <c r="AA13" i="3" l="1"/>
  <c r="R13" i="3"/>
  <c r="AB13" i="3" l="1"/>
  <c r="S13" i="3"/>
  <c r="Z13" i="3" l="1"/>
  <c r="Y13" i="3"/>
  <c r="X13" i="3"/>
  <c r="T13" i="3"/>
  <c r="U13" i="3" s="1"/>
  <c r="AX12" i="3"/>
  <c r="AW12" i="3" l="1"/>
  <c r="AA12" i="3" l="1"/>
  <c r="R12" i="3"/>
  <c r="AB12" i="3" l="1"/>
  <c r="S12" i="3"/>
  <c r="Z12" i="3" l="1"/>
  <c r="Y12" i="3"/>
  <c r="X12" i="3"/>
  <c r="T12" i="3"/>
  <c r="U12" i="3" s="1"/>
  <c r="AX11" i="3"/>
  <c r="AW11" i="3" l="1"/>
  <c r="AA11" i="3" l="1"/>
  <c r="R11" i="3"/>
  <c r="AB11" i="3" l="1"/>
  <c r="S11" i="3"/>
  <c r="Y11" i="3" l="1"/>
  <c r="X11" i="3"/>
  <c r="Z11" i="3"/>
  <c r="T11" i="3"/>
  <c r="U11" i="3" s="1"/>
  <c r="AX10" i="3"/>
  <c r="AW10" i="3" l="1"/>
  <c r="AA10" i="3" l="1"/>
  <c r="R10" i="3"/>
  <c r="AB10" i="3" l="1"/>
  <c r="S10" i="3"/>
  <c r="Z10" i="3" l="1"/>
  <c r="Y10" i="3"/>
  <c r="X10" i="3"/>
  <c r="T10" i="3"/>
  <c r="U10" i="3" s="1"/>
  <c r="AX9" i="3"/>
  <c r="AW9" i="3" l="1"/>
  <c r="AA9" i="3" l="1"/>
  <c r="R9" i="3"/>
  <c r="AB9" i="3" l="1"/>
  <c r="S9" i="3"/>
  <c r="Z9" i="3" l="1"/>
  <c r="Y9" i="3"/>
  <c r="X9" i="3"/>
  <c r="T9" i="3"/>
  <c r="U9" i="3" s="1"/>
  <c r="AX8" i="3"/>
  <c r="AW8" i="3" l="1"/>
  <c r="AA8" i="3" l="1"/>
  <c r="R8" i="3"/>
  <c r="AB8" i="3" l="1"/>
  <c r="S8" i="3"/>
  <c r="Y8" i="3" l="1"/>
  <c r="X8" i="3"/>
  <c r="Z8" i="3"/>
  <c r="T8" i="3"/>
  <c r="U8" i="3" s="1"/>
  <c r="AX7" i="3"/>
  <c r="AW7" i="3" l="1"/>
  <c r="AA7" i="3" l="1"/>
  <c r="R7" i="3"/>
  <c r="AB7" i="3" l="1"/>
  <c r="S7" i="3"/>
  <c r="Z7" i="3" l="1"/>
  <c r="Y7" i="3"/>
  <c r="X7" i="3"/>
  <c r="T7" i="3"/>
  <c r="U7" i="3" s="1"/>
  <c r="AX6" i="3"/>
  <c r="AW6" i="3" l="1"/>
  <c r="AA6" i="3" l="1"/>
  <c r="R6" i="3"/>
  <c r="AB6" i="3" l="1"/>
  <c r="S6" i="3"/>
  <c r="Z6" i="3" l="1"/>
  <c r="Y6" i="3"/>
  <c r="X6" i="3"/>
  <c r="T6" i="3"/>
  <c r="U6" i="3" s="1"/>
  <c r="AX5" i="3"/>
  <c r="AW5" i="3" l="1"/>
  <c r="AA5" i="3" l="1"/>
  <c r="R5" i="3"/>
  <c r="AB5" i="3" l="1"/>
  <c r="S5" i="3"/>
  <c r="Z5" i="3" l="1"/>
  <c r="Y5" i="3"/>
  <c r="X5" i="3"/>
  <c r="T5" i="3"/>
  <c r="U5" i="3" s="1"/>
  <c r="AX4" i="3"/>
  <c r="AW4" i="3" l="1"/>
  <c r="AA4" i="3" l="1"/>
  <c r="R4" i="3"/>
  <c r="AB4" i="3" l="1"/>
  <c r="S4" i="3"/>
  <c r="Z4" i="3" l="1"/>
  <c r="Y4" i="3"/>
  <c r="X4" i="3"/>
  <c r="T4" i="3"/>
  <c r="U4" i="3" s="1"/>
  <c r="AX3" i="3"/>
  <c r="AW3" i="3" l="1"/>
  <c r="AA3" i="3" l="1"/>
  <c r="R3" i="3"/>
  <c r="AB3" i="3" l="1"/>
  <c r="S3" i="3"/>
  <c r="Z3" i="3" l="1"/>
  <c r="X3" i="3"/>
  <c r="Y3" i="3"/>
  <c r="T3" i="3"/>
  <c r="U3" i="3" s="1"/>
  <c r="V108" i="2" a="1"/>
  <c r="V127" i="2" a="1"/>
  <c r="V49" i="2" a="1"/>
  <c r="V25" i="2" a="1"/>
  <c r="V195" i="2" a="1"/>
  <c r="V195" i="2" l="1"/>
  <c r="V25" i="2"/>
  <c r="V49" i="2"/>
  <c r="V127" i="2"/>
  <c r="V108" i="2"/>
  <c r="V142" i="2" a="1"/>
  <c r="V142" i="2" l="1"/>
  <c r="W127" i="2" a="1"/>
  <c r="W108" i="2" a="1"/>
  <c r="W49" i="2" a="1"/>
  <c r="W25" i="2" a="1"/>
  <c r="W195" i="2" a="1"/>
  <c r="W195" i="2" l="1"/>
  <c r="W25" i="2"/>
  <c r="W49" i="2"/>
  <c r="W108" i="2"/>
  <c r="W127" i="2"/>
  <c r="W142" i="2" a="1"/>
  <c r="W142" i="2" l="1"/>
  <c r="W32" i="2" a="1"/>
  <c r="W233" i="2" a="1"/>
  <c r="W223" i="2" a="1"/>
  <c r="V226" i="2" a="1"/>
  <c r="V226" i="2" l="1"/>
  <c r="W223" i="2"/>
  <c r="W233" i="2"/>
  <c r="W32" i="2"/>
  <c r="W226" i="2" a="1"/>
  <c r="W226" i="2" l="1"/>
  <c r="W150" i="2" a="1"/>
  <c r="W112" i="2" a="1"/>
  <c r="V150" i="2" a="1"/>
  <c r="V217" i="2" a="1"/>
  <c r="W230" i="2" a="1"/>
  <c r="W217" i="2" a="1"/>
  <c r="V112" i="2" a="1"/>
  <c r="V230" i="2" a="1"/>
  <c r="V230" i="2" l="1"/>
  <c r="V112" i="2"/>
  <c r="W217" i="2"/>
  <c r="W230" i="2"/>
  <c r="V217" i="2"/>
  <c r="V150" i="2"/>
  <c r="W112" i="2"/>
  <c r="W150" i="2"/>
  <c r="V223" i="2" a="1"/>
  <c r="V233" i="2" a="1"/>
  <c r="V32" i="2" a="1"/>
  <c r="V32" i="2" l="1"/>
  <c r="V233" i="2"/>
  <c r="V223" i="2"/>
  <c r="W17" i="2" a="1"/>
  <c r="W107" i="2" a="1"/>
  <c r="W107" i="2" l="1"/>
  <c r="W17" i="2"/>
  <c r="V130" i="2" a="1"/>
  <c r="W131" i="2" a="1"/>
  <c r="V68" i="2" a="1"/>
  <c r="V153" i="2" a="1"/>
  <c r="V107" i="2" a="1"/>
  <c r="V171" i="2" a="1"/>
  <c r="W153" i="2" a="1"/>
  <c r="V17" i="2" a="1"/>
  <c r="V131" i="2" a="1"/>
  <c r="W68" i="2" a="1"/>
  <c r="V118" i="2" a="1"/>
  <c r="V118" i="2" l="1"/>
  <c r="W68" i="2"/>
  <c r="V131" i="2"/>
  <c r="V17" i="2"/>
  <c r="W153" i="2"/>
  <c r="V171" i="2"/>
  <c r="V107" i="2"/>
  <c r="V153" i="2"/>
  <c r="V68" i="2"/>
  <c r="W131" i="2"/>
  <c r="V130" i="2"/>
  <c r="W130" i="2" a="1"/>
  <c r="W130" i="2" l="1"/>
  <c r="V72" i="2" a="1"/>
  <c r="W118" i="2" a="1"/>
  <c r="W171" i="2" a="1"/>
  <c r="V39" i="2" a="1"/>
  <c r="V63" i="2" a="1"/>
  <c r="V63" i="2" l="1"/>
  <c r="V39" i="2"/>
  <c r="W171" i="2"/>
  <c r="W118" i="2"/>
  <c r="V72" i="2"/>
  <c r="W72" i="2" a="1"/>
  <c r="W39" i="2" a="1"/>
  <c r="W39" i="2" l="1"/>
  <c r="W72" i="2"/>
  <c r="W22" i="2" a="1"/>
  <c r="W211" i="2" a="1"/>
  <c r="W210" i="2" a="1"/>
  <c r="W210" i="2" l="1"/>
  <c r="W211" i="2"/>
  <c r="W22" i="2"/>
  <c r="W63" i="2" a="1"/>
  <c r="W63" i="2" l="1"/>
  <c r="V211" i="2" a="1"/>
  <c r="V22" i="2" a="1"/>
  <c r="V210" i="2" a="1"/>
  <c r="V210" i="2" l="1"/>
  <c r="V22" i="2"/>
  <c r="V211" i="2"/>
  <c r="W157" i="2" a="1"/>
  <c r="W157" i="2" l="1"/>
  <c r="W168" i="2" a="1"/>
  <c r="V157" i="2" a="1"/>
  <c r="W191" i="2" a="1"/>
  <c r="W169" i="2" a="1"/>
  <c r="W192" i="2" a="1"/>
  <c r="W192" i="2" l="1"/>
  <c r="W169" i="2"/>
  <c r="W191" i="2"/>
  <c r="V157" i="2"/>
  <c r="W168" i="2"/>
  <c r="V10" i="2" a="1"/>
  <c r="V40" i="2" a="1"/>
  <c r="V192" i="2" a="1"/>
  <c r="V179" i="2" a="1"/>
  <c r="V178" i="2" a="1"/>
  <c r="V191" i="2" a="1"/>
  <c r="V191" i="2" l="1"/>
  <c r="V178" i="2"/>
  <c r="V179" i="2"/>
  <c r="V192" i="2"/>
  <c r="V40" i="2"/>
  <c r="V10" i="2"/>
  <c r="V194" i="2" a="1"/>
  <c r="W40" i="2" a="1"/>
  <c r="V74" i="2" a="1"/>
  <c r="V193" i="2" a="1"/>
  <c r="V113" i="2" a="1"/>
  <c r="V228" i="2" a="1"/>
  <c r="V216" i="2" a="1"/>
  <c r="V154" i="2" a="1"/>
  <c r="V154" i="2" l="1"/>
  <c r="V216" i="2"/>
  <c r="V228" i="2"/>
  <c r="V113" i="2"/>
  <c r="V193" i="2"/>
  <c r="V74" i="2"/>
  <c r="V194" i="2"/>
  <c r="W40" i="2"/>
  <c r="W154" i="2" a="1"/>
  <c r="W179" i="2" a="1"/>
  <c r="W113" i="2" a="1"/>
  <c r="W10" i="2" a="1"/>
  <c r="W193" i="2" a="1"/>
  <c r="W178" i="2" a="1"/>
  <c r="V169" i="2" a="1"/>
  <c r="V168" i="2" a="1"/>
  <c r="W74" i="2" a="1"/>
  <c r="W228" i="2" a="1"/>
  <c r="W216" i="2" a="1"/>
  <c r="W194" i="2" a="1"/>
  <c r="W194" i="2" l="1"/>
  <c r="W216" i="2"/>
  <c r="W228" i="2"/>
  <c r="W74" i="2"/>
  <c r="V168" i="2"/>
  <c r="V169" i="2"/>
  <c r="W178" i="2"/>
  <c r="W193" i="2"/>
  <c r="W10" i="2"/>
  <c r="W113" i="2"/>
  <c r="W179" i="2"/>
  <c r="W154" i="2"/>
  <c r="V219" i="2" a="1"/>
  <c r="V13" i="2" a="1"/>
  <c r="V155" i="2" a="1"/>
  <c r="V155" i="2" l="1"/>
  <c r="V13" i="2"/>
  <c r="V219" i="2"/>
  <c r="W219" i="2" a="1"/>
  <c r="W155" i="2" a="1"/>
  <c r="V78" i="2" a="1"/>
  <c r="W13" i="2" a="1"/>
  <c r="V4" i="2" a="1"/>
  <c r="V229" i="2" a="1"/>
  <c r="V162" i="2" a="1"/>
  <c r="V161" i="2" a="1"/>
  <c r="V110" i="2" a="1"/>
  <c r="V110" i="2" l="1"/>
  <c r="V161" i="2"/>
  <c r="V162" i="2"/>
  <c r="V229" i="2"/>
  <c r="V4" i="2"/>
  <c r="W13" i="2"/>
  <c r="V78" i="2"/>
  <c r="W155" i="2"/>
  <c r="W219" i="2"/>
  <c r="W78" i="2" a="1"/>
  <c r="W78" i="2" l="1"/>
  <c r="W162" i="2" a="1"/>
  <c r="W4" i="2" a="1"/>
  <c r="W229" i="2" a="1"/>
  <c r="W161" i="2" a="1"/>
  <c r="W110" i="2" a="1"/>
  <c r="W110" i="2" l="1"/>
  <c r="W161" i="2"/>
  <c r="W229" i="2"/>
  <c r="W4" i="2"/>
  <c r="W162" i="2"/>
  <c r="V97" i="2" a="1"/>
  <c r="V97" i="2" l="1"/>
  <c r="W97" i="2" a="1"/>
  <c r="V20" i="2" a="1"/>
  <c r="V158" i="2" a="1"/>
  <c r="V231" i="2" a="1"/>
  <c r="V209" i="2" a="1"/>
  <c r="V209" i="2" l="1"/>
  <c r="V231" i="2"/>
  <c r="V158" i="2"/>
  <c r="V20" i="2"/>
  <c r="W97" i="2"/>
  <c r="V173" i="2" a="1"/>
  <c r="V172" i="2" a="1"/>
  <c r="V159" i="2" a="1"/>
  <c r="W231" i="2" a="1"/>
  <c r="V9" i="2" a="1"/>
  <c r="W158" i="2" a="1"/>
  <c r="V43" i="2" a="1"/>
  <c r="W209" i="2" a="1"/>
  <c r="W20" i="2" a="1"/>
  <c r="V77" i="2" a="1"/>
  <c r="V77" i="2" l="1"/>
  <c r="W20" i="2"/>
  <c r="W209" i="2"/>
  <c r="V43" i="2"/>
  <c r="W158" i="2"/>
  <c r="V9" i="2"/>
  <c r="W231" i="2"/>
  <c r="V159" i="2"/>
  <c r="V172" i="2"/>
  <c r="V173" i="2"/>
  <c r="W23" i="2" a="1"/>
  <c r="W173" i="2" a="1"/>
  <c r="W172" i="2" a="1"/>
  <c r="W9" i="2" a="1"/>
  <c r="W225" i="2" a="1"/>
  <c r="W159" i="2" a="1"/>
  <c r="W156" i="2" a="1"/>
  <c r="W95" i="2" a="1"/>
  <c r="W77" i="2" a="1"/>
  <c r="W43" i="2" a="1"/>
  <c r="W43" i="2" l="1"/>
  <c r="W77" i="2"/>
  <c r="W95" i="2"/>
  <c r="W156" i="2"/>
  <c r="W159" i="2"/>
  <c r="W225" i="2"/>
  <c r="W9" i="2"/>
  <c r="W172" i="2"/>
  <c r="W173" i="2"/>
  <c r="W23" i="2"/>
  <c r="V227" i="2" a="1"/>
  <c r="W92" i="2" a="1"/>
  <c r="W125" i="2" a="1"/>
  <c r="W88" i="2" a="1"/>
  <c r="V128" i="2" a="1"/>
  <c r="V128" i="2" l="1"/>
  <c r="W88" i="2"/>
  <c r="W125" i="2"/>
  <c r="W92" i="2"/>
  <c r="V227" i="2"/>
  <c r="W227" i="2" a="1"/>
  <c r="W128" i="2" a="1"/>
  <c r="W128" i="2" l="1"/>
  <c r="W227" i="2"/>
  <c r="V95" i="2" a="1"/>
  <c r="V23" i="2" a="1"/>
  <c r="V225" i="2" a="1"/>
  <c r="V156" i="2" a="1"/>
  <c r="V156" i="2" l="1"/>
  <c r="V225" i="2"/>
  <c r="V23" i="2"/>
  <c r="V95" i="2"/>
  <c r="V92" i="2" a="1"/>
  <c r="V125" i="2" a="1"/>
  <c r="V88" i="2" a="1"/>
  <c r="V104" i="2" a="1"/>
  <c r="W104" i="2" a="1"/>
  <c r="W104" i="2" l="1"/>
  <c r="V104" i="2"/>
  <c r="V88" i="2"/>
  <c r="V125" i="2"/>
  <c r="V92" i="2"/>
  <c r="W75" i="2" a="1"/>
  <c r="W200" i="2" a="1"/>
  <c r="V200" i="2" a="1"/>
  <c r="W87" i="2" a="1"/>
  <c r="W143" i="2" a="1"/>
  <c r="W41" i="2" a="1"/>
  <c r="W138" i="2" a="1"/>
  <c r="W115" i="2" a="1"/>
  <c r="V41" i="2" a="1"/>
  <c r="V115" i="2" a="1"/>
  <c r="V75" i="2" a="1"/>
  <c r="V138" i="2" a="1"/>
  <c r="V138" i="2" l="1"/>
  <c r="V75" i="2"/>
  <c r="V115" i="2"/>
  <c r="V41" i="2"/>
  <c r="W115" i="2"/>
  <c r="W138" i="2"/>
  <c r="W41" i="2"/>
  <c r="W143" i="2"/>
  <c r="W87" i="2"/>
  <c r="V200" i="2"/>
  <c r="W200" i="2"/>
  <c r="W75" i="2"/>
  <c r="V143" i="2" a="1"/>
  <c r="V87" i="2" a="1"/>
  <c r="V87" i="2" l="1"/>
  <c r="V143" i="2"/>
  <c r="V202" i="2" a="1"/>
  <c r="V83" i="2" a="1"/>
  <c r="V148" i="2" a="1"/>
  <c r="V220" i="2" a="1"/>
  <c r="V16" i="2" a="1"/>
  <c r="V21" i="2" a="1"/>
  <c r="W199" i="2" a="1"/>
  <c r="V199" i="2" a="1"/>
  <c r="V232" i="2" a="1"/>
  <c r="V141" i="2" a="1"/>
  <c r="V45" i="2" a="1"/>
  <c r="V177" i="2" a="1"/>
  <c r="V94" i="2" a="1"/>
  <c r="V94" i="2" l="1"/>
  <c r="V177" i="2"/>
  <c r="V45" i="2"/>
  <c r="V141" i="2"/>
  <c r="V232" i="2"/>
  <c r="V199" i="2"/>
  <c r="W199" i="2"/>
  <c r="V21" i="2"/>
  <c r="V16" i="2"/>
  <c r="V220" i="2"/>
  <c r="V148" i="2"/>
  <c r="V83" i="2"/>
  <c r="V202" i="2"/>
  <c r="W232" i="2" a="1"/>
  <c r="W220" i="2" a="1"/>
  <c r="W94" i="2" a="1"/>
  <c r="W202" i="2" a="1"/>
  <c r="W16" i="2" a="1"/>
  <c r="W16" i="2" l="1"/>
  <c r="W202" i="2"/>
  <c r="W94" i="2"/>
  <c r="W220" i="2"/>
  <c r="W232" i="2"/>
  <c r="W83" i="2" a="1"/>
  <c r="W148" i="2" a="1"/>
  <c r="W45" i="2" a="1"/>
  <c r="W141" i="2" a="1"/>
  <c r="W21" i="2" a="1"/>
  <c r="W177" i="2" a="1"/>
  <c r="W177" i="2" l="1"/>
  <c r="W21" i="2"/>
  <c r="W141" i="2"/>
  <c r="W45" i="2"/>
  <c r="W148" i="2"/>
  <c r="W83" i="2"/>
  <c r="AX236" i="2" l="1"/>
  <c r="E236" i="2"/>
  <c r="J236" i="2"/>
  <c r="K236" i="2" a="1"/>
  <c r="I236" i="2"/>
  <c r="AR236" i="2"/>
  <c r="M236" i="2" a="1"/>
  <c r="AI236" i="2"/>
  <c r="AF236" i="2" a="1"/>
  <c r="AL236" i="2"/>
  <c r="F236" i="2"/>
  <c r="Q236" i="2" s="1" a="1"/>
  <c r="AQ236" i="2"/>
  <c r="W236" i="2" a="1"/>
  <c r="AH236" i="2"/>
  <c r="AJ236" i="2"/>
  <c r="AT236" i="2" a="1"/>
  <c r="AU236" i="2" a="1"/>
  <c r="AC236" i="2" a="1"/>
  <c r="AD236" i="2" a="1"/>
  <c r="V236" i="2" a="1"/>
  <c r="AS236" i="2"/>
  <c r="L236" i="2" a="1"/>
  <c r="H236" i="2" a="1"/>
  <c r="AK236" i="2" a="1"/>
  <c r="AV236" i="2" a="1"/>
  <c r="N236" i="2" a="1"/>
  <c r="AG236" i="2" a="1"/>
  <c r="AN236" i="2"/>
  <c r="AO236" i="2"/>
  <c r="AP236" i="2"/>
  <c r="BC236" i="2" a="1"/>
  <c r="Q236" i="2" l="1"/>
  <c r="AF236" i="2"/>
  <c r="M236" i="2"/>
  <c r="K236" i="2"/>
  <c r="BC236" i="2"/>
  <c r="AG236" i="2"/>
  <c r="N236" i="2"/>
  <c r="AV236" i="2"/>
  <c r="AK236" i="2"/>
  <c r="H236" i="2"/>
  <c r="L236" i="2"/>
  <c r="V236" i="2"/>
  <c r="AD236" i="2"/>
  <c r="AC236" i="2"/>
  <c r="AU236" i="2"/>
  <c r="AT236" i="2"/>
  <c r="W236" i="2"/>
  <c r="AW236" i="2" l="1"/>
  <c r="AE236" i="2"/>
  <c r="AA236" i="2" l="1"/>
  <c r="R236" i="2"/>
  <c r="AM236" i="2" l="1"/>
  <c r="AB236" i="2"/>
  <c r="AX235" i="2"/>
  <c r="AT235" i="2" a="1"/>
  <c r="AL235" i="2"/>
  <c r="AG235" i="2" a="1"/>
  <c r="AF235" i="2" a="1"/>
  <c r="L235" i="2" a="1"/>
  <c r="AC235" i="2" a="1"/>
  <c r="AI235" i="2"/>
  <c r="AR235" i="2"/>
  <c r="M235" i="2" a="1"/>
  <c r="K235" i="2" a="1"/>
  <c r="I235" i="2"/>
  <c r="BC235" i="2" a="1"/>
  <c r="AU235" i="2" a="1"/>
  <c r="AN235" i="2"/>
  <c r="AQ235" i="2"/>
  <c r="AV235" i="2" a="1"/>
  <c r="AD235" i="2" a="1"/>
  <c r="E235" i="2"/>
  <c r="J235" i="2"/>
  <c r="AH235" i="2"/>
  <c r="AS235" i="2"/>
  <c r="AJ235" i="2"/>
  <c r="H235" i="2" a="1"/>
  <c r="N235" i="2" a="1"/>
  <c r="AP235" i="2"/>
  <c r="AK235" i="2" a="1"/>
  <c r="AO235" i="2"/>
  <c r="F235" i="2"/>
  <c r="Q235" i="2" s="1" a="1"/>
  <c r="S236" i="2"/>
  <c r="Q235" i="2" l="1"/>
  <c r="AK235" i="2"/>
  <c r="N235" i="2"/>
  <c r="H235" i="2"/>
  <c r="AD235" i="2"/>
  <c r="AV235" i="2"/>
  <c r="AU235" i="2"/>
  <c r="BC235" i="2"/>
  <c r="K235" i="2"/>
  <c r="M235" i="2"/>
  <c r="AC235" i="2"/>
  <c r="L235" i="2"/>
  <c r="AF235" i="2"/>
  <c r="AG235" i="2"/>
  <c r="AT235" i="2"/>
  <c r="Z236" i="2"/>
  <c r="Y236" i="2"/>
  <c r="T236" i="2"/>
  <c r="U236" i="2" s="1"/>
  <c r="AW235" i="2" l="1"/>
  <c r="AE235" i="2" l="1"/>
  <c r="AA235" i="2" l="1"/>
  <c r="R235" i="2"/>
  <c r="AM235" i="2" l="1"/>
  <c r="AB235" i="2"/>
  <c r="AX234" i="2"/>
  <c r="AO234" i="2"/>
  <c r="AT234" i="2" a="1"/>
  <c r="AL234" i="2"/>
  <c r="AF234" i="2" a="1"/>
  <c r="M234" i="2" a="1"/>
  <c r="AP234" i="2"/>
  <c r="AK234" i="2" a="1"/>
  <c r="AS234" i="2"/>
  <c r="AI234" i="2"/>
  <c r="H234" i="2" a="1"/>
  <c r="AR234" i="2"/>
  <c r="K234" i="2" a="1"/>
  <c r="N234" i="2" a="1"/>
  <c r="AH234" i="2"/>
  <c r="I234" i="2"/>
  <c r="AN234" i="2"/>
  <c r="BC234" i="2" a="1"/>
  <c r="AQ234" i="2"/>
  <c r="AV234" i="2" a="1"/>
  <c r="AD234" i="2" a="1"/>
  <c r="J234" i="2"/>
  <c r="E234" i="2"/>
  <c r="AU234" i="2" a="1"/>
  <c r="AJ234" i="2"/>
  <c r="AC234" i="2" a="1"/>
  <c r="L234" i="2" a="1"/>
  <c r="AG234" i="2" a="1"/>
  <c r="F234" i="2"/>
  <c r="Q234" i="2" s="1" a="1"/>
  <c r="S235" i="2"/>
  <c r="Q234" i="2" l="1"/>
  <c r="AG234" i="2"/>
  <c r="L234" i="2"/>
  <c r="AC234" i="2"/>
  <c r="AU234" i="2"/>
  <c r="AD234" i="2"/>
  <c r="AV234" i="2"/>
  <c r="BC234" i="2"/>
  <c r="N234" i="2"/>
  <c r="K234" i="2"/>
  <c r="H234" i="2"/>
  <c r="AK234" i="2"/>
  <c r="M234" i="2"/>
  <c r="AF234" i="2"/>
  <c r="AT234" i="2"/>
  <c r="Z235" i="2"/>
  <c r="Y235" i="2"/>
  <c r="T235" i="2"/>
  <c r="U235" i="2" s="1"/>
  <c r="AW234" i="2" l="1"/>
  <c r="AE234" i="2" l="1"/>
  <c r="AA234" i="2" l="1"/>
  <c r="R234" i="2"/>
  <c r="AM234" i="2" l="1"/>
  <c r="AB234" i="2"/>
  <c r="AX233" i="2"/>
  <c r="AC233" i="2" a="1"/>
  <c r="I233" i="2"/>
  <c r="AI233" i="2"/>
  <c r="M233" i="2" a="1"/>
  <c r="AK233" i="2" a="1"/>
  <c r="AD233" i="2" a="1"/>
  <c r="AP233" i="2"/>
  <c r="AT233" i="2" a="1"/>
  <c r="E233" i="2"/>
  <c r="H233" i="2" a="1"/>
  <c r="AU233" i="2" a="1"/>
  <c r="AO233" i="2"/>
  <c r="AF233" i="2" a="1"/>
  <c r="J233" i="2"/>
  <c r="AN233" i="2"/>
  <c r="AH233" i="2"/>
  <c r="AR233" i="2"/>
  <c r="AS233" i="2"/>
  <c r="F233" i="2"/>
  <c r="Q233" i="2" s="1" a="1"/>
  <c r="AJ233" i="2"/>
  <c r="AV233" i="2" a="1"/>
  <c r="N233" i="2" a="1"/>
  <c r="L233" i="2" a="1"/>
  <c r="AG233" i="2" a="1"/>
  <c r="AQ233" i="2"/>
  <c r="AL233" i="2"/>
  <c r="K233" i="2" a="1"/>
  <c r="BC233" i="2" a="1"/>
  <c r="S234" i="2"/>
  <c r="BC233" i="2" l="1"/>
  <c r="K233" i="2"/>
  <c r="AG233" i="2"/>
  <c r="L233" i="2"/>
  <c r="N233" i="2"/>
  <c r="AV233" i="2"/>
  <c r="Q233" i="2"/>
  <c r="AF233" i="2"/>
  <c r="AU233" i="2"/>
  <c r="H233" i="2"/>
  <c r="AT233" i="2"/>
  <c r="AD233" i="2"/>
  <c r="AK233" i="2"/>
  <c r="M233" i="2"/>
  <c r="AC233" i="2"/>
  <c r="Z234" i="2"/>
  <c r="Y234" i="2"/>
  <c r="T234" i="2"/>
  <c r="U234" i="2" s="1"/>
  <c r="AW233" i="2" l="1"/>
  <c r="AE233" i="2" l="1"/>
  <c r="AA233" i="2" l="1"/>
  <c r="R233" i="2"/>
  <c r="AM233" i="2" l="1"/>
  <c r="AB233" i="2"/>
  <c r="AX232" i="2"/>
  <c r="S233" i="2"/>
  <c r="AC232" i="2" a="1"/>
  <c r="AJ232" i="2"/>
  <c r="AS232" i="2"/>
  <c r="I232" i="2"/>
  <c r="J232" i="2"/>
  <c r="E232" i="2"/>
  <c r="K232" i="2" a="1"/>
  <c r="L232" i="2" a="1"/>
  <c r="AL232" i="2"/>
  <c r="AP232" i="2"/>
  <c r="AT232" i="2" a="1"/>
  <c r="F232" i="2"/>
  <c r="Q232" i="2" s="1" a="1"/>
  <c r="AF232" i="2" a="1"/>
  <c r="AR232" i="2"/>
  <c r="H232" i="2" a="1"/>
  <c r="AQ232" i="2"/>
  <c r="M232" i="2" a="1"/>
  <c r="AN232" i="2"/>
  <c r="AH232" i="2"/>
  <c r="AU232" i="2" a="1"/>
  <c r="AG232" i="2" a="1"/>
  <c r="N232" i="2" a="1"/>
  <c r="BC232" i="2" a="1"/>
  <c r="AV232" i="2" a="1"/>
  <c r="AD232" i="2" a="1"/>
  <c r="AK232" i="2" a="1"/>
  <c r="AI232" i="2"/>
  <c r="AO232" i="2"/>
  <c r="AK232" i="2" l="1"/>
  <c r="AD232" i="2"/>
  <c r="AV232" i="2"/>
  <c r="BC232" i="2"/>
  <c r="N232" i="2"/>
  <c r="AG232" i="2"/>
  <c r="AU232" i="2"/>
  <c r="M232" i="2"/>
  <c r="H232" i="2"/>
  <c r="AF232" i="2"/>
  <c r="Q232" i="2"/>
  <c r="AT232" i="2"/>
  <c r="L232" i="2"/>
  <c r="K232" i="2"/>
  <c r="AC232" i="2"/>
  <c r="Z233" i="2"/>
  <c r="Y233" i="2"/>
  <c r="T233" i="2"/>
  <c r="U233" i="2" s="1"/>
  <c r="AW232" i="2" l="1"/>
  <c r="AE232" i="2" l="1"/>
  <c r="AA232" i="2" l="1"/>
  <c r="R232" i="2"/>
  <c r="AM232" i="2" l="1"/>
  <c r="AB232" i="2"/>
  <c r="AX231" i="2"/>
  <c r="S232" i="2"/>
  <c r="AC231" i="2" a="1"/>
  <c r="I231" i="2"/>
  <c r="AH231" i="2"/>
  <c r="AT231" i="2" a="1"/>
  <c r="AK231" i="2" a="1"/>
  <c r="H231" i="2" a="1"/>
  <c r="M231" i="2" a="1"/>
  <c r="AO231" i="2"/>
  <c r="BC231" i="2" a="1"/>
  <c r="AD231" i="2" a="1"/>
  <c r="E231" i="2"/>
  <c r="AR231" i="2"/>
  <c r="AG231" i="2" a="1"/>
  <c r="AF231" i="2" a="1"/>
  <c r="AS231" i="2"/>
  <c r="AQ231" i="2"/>
  <c r="L231" i="2" a="1"/>
  <c r="AV231" i="2" a="1"/>
  <c r="J231" i="2"/>
  <c r="AJ231" i="2"/>
  <c r="N231" i="2" a="1"/>
  <c r="AI231" i="2"/>
  <c r="AL231" i="2"/>
  <c r="F231" i="2"/>
  <c r="Q231" i="2" s="1" a="1"/>
  <c r="AN231" i="2"/>
  <c r="AU231" i="2" a="1"/>
  <c r="AP231" i="2"/>
  <c r="K231" i="2" a="1"/>
  <c r="K231" i="2" l="1"/>
  <c r="AU231" i="2"/>
  <c r="Q231" i="2"/>
  <c r="N231" i="2"/>
  <c r="AV231" i="2"/>
  <c r="L231" i="2"/>
  <c r="AF231" i="2"/>
  <c r="AG231" i="2"/>
  <c r="AD231" i="2"/>
  <c r="BC231" i="2"/>
  <c r="M231" i="2"/>
  <c r="H231" i="2"/>
  <c r="AK231" i="2"/>
  <c r="AT231" i="2"/>
  <c r="AC231" i="2"/>
  <c r="Z232" i="2"/>
  <c r="Y232" i="2"/>
  <c r="T232" i="2"/>
  <c r="U232" i="2" s="1"/>
  <c r="AW231" i="2" l="1"/>
  <c r="AE231" i="2" l="1"/>
  <c r="AA231" i="2" l="1"/>
  <c r="R231" i="2"/>
  <c r="AM231" i="2" l="1"/>
  <c r="AB231" i="2"/>
  <c r="AX230" i="2"/>
  <c r="S231" i="2"/>
  <c r="AC230" i="2" a="1"/>
  <c r="I230" i="2"/>
  <c r="AH230" i="2"/>
  <c r="AI230" i="2"/>
  <c r="AV230" i="2" a="1"/>
  <c r="AQ230" i="2"/>
  <c r="AD230" i="2" a="1"/>
  <c r="K230" i="2" a="1"/>
  <c r="BC230" i="2" a="1"/>
  <c r="E230" i="2"/>
  <c r="AG230" i="2" a="1"/>
  <c r="AS230" i="2"/>
  <c r="AL230" i="2"/>
  <c r="M230" i="2" a="1"/>
  <c r="N230" i="2" a="1"/>
  <c r="AO230" i="2"/>
  <c r="AP230" i="2"/>
  <c r="AJ230" i="2"/>
  <c r="J230" i="2"/>
  <c r="AN230" i="2"/>
  <c r="H230" i="2" a="1"/>
  <c r="AR230" i="2"/>
  <c r="AU230" i="2" a="1"/>
  <c r="AK230" i="2" a="1"/>
  <c r="AT230" i="2" a="1"/>
  <c r="F230" i="2"/>
  <c r="Q230" i="2" s="1" a="1"/>
  <c r="AF230" i="2" a="1"/>
  <c r="L230" i="2" a="1"/>
  <c r="L230" i="2" l="1"/>
  <c r="AF230" i="2"/>
  <c r="Q230" i="2"/>
  <c r="AT230" i="2"/>
  <c r="AK230" i="2"/>
  <c r="AU230" i="2"/>
  <c r="H230" i="2"/>
  <c r="N230" i="2"/>
  <c r="M230" i="2"/>
  <c r="AG230" i="2"/>
  <c r="BC230" i="2"/>
  <c r="K230" i="2"/>
  <c r="AD230" i="2"/>
  <c r="AV230" i="2"/>
  <c r="AC230" i="2"/>
  <c r="Z231" i="2"/>
  <c r="Y231" i="2"/>
  <c r="T231" i="2"/>
  <c r="U231" i="2" s="1"/>
  <c r="AW230" i="2" l="1"/>
  <c r="AE230" i="2" l="1"/>
  <c r="AA230" i="2" l="1"/>
  <c r="R230" i="2"/>
  <c r="AM230" i="2" l="1"/>
  <c r="AB230" i="2"/>
  <c r="AX229" i="2"/>
  <c r="S230" i="2"/>
  <c r="AC229" i="2" a="1"/>
  <c r="I229" i="2"/>
  <c r="N229" i="2" a="1"/>
  <c r="AD229" i="2" a="1"/>
  <c r="AG229" i="2" a="1"/>
  <c r="F229" i="2"/>
  <c r="Q229" i="2" s="1" a="1"/>
  <c r="AQ229" i="2"/>
  <c r="AH229" i="2"/>
  <c r="AI229" i="2"/>
  <c r="AR229" i="2"/>
  <c r="AP229" i="2"/>
  <c r="AK229" i="2" a="1"/>
  <c r="AV229" i="2" a="1"/>
  <c r="BC229" i="2" a="1"/>
  <c r="AT229" i="2" a="1"/>
  <c r="H229" i="2" a="1"/>
  <c r="K229" i="2" a="1"/>
  <c r="AJ229" i="2"/>
  <c r="AN229" i="2"/>
  <c r="AU229" i="2" a="1"/>
  <c r="E229" i="2"/>
  <c r="AS229" i="2"/>
  <c r="AL229" i="2"/>
  <c r="AO229" i="2"/>
  <c r="J229" i="2"/>
  <c r="M229" i="2" a="1"/>
  <c r="L229" i="2" a="1"/>
  <c r="AF229" i="2" a="1"/>
  <c r="AF229" i="2" l="1"/>
  <c r="L229" i="2"/>
  <c r="M229" i="2"/>
  <c r="AU229" i="2"/>
  <c r="K229" i="2"/>
  <c r="H229" i="2"/>
  <c r="AT229" i="2"/>
  <c r="BC229" i="2"/>
  <c r="AV229" i="2"/>
  <c r="AK229" i="2"/>
  <c r="Q229" i="2"/>
  <c r="AG229" i="2"/>
  <c r="AD229" i="2"/>
  <c r="N229" i="2"/>
  <c r="AC229" i="2"/>
  <c r="Z230" i="2"/>
  <c r="Y230" i="2"/>
  <c r="T230" i="2"/>
  <c r="U230" i="2" s="1"/>
  <c r="AW229" i="2" l="1"/>
  <c r="AE229" i="2" l="1"/>
  <c r="AA229" i="2" l="1"/>
  <c r="R229" i="2"/>
  <c r="AM229" i="2" l="1"/>
  <c r="AB229" i="2"/>
  <c r="AX228" i="2"/>
  <c r="S229" i="2"/>
  <c r="AC228" i="2" a="1"/>
  <c r="I228" i="2"/>
  <c r="M228" i="2" a="1"/>
  <c r="AJ228" i="2"/>
  <c r="AD228" i="2" a="1"/>
  <c r="AI228" i="2"/>
  <c r="AV228" i="2" a="1"/>
  <c r="AP228" i="2"/>
  <c r="E228" i="2"/>
  <c r="AQ228" i="2"/>
  <c r="AK228" i="2" a="1"/>
  <c r="AS228" i="2"/>
  <c r="K228" i="2" a="1"/>
  <c r="BC228" i="2" a="1"/>
  <c r="AO228" i="2"/>
  <c r="AH228" i="2"/>
  <c r="AG228" i="2" a="1"/>
  <c r="AN228" i="2"/>
  <c r="AR228" i="2"/>
  <c r="J228" i="2"/>
  <c r="N228" i="2" a="1"/>
  <c r="L228" i="2" a="1"/>
  <c r="AU228" i="2" a="1"/>
  <c r="AL228" i="2"/>
  <c r="H228" i="2" a="1"/>
  <c r="AT228" i="2" a="1"/>
  <c r="F228" i="2"/>
  <c r="Q228" i="2" s="1" a="1"/>
  <c r="AF228" i="2" a="1"/>
  <c r="AF228" i="2" l="1"/>
  <c r="Q228" i="2"/>
  <c r="AT228" i="2"/>
  <c r="H228" i="2"/>
  <c r="AU228" i="2"/>
  <c r="L228" i="2"/>
  <c r="N228" i="2"/>
  <c r="AG228" i="2"/>
  <c r="BC228" i="2"/>
  <c r="K228" i="2"/>
  <c r="AK228" i="2"/>
  <c r="AV228" i="2"/>
  <c r="AD228" i="2"/>
  <c r="M228" i="2"/>
  <c r="AC228" i="2"/>
  <c r="Z229" i="2"/>
  <c r="Y229" i="2"/>
  <c r="T229" i="2"/>
  <c r="U229" i="2" s="1"/>
  <c r="AW228" i="2" l="1"/>
  <c r="AE228" i="2" l="1"/>
  <c r="AA228" i="2" l="1"/>
  <c r="R228" i="2"/>
  <c r="AM228" i="2" l="1"/>
  <c r="AB228" i="2"/>
  <c r="AX227" i="2"/>
  <c r="S228" i="2"/>
  <c r="AC227" i="2" a="1"/>
  <c r="E227" i="2"/>
  <c r="AL227" i="2"/>
  <c r="AQ227" i="2"/>
  <c r="AD227" i="2" a="1"/>
  <c r="J227" i="2"/>
  <c r="AG227" i="2" a="1"/>
  <c r="AJ227" i="2"/>
  <c r="AP227" i="2"/>
  <c r="M227" i="2" a="1"/>
  <c r="AH227" i="2"/>
  <c r="F227" i="2"/>
  <c r="Q227" i="2" s="1" a="1"/>
  <c r="AO227" i="2"/>
  <c r="AK227" i="2" a="1"/>
  <c r="AN227" i="2"/>
  <c r="N227" i="2" a="1"/>
  <c r="AF227" i="2" a="1"/>
  <c r="AU227" i="2" a="1"/>
  <c r="AT227" i="2" a="1"/>
  <c r="H227" i="2" a="1"/>
  <c r="L227" i="2" a="1"/>
  <c r="AV227" i="2" a="1"/>
  <c r="K227" i="2" a="1"/>
  <c r="AR227" i="2"/>
  <c r="AI227" i="2"/>
  <c r="AS227" i="2"/>
  <c r="I227" i="2"/>
  <c r="BC227" i="2" a="1"/>
  <c r="BC227" i="2" l="1"/>
  <c r="K227" i="2"/>
  <c r="AV227" i="2"/>
  <c r="L227" i="2"/>
  <c r="H227" i="2"/>
  <c r="AT227" i="2"/>
  <c r="AU227" i="2"/>
  <c r="AF227" i="2"/>
  <c r="N227" i="2"/>
  <c r="AK227" i="2"/>
  <c r="Q227" i="2"/>
  <c r="M227" i="2"/>
  <c r="AG227" i="2"/>
  <c r="AD227" i="2"/>
  <c r="AC227" i="2"/>
  <c r="Z228" i="2"/>
  <c r="Y228" i="2"/>
  <c r="T228" i="2"/>
  <c r="U228" i="2" s="1"/>
  <c r="AW227" i="2" l="1"/>
  <c r="AE227" i="2" l="1"/>
  <c r="AA227" i="2" l="1"/>
  <c r="R227" i="2"/>
  <c r="AM227" i="2" l="1"/>
  <c r="AB227" i="2"/>
  <c r="AX226" i="2"/>
  <c r="I226" i="2"/>
  <c r="AC226" i="2" a="1"/>
  <c r="AL226" i="2"/>
  <c r="AN226" i="2"/>
  <c r="AP226" i="2"/>
  <c r="AO226" i="2"/>
  <c r="AF226" i="2" a="1"/>
  <c r="AG226" i="2" a="1"/>
  <c r="AV226" i="2" a="1"/>
  <c r="AQ226" i="2"/>
  <c r="J226" i="2"/>
  <c r="AT226" i="2" a="1"/>
  <c r="K226" i="2" a="1"/>
  <c r="AD226" i="2" a="1"/>
  <c r="AU226" i="2" a="1"/>
  <c r="AK226" i="2" a="1"/>
  <c r="E226" i="2"/>
  <c r="H226" i="2" a="1"/>
  <c r="AS226" i="2"/>
  <c r="BC226" i="2" a="1"/>
  <c r="AJ226" i="2"/>
  <c r="AR226" i="2"/>
  <c r="AI226" i="2"/>
  <c r="L226" i="2" a="1"/>
  <c r="AH226" i="2"/>
  <c r="N226" i="2" a="1"/>
  <c r="F226" i="2"/>
  <c r="Q226" i="2" s="1" a="1"/>
  <c r="M226" i="2" a="1"/>
  <c r="S227" i="2"/>
  <c r="M226" i="2" l="1"/>
  <c r="Q226" i="2"/>
  <c r="N226" i="2"/>
  <c r="L226" i="2"/>
  <c r="BC226" i="2"/>
  <c r="H226" i="2"/>
  <c r="AK226" i="2"/>
  <c r="AU226" i="2"/>
  <c r="AD226" i="2"/>
  <c r="K226" i="2"/>
  <c r="AT226" i="2"/>
  <c r="AV226" i="2"/>
  <c r="AG226" i="2"/>
  <c r="AF226" i="2"/>
  <c r="AC226" i="2"/>
  <c r="Y227" i="2"/>
  <c r="Z227" i="2"/>
  <c r="T227" i="2"/>
  <c r="U227" i="2" s="1"/>
  <c r="AW226" i="2" l="1"/>
  <c r="AE226" i="2" l="1"/>
  <c r="AA226" i="2" l="1"/>
  <c r="R226" i="2"/>
  <c r="AM226" i="2" l="1"/>
  <c r="AB226" i="2"/>
  <c r="AX225" i="2"/>
  <c r="AC225" i="2" a="1"/>
  <c r="I225" i="2"/>
  <c r="AT225" i="2" a="1"/>
  <c r="AL225" i="2"/>
  <c r="H225" i="2" a="1"/>
  <c r="AP225" i="2"/>
  <c r="AI225" i="2"/>
  <c r="AD225" i="2" a="1"/>
  <c r="J225" i="2"/>
  <c r="AO225" i="2"/>
  <c r="AK225" i="2" a="1"/>
  <c r="AR225" i="2"/>
  <c r="AU225" i="2" a="1"/>
  <c r="AS225" i="2"/>
  <c r="K225" i="2" a="1"/>
  <c r="BC225" i="2" a="1"/>
  <c r="AQ225" i="2"/>
  <c r="F225" i="2"/>
  <c r="Q225" i="2" s="1" a="1"/>
  <c r="AH225" i="2"/>
  <c r="AG225" i="2" a="1"/>
  <c r="L225" i="2" a="1"/>
  <c r="N225" i="2" a="1"/>
  <c r="AF225" i="2" a="1"/>
  <c r="AN225" i="2"/>
  <c r="AV225" i="2" a="1"/>
  <c r="M225" i="2" a="1"/>
  <c r="E225" i="2"/>
  <c r="AJ225" i="2"/>
  <c r="S226" i="2"/>
  <c r="M225" i="2" l="1"/>
  <c r="AV225" i="2"/>
  <c r="AF225" i="2"/>
  <c r="N225" i="2"/>
  <c r="L225" i="2"/>
  <c r="AG225" i="2"/>
  <c r="Q225" i="2"/>
  <c r="BC225" i="2"/>
  <c r="K225" i="2"/>
  <c r="AU225" i="2"/>
  <c r="AK225" i="2"/>
  <c r="AD225" i="2"/>
  <c r="H225" i="2"/>
  <c r="AT225" i="2"/>
  <c r="AC225" i="2"/>
  <c r="Z226" i="2"/>
  <c r="Y226" i="2"/>
  <c r="T226" i="2"/>
  <c r="U226" i="2" s="1"/>
  <c r="AW225" i="2" l="1"/>
  <c r="AE225" i="2" l="1"/>
  <c r="AA225" i="2" l="1"/>
  <c r="R225" i="2"/>
  <c r="AM225" i="2" l="1"/>
  <c r="AB225" i="2"/>
  <c r="AX224" i="2"/>
  <c r="AC224" i="2" a="1"/>
  <c r="I224" i="2"/>
  <c r="K224" i="2" a="1"/>
  <c r="F224" i="2"/>
  <c r="N224" i="2" a="1"/>
  <c r="AO224" i="2"/>
  <c r="J224" i="2"/>
  <c r="L224" i="2" a="1"/>
  <c r="AS224" i="2"/>
  <c r="E224" i="2"/>
  <c r="AJ224" i="2"/>
  <c r="AR224" i="2"/>
  <c r="AI224" i="2"/>
  <c r="AD224" i="2" a="1"/>
  <c r="M224" i="2" a="1"/>
  <c r="AK224" i="2" a="1"/>
  <c r="AP224" i="2"/>
  <c r="AL224" i="2"/>
  <c r="AN224" i="2"/>
  <c r="AH224" i="2"/>
  <c r="AQ224" i="2"/>
  <c r="BC224" i="2" a="1"/>
  <c r="AF224" i="2" a="1"/>
  <c r="AV224" i="2" a="1"/>
  <c r="AG224" i="2" a="1"/>
  <c r="AU224" i="2" a="1"/>
  <c r="AT224" i="2" a="1"/>
  <c r="H224" i="2" a="1"/>
  <c r="S225" i="2"/>
  <c r="Q224" i="2" a="1"/>
  <c r="Q224" i="2" l="1"/>
  <c r="H224" i="2"/>
  <c r="AT224" i="2"/>
  <c r="AU224" i="2"/>
  <c r="AG224" i="2"/>
  <c r="AV224" i="2"/>
  <c r="AF224" i="2"/>
  <c r="BC224" i="2"/>
  <c r="AK224" i="2"/>
  <c r="M224" i="2"/>
  <c r="AD224" i="2"/>
  <c r="L224" i="2"/>
  <c r="N224" i="2"/>
  <c r="K224" i="2"/>
  <c r="AC224" i="2"/>
  <c r="Z225" i="2"/>
  <c r="Y225" i="2"/>
  <c r="T225" i="2"/>
  <c r="U225" i="2" s="1"/>
  <c r="AW224" i="2" l="1"/>
  <c r="AE224" i="2" l="1"/>
  <c r="AA224" i="2" l="1"/>
  <c r="R224" i="2"/>
  <c r="AM224" i="2" l="1"/>
  <c r="AB224" i="2"/>
  <c r="AX223" i="2"/>
  <c r="AC223" i="2" a="1"/>
  <c r="I223" i="2"/>
  <c r="AI223" i="2"/>
  <c r="AK223" i="2" a="1"/>
  <c r="M223" i="2" a="1"/>
  <c r="AD223" i="2" a="1"/>
  <c r="AU223" i="2" a="1"/>
  <c r="E223" i="2"/>
  <c r="H223" i="2" a="1"/>
  <c r="AP223" i="2"/>
  <c r="AT223" i="2" a="1"/>
  <c r="AF223" i="2" a="1"/>
  <c r="AO223" i="2"/>
  <c r="AH223" i="2"/>
  <c r="AR223" i="2"/>
  <c r="AN223" i="2"/>
  <c r="J223" i="2"/>
  <c r="AS223" i="2"/>
  <c r="F223" i="2"/>
  <c r="Q223" i="2" s="1" a="1"/>
  <c r="AJ223" i="2"/>
  <c r="AV223" i="2" a="1"/>
  <c r="N223" i="2" a="1"/>
  <c r="L223" i="2" a="1"/>
  <c r="AG223" i="2" a="1"/>
  <c r="K223" i="2" a="1"/>
  <c r="AL223" i="2"/>
  <c r="AQ223" i="2"/>
  <c r="BC223" i="2" a="1"/>
  <c r="S224" i="2"/>
  <c r="BC223" i="2" l="1"/>
  <c r="K223" i="2"/>
  <c r="AG223" i="2"/>
  <c r="L223" i="2"/>
  <c r="N223" i="2"/>
  <c r="AV223" i="2"/>
  <c r="Q223" i="2"/>
  <c r="AF223" i="2"/>
  <c r="AT223" i="2"/>
  <c r="H223" i="2"/>
  <c r="AU223" i="2"/>
  <c r="AD223" i="2"/>
  <c r="M223" i="2"/>
  <c r="AK223" i="2"/>
  <c r="AC223" i="2"/>
  <c r="Z224" i="2"/>
  <c r="Y224" i="2"/>
  <c r="T224" i="2"/>
  <c r="U224" i="2" s="1"/>
  <c r="AW223" i="2" l="1"/>
  <c r="AE223" i="2" l="1"/>
  <c r="AA223" i="2" l="1"/>
  <c r="R223" i="2"/>
  <c r="AM223" i="2" l="1"/>
  <c r="AB223" i="2"/>
  <c r="AX222" i="2"/>
  <c r="S223" i="2"/>
  <c r="AC222" i="2" a="1"/>
  <c r="I222" i="2"/>
  <c r="AO222" i="2"/>
  <c r="J222" i="2"/>
  <c r="AL222" i="2"/>
  <c r="AI222" i="2"/>
  <c r="AD222" i="2" a="1"/>
  <c r="K222" i="2" a="1"/>
  <c r="N222" i="2" a="1"/>
  <c r="AV222" i="2" a="1"/>
  <c r="AG222" i="2" a="1"/>
  <c r="AN222" i="2"/>
  <c r="AH222" i="2"/>
  <c r="AT222" i="2" a="1"/>
  <c r="H222" i="2" a="1"/>
  <c r="BC222" i="2" a="1"/>
  <c r="AS222" i="2"/>
  <c r="AR222" i="2"/>
  <c r="AP222" i="2"/>
  <c r="M222" i="2" a="1"/>
  <c r="AU222" i="2" a="1"/>
  <c r="E222" i="2"/>
  <c r="AK222" i="2" a="1"/>
  <c r="F222" i="2"/>
  <c r="Q222" i="2" s="1" a="1"/>
  <c r="AF222" i="2" a="1"/>
  <c r="AJ222" i="2"/>
  <c r="AQ222" i="2"/>
  <c r="L222" i="2" a="1"/>
  <c r="L222" i="2" l="1"/>
  <c r="AF222" i="2"/>
  <c r="Q222" i="2"/>
  <c r="AK222" i="2"/>
  <c r="AU222" i="2"/>
  <c r="M222" i="2"/>
  <c r="BC222" i="2"/>
  <c r="H222" i="2"/>
  <c r="AT222" i="2"/>
  <c r="AG222" i="2"/>
  <c r="AV222" i="2"/>
  <c r="N222" i="2"/>
  <c r="K222" i="2"/>
  <c r="AD222" i="2"/>
  <c r="AC222" i="2"/>
  <c r="Y223" i="2"/>
  <c r="Z223" i="2"/>
  <c r="T223" i="2"/>
  <c r="U223" i="2" s="1"/>
  <c r="AW222" i="2" l="1"/>
  <c r="AE222" i="2" l="1"/>
  <c r="AA222" i="2" l="1"/>
  <c r="R222" i="2"/>
  <c r="AM222" i="2" l="1"/>
  <c r="AB222" i="2"/>
  <c r="AX221" i="2"/>
  <c r="AC221" i="2" a="1"/>
  <c r="I221" i="2"/>
  <c r="J221" i="2"/>
  <c r="AG221" i="2" a="1"/>
  <c r="AO221" i="2"/>
  <c r="AJ221" i="2"/>
  <c r="AF221" i="2" a="1"/>
  <c r="K221" i="2" a="1"/>
  <c r="AV221" i="2" a="1"/>
  <c r="AL221" i="2"/>
  <c r="L221" i="2" a="1"/>
  <c r="AH221" i="2"/>
  <c r="F221" i="2"/>
  <c r="Q221" i="2" s="1" a="1"/>
  <c r="AI221" i="2"/>
  <c r="E221" i="2"/>
  <c r="AS221" i="2"/>
  <c r="AD221" i="2" a="1"/>
  <c r="AT221" i="2" a="1"/>
  <c r="BC221" i="2" a="1"/>
  <c r="H221" i="2" a="1"/>
  <c r="AP221" i="2"/>
  <c r="AQ221" i="2"/>
  <c r="AN221" i="2"/>
  <c r="AR221" i="2"/>
  <c r="AK221" i="2" a="1"/>
  <c r="N221" i="2" a="1"/>
  <c r="M221" i="2" a="1"/>
  <c r="AU221" i="2" a="1"/>
  <c r="S222" i="2"/>
  <c r="AU221" i="2" l="1"/>
  <c r="M221" i="2"/>
  <c r="N221" i="2"/>
  <c r="AK221" i="2"/>
  <c r="H221" i="2"/>
  <c r="BC221" i="2"/>
  <c r="AT221" i="2"/>
  <c r="AD221" i="2"/>
  <c r="Q221" i="2"/>
  <c r="L221" i="2"/>
  <c r="AV221" i="2"/>
  <c r="K221" i="2"/>
  <c r="AF221" i="2"/>
  <c r="AG221" i="2"/>
  <c r="AC221" i="2"/>
  <c r="Z222" i="2"/>
  <c r="Y222" i="2"/>
  <c r="T222" i="2"/>
  <c r="U222" i="2" s="1"/>
  <c r="AW221" i="2" l="1"/>
  <c r="AE221" i="2" l="1"/>
  <c r="AA221" i="2" l="1"/>
  <c r="R221" i="2"/>
  <c r="AM221" i="2" l="1"/>
  <c r="AB221" i="2"/>
  <c r="AX220" i="2"/>
  <c r="S221" i="2"/>
  <c r="AC220" i="2" a="1"/>
  <c r="AS220" i="2"/>
  <c r="J220" i="2"/>
  <c r="K220" i="2" a="1"/>
  <c r="L220" i="2" a="1"/>
  <c r="AJ220" i="2"/>
  <c r="E220" i="2"/>
  <c r="AL220" i="2"/>
  <c r="I220" i="2"/>
  <c r="AP220" i="2"/>
  <c r="H220" i="2" a="1"/>
  <c r="F220" i="2"/>
  <c r="Q220" i="2" s="1" a="1"/>
  <c r="AQ220" i="2"/>
  <c r="AT220" i="2" a="1"/>
  <c r="AF220" i="2" a="1"/>
  <c r="AR220" i="2"/>
  <c r="AN220" i="2"/>
  <c r="N220" i="2" a="1"/>
  <c r="BC220" i="2" a="1"/>
  <c r="M220" i="2" a="1"/>
  <c r="AH220" i="2"/>
  <c r="AG220" i="2" a="1"/>
  <c r="AU220" i="2" a="1"/>
  <c r="AI220" i="2"/>
  <c r="AV220" i="2" a="1"/>
  <c r="AO220" i="2"/>
  <c r="AK220" i="2" a="1"/>
  <c r="AD220" i="2" a="1"/>
  <c r="AD220" i="2" l="1"/>
  <c r="AK220" i="2"/>
  <c r="AV220" i="2"/>
  <c r="AU220" i="2"/>
  <c r="AG220" i="2"/>
  <c r="M220" i="2"/>
  <c r="BC220" i="2"/>
  <c r="N220" i="2"/>
  <c r="AF220" i="2"/>
  <c r="AT220" i="2"/>
  <c r="Q220" i="2"/>
  <c r="H220" i="2"/>
  <c r="L220" i="2"/>
  <c r="K220" i="2"/>
  <c r="AC220" i="2"/>
  <c r="Z221" i="2"/>
  <c r="Y221" i="2"/>
  <c r="T221" i="2"/>
  <c r="U221" i="2" s="1"/>
  <c r="AW220" i="2" l="1"/>
  <c r="AE220" i="2" l="1"/>
  <c r="AA220" i="2" l="1"/>
  <c r="R220" i="2"/>
  <c r="AM220" i="2" l="1"/>
  <c r="AB220" i="2"/>
  <c r="AX219" i="2"/>
  <c r="S220" i="2"/>
  <c r="AC219" i="2" a="1"/>
  <c r="I219" i="2"/>
  <c r="F219" i="2"/>
  <c r="Q219" i="2" s="1" a="1"/>
  <c r="AQ219" i="2"/>
  <c r="K219" i="2" a="1"/>
  <c r="AJ219" i="2"/>
  <c r="AG219" i="2" a="1"/>
  <c r="AN219" i="2"/>
  <c r="AL219" i="2"/>
  <c r="AK219" i="2" a="1"/>
  <c r="N219" i="2" a="1"/>
  <c r="M219" i="2" a="1"/>
  <c r="AP219" i="2"/>
  <c r="AO219" i="2"/>
  <c r="L219" i="2" a="1"/>
  <c r="E219" i="2"/>
  <c r="AV219" i="2" a="1"/>
  <c r="AR219" i="2"/>
  <c r="AU219" i="2" a="1"/>
  <c r="AD219" i="2" a="1"/>
  <c r="AS219" i="2"/>
  <c r="AH219" i="2"/>
  <c r="H219" i="2" a="1"/>
  <c r="BC219" i="2" a="1"/>
  <c r="J219" i="2"/>
  <c r="AF219" i="2" a="1"/>
  <c r="AT219" i="2" a="1"/>
  <c r="AI219" i="2"/>
  <c r="AT219" i="2" l="1"/>
  <c r="AF219" i="2"/>
  <c r="BC219" i="2"/>
  <c r="H219" i="2"/>
  <c r="AD219" i="2"/>
  <c r="AU219" i="2"/>
  <c r="AV219" i="2"/>
  <c r="L219" i="2"/>
  <c r="M219" i="2"/>
  <c r="N219" i="2"/>
  <c r="AK219" i="2"/>
  <c r="AG219" i="2"/>
  <c r="K219" i="2"/>
  <c r="Q219" i="2"/>
  <c r="AC219" i="2"/>
  <c r="Z220" i="2"/>
  <c r="Y220" i="2"/>
  <c r="T220" i="2"/>
  <c r="U220" i="2" s="1"/>
  <c r="AW219" i="2" l="1"/>
  <c r="AE219" i="2" l="1"/>
  <c r="AA219" i="2" l="1"/>
  <c r="R219" i="2"/>
  <c r="AM219" i="2" l="1"/>
  <c r="AB219" i="2"/>
  <c r="AX218" i="2"/>
  <c r="S219" i="2"/>
  <c r="AC218" i="2" a="1"/>
  <c r="I218" i="2"/>
  <c r="J218" i="2"/>
  <c r="AD218" i="2" a="1"/>
  <c r="E218" i="2"/>
  <c r="AU218" i="2" a="1"/>
  <c r="AR218" i="2"/>
  <c r="M218" i="2" a="1"/>
  <c r="AG218" i="2" a="1"/>
  <c r="L218" i="2" a="1"/>
  <c r="AO218" i="2"/>
  <c r="AK218" i="2" a="1"/>
  <c r="AT218" i="2" a="1"/>
  <c r="H218" i="2" a="1"/>
  <c r="AN218" i="2"/>
  <c r="AP218" i="2"/>
  <c r="AF218" i="2" a="1"/>
  <c r="AL218" i="2"/>
  <c r="AV218" i="2" a="1"/>
  <c r="AS218" i="2"/>
  <c r="AQ218" i="2"/>
  <c r="F218" i="2"/>
  <c r="Q218" i="2" s="1" a="1"/>
  <c r="BC218" i="2" a="1"/>
  <c r="N218" i="2" a="1"/>
  <c r="AJ218" i="2"/>
  <c r="K218" i="2" a="1"/>
  <c r="AH218" i="2"/>
  <c r="AI218" i="2"/>
  <c r="K218" i="2" l="1"/>
  <c r="N218" i="2"/>
  <c r="BC218" i="2"/>
  <c r="Q218" i="2"/>
  <c r="AV218" i="2"/>
  <c r="AF218" i="2"/>
  <c r="H218" i="2"/>
  <c r="AT218" i="2"/>
  <c r="AK218" i="2"/>
  <c r="L218" i="2"/>
  <c r="AG218" i="2"/>
  <c r="M218" i="2"/>
  <c r="AU218" i="2"/>
  <c r="AD218" i="2"/>
  <c r="AC218" i="2"/>
  <c r="Z219" i="2"/>
  <c r="Y219" i="2"/>
  <c r="T219" i="2"/>
  <c r="U219" i="2" s="1"/>
  <c r="AW218" i="2" l="1"/>
  <c r="AE218" i="2" l="1"/>
  <c r="AA218" i="2" l="1"/>
  <c r="R218" i="2"/>
  <c r="AM218" i="2" l="1"/>
  <c r="AB218" i="2"/>
  <c r="AX217" i="2"/>
  <c r="AC217" i="2" a="1"/>
  <c r="I217" i="2"/>
  <c r="AH217" i="2"/>
  <c r="AV217" i="2" a="1"/>
  <c r="AI217" i="2"/>
  <c r="AD217" i="2" a="1"/>
  <c r="AQ217" i="2"/>
  <c r="K217" i="2" a="1"/>
  <c r="BC217" i="2" a="1"/>
  <c r="AS217" i="2"/>
  <c r="AG217" i="2" a="1"/>
  <c r="AL217" i="2"/>
  <c r="E217" i="2"/>
  <c r="M217" i="2" a="1"/>
  <c r="N217" i="2" a="1"/>
  <c r="AO217" i="2"/>
  <c r="AP217" i="2"/>
  <c r="AJ217" i="2"/>
  <c r="AN217" i="2"/>
  <c r="AU217" i="2" a="1"/>
  <c r="AK217" i="2" a="1"/>
  <c r="AT217" i="2" a="1"/>
  <c r="J217" i="2"/>
  <c r="H217" i="2" a="1"/>
  <c r="F217" i="2"/>
  <c r="Q217" i="2" s="1" a="1"/>
  <c r="AF217" i="2" a="1"/>
  <c r="L217" i="2" a="1"/>
  <c r="AR217" i="2"/>
  <c r="S218" i="2"/>
  <c r="L217" i="2" l="1"/>
  <c r="AF217" i="2"/>
  <c r="Q217" i="2"/>
  <c r="H217" i="2"/>
  <c r="AT217" i="2"/>
  <c r="AK217" i="2"/>
  <c r="AU217" i="2"/>
  <c r="N217" i="2"/>
  <c r="M217" i="2"/>
  <c r="AG217" i="2"/>
  <c r="BC217" i="2"/>
  <c r="K217" i="2"/>
  <c r="AD217" i="2"/>
  <c r="AV217" i="2"/>
  <c r="AC217" i="2"/>
  <c r="Z218" i="2"/>
  <c r="Y218" i="2"/>
  <c r="T218" i="2"/>
  <c r="U218" i="2" s="1"/>
  <c r="AW217" i="2" l="1"/>
  <c r="AE217" i="2" l="1"/>
  <c r="AA217" i="2" l="1"/>
  <c r="R217" i="2"/>
  <c r="AM217" i="2" l="1"/>
  <c r="AB217" i="2"/>
  <c r="AX216" i="2"/>
  <c r="S217" i="2"/>
  <c r="AC216" i="2" a="1"/>
  <c r="I216" i="2"/>
  <c r="AJ216" i="2"/>
  <c r="AD216" i="2" a="1"/>
  <c r="M216" i="2" a="1"/>
  <c r="AK216" i="2" a="1"/>
  <c r="AP216" i="2"/>
  <c r="E216" i="2"/>
  <c r="AQ216" i="2"/>
  <c r="AI216" i="2"/>
  <c r="AV216" i="2" a="1"/>
  <c r="AS216" i="2"/>
  <c r="AG216" i="2" a="1"/>
  <c r="AN216" i="2"/>
  <c r="AH216" i="2"/>
  <c r="AR216" i="2"/>
  <c r="K216" i="2" a="1"/>
  <c r="AO216" i="2"/>
  <c r="BC216" i="2" a="1"/>
  <c r="J216" i="2"/>
  <c r="AU216" i="2" a="1"/>
  <c r="N216" i="2" a="1"/>
  <c r="L216" i="2" a="1"/>
  <c r="AL216" i="2"/>
  <c r="H216" i="2" a="1"/>
  <c r="AT216" i="2" a="1"/>
  <c r="F216" i="2"/>
  <c r="Q216" i="2" s="1" a="1"/>
  <c r="AF216" i="2" a="1"/>
  <c r="AF216" i="2" l="1"/>
  <c r="Q216" i="2"/>
  <c r="AT216" i="2"/>
  <c r="H216" i="2"/>
  <c r="L216" i="2"/>
  <c r="N216" i="2"/>
  <c r="AU216" i="2"/>
  <c r="BC216" i="2"/>
  <c r="K216" i="2"/>
  <c r="AG216" i="2"/>
  <c r="AV216" i="2"/>
  <c r="AK216" i="2"/>
  <c r="M216" i="2"/>
  <c r="AD216" i="2"/>
  <c r="AC216" i="2"/>
  <c r="Z217" i="2"/>
  <c r="Y217" i="2"/>
  <c r="T217" i="2"/>
  <c r="U217" i="2" s="1"/>
  <c r="AW216" i="2" l="1"/>
  <c r="AE216" i="2" l="1"/>
  <c r="AA216" i="2" l="1"/>
  <c r="R216" i="2"/>
  <c r="AM216" i="2" l="1"/>
  <c r="AB216" i="2"/>
  <c r="AX215" i="2"/>
  <c r="S216" i="2"/>
  <c r="AC215" i="2" a="1"/>
  <c r="I215" i="2"/>
  <c r="AS215" i="2"/>
  <c r="AK215" i="2" a="1"/>
  <c r="AQ215" i="2"/>
  <c r="AR215" i="2"/>
  <c r="AI215" i="2"/>
  <c r="AO215" i="2"/>
  <c r="AP215" i="2"/>
  <c r="AF215" i="2" a="1"/>
  <c r="K215" i="2" a="1"/>
  <c r="BC215" i="2" a="1"/>
  <c r="AU215" i="2" a="1"/>
  <c r="AL215" i="2"/>
  <c r="AJ215" i="2"/>
  <c r="J215" i="2"/>
  <c r="M215" i="2" a="1"/>
  <c r="F215" i="2"/>
  <c r="Q215" i="2" s="1" a="1"/>
  <c r="AG215" i="2" a="1"/>
  <c r="AH215" i="2"/>
  <c r="AD215" i="2" a="1"/>
  <c r="AT215" i="2" a="1"/>
  <c r="H215" i="2" a="1"/>
  <c r="E215" i="2"/>
  <c r="N215" i="2" a="1"/>
  <c r="AN215" i="2"/>
  <c r="AV215" i="2" a="1"/>
  <c r="L215" i="2" a="1"/>
  <c r="L215" i="2" l="1"/>
  <c r="AV215" i="2"/>
  <c r="N215" i="2"/>
  <c r="H215" i="2"/>
  <c r="AT215" i="2"/>
  <c r="AD215" i="2"/>
  <c r="AG215" i="2"/>
  <c r="Q215" i="2"/>
  <c r="M215" i="2"/>
  <c r="AU215" i="2"/>
  <c r="BC215" i="2"/>
  <c r="K215" i="2"/>
  <c r="AF215" i="2"/>
  <c r="AK215" i="2"/>
  <c r="AC215" i="2"/>
  <c r="Z216" i="2"/>
  <c r="Y216" i="2"/>
  <c r="T216" i="2"/>
  <c r="U216" i="2" s="1"/>
  <c r="AW215" i="2" l="1"/>
  <c r="AE215" i="2" l="1"/>
  <c r="AA215" i="2" l="1"/>
  <c r="R215" i="2"/>
  <c r="AM215" i="2" l="1"/>
  <c r="AB215" i="2"/>
  <c r="AX214" i="2"/>
  <c r="AC214" i="2" a="1"/>
  <c r="I214" i="2"/>
  <c r="BC214" i="2" a="1"/>
  <c r="E214" i="2"/>
  <c r="AD214" i="2" a="1"/>
  <c r="AU214" i="2" a="1"/>
  <c r="AS214" i="2"/>
  <c r="AI214" i="2"/>
  <c r="L214" i="2" a="1"/>
  <c r="AQ214" i="2"/>
  <c r="AL214" i="2"/>
  <c r="AG214" i="2" a="1"/>
  <c r="AH214" i="2"/>
  <c r="AJ214" i="2"/>
  <c r="F214" i="2"/>
  <c r="Q214" i="2" s="1" a="1"/>
  <c r="AK214" i="2" a="1"/>
  <c r="AV214" i="2" a="1"/>
  <c r="K214" i="2" a="1"/>
  <c r="AN214" i="2"/>
  <c r="AR214" i="2"/>
  <c r="N214" i="2" a="1"/>
  <c r="AO214" i="2"/>
  <c r="M214" i="2" a="1"/>
  <c r="AP214" i="2"/>
  <c r="AT214" i="2" a="1"/>
  <c r="H214" i="2" a="1"/>
  <c r="AF214" i="2" a="1"/>
  <c r="J214" i="2"/>
  <c r="S215" i="2"/>
  <c r="AF214" i="2" l="1"/>
  <c r="H214" i="2"/>
  <c r="AT214" i="2"/>
  <c r="M214" i="2"/>
  <c r="N214" i="2"/>
  <c r="K214" i="2"/>
  <c r="AV214" i="2"/>
  <c r="AK214" i="2"/>
  <c r="Q214" i="2"/>
  <c r="AG214" i="2"/>
  <c r="L214" i="2"/>
  <c r="AU214" i="2"/>
  <c r="AD214" i="2"/>
  <c r="BC214" i="2"/>
  <c r="AC214" i="2"/>
  <c r="Z215" i="2"/>
  <c r="Y215" i="2"/>
  <c r="T215" i="2"/>
  <c r="U215" i="2" s="1"/>
  <c r="AW214" i="2" l="1"/>
  <c r="AE214" i="2" l="1"/>
  <c r="AA214" i="2" l="1"/>
  <c r="R214" i="2"/>
  <c r="AM214" i="2" l="1"/>
  <c r="AB214" i="2"/>
  <c r="AX213" i="2"/>
  <c r="AC213" i="2" a="1"/>
  <c r="I213" i="2"/>
  <c r="BC213" i="2" a="1"/>
  <c r="E213" i="2"/>
  <c r="AD213" i="2" a="1"/>
  <c r="AU213" i="2" a="1"/>
  <c r="AS213" i="2"/>
  <c r="AI213" i="2"/>
  <c r="L213" i="2" a="1"/>
  <c r="AQ213" i="2"/>
  <c r="AL213" i="2"/>
  <c r="AG213" i="2" a="1"/>
  <c r="AH213" i="2"/>
  <c r="AJ213" i="2"/>
  <c r="F213" i="2"/>
  <c r="Q213" i="2" s="1" a="1"/>
  <c r="AK213" i="2" a="1"/>
  <c r="AV213" i="2" a="1"/>
  <c r="K213" i="2" a="1"/>
  <c r="AN213" i="2"/>
  <c r="AR213" i="2"/>
  <c r="N213" i="2" a="1"/>
  <c r="AO213" i="2"/>
  <c r="M213" i="2" a="1"/>
  <c r="AP213" i="2"/>
  <c r="AT213" i="2" a="1"/>
  <c r="H213" i="2" a="1"/>
  <c r="AF213" i="2" a="1"/>
  <c r="J213" i="2"/>
  <c r="S214" i="2"/>
  <c r="AF213" i="2" l="1"/>
  <c r="H213" i="2"/>
  <c r="AT213" i="2"/>
  <c r="M213" i="2"/>
  <c r="N213" i="2"/>
  <c r="K213" i="2"/>
  <c r="AV213" i="2"/>
  <c r="AK213" i="2"/>
  <c r="Q213" i="2"/>
  <c r="AG213" i="2"/>
  <c r="L213" i="2"/>
  <c r="AU213" i="2"/>
  <c r="AD213" i="2"/>
  <c r="BC213" i="2"/>
  <c r="AC213" i="2"/>
  <c r="Z214" i="2"/>
  <c r="Y214" i="2"/>
  <c r="T214" i="2"/>
  <c r="U214" i="2" s="1"/>
  <c r="AW213" i="2" l="1"/>
  <c r="AE213" i="2" l="1"/>
  <c r="AA213" i="2" l="1"/>
  <c r="R213" i="2"/>
  <c r="AM213" i="2" l="1"/>
  <c r="AB213" i="2"/>
  <c r="AX212" i="2"/>
  <c r="AC212" i="2" a="1"/>
  <c r="I212" i="2"/>
  <c r="AS212" i="2"/>
  <c r="AK212" i="2" a="1"/>
  <c r="AQ212" i="2"/>
  <c r="AR212" i="2"/>
  <c r="AI212" i="2"/>
  <c r="AO212" i="2"/>
  <c r="AP212" i="2"/>
  <c r="AF212" i="2" a="1"/>
  <c r="K212" i="2" a="1"/>
  <c r="BC212" i="2" a="1"/>
  <c r="AU212" i="2" a="1"/>
  <c r="AL212" i="2"/>
  <c r="AJ212" i="2"/>
  <c r="J212" i="2"/>
  <c r="M212" i="2" a="1"/>
  <c r="F212" i="2"/>
  <c r="Q212" i="2" s="1" a="1"/>
  <c r="AG212" i="2" a="1"/>
  <c r="AH212" i="2"/>
  <c r="AD212" i="2" a="1"/>
  <c r="AT212" i="2" a="1"/>
  <c r="H212" i="2" a="1"/>
  <c r="E212" i="2"/>
  <c r="N212" i="2" a="1"/>
  <c r="AN212" i="2"/>
  <c r="AV212" i="2" a="1"/>
  <c r="L212" i="2" a="1"/>
  <c r="S213" i="2"/>
  <c r="L212" i="2" l="1"/>
  <c r="AV212" i="2"/>
  <c r="N212" i="2"/>
  <c r="H212" i="2"/>
  <c r="AT212" i="2"/>
  <c r="AD212" i="2"/>
  <c r="AG212" i="2"/>
  <c r="Q212" i="2"/>
  <c r="M212" i="2"/>
  <c r="AU212" i="2"/>
  <c r="BC212" i="2"/>
  <c r="K212" i="2"/>
  <c r="AF212" i="2"/>
  <c r="AK212" i="2"/>
  <c r="AC212" i="2"/>
  <c r="Z213" i="2"/>
  <c r="Y213" i="2"/>
  <c r="T213" i="2"/>
  <c r="U213" i="2" s="1"/>
  <c r="AW212" i="2" l="1"/>
  <c r="AE212" i="2" l="1"/>
  <c r="AA212" i="2" l="1"/>
  <c r="R212" i="2"/>
  <c r="AM212" i="2" l="1"/>
  <c r="AB212" i="2"/>
  <c r="AX211" i="2"/>
  <c r="AC211" i="2" a="1"/>
  <c r="I211" i="2"/>
  <c r="AL211" i="2"/>
  <c r="AN211" i="2"/>
  <c r="AP211" i="2"/>
  <c r="J211" i="2"/>
  <c r="AU211" i="2" a="1"/>
  <c r="AV211" i="2" a="1"/>
  <c r="N211" i="2" a="1"/>
  <c r="AT211" i="2" a="1"/>
  <c r="H211" i="2" a="1"/>
  <c r="F211" i="2"/>
  <c r="Q211" i="2" s="1" a="1"/>
  <c r="BC211" i="2" a="1"/>
  <c r="AS211" i="2"/>
  <c r="AI211" i="2"/>
  <c r="AG211" i="2" a="1"/>
  <c r="AJ211" i="2"/>
  <c r="E211" i="2"/>
  <c r="K211" i="2" a="1"/>
  <c r="AD211" i="2" a="1"/>
  <c r="AR211" i="2"/>
  <c r="AF211" i="2" a="1"/>
  <c r="AQ211" i="2"/>
  <c r="AK211" i="2" a="1"/>
  <c r="AO211" i="2"/>
  <c r="AH211" i="2"/>
  <c r="L211" i="2" a="1"/>
  <c r="M211" i="2" a="1"/>
  <c r="S212" i="2"/>
  <c r="M211" i="2" l="1"/>
  <c r="L211" i="2"/>
  <c r="AK211" i="2"/>
  <c r="AF211" i="2"/>
  <c r="AD211" i="2"/>
  <c r="K211" i="2"/>
  <c r="AG211" i="2"/>
  <c r="BC211" i="2"/>
  <c r="Q211" i="2"/>
  <c r="H211" i="2"/>
  <c r="AT211" i="2"/>
  <c r="N211" i="2"/>
  <c r="AV211" i="2"/>
  <c r="AU211" i="2"/>
  <c r="AC211" i="2"/>
  <c r="Z212" i="2"/>
  <c r="Y212" i="2"/>
  <c r="T212" i="2"/>
  <c r="U212" i="2" s="1"/>
  <c r="AW211" i="2" l="1"/>
  <c r="AE211" i="2" l="1"/>
  <c r="AA211" i="2" l="1"/>
  <c r="R211" i="2"/>
  <c r="AM211" i="2" l="1"/>
  <c r="AB211" i="2"/>
  <c r="AX210" i="2"/>
  <c r="S211" i="2"/>
  <c r="AC210" i="2" a="1"/>
  <c r="I210" i="2"/>
  <c r="AL210" i="2"/>
  <c r="AN210" i="2"/>
  <c r="AP210" i="2"/>
  <c r="J210" i="2"/>
  <c r="AU210" i="2" a="1"/>
  <c r="AV210" i="2" a="1"/>
  <c r="N210" i="2" a="1"/>
  <c r="AT210" i="2" a="1"/>
  <c r="H210" i="2" a="1"/>
  <c r="F210" i="2"/>
  <c r="Q210" i="2" s="1" a="1"/>
  <c r="BC210" i="2" a="1"/>
  <c r="AS210" i="2"/>
  <c r="AI210" i="2"/>
  <c r="AG210" i="2" a="1"/>
  <c r="AJ210" i="2"/>
  <c r="E210" i="2"/>
  <c r="K210" i="2" a="1"/>
  <c r="AD210" i="2" a="1"/>
  <c r="AR210" i="2"/>
  <c r="AF210" i="2" a="1"/>
  <c r="AQ210" i="2"/>
  <c r="AK210" i="2" a="1"/>
  <c r="AO210" i="2"/>
  <c r="AH210" i="2"/>
  <c r="L210" i="2" a="1"/>
  <c r="M210" i="2" a="1"/>
  <c r="M210" i="2" l="1"/>
  <c r="L210" i="2"/>
  <c r="AK210" i="2"/>
  <c r="AF210" i="2"/>
  <c r="AD210" i="2"/>
  <c r="K210" i="2"/>
  <c r="AG210" i="2"/>
  <c r="BC210" i="2"/>
  <c r="Q210" i="2"/>
  <c r="H210" i="2"/>
  <c r="AT210" i="2"/>
  <c r="N210" i="2"/>
  <c r="AV210" i="2"/>
  <c r="AU210" i="2"/>
  <c r="AC210" i="2"/>
  <c r="Z211" i="2"/>
  <c r="Y211" i="2"/>
  <c r="T211" i="2"/>
  <c r="U211" i="2" s="1"/>
  <c r="AW210" i="2" l="1"/>
  <c r="AE210" i="2" l="1"/>
  <c r="AA210" i="2" l="1"/>
  <c r="R210" i="2"/>
  <c r="AM210" i="2" l="1"/>
  <c r="AB210" i="2"/>
  <c r="AX209" i="2"/>
  <c r="S210" i="2"/>
  <c r="AC209" i="2" a="1"/>
  <c r="I209" i="2"/>
  <c r="H209" i="2" a="1"/>
  <c r="AH209" i="2"/>
  <c r="AT209" i="2" a="1"/>
  <c r="AK209" i="2" a="1"/>
  <c r="M209" i="2" a="1"/>
  <c r="BC209" i="2" a="1"/>
  <c r="E209" i="2"/>
  <c r="AO209" i="2"/>
  <c r="AD209" i="2" a="1"/>
  <c r="AR209" i="2"/>
  <c r="AQ209" i="2"/>
  <c r="AG209" i="2" a="1"/>
  <c r="L209" i="2" a="1"/>
  <c r="AF209" i="2" a="1"/>
  <c r="AS209" i="2"/>
  <c r="J209" i="2"/>
  <c r="AJ209" i="2"/>
  <c r="N209" i="2" a="1"/>
  <c r="AI209" i="2"/>
  <c r="AV209" i="2" a="1"/>
  <c r="AL209" i="2"/>
  <c r="F209" i="2"/>
  <c r="Q209" i="2" s="1" a="1"/>
  <c r="AN209" i="2"/>
  <c r="AP209" i="2"/>
  <c r="AU209" i="2" a="1"/>
  <c r="K209" i="2" a="1"/>
  <c r="K209" i="2" l="1"/>
  <c r="AU209" i="2"/>
  <c r="Q209" i="2"/>
  <c r="AV209" i="2"/>
  <c r="N209" i="2"/>
  <c r="AF209" i="2"/>
  <c r="L209" i="2"/>
  <c r="AG209" i="2"/>
  <c r="AD209" i="2"/>
  <c r="BC209" i="2"/>
  <c r="M209" i="2"/>
  <c r="AK209" i="2"/>
  <c r="AT209" i="2"/>
  <c r="H209" i="2"/>
  <c r="AC209" i="2"/>
  <c r="Z210" i="2"/>
  <c r="Y210" i="2"/>
  <c r="T210" i="2"/>
  <c r="U210" i="2" s="1"/>
  <c r="AW209" i="2" l="1"/>
  <c r="AE209" i="2" l="1"/>
  <c r="AA209" i="2" l="1"/>
  <c r="R209" i="2"/>
  <c r="AM209" i="2" l="1"/>
  <c r="AB209" i="2"/>
  <c r="AX208" i="2"/>
  <c r="S209" i="2"/>
  <c r="AC208" i="2" a="1"/>
  <c r="I208" i="2"/>
  <c r="AH208" i="2"/>
  <c r="AG208" i="2" a="1"/>
  <c r="AS208" i="2"/>
  <c r="E208" i="2"/>
  <c r="AQ208" i="2"/>
  <c r="AI208" i="2"/>
  <c r="BC208" i="2" a="1"/>
  <c r="AL208" i="2"/>
  <c r="AU208" i="2" a="1"/>
  <c r="AR208" i="2"/>
  <c r="K208" i="2" a="1"/>
  <c r="AK208" i="2" a="1"/>
  <c r="N208" i="2" a="1"/>
  <c r="AJ208" i="2"/>
  <c r="L208" i="2" a="1"/>
  <c r="M208" i="2" a="1"/>
  <c r="AP208" i="2"/>
  <c r="AO208" i="2"/>
  <c r="F208" i="2"/>
  <c r="Q208" i="2" s="1" a="1"/>
  <c r="AN208" i="2"/>
  <c r="AV208" i="2" a="1"/>
  <c r="AF208" i="2" a="1"/>
  <c r="AT208" i="2" a="1"/>
  <c r="H208" i="2" a="1"/>
  <c r="AD208" i="2" a="1"/>
  <c r="J208" i="2"/>
  <c r="AD208" i="2" l="1"/>
  <c r="H208" i="2"/>
  <c r="AT208" i="2"/>
  <c r="AF208" i="2"/>
  <c r="AV208" i="2"/>
  <c r="Q208" i="2"/>
  <c r="M208" i="2"/>
  <c r="L208" i="2"/>
  <c r="N208" i="2"/>
  <c r="AK208" i="2"/>
  <c r="K208" i="2"/>
  <c r="AU208" i="2"/>
  <c r="BC208" i="2"/>
  <c r="AG208" i="2"/>
  <c r="AC208" i="2"/>
  <c r="Z209" i="2"/>
  <c r="Y209" i="2"/>
  <c r="T209" i="2"/>
  <c r="U209" i="2" s="1"/>
  <c r="AW208" i="2" l="1"/>
  <c r="AE208" i="2" l="1"/>
  <c r="AA208" i="2" l="1"/>
  <c r="R208" i="2"/>
  <c r="AM208" i="2" l="1"/>
  <c r="AB208" i="2"/>
  <c r="AX207" i="2"/>
  <c r="AC207" i="2" a="1"/>
  <c r="I207" i="2"/>
  <c r="AJ207" i="2"/>
  <c r="F207" i="2"/>
  <c r="Q207" i="2" s="1" a="1"/>
  <c r="M207" i="2" a="1"/>
  <c r="AK207" i="2" a="1"/>
  <c r="AR207" i="2"/>
  <c r="AS207" i="2"/>
  <c r="AF207" i="2" a="1"/>
  <c r="AL207" i="2"/>
  <c r="AG207" i="2" a="1"/>
  <c r="AN207" i="2"/>
  <c r="AT207" i="2" a="1"/>
  <c r="H207" i="2" a="1"/>
  <c r="K207" i="2" a="1"/>
  <c r="L207" i="2" a="1"/>
  <c r="AH207" i="2"/>
  <c r="BC207" i="2" a="1"/>
  <c r="N207" i="2" a="1"/>
  <c r="AO207" i="2"/>
  <c r="AD207" i="2" a="1"/>
  <c r="AI207" i="2"/>
  <c r="AV207" i="2" a="1"/>
  <c r="AP207" i="2"/>
  <c r="J207" i="2"/>
  <c r="AQ207" i="2"/>
  <c r="E207" i="2"/>
  <c r="AU207" i="2" a="1"/>
  <c r="S208" i="2"/>
  <c r="AU207" i="2" l="1"/>
  <c r="AV207" i="2"/>
  <c r="AD207" i="2"/>
  <c r="N207" i="2"/>
  <c r="BC207" i="2"/>
  <c r="L207" i="2"/>
  <c r="K207" i="2"/>
  <c r="H207" i="2"/>
  <c r="AT207" i="2"/>
  <c r="AG207" i="2"/>
  <c r="AF207" i="2"/>
  <c r="AK207" i="2"/>
  <c r="M207" i="2"/>
  <c r="Q207" i="2"/>
  <c r="AC207" i="2"/>
  <c r="Z208" i="2"/>
  <c r="Y208" i="2"/>
  <c r="T208" i="2"/>
  <c r="U208" i="2" s="1"/>
  <c r="AW207" i="2" l="1"/>
  <c r="AE207" i="2" l="1"/>
  <c r="AA207" i="2" l="1"/>
  <c r="R207" i="2"/>
  <c r="AM207" i="2" l="1"/>
  <c r="AB207" i="2"/>
  <c r="AX206" i="2"/>
  <c r="AC206" i="2" a="1"/>
  <c r="I206" i="2"/>
  <c r="AK206" i="2" a="1"/>
  <c r="AL206" i="2"/>
  <c r="BC206" i="2" a="1"/>
  <c r="AD206" i="2" a="1"/>
  <c r="AF206" i="2" a="1"/>
  <c r="N206" i="2" a="1"/>
  <c r="AN206" i="2"/>
  <c r="L206" i="2" a="1"/>
  <c r="AO206" i="2"/>
  <c r="AR206" i="2"/>
  <c r="M206" i="2" a="1"/>
  <c r="AJ206" i="2"/>
  <c r="AI206" i="2"/>
  <c r="AP206" i="2"/>
  <c r="AS206" i="2"/>
  <c r="AT206" i="2" a="1"/>
  <c r="H206" i="2" a="1"/>
  <c r="K206" i="2" a="1"/>
  <c r="AG206" i="2" a="1"/>
  <c r="AV206" i="2" a="1"/>
  <c r="AQ206" i="2"/>
  <c r="AH206" i="2"/>
  <c r="E206" i="2"/>
  <c r="F206" i="2"/>
  <c r="Q206" i="2" s="1" a="1"/>
  <c r="AU206" i="2" a="1"/>
  <c r="J206" i="2"/>
  <c r="S207" i="2"/>
  <c r="AU206" i="2" l="1"/>
  <c r="Q206" i="2"/>
  <c r="AV206" i="2"/>
  <c r="AG206" i="2"/>
  <c r="K206" i="2"/>
  <c r="H206" i="2"/>
  <c r="AT206" i="2"/>
  <c r="M206" i="2"/>
  <c r="L206" i="2"/>
  <c r="N206" i="2"/>
  <c r="AF206" i="2"/>
  <c r="AD206" i="2"/>
  <c r="BC206" i="2"/>
  <c r="AK206" i="2"/>
  <c r="AC206" i="2"/>
  <c r="Z207" i="2"/>
  <c r="Y207" i="2"/>
  <c r="T207" i="2"/>
  <c r="U207" i="2" s="1"/>
  <c r="AW206" i="2" l="1"/>
  <c r="AE206" i="2" l="1"/>
  <c r="AA206" i="2" l="1"/>
  <c r="R206" i="2"/>
  <c r="AX205" i="2" l="1"/>
  <c r="AC205" i="2" a="1"/>
  <c r="I205" i="2"/>
  <c r="AK205" i="2" a="1"/>
  <c r="AL205" i="2"/>
  <c r="AD205" i="2" a="1"/>
  <c r="AF205" i="2" a="1"/>
  <c r="N205" i="2" a="1"/>
  <c r="AN205" i="2"/>
  <c r="L205" i="2" a="1"/>
  <c r="AO205" i="2"/>
  <c r="AR205" i="2"/>
  <c r="M205" i="2" a="1"/>
  <c r="AJ205" i="2"/>
  <c r="AI205" i="2"/>
  <c r="AP205" i="2"/>
  <c r="AS205" i="2"/>
  <c r="BC205" i="2"/>
  <c r="AT205" i="2" a="1"/>
  <c r="H205" i="2" a="1"/>
  <c r="K205" i="2" a="1"/>
  <c r="AG205" i="2" a="1"/>
  <c r="AV205" i="2" a="1"/>
  <c r="AQ205" i="2"/>
  <c r="AH205" i="2"/>
  <c r="E205" i="2"/>
  <c r="F205" i="2"/>
  <c r="Q205" i="2" s="1" a="1"/>
  <c r="AU205" i="2" a="1"/>
  <c r="J205" i="2"/>
  <c r="AU205" i="2" l="1"/>
  <c r="Q205" i="2"/>
  <c r="AV205" i="2"/>
  <c r="AG205" i="2"/>
  <c r="K205" i="2"/>
  <c r="H205" i="2"/>
  <c r="AT205" i="2"/>
  <c r="M205" i="2"/>
  <c r="L205" i="2"/>
  <c r="N205" i="2"/>
  <c r="AF205" i="2"/>
  <c r="AD205" i="2"/>
  <c r="AK205" i="2"/>
  <c r="AC205" i="2"/>
  <c r="AM206" i="2"/>
  <c r="AB206" i="2"/>
  <c r="S206" i="2"/>
  <c r="AW205" i="2" l="1"/>
  <c r="Z206" i="2"/>
  <c r="Y206" i="2"/>
  <c r="T206" i="2"/>
  <c r="U206" i="2" s="1"/>
  <c r="AE205" i="2" l="1"/>
  <c r="AA205" i="2" l="1"/>
  <c r="R205" i="2"/>
  <c r="AM205" i="2" l="1"/>
  <c r="AB205" i="2"/>
  <c r="AX204" i="2"/>
  <c r="AC204" i="2" a="1"/>
  <c r="I204" i="2"/>
  <c r="AG204" i="2" a="1"/>
  <c r="K204" i="2" a="1"/>
  <c r="AH204" i="2"/>
  <c r="AD204" i="2" a="1"/>
  <c r="AO204" i="2"/>
  <c r="AL204" i="2"/>
  <c r="AR204" i="2"/>
  <c r="AJ204" i="2"/>
  <c r="E204" i="2"/>
  <c r="AU204" i="2" a="1"/>
  <c r="BC204" i="2" a="1"/>
  <c r="AF204" i="2" a="1"/>
  <c r="AT204" i="2" a="1"/>
  <c r="H204" i="2" a="1"/>
  <c r="N204" i="2" a="1"/>
  <c r="AN204" i="2"/>
  <c r="AK204" i="2" a="1"/>
  <c r="AI204" i="2"/>
  <c r="M204" i="2" a="1"/>
  <c r="AP204" i="2"/>
  <c r="J204" i="2"/>
  <c r="AV204" i="2" a="1"/>
  <c r="F204" i="2"/>
  <c r="Q204" i="2" s="1" a="1"/>
  <c r="AQ204" i="2"/>
  <c r="L204" i="2" a="1"/>
  <c r="AS204" i="2"/>
  <c r="S205" i="2"/>
  <c r="L204" i="2" l="1"/>
  <c r="Q204" i="2"/>
  <c r="AV204" i="2"/>
  <c r="M204" i="2"/>
  <c r="AK204" i="2"/>
  <c r="N204" i="2"/>
  <c r="H204" i="2"/>
  <c r="AT204" i="2"/>
  <c r="AF204" i="2"/>
  <c r="BC204" i="2"/>
  <c r="AU204" i="2"/>
  <c r="AD204" i="2"/>
  <c r="K204" i="2"/>
  <c r="AG204" i="2"/>
  <c r="AC204" i="2"/>
  <c r="Z205" i="2"/>
  <c r="Y205" i="2"/>
  <c r="T205" i="2"/>
  <c r="U205" i="2" s="1"/>
  <c r="AW204" i="2" l="1"/>
  <c r="AE204" i="2" l="1"/>
  <c r="AA204" i="2" l="1"/>
  <c r="R204" i="2"/>
  <c r="AM204" i="2" l="1"/>
  <c r="AB204" i="2"/>
  <c r="AX203" i="2"/>
  <c r="AC203" i="2" a="1"/>
  <c r="I203" i="2"/>
  <c r="AG203" i="2" a="1"/>
  <c r="K203" i="2" a="1"/>
  <c r="AH203" i="2"/>
  <c r="AD203" i="2" a="1"/>
  <c r="AO203" i="2"/>
  <c r="AL203" i="2"/>
  <c r="AR203" i="2"/>
  <c r="AJ203" i="2"/>
  <c r="E203" i="2"/>
  <c r="AU203" i="2" a="1"/>
  <c r="BC203" i="2" a="1"/>
  <c r="AF203" i="2" a="1"/>
  <c r="AT203" i="2" a="1"/>
  <c r="H203" i="2" a="1"/>
  <c r="N203" i="2" a="1"/>
  <c r="AN203" i="2"/>
  <c r="AK203" i="2" a="1"/>
  <c r="AI203" i="2"/>
  <c r="M203" i="2" a="1"/>
  <c r="AP203" i="2"/>
  <c r="J203" i="2"/>
  <c r="AV203" i="2" a="1"/>
  <c r="F203" i="2"/>
  <c r="Q203" i="2" s="1" a="1"/>
  <c r="AQ203" i="2"/>
  <c r="L203" i="2" a="1"/>
  <c r="AS203" i="2"/>
  <c r="S204" i="2"/>
  <c r="L203" i="2" l="1"/>
  <c r="Q203" i="2"/>
  <c r="AV203" i="2"/>
  <c r="M203" i="2"/>
  <c r="AK203" i="2"/>
  <c r="N203" i="2"/>
  <c r="H203" i="2"/>
  <c r="AT203" i="2"/>
  <c r="AF203" i="2"/>
  <c r="BC203" i="2"/>
  <c r="AU203" i="2"/>
  <c r="AD203" i="2"/>
  <c r="K203" i="2"/>
  <c r="AG203" i="2"/>
  <c r="AC203" i="2"/>
  <c r="Z204" i="2"/>
  <c r="Y204" i="2"/>
  <c r="T204" i="2"/>
  <c r="U204" i="2" s="1"/>
  <c r="AW203" i="2" l="1"/>
  <c r="AE203" i="2" l="1"/>
  <c r="AA203" i="2" l="1"/>
  <c r="R203" i="2"/>
  <c r="AX202" i="2" l="1"/>
  <c r="AC202" i="2" a="1"/>
  <c r="AJ202" i="2"/>
  <c r="I202" i="2"/>
  <c r="L202" i="2" a="1"/>
  <c r="J202" i="2"/>
  <c r="AS202" i="2"/>
  <c r="AL202" i="2"/>
  <c r="E202" i="2"/>
  <c r="K202" i="2" a="1"/>
  <c r="AP202" i="2"/>
  <c r="AT202" i="2" a="1"/>
  <c r="AF202" i="2" a="1"/>
  <c r="F202" i="2"/>
  <c r="Q202" i="2" s="1" a="1"/>
  <c r="AR202" i="2"/>
  <c r="H202" i="2" a="1"/>
  <c r="AQ202" i="2"/>
  <c r="AV202" i="2" a="1"/>
  <c r="N202" i="2" a="1"/>
  <c r="AI202" i="2"/>
  <c r="AK202" i="2" a="1"/>
  <c r="AU202" i="2" a="1"/>
  <c r="AN202" i="2"/>
  <c r="AG202" i="2" a="1"/>
  <c r="AH202" i="2"/>
  <c r="AO202" i="2"/>
  <c r="AD202" i="2" a="1"/>
  <c r="M202" i="2" a="1"/>
  <c r="BC202" i="2"/>
  <c r="M202" i="2" l="1"/>
  <c r="AD202" i="2"/>
  <c r="AG202" i="2"/>
  <c r="AU202" i="2"/>
  <c r="AK202" i="2"/>
  <c r="N202" i="2"/>
  <c r="AV202" i="2"/>
  <c r="H202" i="2"/>
  <c r="Q202" i="2"/>
  <c r="AF202" i="2"/>
  <c r="AT202" i="2"/>
  <c r="K202" i="2"/>
  <c r="L202" i="2"/>
  <c r="AC202" i="2"/>
  <c r="AM203" i="2"/>
  <c r="AB203" i="2"/>
  <c r="S203" i="2"/>
  <c r="AW202" i="2" l="1"/>
  <c r="Z203" i="2"/>
  <c r="Y203" i="2"/>
  <c r="T203" i="2"/>
  <c r="U203" i="2" s="1"/>
  <c r="AE202" i="2" l="1"/>
  <c r="AA202" i="2" l="1"/>
  <c r="R202" i="2"/>
  <c r="AX201" i="2" l="1"/>
  <c r="AC201" i="2" a="1"/>
  <c r="I201" i="2"/>
  <c r="AS201" i="2"/>
  <c r="AP201" i="2"/>
  <c r="E201" i="2"/>
  <c r="M201" i="2" a="1"/>
  <c r="L201" i="2" a="1"/>
  <c r="AO201" i="2"/>
  <c r="AQ201" i="2"/>
  <c r="AD201" i="2" a="1"/>
  <c r="AG201" i="2" a="1"/>
  <c r="K201" i="2" a="1"/>
  <c r="AR201" i="2"/>
  <c r="AK201" i="2" a="1"/>
  <c r="AT201" i="2" a="1"/>
  <c r="H201" i="2" a="1"/>
  <c r="AJ201" i="2"/>
  <c r="F201" i="2"/>
  <c r="Q201" i="2" s="1" a="1"/>
  <c r="AF201" i="2" a="1"/>
  <c r="AI201" i="2"/>
  <c r="AN201" i="2"/>
  <c r="AL201" i="2"/>
  <c r="J201" i="2"/>
  <c r="AU201" i="2" a="1"/>
  <c r="BC201" i="2"/>
  <c r="AH201" i="2"/>
  <c r="N201" i="2" a="1"/>
  <c r="AV201" i="2" a="1"/>
  <c r="AV201" i="2" l="1"/>
  <c r="N201" i="2"/>
  <c r="AU201" i="2"/>
  <c r="AF201" i="2"/>
  <c r="Q201" i="2"/>
  <c r="H201" i="2"/>
  <c r="AT201" i="2"/>
  <c r="AK201" i="2"/>
  <c r="K201" i="2"/>
  <c r="AG201" i="2"/>
  <c r="AD201" i="2"/>
  <c r="L201" i="2"/>
  <c r="M201" i="2"/>
  <c r="AC201" i="2"/>
  <c r="AM202" i="2"/>
  <c r="AB202" i="2"/>
  <c r="S202" i="2"/>
  <c r="AW201" i="2" l="1"/>
  <c r="Z202" i="2"/>
  <c r="Y202" i="2"/>
  <c r="T202" i="2"/>
  <c r="U202" i="2" s="1"/>
  <c r="AE201" i="2" l="1"/>
  <c r="AA201" i="2" l="1"/>
  <c r="R201" i="2"/>
  <c r="AM201" i="2" l="1"/>
  <c r="AB201" i="2"/>
  <c r="AX200" i="2"/>
  <c r="AC200" i="2" a="1"/>
  <c r="AK200" i="2" a="1"/>
  <c r="AD200" i="2" a="1"/>
  <c r="AU200" i="2" a="1"/>
  <c r="J200" i="2"/>
  <c r="AH200" i="2"/>
  <c r="AL200" i="2"/>
  <c r="N200" i="2" a="1"/>
  <c r="H200" i="2" a="1"/>
  <c r="AT200" i="2" a="1"/>
  <c r="AQ200" i="2"/>
  <c r="AN200" i="2"/>
  <c r="L200" i="2" a="1"/>
  <c r="AR200" i="2"/>
  <c r="AJ200" i="2"/>
  <c r="AI200" i="2"/>
  <c r="M200" i="2" a="1"/>
  <c r="F200" i="2"/>
  <c r="AV200" i="2" a="1"/>
  <c r="AG200" i="2" a="1"/>
  <c r="AP200" i="2"/>
  <c r="E200" i="2"/>
  <c r="AS200" i="2"/>
  <c r="AF200" i="2" a="1"/>
  <c r="I200" i="2"/>
  <c r="Q200" i="2" a="1"/>
  <c r="K200" i="2" a="1"/>
  <c r="AO200" i="2"/>
  <c r="BC200" i="2" a="1"/>
  <c r="S201" i="2"/>
  <c r="BC200" i="2" l="1"/>
  <c r="K200" i="2"/>
  <c r="Q200" i="2"/>
  <c r="AF200" i="2"/>
  <c r="AG200" i="2"/>
  <c r="AV200" i="2"/>
  <c r="M200" i="2"/>
  <c r="L200" i="2"/>
  <c r="AT200" i="2"/>
  <c r="H200" i="2"/>
  <c r="N200" i="2"/>
  <c r="AU200" i="2"/>
  <c r="AD200" i="2"/>
  <c r="AK200" i="2"/>
  <c r="AC200" i="2"/>
  <c r="Z201" i="2"/>
  <c r="Y201" i="2"/>
  <c r="T201" i="2"/>
  <c r="U201" i="2" s="1"/>
  <c r="AW200" i="2" l="1"/>
  <c r="AE200" i="2" l="1"/>
  <c r="AA200" i="2" l="1"/>
  <c r="R200" i="2"/>
  <c r="AX199" i="2" l="1"/>
  <c r="AC199" i="2" a="1"/>
  <c r="I199" i="2"/>
  <c r="AP199" i="2"/>
  <c r="AF199" i="2" a="1"/>
  <c r="AV199" i="2" a="1"/>
  <c r="AI199" i="2"/>
  <c r="L199" i="2" a="1"/>
  <c r="AQ199" i="2"/>
  <c r="AG199" i="2" a="1"/>
  <c r="N199" i="2" a="1"/>
  <c r="AJ199" i="2"/>
  <c r="AH199" i="2"/>
  <c r="E199" i="2"/>
  <c r="M199" i="2" a="1"/>
  <c r="K199" i="2" a="1"/>
  <c r="F199" i="2"/>
  <c r="Q199" i="2" s="1" a="1"/>
  <c r="AO199" i="2"/>
  <c r="AN199" i="2"/>
  <c r="AS199" i="2"/>
  <c r="H199" i="2" a="1"/>
  <c r="AT199" i="2" a="1"/>
  <c r="AK199" i="2" a="1"/>
  <c r="AR199" i="2"/>
  <c r="AL199" i="2"/>
  <c r="AU199" i="2" a="1"/>
  <c r="J199" i="2"/>
  <c r="AD199" i="2" a="1"/>
  <c r="BC199" i="2"/>
  <c r="AD199" i="2" l="1"/>
  <c r="AU199" i="2"/>
  <c r="AK199" i="2"/>
  <c r="AT199" i="2"/>
  <c r="H199" i="2"/>
  <c r="Q199" i="2"/>
  <c r="K199" i="2"/>
  <c r="M199" i="2"/>
  <c r="N199" i="2"/>
  <c r="AG199" i="2"/>
  <c r="L199" i="2"/>
  <c r="AV199" i="2"/>
  <c r="AF199" i="2"/>
  <c r="AC199" i="2"/>
  <c r="AM200" i="2"/>
  <c r="AB200" i="2"/>
  <c r="S200" i="2"/>
  <c r="AW199" i="2" l="1"/>
  <c r="Z200" i="2"/>
  <c r="Y200" i="2"/>
  <c r="T200" i="2"/>
  <c r="U200" i="2" s="1"/>
  <c r="AE199" i="2" l="1"/>
  <c r="AA199" i="2" l="1"/>
  <c r="R199" i="2"/>
  <c r="AM199" i="2" l="1"/>
  <c r="AB199" i="2"/>
  <c r="AX198" i="2"/>
  <c r="S199" i="2"/>
  <c r="AC198" i="2" a="1"/>
  <c r="I198" i="2"/>
  <c r="AT198" i="2" a="1"/>
  <c r="H198" i="2" a="1"/>
  <c r="AI198" i="2"/>
  <c r="AP198" i="2"/>
  <c r="AS198" i="2"/>
  <c r="AK198" i="2" a="1"/>
  <c r="AR198" i="2"/>
  <c r="AQ198" i="2"/>
  <c r="AJ198" i="2"/>
  <c r="BC198" i="2" a="1"/>
  <c r="AU198" i="2" a="1"/>
  <c r="AN198" i="2"/>
  <c r="AH198" i="2"/>
  <c r="L198" i="2" a="1"/>
  <c r="M198" i="2" a="1"/>
  <c r="N198" i="2" a="1"/>
  <c r="K198" i="2" a="1"/>
  <c r="AD198" i="2" a="1"/>
  <c r="E198" i="2"/>
  <c r="J198" i="2"/>
  <c r="AO198" i="2"/>
  <c r="AG198" i="2" a="1"/>
  <c r="F198" i="2"/>
  <c r="Q198" i="2" s="1" a="1"/>
  <c r="AF198" i="2" a="1"/>
  <c r="AV198" i="2" a="1"/>
  <c r="AL198" i="2"/>
  <c r="AV198" i="2" l="1"/>
  <c r="AF198" i="2"/>
  <c r="Q198" i="2"/>
  <c r="AG198" i="2"/>
  <c r="AD198" i="2"/>
  <c r="K198" i="2"/>
  <c r="N198" i="2"/>
  <c r="M198" i="2"/>
  <c r="L198" i="2"/>
  <c r="AU198" i="2"/>
  <c r="BC198" i="2"/>
  <c r="AK198" i="2"/>
  <c r="H198" i="2"/>
  <c r="AT198" i="2"/>
  <c r="AC198" i="2"/>
  <c r="Z199" i="2"/>
  <c r="Y199" i="2"/>
  <c r="T199" i="2"/>
  <c r="U199" i="2" s="1"/>
  <c r="AW198" i="2" l="1"/>
  <c r="AE198" i="2" l="1"/>
  <c r="AA198" i="2" l="1"/>
  <c r="R198" i="2"/>
  <c r="AX197" i="2" l="1"/>
  <c r="AC197" i="2" a="1"/>
  <c r="I197" i="2"/>
  <c r="AT197" i="2" a="1"/>
  <c r="H197" i="2" a="1"/>
  <c r="AI197" i="2"/>
  <c r="AP197" i="2"/>
  <c r="AS197" i="2"/>
  <c r="AK197" i="2" a="1"/>
  <c r="AR197" i="2"/>
  <c r="AQ197" i="2"/>
  <c r="AJ197" i="2"/>
  <c r="AU197" i="2" a="1"/>
  <c r="AN197" i="2"/>
  <c r="AH197" i="2"/>
  <c r="L197" i="2" a="1"/>
  <c r="M197" i="2" a="1"/>
  <c r="N197" i="2" a="1"/>
  <c r="K197" i="2" a="1"/>
  <c r="AD197" i="2" a="1"/>
  <c r="E197" i="2"/>
  <c r="J197" i="2"/>
  <c r="AO197" i="2"/>
  <c r="AG197" i="2" a="1"/>
  <c r="F197" i="2"/>
  <c r="Q197" i="2" s="1" a="1"/>
  <c r="AF197" i="2" a="1"/>
  <c r="AV197" i="2" a="1"/>
  <c r="BC197" i="2"/>
  <c r="AL197" i="2"/>
  <c r="AV197" i="2" l="1"/>
  <c r="AF197" i="2"/>
  <c r="Q197" i="2"/>
  <c r="AG197" i="2"/>
  <c r="AD197" i="2"/>
  <c r="K197" i="2"/>
  <c r="N197" i="2"/>
  <c r="M197" i="2"/>
  <c r="L197" i="2"/>
  <c r="AU197" i="2"/>
  <c r="AK197" i="2"/>
  <c r="H197" i="2"/>
  <c r="AT197" i="2"/>
  <c r="AC197" i="2"/>
  <c r="AM198" i="2"/>
  <c r="AB198" i="2"/>
  <c r="S198" i="2"/>
  <c r="AW197" i="2" l="1"/>
  <c r="Z198" i="2"/>
  <c r="Y198" i="2"/>
  <c r="T198" i="2"/>
  <c r="U198" i="2" s="1"/>
  <c r="AE197" i="2" l="1"/>
  <c r="AA197" i="2" l="1"/>
  <c r="R197" i="2"/>
  <c r="AX196" i="2" l="1"/>
  <c r="AC196" i="2" a="1"/>
  <c r="I196" i="2"/>
  <c r="AT196" i="2" a="1"/>
  <c r="H196" i="2" a="1"/>
  <c r="AI196" i="2"/>
  <c r="AP196" i="2"/>
  <c r="AS196" i="2"/>
  <c r="AK196" i="2" a="1"/>
  <c r="AR196" i="2"/>
  <c r="AQ196" i="2"/>
  <c r="AJ196" i="2"/>
  <c r="AU196" i="2" a="1"/>
  <c r="AN196" i="2"/>
  <c r="AH196" i="2"/>
  <c r="L196" i="2" a="1"/>
  <c r="M196" i="2" a="1"/>
  <c r="N196" i="2" a="1"/>
  <c r="K196" i="2" a="1"/>
  <c r="AD196" i="2" a="1"/>
  <c r="E196" i="2"/>
  <c r="J196" i="2"/>
  <c r="AO196" i="2"/>
  <c r="AG196" i="2" a="1"/>
  <c r="F196" i="2"/>
  <c r="Q196" i="2" s="1" a="1"/>
  <c r="AF196" i="2" a="1"/>
  <c r="AV196" i="2" a="1"/>
  <c r="BC196" i="2"/>
  <c r="AL196" i="2"/>
  <c r="AV196" i="2" l="1"/>
  <c r="AF196" i="2"/>
  <c r="Q196" i="2"/>
  <c r="AG196" i="2"/>
  <c r="AD196" i="2"/>
  <c r="K196" i="2"/>
  <c r="N196" i="2"/>
  <c r="M196" i="2"/>
  <c r="L196" i="2"/>
  <c r="AU196" i="2"/>
  <c r="AK196" i="2"/>
  <c r="H196" i="2"/>
  <c r="AT196" i="2"/>
  <c r="AC196" i="2"/>
  <c r="AM197" i="2"/>
  <c r="AB197" i="2"/>
  <c r="S197" i="2"/>
  <c r="AW196" i="2" l="1"/>
  <c r="Y197" i="2"/>
  <c r="Z197" i="2"/>
  <c r="T197" i="2"/>
  <c r="U197" i="2" s="1"/>
  <c r="AE196" i="2" l="1"/>
  <c r="AA196" i="2" l="1"/>
  <c r="R196" i="2"/>
  <c r="AM196" i="2" l="1"/>
  <c r="AB196" i="2"/>
  <c r="AX195" i="2"/>
  <c r="AC195" i="2" a="1"/>
  <c r="M195" i="2" a="1"/>
  <c r="AP195" i="2"/>
  <c r="N195" i="2" a="1"/>
  <c r="AF195" i="2" a="1"/>
  <c r="AD195" i="2" a="1"/>
  <c r="F195" i="2"/>
  <c r="AQ195" i="2"/>
  <c r="K195" i="2" a="1"/>
  <c r="AI195" i="2"/>
  <c r="AT195" i="2" a="1"/>
  <c r="H195" i="2" a="1"/>
  <c r="AH195" i="2"/>
  <c r="J195" i="2"/>
  <c r="AU195" i="2" a="1"/>
  <c r="AN195" i="2"/>
  <c r="AS195" i="2"/>
  <c r="AL195" i="2"/>
  <c r="AJ195" i="2"/>
  <c r="AK195" i="2" a="1"/>
  <c r="L195" i="2" a="1"/>
  <c r="AV195" i="2" a="1"/>
  <c r="AG195" i="2" a="1"/>
  <c r="AR195" i="2"/>
  <c r="AO195" i="2"/>
  <c r="I195" i="2"/>
  <c r="E195" i="2"/>
  <c r="BC195" i="2" a="1"/>
  <c r="S196" i="2"/>
  <c r="Q195" i="2" a="1"/>
  <c r="Q195" i="2" l="1"/>
  <c r="BC195" i="2"/>
  <c r="AG195" i="2"/>
  <c r="AV195" i="2"/>
  <c r="L195" i="2"/>
  <c r="AK195" i="2"/>
  <c r="AU195" i="2"/>
  <c r="H195" i="2"/>
  <c r="AT195" i="2"/>
  <c r="K195" i="2"/>
  <c r="AD195" i="2"/>
  <c r="AF195" i="2"/>
  <c r="N195" i="2"/>
  <c r="M195" i="2"/>
  <c r="AC195" i="2"/>
  <c r="Y196" i="2"/>
  <c r="Z196" i="2"/>
  <c r="T196" i="2"/>
  <c r="U196" i="2" s="1"/>
  <c r="AW195" i="2" l="1"/>
  <c r="AE195" i="2" l="1"/>
  <c r="AA195" i="2" l="1"/>
  <c r="R195" i="2"/>
  <c r="AM195" i="2" l="1"/>
  <c r="AB195" i="2"/>
  <c r="AX194" i="2"/>
  <c r="AC194" i="2" a="1"/>
  <c r="I194" i="2"/>
  <c r="AD194" i="2" a="1"/>
  <c r="AJ194" i="2"/>
  <c r="M194" i="2" a="1"/>
  <c r="E194" i="2"/>
  <c r="AQ194" i="2"/>
  <c r="AV194" i="2" a="1"/>
  <c r="AP194" i="2"/>
  <c r="AK194" i="2" a="1"/>
  <c r="AS194" i="2"/>
  <c r="AI194" i="2"/>
  <c r="AR194" i="2"/>
  <c r="BC194" i="2" a="1"/>
  <c r="AN194" i="2"/>
  <c r="AH194" i="2"/>
  <c r="AG194" i="2" a="1"/>
  <c r="J194" i="2"/>
  <c r="K194" i="2" a="1"/>
  <c r="AO194" i="2"/>
  <c r="N194" i="2" a="1"/>
  <c r="AU194" i="2" a="1"/>
  <c r="AL194" i="2"/>
  <c r="L194" i="2" a="1"/>
  <c r="AT194" i="2" a="1"/>
  <c r="H194" i="2" a="1"/>
  <c r="F194" i="2"/>
  <c r="Q194" i="2" s="1" a="1"/>
  <c r="AF194" i="2" a="1"/>
  <c r="S195" i="2"/>
  <c r="AF194" i="2" l="1"/>
  <c r="Q194" i="2"/>
  <c r="H194" i="2"/>
  <c r="AT194" i="2"/>
  <c r="L194" i="2"/>
  <c r="AU194" i="2"/>
  <c r="N194" i="2"/>
  <c r="K194" i="2"/>
  <c r="AG194" i="2"/>
  <c r="BC194" i="2"/>
  <c r="AK194" i="2"/>
  <c r="AV194" i="2"/>
  <c r="M194" i="2"/>
  <c r="AD194" i="2"/>
  <c r="AC194" i="2"/>
  <c r="Y195" i="2"/>
  <c r="Z195" i="2"/>
  <c r="T195" i="2"/>
  <c r="U195" i="2" s="1"/>
  <c r="AW194" i="2" l="1"/>
  <c r="AE194" i="2" l="1"/>
  <c r="AA194" i="2" l="1"/>
  <c r="R194" i="2"/>
  <c r="AX193" i="2" l="1"/>
  <c r="AC193" i="2" a="1"/>
  <c r="I193" i="2"/>
  <c r="AD193" i="2" a="1"/>
  <c r="AJ193" i="2"/>
  <c r="M193" i="2" a="1"/>
  <c r="AS193" i="2"/>
  <c r="AP193" i="2"/>
  <c r="AQ193" i="2"/>
  <c r="AI193" i="2"/>
  <c r="AK193" i="2" a="1"/>
  <c r="AV193" i="2" a="1"/>
  <c r="E193" i="2"/>
  <c r="AN193" i="2"/>
  <c r="AH193" i="2"/>
  <c r="AG193" i="2" a="1"/>
  <c r="AO193" i="2"/>
  <c r="J193" i="2"/>
  <c r="AR193" i="2"/>
  <c r="K193" i="2" a="1"/>
  <c r="BC193" i="2"/>
  <c r="AU193" i="2" a="1"/>
  <c r="N193" i="2" a="1"/>
  <c r="L193" i="2" a="1"/>
  <c r="AL193" i="2"/>
  <c r="AT193" i="2" a="1"/>
  <c r="H193" i="2" a="1"/>
  <c r="F193" i="2"/>
  <c r="Q193" i="2" s="1" a="1"/>
  <c r="AF193" i="2" a="1"/>
  <c r="AF193" i="2" l="1"/>
  <c r="Q193" i="2"/>
  <c r="H193" i="2"/>
  <c r="AT193" i="2"/>
  <c r="L193" i="2"/>
  <c r="N193" i="2"/>
  <c r="AU193" i="2"/>
  <c r="K193" i="2"/>
  <c r="AG193" i="2"/>
  <c r="AV193" i="2"/>
  <c r="AK193" i="2"/>
  <c r="M193" i="2"/>
  <c r="AD193" i="2"/>
  <c r="AC193" i="2"/>
  <c r="AM194" i="2"/>
  <c r="AB194" i="2"/>
  <c r="S194" i="2"/>
  <c r="AW193" i="2" l="1"/>
  <c r="Z194" i="2"/>
  <c r="Y194" i="2"/>
  <c r="T194" i="2"/>
  <c r="U194" i="2" s="1"/>
  <c r="AE193" i="2" l="1"/>
  <c r="AA193" i="2" l="1"/>
  <c r="R193" i="2"/>
  <c r="AM193" i="2" l="1"/>
  <c r="AB193" i="2"/>
  <c r="AX192" i="2"/>
  <c r="S193" i="2"/>
  <c r="AC192" i="2" a="1"/>
  <c r="I192" i="2"/>
  <c r="N192" i="2" a="1"/>
  <c r="AP192" i="2"/>
  <c r="AO192" i="2"/>
  <c r="AH192" i="2"/>
  <c r="AQ192" i="2"/>
  <c r="K192" i="2" a="1"/>
  <c r="AF192" i="2" a="1"/>
  <c r="AG192" i="2" a="1"/>
  <c r="AT192" i="2" a="1"/>
  <c r="H192" i="2" a="1"/>
  <c r="AI192" i="2"/>
  <c r="AV192" i="2" a="1"/>
  <c r="AR192" i="2"/>
  <c r="AL192" i="2"/>
  <c r="F192" i="2"/>
  <c r="Q192" i="2" s="1" a="1"/>
  <c r="AK192" i="2" a="1"/>
  <c r="J192" i="2"/>
  <c r="AN192" i="2"/>
  <c r="AJ192" i="2"/>
  <c r="AS192" i="2"/>
  <c r="L192" i="2" a="1"/>
  <c r="AU192" i="2" a="1"/>
  <c r="AD192" i="2" a="1"/>
  <c r="E192" i="2"/>
  <c r="M192" i="2" a="1"/>
  <c r="BC192" i="2" a="1"/>
  <c r="BC192" i="2" l="1"/>
  <c r="M192" i="2"/>
  <c r="AD192" i="2"/>
  <c r="AU192" i="2"/>
  <c r="L192" i="2"/>
  <c r="AK192" i="2"/>
  <c r="Q192" i="2"/>
  <c r="AV192" i="2"/>
  <c r="H192" i="2"/>
  <c r="AT192" i="2"/>
  <c r="AG192" i="2"/>
  <c r="AF192" i="2"/>
  <c r="K192" i="2"/>
  <c r="N192" i="2"/>
  <c r="AC192" i="2"/>
  <c r="Z193" i="2"/>
  <c r="Y193" i="2"/>
  <c r="T193" i="2"/>
  <c r="U193" i="2" s="1"/>
  <c r="AW192" i="2" l="1"/>
  <c r="AE192" i="2" l="1"/>
  <c r="AA192" i="2" l="1"/>
  <c r="R192" i="2"/>
  <c r="AX191" i="2" l="1"/>
  <c r="AC191" i="2" a="1"/>
  <c r="I191" i="2"/>
  <c r="N191" i="2" a="1"/>
  <c r="BC191" i="2"/>
  <c r="AP191" i="2"/>
  <c r="AO191" i="2"/>
  <c r="AH191" i="2"/>
  <c r="AQ191" i="2"/>
  <c r="K191" i="2" a="1"/>
  <c r="AI191" i="2"/>
  <c r="AG191" i="2" a="1"/>
  <c r="AT191" i="2" a="1"/>
  <c r="AV191" i="2" a="1"/>
  <c r="H191" i="2" a="1"/>
  <c r="AF191" i="2" a="1"/>
  <c r="AL191" i="2"/>
  <c r="AR191" i="2"/>
  <c r="AK191" i="2" a="1"/>
  <c r="J191" i="2"/>
  <c r="AJ191" i="2"/>
  <c r="AS191" i="2"/>
  <c r="F191" i="2"/>
  <c r="Q191" i="2" s="1" a="1"/>
  <c r="AN191" i="2"/>
  <c r="AD191" i="2" a="1"/>
  <c r="AU191" i="2" a="1"/>
  <c r="L191" i="2" a="1"/>
  <c r="M191" i="2" a="1"/>
  <c r="E191" i="2"/>
  <c r="M191" i="2" l="1"/>
  <c r="L191" i="2"/>
  <c r="AU191" i="2"/>
  <c r="AD191" i="2"/>
  <c r="Q191" i="2"/>
  <c r="AK191" i="2"/>
  <c r="AF191" i="2"/>
  <c r="H191" i="2"/>
  <c r="AV191" i="2"/>
  <c r="AT191" i="2"/>
  <c r="AG191" i="2"/>
  <c r="K191" i="2"/>
  <c r="N191" i="2"/>
  <c r="AC191" i="2"/>
  <c r="AM192" i="2"/>
  <c r="AB192" i="2"/>
  <c r="S192" i="2"/>
  <c r="AW191" i="2" l="1"/>
  <c r="Y192" i="2"/>
  <c r="Z192" i="2"/>
  <c r="T192" i="2"/>
  <c r="U192" i="2" s="1"/>
  <c r="AE191" i="2" l="1"/>
  <c r="AA191" i="2" l="1"/>
  <c r="R191" i="2"/>
  <c r="AM191" i="2" l="1"/>
  <c r="AB191" i="2"/>
  <c r="AX190" i="2"/>
  <c r="S191" i="2"/>
  <c r="AC190" i="2" a="1"/>
  <c r="I190" i="2"/>
  <c r="J190" i="2"/>
  <c r="AD190" i="2" a="1"/>
  <c r="E190" i="2"/>
  <c r="AU190" i="2" a="1"/>
  <c r="AR190" i="2"/>
  <c r="M190" i="2" a="1"/>
  <c r="AG190" i="2" a="1"/>
  <c r="L190" i="2" a="1"/>
  <c r="AO190" i="2"/>
  <c r="AK190" i="2" a="1"/>
  <c r="AT190" i="2" a="1"/>
  <c r="H190" i="2" a="1"/>
  <c r="AN190" i="2"/>
  <c r="AP190" i="2"/>
  <c r="AF190" i="2" a="1"/>
  <c r="AL190" i="2"/>
  <c r="AV190" i="2" a="1"/>
  <c r="AS190" i="2"/>
  <c r="AQ190" i="2"/>
  <c r="F190" i="2"/>
  <c r="Q190" i="2" s="1" a="1"/>
  <c r="BC190" i="2" a="1"/>
  <c r="N190" i="2" a="1"/>
  <c r="AJ190" i="2"/>
  <c r="K190" i="2" a="1"/>
  <c r="AH190" i="2"/>
  <c r="AI190" i="2"/>
  <c r="K190" i="2" l="1"/>
  <c r="N190" i="2"/>
  <c r="BC190" i="2"/>
  <c r="Q190" i="2"/>
  <c r="AV190" i="2"/>
  <c r="AF190" i="2"/>
  <c r="H190" i="2"/>
  <c r="AT190" i="2"/>
  <c r="AK190" i="2"/>
  <c r="L190" i="2"/>
  <c r="AG190" i="2"/>
  <c r="M190" i="2"/>
  <c r="AU190" i="2"/>
  <c r="AD190" i="2"/>
  <c r="AC190" i="2"/>
  <c r="Z191" i="2"/>
  <c r="Y191" i="2"/>
  <c r="T191" i="2"/>
  <c r="U191" i="2" s="1"/>
  <c r="AW190" i="2" l="1"/>
  <c r="AE190" i="2" l="1"/>
  <c r="AA190" i="2" l="1"/>
  <c r="R190" i="2"/>
  <c r="AM190" i="2" l="1"/>
  <c r="AB190" i="2"/>
  <c r="AX189" i="2"/>
  <c r="AC189" i="2" a="1"/>
  <c r="I189" i="2"/>
  <c r="K189" i="2" a="1"/>
  <c r="AI189" i="2"/>
  <c r="AN189" i="2"/>
  <c r="AH189" i="2"/>
  <c r="AV189" i="2" a="1"/>
  <c r="AO189" i="2"/>
  <c r="J189" i="2"/>
  <c r="AR189" i="2"/>
  <c r="L189" i="2" a="1"/>
  <c r="M189" i="2" a="1"/>
  <c r="AK189" i="2" a="1"/>
  <c r="AJ189" i="2"/>
  <c r="AL189" i="2"/>
  <c r="AD189" i="2" a="1"/>
  <c r="AQ189" i="2"/>
  <c r="BC189" i="2" a="1"/>
  <c r="AS189" i="2"/>
  <c r="AF189" i="2" a="1"/>
  <c r="AG189" i="2" a="1"/>
  <c r="F189" i="2"/>
  <c r="Q189" i="2" s="1" a="1"/>
  <c r="AT189" i="2" a="1"/>
  <c r="H189" i="2" a="1"/>
  <c r="E189" i="2"/>
  <c r="N189" i="2" a="1"/>
  <c r="AU189" i="2" a="1"/>
  <c r="AP189" i="2"/>
  <c r="S190" i="2"/>
  <c r="AU189" i="2" l="1"/>
  <c r="N189" i="2"/>
  <c r="H189" i="2"/>
  <c r="AT189" i="2"/>
  <c r="Q189" i="2"/>
  <c r="AG189" i="2"/>
  <c r="AF189" i="2"/>
  <c r="BC189" i="2"/>
  <c r="AD189" i="2"/>
  <c r="AK189" i="2"/>
  <c r="M189" i="2"/>
  <c r="L189" i="2"/>
  <c r="AV189" i="2"/>
  <c r="K189" i="2"/>
  <c r="AC189" i="2"/>
  <c r="Z190" i="2"/>
  <c r="Y190" i="2"/>
  <c r="T190" i="2"/>
  <c r="U190" i="2" s="1"/>
  <c r="AW189" i="2" l="1"/>
  <c r="AE189" i="2" l="1"/>
  <c r="AA189" i="2" l="1"/>
  <c r="R189" i="2"/>
  <c r="AX188" i="2" l="1"/>
  <c r="AC188" i="2" a="1"/>
  <c r="I188" i="2"/>
  <c r="K188" i="2" a="1"/>
  <c r="BC188" i="2"/>
  <c r="AI188" i="2"/>
  <c r="AN188" i="2"/>
  <c r="AH188" i="2"/>
  <c r="AV188" i="2" a="1"/>
  <c r="AO188" i="2"/>
  <c r="J188" i="2"/>
  <c r="AR188" i="2"/>
  <c r="L188" i="2" a="1"/>
  <c r="M188" i="2" a="1"/>
  <c r="AK188" i="2" a="1"/>
  <c r="AJ188" i="2"/>
  <c r="AL188" i="2"/>
  <c r="AD188" i="2" a="1"/>
  <c r="AQ188" i="2"/>
  <c r="AS188" i="2"/>
  <c r="AF188" i="2" a="1"/>
  <c r="AG188" i="2" a="1"/>
  <c r="F188" i="2"/>
  <c r="Q188" i="2" s="1" a="1"/>
  <c r="AT188" i="2" a="1"/>
  <c r="H188" i="2" a="1"/>
  <c r="E188" i="2"/>
  <c r="N188" i="2" a="1"/>
  <c r="AU188" i="2" a="1"/>
  <c r="AP188" i="2"/>
  <c r="AU188" i="2" l="1"/>
  <c r="N188" i="2"/>
  <c r="H188" i="2"/>
  <c r="AT188" i="2"/>
  <c r="Q188" i="2"/>
  <c r="AG188" i="2"/>
  <c r="AF188" i="2"/>
  <c r="AD188" i="2"/>
  <c r="AK188" i="2"/>
  <c r="M188" i="2"/>
  <c r="L188" i="2"/>
  <c r="AV188" i="2"/>
  <c r="K188" i="2"/>
  <c r="AC188" i="2"/>
  <c r="AM189" i="2"/>
  <c r="AB189" i="2"/>
  <c r="S189" i="2"/>
  <c r="AW188" i="2" l="1"/>
  <c r="Z189" i="2"/>
  <c r="Y189" i="2"/>
  <c r="T189" i="2"/>
  <c r="U189" i="2" s="1"/>
  <c r="AE188" i="2" l="1"/>
  <c r="AA188" i="2" l="1"/>
  <c r="R188" i="2"/>
  <c r="AM188" i="2" l="1"/>
  <c r="AB188" i="2"/>
  <c r="AX187" i="2"/>
  <c r="AC187" i="2" a="1"/>
  <c r="I187" i="2"/>
  <c r="L187" i="2" a="1"/>
  <c r="AP187" i="2"/>
  <c r="BC187" i="2" a="1"/>
  <c r="K187" i="2" a="1"/>
  <c r="AR187" i="2"/>
  <c r="AK187" i="2" a="1"/>
  <c r="AQ187" i="2"/>
  <c r="AI187" i="2"/>
  <c r="N187" i="2" a="1"/>
  <c r="J187" i="2"/>
  <c r="AG187" i="2" a="1"/>
  <c r="AH187" i="2"/>
  <c r="M187" i="2" a="1"/>
  <c r="AT187" i="2" a="1"/>
  <c r="H187" i="2" a="1"/>
  <c r="F187" i="2"/>
  <c r="Q187" i="2" s="1" a="1"/>
  <c r="AJ187" i="2"/>
  <c r="AU187" i="2" a="1"/>
  <c r="AN187" i="2"/>
  <c r="AD187" i="2" a="1"/>
  <c r="AF187" i="2" a="1"/>
  <c r="AL187" i="2"/>
  <c r="AO187" i="2"/>
  <c r="E187" i="2"/>
  <c r="AV187" i="2" a="1"/>
  <c r="AS187" i="2"/>
  <c r="S188" i="2"/>
  <c r="AV187" i="2" l="1"/>
  <c r="AF187" i="2"/>
  <c r="AD187" i="2"/>
  <c r="AU187" i="2"/>
  <c r="Q187" i="2"/>
  <c r="H187" i="2"/>
  <c r="AT187" i="2"/>
  <c r="M187" i="2"/>
  <c r="AG187" i="2"/>
  <c r="N187" i="2"/>
  <c r="AK187" i="2"/>
  <c r="K187" i="2"/>
  <c r="BC187" i="2"/>
  <c r="L187" i="2"/>
  <c r="AC187" i="2"/>
  <c r="Z188" i="2"/>
  <c r="Y188" i="2"/>
  <c r="T188" i="2"/>
  <c r="U188" i="2" s="1"/>
  <c r="AW187" i="2" l="1"/>
  <c r="AE187" i="2" l="1"/>
  <c r="AA187" i="2" l="1"/>
  <c r="R187" i="2"/>
  <c r="AM187" i="2" l="1"/>
  <c r="AB187" i="2"/>
  <c r="AX186" i="2"/>
  <c r="AC186" i="2" a="1"/>
  <c r="I186" i="2"/>
  <c r="L186" i="2" a="1"/>
  <c r="AP186" i="2"/>
  <c r="BC186" i="2" a="1"/>
  <c r="K186" i="2" a="1"/>
  <c r="AR186" i="2"/>
  <c r="AK186" i="2" a="1"/>
  <c r="AQ186" i="2"/>
  <c r="AI186" i="2"/>
  <c r="N186" i="2" a="1"/>
  <c r="J186" i="2"/>
  <c r="AG186" i="2" a="1"/>
  <c r="AH186" i="2"/>
  <c r="M186" i="2" a="1"/>
  <c r="AT186" i="2" a="1"/>
  <c r="H186" i="2" a="1"/>
  <c r="F186" i="2"/>
  <c r="Q186" i="2" s="1" a="1"/>
  <c r="AJ186" i="2"/>
  <c r="AU186" i="2" a="1"/>
  <c r="AN186" i="2"/>
  <c r="AD186" i="2" a="1"/>
  <c r="AF186" i="2" a="1"/>
  <c r="AL186" i="2"/>
  <c r="AO186" i="2"/>
  <c r="E186" i="2"/>
  <c r="AV186" i="2" a="1"/>
  <c r="AS186" i="2"/>
  <c r="S187" i="2"/>
  <c r="AV186" i="2" l="1"/>
  <c r="AF186" i="2"/>
  <c r="AD186" i="2"/>
  <c r="AU186" i="2"/>
  <c r="Q186" i="2"/>
  <c r="H186" i="2"/>
  <c r="AT186" i="2"/>
  <c r="M186" i="2"/>
  <c r="AG186" i="2"/>
  <c r="N186" i="2"/>
  <c r="AK186" i="2"/>
  <c r="K186" i="2"/>
  <c r="BC186" i="2"/>
  <c r="L186" i="2"/>
  <c r="AC186" i="2"/>
  <c r="Z187" i="2"/>
  <c r="Y187" i="2"/>
  <c r="T187" i="2"/>
  <c r="U187" i="2" s="1"/>
  <c r="AW186" i="2" l="1"/>
  <c r="AE186" i="2" l="1"/>
  <c r="AA186" i="2" l="1"/>
  <c r="R186" i="2"/>
  <c r="AM186" i="2" l="1"/>
  <c r="AB186" i="2"/>
  <c r="AX185" i="2"/>
  <c r="AC185" i="2" a="1"/>
  <c r="I185" i="2"/>
  <c r="AT185" i="2" a="1"/>
  <c r="H185" i="2" a="1"/>
  <c r="M185" i="2" a="1"/>
  <c r="AV185" i="2" a="1"/>
  <c r="J185" i="2"/>
  <c r="AQ185" i="2"/>
  <c r="AP185" i="2"/>
  <c r="AU185" i="2" a="1"/>
  <c r="AG185" i="2" a="1"/>
  <c r="AR185" i="2"/>
  <c r="AO185" i="2"/>
  <c r="L185" i="2" a="1"/>
  <c r="AJ185" i="2"/>
  <c r="AN185" i="2"/>
  <c r="BC185" i="2" a="1"/>
  <c r="AL185" i="2"/>
  <c r="E185" i="2"/>
  <c r="AI185" i="2"/>
  <c r="AF185" i="2" a="1"/>
  <c r="N185" i="2" a="1"/>
  <c r="F185" i="2"/>
  <c r="Q185" i="2" s="1" a="1"/>
  <c r="AH185" i="2"/>
  <c r="AK185" i="2" a="1"/>
  <c r="AS185" i="2"/>
  <c r="K185" i="2" a="1"/>
  <c r="AD185" i="2" a="1"/>
  <c r="S186" i="2"/>
  <c r="AD185" i="2" l="1"/>
  <c r="K185" i="2"/>
  <c r="AK185" i="2"/>
  <c r="Q185" i="2"/>
  <c r="N185" i="2"/>
  <c r="AF185" i="2"/>
  <c r="BC185" i="2"/>
  <c r="L185" i="2"/>
  <c r="AG185" i="2"/>
  <c r="AU185" i="2"/>
  <c r="AV185" i="2"/>
  <c r="M185" i="2"/>
  <c r="H185" i="2"/>
  <c r="AT185" i="2"/>
  <c r="AC185" i="2"/>
  <c r="Z186" i="2"/>
  <c r="Y186" i="2"/>
  <c r="T186" i="2"/>
  <c r="U186" i="2" s="1"/>
  <c r="AW185" i="2" l="1"/>
  <c r="AE185" i="2" l="1"/>
  <c r="AA185" i="2" l="1"/>
  <c r="R185" i="2"/>
  <c r="AM185" i="2" l="1"/>
  <c r="AB185" i="2"/>
  <c r="AX184" i="2"/>
  <c r="AC184" i="2" a="1"/>
  <c r="I184" i="2"/>
  <c r="AT184" i="2" a="1"/>
  <c r="H184" i="2" a="1"/>
  <c r="M184" i="2" a="1"/>
  <c r="AV184" i="2" a="1"/>
  <c r="J184" i="2"/>
  <c r="AQ184" i="2"/>
  <c r="AP184" i="2"/>
  <c r="AU184" i="2" a="1"/>
  <c r="AG184" i="2" a="1"/>
  <c r="AR184" i="2"/>
  <c r="AO184" i="2"/>
  <c r="L184" i="2" a="1"/>
  <c r="AJ184" i="2"/>
  <c r="AN184" i="2"/>
  <c r="BC184" i="2" a="1"/>
  <c r="AL184" i="2"/>
  <c r="E184" i="2"/>
  <c r="AI184" i="2"/>
  <c r="AF184" i="2" a="1"/>
  <c r="N184" i="2" a="1"/>
  <c r="F184" i="2"/>
  <c r="Q184" i="2" s="1" a="1"/>
  <c r="AH184" i="2"/>
  <c r="AK184" i="2" a="1"/>
  <c r="AS184" i="2"/>
  <c r="K184" i="2" a="1"/>
  <c r="AD184" i="2" a="1"/>
  <c r="S185" i="2"/>
  <c r="AD184" i="2" l="1"/>
  <c r="K184" i="2"/>
  <c r="AK184" i="2"/>
  <c r="Q184" i="2"/>
  <c r="N184" i="2"/>
  <c r="AF184" i="2"/>
  <c r="BC184" i="2"/>
  <c r="L184" i="2"/>
  <c r="AG184" i="2"/>
  <c r="AU184" i="2"/>
  <c r="AV184" i="2"/>
  <c r="M184" i="2"/>
  <c r="H184" i="2"/>
  <c r="AT184" i="2"/>
  <c r="AC184" i="2"/>
  <c r="Y185" i="2"/>
  <c r="Z185" i="2"/>
  <c r="T185" i="2"/>
  <c r="U185" i="2" s="1"/>
  <c r="AW184" i="2" l="1"/>
  <c r="AE184" i="2" l="1"/>
  <c r="AA184" i="2" l="1"/>
  <c r="R184" i="2"/>
  <c r="AM184" i="2" l="1"/>
  <c r="AB184" i="2"/>
  <c r="AX183" i="2"/>
  <c r="AC183" i="2" a="1"/>
  <c r="I183" i="2"/>
  <c r="AV183" i="2" a="1"/>
  <c r="AO183" i="2"/>
  <c r="J183" i="2"/>
  <c r="BC183" i="2" a="1"/>
  <c r="E183" i="2"/>
  <c r="AJ183" i="2"/>
  <c r="AF183" i="2" a="1"/>
  <c r="AD183" i="2" a="1"/>
  <c r="K183" i="2" a="1"/>
  <c r="AN183" i="2"/>
  <c r="AU183" i="2" a="1"/>
  <c r="AS183" i="2"/>
  <c r="AG183" i="2" a="1"/>
  <c r="AI183" i="2"/>
  <c r="M183" i="2" a="1"/>
  <c r="N183" i="2" a="1"/>
  <c r="AT183" i="2" a="1"/>
  <c r="H183" i="2" a="1"/>
  <c r="AH183" i="2"/>
  <c r="AQ183" i="2"/>
  <c r="AK183" i="2" a="1"/>
  <c r="AR183" i="2"/>
  <c r="L183" i="2" a="1"/>
  <c r="F183" i="2"/>
  <c r="Q183" i="2" s="1" a="1"/>
  <c r="AL183" i="2"/>
  <c r="AP183" i="2"/>
  <c r="S184" i="2"/>
  <c r="Q183" i="2" l="1"/>
  <c r="L183" i="2"/>
  <c r="AK183" i="2"/>
  <c r="H183" i="2"/>
  <c r="AT183" i="2"/>
  <c r="N183" i="2"/>
  <c r="M183" i="2"/>
  <c r="AG183" i="2"/>
  <c r="AU183" i="2"/>
  <c r="K183" i="2"/>
  <c r="AD183" i="2"/>
  <c r="AF183" i="2"/>
  <c r="BC183" i="2"/>
  <c r="AV183" i="2"/>
  <c r="AC183" i="2"/>
  <c r="Z184" i="2"/>
  <c r="Y184" i="2"/>
  <c r="T184" i="2"/>
  <c r="U184" i="2" s="1"/>
  <c r="AW183" i="2" l="1"/>
  <c r="AE183" i="2" l="1"/>
  <c r="AA183" i="2" l="1"/>
  <c r="R183" i="2"/>
  <c r="AX182" i="2" l="1"/>
  <c r="AC182" i="2" a="1"/>
  <c r="I182" i="2"/>
  <c r="AV182" i="2" a="1"/>
  <c r="N182" i="2" a="1"/>
  <c r="AS182" i="2"/>
  <c r="AT182" i="2" a="1"/>
  <c r="H182" i="2" a="1"/>
  <c r="AF182" i="2" a="1"/>
  <c r="K182" i="2" a="1"/>
  <c r="AH182" i="2"/>
  <c r="L182" i="2" a="1"/>
  <c r="AL182" i="2"/>
  <c r="AU182" i="2" a="1"/>
  <c r="AD182" i="2" a="1"/>
  <c r="BC182" i="2"/>
  <c r="AG182" i="2" a="1"/>
  <c r="M182" i="2" a="1"/>
  <c r="AN182" i="2"/>
  <c r="AQ182" i="2"/>
  <c r="E182" i="2"/>
  <c r="AR182" i="2"/>
  <c r="AO182" i="2"/>
  <c r="AI182" i="2"/>
  <c r="AK182" i="2" a="1"/>
  <c r="J182" i="2"/>
  <c r="F182" i="2"/>
  <c r="Q182" i="2" s="1" a="1"/>
  <c r="AJ182" i="2"/>
  <c r="AP182" i="2"/>
  <c r="Q182" i="2" l="1"/>
  <c r="AK182" i="2"/>
  <c r="M182" i="2"/>
  <c r="AG182" i="2"/>
  <c r="AD182" i="2"/>
  <c r="AU182" i="2"/>
  <c r="L182" i="2"/>
  <c r="K182" i="2"/>
  <c r="AF182" i="2"/>
  <c r="H182" i="2"/>
  <c r="AT182" i="2"/>
  <c r="N182" i="2"/>
  <c r="AV182" i="2"/>
  <c r="AC182" i="2"/>
  <c r="AM183" i="2"/>
  <c r="AB183" i="2"/>
  <c r="S183" i="2"/>
  <c r="AW182" i="2" l="1"/>
  <c r="Y183" i="2"/>
  <c r="Z183" i="2"/>
  <c r="T183" i="2"/>
  <c r="U183" i="2" s="1"/>
  <c r="AE182" i="2" l="1"/>
  <c r="AA182" i="2" l="1"/>
  <c r="R182" i="2"/>
  <c r="AM182" i="2" l="1"/>
  <c r="AB182" i="2"/>
  <c r="AX181" i="2"/>
  <c r="AC181" i="2" a="1"/>
  <c r="I181" i="2"/>
  <c r="F181" i="2"/>
  <c r="Q181" i="2" s="1" a="1"/>
  <c r="AQ181" i="2"/>
  <c r="AN181" i="2"/>
  <c r="AJ181" i="2"/>
  <c r="AH181" i="2"/>
  <c r="L181" i="2" a="1"/>
  <c r="AD181" i="2" a="1"/>
  <c r="N181" i="2" a="1"/>
  <c r="AS181" i="2"/>
  <c r="AF181" i="2" a="1"/>
  <c r="AR181" i="2"/>
  <c r="AL181" i="2"/>
  <c r="BC181" i="2" a="1"/>
  <c r="K181" i="2" a="1"/>
  <c r="AG181" i="2" a="1"/>
  <c r="AP181" i="2"/>
  <c r="M181" i="2" a="1"/>
  <c r="AO181" i="2"/>
  <c r="AT181" i="2" a="1"/>
  <c r="H181" i="2" a="1"/>
  <c r="AI181" i="2"/>
  <c r="J181" i="2"/>
  <c r="AK181" i="2" a="1"/>
  <c r="AV181" i="2" a="1"/>
  <c r="AU181" i="2" a="1"/>
  <c r="E181" i="2"/>
  <c r="S182" i="2"/>
  <c r="AU181" i="2" l="1"/>
  <c r="AV181" i="2"/>
  <c r="AK181" i="2"/>
  <c r="H181" i="2"/>
  <c r="AT181" i="2"/>
  <c r="M181" i="2"/>
  <c r="AG181" i="2"/>
  <c r="K181" i="2"/>
  <c r="BC181" i="2"/>
  <c r="AF181" i="2"/>
  <c r="N181" i="2"/>
  <c r="AD181" i="2"/>
  <c r="L181" i="2"/>
  <c r="Q181" i="2"/>
  <c r="AC181" i="2"/>
  <c r="Y182" i="2"/>
  <c r="Z182" i="2"/>
  <c r="T182" i="2"/>
  <c r="U182" i="2" s="1"/>
  <c r="AW181" i="2" l="1"/>
  <c r="AE181" i="2" l="1"/>
  <c r="AA181" i="2" l="1"/>
  <c r="R181" i="2"/>
  <c r="AX180" i="2" l="1"/>
  <c r="AC180" i="2" a="1"/>
  <c r="I180" i="2"/>
  <c r="F180" i="2"/>
  <c r="Q180" i="2" s="1" a="1"/>
  <c r="AQ180" i="2"/>
  <c r="AN180" i="2"/>
  <c r="AJ180" i="2"/>
  <c r="AH180" i="2"/>
  <c r="L180" i="2" a="1"/>
  <c r="AD180" i="2" a="1"/>
  <c r="N180" i="2" a="1"/>
  <c r="AS180" i="2"/>
  <c r="AF180" i="2" a="1"/>
  <c r="AR180" i="2"/>
  <c r="AL180" i="2"/>
  <c r="K180" i="2" a="1"/>
  <c r="AG180" i="2" a="1"/>
  <c r="AP180" i="2"/>
  <c r="M180" i="2" a="1"/>
  <c r="BC180" i="2"/>
  <c r="AO180" i="2"/>
  <c r="AT180" i="2" a="1"/>
  <c r="H180" i="2" a="1"/>
  <c r="AI180" i="2"/>
  <c r="J180" i="2"/>
  <c r="AK180" i="2" a="1"/>
  <c r="AV180" i="2" a="1"/>
  <c r="AU180" i="2" a="1"/>
  <c r="E180" i="2"/>
  <c r="AU180" i="2" l="1"/>
  <c r="AV180" i="2"/>
  <c r="AK180" i="2"/>
  <c r="H180" i="2"/>
  <c r="AT180" i="2"/>
  <c r="M180" i="2"/>
  <c r="AG180" i="2"/>
  <c r="K180" i="2"/>
  <c r="AF180" i="2"/>
  <c r="N180" i="2"/>
  <c r="AD180" i="2"/>
  <c r="L180" i="2"/>
  <c r="Q180" i="2"/>
  <c r="AC180" i="2"/>
  <c r="AM181" i="2"/>
  <c r="AB181" i="2"/>
  <c r="S181" i="2"/>
  <c r="AW180" i="2" l="1"/>
  <c r="Y181" i="2"/>
  <c r="Z181" i="2"/>
  <c r="T181" i="2"/>
  <c r="U181" i="2" s="1"/>
  <c r="AE180" i="2" l="1"/>
  <c r="AA180" i="2" l="1"/>
  <c r="R180" i="2"/>
  <c r="AM180" i="2" l="1"/>
  <c r="AB180" i="2"/>
  <c r="AX179" i="2"/>
  <c r="AC179" i="2" a="1"/>
  <c r="AQ179" i="2"/>
  <c r="AP179" i="2"/>
  <c r="AI179" i="2"/>
  <c r="F179" i="2"/>
  <c r="AL179" i="2"/>
  <c r="AJ179" i="2"/>
  <c r="H179" i="2" a="1"/>
  <c r="AT179" i="2" a="1"/>
  <c r="I179" i="2"/>
  <c r="L179" i="2" a="1"/>
  <c r="BC179" i="2" a="1"/>
  <c r="E179" i="2"/>
  <c r="AH179" i="2"/>
  <c r="AS179" i="2"/>
  <c r="J179" i="2"/>
  <c r="AR179" i="2"/>
  <c r="AN179" i="2"/>
  <c r="AD179" i="2" a="1"/>
  <c r="AK179" i="2" a="1"/>
  <c r="AU179" i="2" a="1"/>
  <c r="AV179" i="2" a="1"/>
  <c r="M179" i="2" a="1"/>
  <c r="AF179" i="2" a="1"/>
  <c r="AO179" i="2"/>
  <c r="N179" i="2" a="1"/>
  <c r="Q179" i="2" a="1"/>
  <c r="K179" i="2" a="1"/>
  <c r="AG179" i="2" a="1"/>
  <c r="S180" i="2"/>
  <c r="AG179" i="2" l="1"/>
  <c r="K179" i="2"/>
  <c r="Q179" i="2"/>
  <c r="N179" i="2"/>
  <c r="AF179" i="2"/>
  <c r="M179" i="2"/>
  <c r="AV179" i="2"/>
  <c r="AU179" i="2"/>
  <c r="AK179" i="2"/>
  <c r="AD179" i="2"/>
  <c r="BC179" i="2"/>
  <c r="L179" i="2"/>
  <c r="AT179" i="2"/>
  <c r="H179" i="2"/>
  <c r="AC179" i="2"/>
  <c r="Z180" i="2"/>
  <c r="Y180" i="2"/>
  <c r="T180" i="2"/>
  <c r="U180" i="2" s="1"/>
  <c r="AW179" i="2" l="1"/>
  <c r="AE179" i="2" l="1"/>
  <c r="AA179" i="2" l="1"/>
  <c r="R179" i="2"/>
  <c r="AX178" i="2" l="1"/>
  <c r="AC178" i="2" a="1"/>
  <c r="AQ178" i="2"/>
  <c r="AP178" i="2"/>
  <c r="AI178" i="2"/>
  <c r="F178" i="2"/>
  <c r="AL178" i="2"/>
  <c r="AT178" i="2" a="1"/>
  <c r="H178" i="2" a="1"/>
  <c r="AJ178" i="2"/>
  <c r="BC178" i="2"/>
  <c r="I178" i="2"/>
  <c r="L178" i="2" a="1"/>
  <c r="E178" i="2"/>
  <c r="AH178" i="2"/>
  <c r="AS178" i="2"/>
  <c r="J178" i="2"/>
  <c r="AR178" i="2"/>
  <c r="AN178" i="2"/>
  <c r="AD178" i="2" a="1"/>
  <c r="AK178" i="2" a="1"/>
  <c r="AU178" i="2" a="1"/>
  <c r="AV178" i="2" a="1"/>
  <c r="M178" i="2" a="1"/>
  <c r="AF178" i="2" a="1"/>
  <c r="AO178" i="2"/>
  <c r="N178" i="2" a="1"/>
  <c r="Q178" i="2" a="1"/>
  <c r="K178" i="2" a="1"/>
  <c r="AG178" i="2" a="1"/>
  <c r="AG178" i="2" l="1"/>
  <c r="K178" i="2"/>
  <c r="Q178" i="2"/>
  <c r="N178" i="2"/>
  <c r="AF178" i="2"/>
  <c r="M178" i="2"/>
  <c r="AV178" i="2"/>
  <c r="AU178" i="2"/>
  <c r="AK178" i="2"/>
  <c r="AD178" i="2"/>
  <c r="L178" i="2"/>
  <c r="H178" i="2"/>
  <c r="AT178" i="2"/>
  <c r="AC178" i="2"/>
  <c r="AM179" i="2"/>
  <c r="AB179" i="2"/>
  <c r="S179" i="2"/>
  <c r="AW178" i="2" l="1"/>
  <c r="Z179" i="2"/>
  <c r="Y179" i="2"/>
  <c r="T179" i="2"/>
  <c r="U179" i="2" s="1"/>
  <c r="AE178" i="2" l="1"/>
  <c r="AA178" i="2" l="1"/>
  <c r="R178" i="2"/>
  <c r="AX177" i="2" l="1"/>
  <c r="AC177" i="2" a="1"/>
  <c r="AN177" i="2"/>
  <c r="H177" i="2" a="1"/>
  <c r="AH177" i="2"/>
  <c r="N177" i="2" a="1"/>
  <c r="AK177" i="2" a="1"/>
  <c r="I177" i="2"/>
  <c r="AT177" i="2" a="1"/>
  <c r="AU177" i="2" a="1"/>
  <c r="AQ177" i="2"/>
  <c r="K177" i="2" a="1"/>
  <c r="AF177" i="2" a="1"/>
  <c r="L177" i="2" a="1"/>
  <c r="M177" i="2" a="1"/>
  <c r="AR177" i="2"/>
  <c r="AJ177" i="2"/>
  <c r="AO177" i="2"/>
  <c r="AS177" i="2"/>
  <c r="AG177" i="2" a="1"/>
  <c r="E177" i="2"/>
  <c r="AI177" i="2"/>
  <c r="J177" i="2"/>
  <c r="AV177" i="2" a="1"/>
  <c r="AL177" i="2"/>
  <c r="F177" i="2"/>
  <c r="Q177" i="2" s="1" a="1"/>
  <c r="AP177" i="2"/>
  <c r="AD177" i="2" a="1"/>
  <c r="BC177" i="2"/>
  <c r="AD177" i="2" l="1"/>
  <c r="Q177" i="2"/>
  <c r="AV177" i="2"/>
  <c r="AG177" i="2"/>
  <c r="M177" i="2"/>
  <c r="L177" i="2"/>
  <c r="AF177" i="2"/>
  <c r="K177" i="2"/>
  <c r="AU177" i="2"/>
  <c r="AT177" i="2"/>
  <c r="AK177" i="2"/>
  <c r="N177" i="2"/>
  <c r="H177" i="2"/>
  <c r="AC177" i="2"/>
  <c r="AM178" i="2"/>
  <c r="AB178" i="2"/>
  <c r="S178" i="2"/>
  <c r="AW177" i="2" l="1"/>
  <c r="Z178" i="2"/>
  <c r="Y178" i="2"/>
  <c r="T178" i="2"/>
  <c r="U178" i="2" s="1"/>
  <c r="AE177" i="2" l="1"/>
  <c r="AA177" i="2" l="1"/>
  <c r="R177" i="2"/>
  <c r="AX176" i="2" l="1"/>
  <c r="AC176" i="2" a="1"/>
  <c r="I176" i="2"/>
  <c r="AT176" i="2" a="1"/>
  <c r="H176" i="2" a="1"/>
  <c r="AG176" i="2" a="1"/>
  <c r="BC176" i="2"/>
  <c r="AI176" i="2"/>
  <c r="M176" i="2" a="1"/>
  <c r="AP176" i="2"/>
  <c r="AR176" i="2"/>
  <c r="K176" i="2" a="1"/>
  <c r="J176" i="2"/>
  <c r="AO176" i="2"/>
  <c r="AJ176" i="2"/>
  <c r="AQ176" i="2"/>
  <c r="AV176" i="2" a="1"/>
  <c r="AD176" i="2" a="1"/>
  <c r="N176" i="2" a="1"/>
  <c r="AN176" i="2"/>
  <c r="AH176" i="2"/>
  <c r="AS176" i="2"/>
  <c r="E176" i="2"/>
  <c r="AF176" i="2" a="1"/>
  <c r="AL176" i="2"/>
  <c r="L176" i="2" a="1"/>
  <c r="AU176" i="2" a="1"/>
  <c r="F176" i="2"/>
  <c r="Q176" i="2" s="1" a="1"/>
  <c r="AK176" i="2" a="1"/>
  <c r="AK176" i="2" l="1"/>
  <c r="Q176" i="2"/>
  <c r="AU176" i="2"/>
  <c r="L176" i="2"/>
  <c r="AF176" i="2"/>
  <c r="N176" i="2"/>
  <c r="AD176" i="2"/>
  <c r="AV176" i="2"/>
  <c r="K176" i="2"/>
  <c r="M176" i="2"/>
  <c r="AG176" i="2"/>
  <c r="H176" i="2"/>
  <c r="AT176" i="2"/>
  <c r="AC176" i="2"/>
  <c r="AM177" i="2"/>
  <c r="AB177" i="2"/>
  <c r="S177" i="2"/>
  <c r="AW176" i="2" l="1"/>
  <c r="Z177" i="2"/>
  <c r="Y177" i="2"/>
  <c r="T177" i="2"/>
  <c r="U177" i="2" s="1"/>
  <c r="AE176" i="2" l="1"/>
  <c r="AA176" i="2" l="1"/>
  <c r="R176" i="2"/>
  <c r="AM176" i="2" l="1"/>
  <c r="AB176" i="2"/>
  <c r="AX175" i="2"/>
  <c r="AC175" i="2" a="1"/>
  <c r="I175" i="2"/>
  <c r="N175" i="2" a="1"/>
  <c r="AG175" i="2" a="1"/>
  <c r="AS175" i="2"/>
  <c r="L175" i="2" a="1"/>
  <c r="AN175" i="2"/>
  <c r="AP175" i="2"/>
  <c r="AQ175" i="2"/>
  <c r="F175" i="2"/>
  <c r="Q175" i="2" s="1" a="1"/>
  <c r="AH175" i="2"/>
  <c r="AO175" i="2"/>
  <c r="K175" i="2" a="1"/>
  <c r="AV175" i="2" a="1"/>
  <c r="M175" i="2" a="1"/>
  <c r="AR175" i="2"/>
  <c r="AI175" i="2"/>
  <c r="AU175" i="2" a="1"/>
  <c r="AL175" i="2"/>
  <c r="AT175" i="2" a="1"/>
  <c r="H175" i="2" a="1"/>
  <c r="AJ175" i="2"/>
  <c r="E175" i="2"/>
  <c r="J175" i="2"/>
  <c r="AF175" i="2" a="1"/>
  <c r="BC175" i="2" a="1"/>
  <c r="AK175" i="2" a="1"/>
  <c r="AD175" i="2" a="1"/>
  <c r="S176" i="2"/>
  <c r="AD175" i="2" l="1"/>
  <c r="AK175" i="2"/>
  <c r="BC175" i="2"/>
  <c r="AF175" i="2"/>
  <c r="H175" i="2"/>
  <c r="AT175" i="2"/>
  <c r="AU175" i="2"/>
  <c r="M175" i="2"/>
  <c r="AV175" i="2"/>
  <c r="K175" i="2"/>
  <c r="Q175" i="2"/>
  <c r="L175" i="2"/>
  <c r="AG175" i="2"/>
  <c r="N175" i="2"/>
  <c r="AC175" i="2"/>
  <c r="Z176" i="2"/>
  <c r="Y176" i="2"/>
  <c r="T176" i="2"/>
  <c r="U176" i="2" s="1"/>
  <c r="AW175" i="2" l="1"/>
  <c r="AE175" i="2" l="1"/>
  <c r="AA175" i="2" l="1"/>
  <c r="R175" i="2"/>
  <c r="AX174" i="2" l="1"/>
  <c r="AC174" i="2" a="1"/>
  <c r="I174" i="2"/>
  <c r="N174" i="2" a="1"/>
  <c r="AG174" i="2" a="1"/>
  <c r="AS174" i="2"/>
  <c r="L174" i="2" a="1"/>
  <c r="AN174" i="2"/>
  <c r="AP174" i="2"/>
  <c r="AQ174" i="2"/>
  <c r="F174" i="2"/>
  <c r="Q174" i="2" s="1" a="1"/>
  <c r="AH174" i="2"/>
  <c r="AO174" i="2"/>
  <c r="K174" i="2" a="1"/>
  <c r="AV174" i="2" a="1"/>
  <c r="M174" i="2" a="1"/>
  <c r="AR174" i="2"/>
  <c r="AI174" i="2"/>
  <c r="AU174" i="2" a="1"/>
  <c r="AL174" i="2"/>
  <c r="AT174" i="2" a="1"/>
  <c r="H174" i="2" a="1"/>
  <c r="AJ174" i="2"/>
  <c r="E174" i="2"/>
  <c r="J174" i="2"/>
  <c r="AF174" i="2" a="1"/>
  <c r="AK174" i="2" a="1"/>
  <c r="BC174" i="2"/>
  <c r="AD174" i="2" a="1"/>
  <c r="AD174" i="2" l="1"/>
  <c r="AK174" i="2"/>
  <c r="AF174" i="2"/>
  <c r="H174" i="2"/>
  <c r="AT174" i="2"/>
  <c r="AU174" i="2"/>
  <c r="M174" i="2"/>
  <c r="AV174" i="2"/>
  <c r="K174" i="2"/>
  <c r="Q174" i="2"/>
  <c r="L174" i="2"/>
  <c r="AG174" i="2"/>
  <c r="N174" i="2"/>
  <c r="AC174" i="2"/>
  <c r="AM175" i="2"/>
  <c r="AB175" i="2"/>
  <c r="S175" i="2"/>
  <c r="AW174" i="2" l="1"/>
  <c r="Z175" i="2"/>
  <c r="Y175" i="2"/>
  <c r="T175" i="2"/>
  <c r="U175" i="2" s="1"/>
  <c r="AE174" i="2" l="1"/>
  <c r="AA174" i="2" l="1"/>
  <c r="R174" i="2"/>
  <c r="AM174" i="2" l="1"/>
  <c r="AB174" i="2"/>
  <c r="AX173" i="2"/>
  <c r="I173" i="2"/>
  <c r="AC173" i="2" a="1"/>
  <c r="AI173" i="2"/>
  <c r="AR173" i="2"/>
  <c r="AU173" i="2" a="1"/>
  <c r="M173" i="2" a="1"/>
  <c r="E173" i="2"/>
  <c r="AL173" i="2"/>
  <c r="K173" i="2" a="1"/>
  <c r="AJ173" i="2"/>
  <c r="AO173" i="2"/>
  <c r="AH173" i="2"/>
  <c r="AP173" i="2"/>
  <c r="AN173" i="2"/>
  <c r="AS173" i="2"/>
  <c r="AK173" i="2" a="1"/>
  <c r="AG173" i="2" a="1"/>
  <c r="N173" i="2" a="1"/>
  <c r="J173" i="2"/>
  <c r="AF173" i="2" a="1"/>
  <c r="AQ173" i="2"/>
  <c r="L173" i="2" a="1"/>
  <c r="AV173" i="2" a="1"/>
  <c r="F173" i="2"/>
  <c r="Q173" i="2" s="1" a="1"/>
  <c r="BC173" i="2" a="1"/>
  <c r="AD173" i="2" a="1"/>
  <c r="AT173" i="2" a="1"/>
  <c r="H173" i="2" a="1"/>
  <c r="S174" i="2"/>
  <c r="H173" i="2" l="1"/>
  <c r="AT173" i="2"/>
  <c r="AD173" i="2"/>
  <c r="BC173" i="2"/>
  <c r="Q173" i="2"/>
  <c r="AV173" i="2"/>
  <c r="L173" i="2"/>
  <c r="AF173" i="2"/>
  <c r="N173" i="2"/>
  <c r="AG173" i="2"/>
  <c r="AK173" i="2"/>
  <c r="K173" i="2"/>
  <c r="M173" i="2"/>
  <c r="AU173" i="2"/>
  <c r="AC173" i="2"/>
  <c r="Z174" i="2"/>
  <c r="Y174" i="2"/>
  <c r="T174" i="2"/>
  <c r="U174" i="2" s="1"/>
  <c r="AW173" i="2" l="1"/>
  <c r="AE173" i="2" l="1"/>
  <c r="AA173" i="2" l="1"/>
  <c r="R173" i="2"/>
  <c r="AM173" i="2" l="1"/>
  <c r="AB173" i="2"/>
  <c r="AX172" i="2"/>
  <c r="S173" i="2"/>
  <c r="I172" i="2"/>
  <c r="AC172" i="2" a="1"/>
  <c r="AI172" i="2"/>
  <c r="AR172" i="2"/>
  <c r="AU172" i="2" a="1"/>
  <c r="M172" i="2" a="1"/>
  <c r="E172" i="2"/>
  <c r="K172" i="2" a="1"/>
  <c r="AL172" i="2"/>
  <c r="AJ172" i="2"/>
  <c r="AO172" i="2"/>
  <c r="AH172" i="2"/>
  <c r="AN172" i="2"/>
  <c r="AS172" i="2"/>
  <c r="AP172" i="2"/>
  <c r="AK172" i="2" a="1"/>
  <c r="AG172" i="2" a="1"/>
  <c r="AQ172" i="2"/>
  <c r="N172" i="2" a="1"/>
  <c r="J172" i="2"/>
  <c r="AF172" i="2" a="1"/>
  <c r="L172" i="2" a="1"/>
  <c r="AV172" i="2" a="1"/>
  <c r="F172" i="2"/>
  <c r="Q172" i="2" s="1" a="1"/>
  <c r="AT172" i="2" a="1"/>
  <c r="AD172" i="2" a="1"/>
  <c r="H172" i="2" a="1"/>
  <c r="BC172" i="2" a="1"/>
  <c r="BC172" i="2" l="1"/>
  <c r="H172" i="2"/>
  <c r="AD172" i="2"/>
  <c r="AT172" i="2"/>
  <c r="Q172" i="2"/>
  <c r="AV172" i="2"/>
  <c r="L172" i="2"/>
  <c r="AF172" i="2"/>
  <c r="N172" i="2"/>
  <c r="AG172" i="2"/>
  <c r="AK172" i="2"/>
  <c r="K172" i="2"/>
  <c r="M172" i="2"/>
  <c r="AU172" i="2"/>
  <c r="AC172" i="2"/>
  <c r="Z173" i="2"/>
  <c r="Y173" i="2"/>
  <c r="T173" i="2"/>
  <c r="U173" i="2" s="1"/>
  <c r="AW172" i="2" l="1"/>
  <c r="AE172" i="2" l="1"/>
  <c r="AA172" i="2" l="1"/>
  <c r="R172" i="2"/>
  <c r="AM172" i="2" l="1"/>
  <c r="AB172" i="2"/>
  <c r="AX171" i="2"/>
  <c r="S172" i="2"/>
  <c r="AC171" i="2" a="1"/>
  <c r="I171" i="2"/>
  <c r="AO171" i="2"/>
  <c r="AP171" i="2"/>
  <c r="AU171" i="2" a="1"/>
  <c r="AL171" i="2"/>
  <c r="AJ171" i="2"/>
  <c r="E171" i="2"/>
  <c r="J171" i="2"/>
  <c r="M171" i="2" a="1"/>
  <c r="AQ171" i="2"/>
  <c r="L171" i="2" a="1"/>
  <c r="AN171" i="2"/>
  <c r="AT171" i="2" a="1"/>
  <c r="H171" i="2" a="1"/>
  <c r="AI171" i="2"/>
  <c r="AS171" i="2"/>
  <c r="AK171" i="2" a="1"/>
  <c r="K171" i="2" a="1"/>
  <c r="BC171" i="2" a="1"/>
  <c r="AG171" i="2" a="1"/>
  <c r="AD171" i="2" a="1"/>
  <c r="AV171" i="2" a="1"/>
  <c r="AF171" i="2" a="1"/>
  <c r="AH171" i="2"/>
  <c r="N171" i="2" a="1"/>
  <c r="F171" i="2"/>
  <c r="Q171" i="2" s="1" a="1"/>
  <c r="AR171" i="2"/>
  <c r="Q171" i="2" l="1"/>
  <c r="N171" i="2"/>
  <c r="AF171" i="2"/>
  <c r="AV171" i="2"/>
  <c r="AD171" i="2"/>
  <c r="AG171" i="2"/>
  <c r="BC171" i="2"/>
  <c r="K171" i="2"/>
  <c r="AK171" i="2"/>
  <c r="H171" i="2"/>
  <c r="AT171" i="2"/>
  <c r="L171" i="2"/>
  <c r="M171" i="2"/>
  <c r="AU171" i="2"/>
  <c r="AC171" i="2"/>
  <c r="Z172" i="2"/>
  <c r="Y172" i="2"/>
  <c r="T172" i="2"/>
  <c r="U172" i="2" s="1"/>
  <c r="AW171" i="2" l="1"/>
  <c r="AE171" i="2" l="1"/>
  <c r="AA171" i="2" l="1"/>
  <c r="R171" i="2"/>
  <c r="AX170" i="2" l="1"/>
  <c r="AC170" i="2" a="1"/>
  <c r="I170" i="2"/>
  <c r="AG170" i="2" a="1"/>
  <c r="AN170" i="2"/>
  <c r="AO170" i="2"/>
  <c r="E170" i="2"/>
  <c r="K170" i="2" a="1"/>
  <c r="AH170" i="2"/>
  <c r="AS170" i="2"/>
  <c r="AQ170" i="2"/>
  <c r="AU170" i="2" a="1"/>
  <c r="L170" i="2" a="1"/>
  <c r="AP170" i="2"/>
  <c r="AF170" i="2" a="1"/>
  <c r="J170" i="2"/>
  <c r="AI170" i="2"/>
  <c r="BC170" i="2"/>
  <c r="M170" i="2" a="1"/>
  <c r="AT170" i="2" a="1"/>
  <c r="H170" i="2" a="1"/>
  <c r="AK170" i="2" a="1"/>
  <c r="AV170" i="2" a="1"/>
  <c r="AR170" i="2"/>
  <c r="F170" i="2"/>
  <c r="Q170" i="2" s="1" a="1"/>
  <c r="AJ170" i="2"/>
  <c r="AD170" i="2" a="1"/>
  <c r="AL170" i="2"/>
  <c r="N170" i="2" a="1"/>
  <c r="N170" i="2" l="1"/>
  <c r="AD170" i="2"/>
  <c r="Q170" i="2"/>
  <c r="AV170" i="2"/>
  <c r="AK170" i="2"/>
  <c r="H170" i="2"/>
  <c r="AT170" i="2"/>
  <c r="M170" i="2"/>
  <c r="AF170" i="2"/>
  <c r="L170" i="2"/>
  <c r="AU170" i="2"/>
  <c r="K170" i="2"/>
  <c r="AG170" i="2"/>
  <c r="AC170" i="2"/>
  <c r="AM171" i="2"/>
  <c r="AB171" i="2"/>
  <c r="S171" i="2" s="1"/>
  <c r="AW170" i="2" l="1"/>
  <c r="Y171" i="2"/>
  <c r="Z171" i="2"/>
  <c r="T171" i="2"/>
  <c r="U171" i="2" s="1"/>
  <c r="AE170" i="2" l="1"/>
  <c r="AA170" i="2" l="1"/>
  <c r="R170" i="2"/>
  <c r="AM170" i="2" l="1"/>
  <c r="AB170" i="2"/>
  <c r="AX169" i="2"/>
  <c r="AC169" i="2" a="1"/>
  <c r="I169" i="2"/>
  <c r="AD169" i="2" a="1"/>
  <c r="AJ169" i="2"/>
  <c r="AS169" i="2"/>
  <c r="AO169" i="2"/>
  <c r="AR169" i="2"/>
  <c r="AN169" i="2"/>
  <c r="K169" i="2" a="1"/>
  <c r="AF169" i="2" a="1"/>
  <c r="E169" i="2"/>
  <c r="L169" i="2" a="1"/>
  <c r="F169" i="2"/>
  <c r="Q169" i="2" s="1" a="1"/>
  <c r="AK169" i="2" a="1"/>
  <c r="AG169" i="2" a="1"/>
  <c r="AQ169" i="2"/>
  <c r="AI169" i="2"/>
  <c r="M169" i="2" a="1"/>
  <c r="AU169" i="2" a="1"/>
  <c r="AP169" i="2"/>
  <c r="N169" i="2" a="1"/>
  <c r="AL169" i="2"/>
  <c r="J169" i="2"/>
  <c r="BC169" i="2" a="1"/>
  <c r="AT169" i="2" a="1"/>
  <c r="AH169" i="2"/>
  <c r="AV169" i="2" a="1"/>
  <c r="H169" i="2" a="1"/>
  <c r="S170" i="2"/>
  <c r="H169" i="2" l="1"/>
  <c r="AV169" i="2"/>
  <c r="AT169" i="2"/>
  <c r="BC169" i="2"/>
  <c r="N169" i="2"/>
  <c r="AU169" i="2"/>
  <c r="M169" i="2"/>
  <c r="AG169" i="2"/>
  <c r="AK169" i="2"/>
  <c r="Q169" i="2"/>
  <c r="L169" i="2"/>
  <c r="AF169" i="2"/>
  <c r="K169" i="2"/>
  <c r="AD169" i="2"/>
  <c r="AC169" i="2"/>
  <c r="Y170" i="2"/>
  <c r="Z170" i="2"/>
  <c r="T170" i="2"/>
  <c r="U170" i="2" s="1"/>
  <c r="AW169" i="2" l="1"/>
  <c r="AE169" i="2" l="1"/>
  <c r="AA169" i="2" l="1"/>
  <c r="R169" i="2"/>
  <c r="AX168" i="2" l="1"/>
  <c r="AC168" i="2" a="1"/>
  <c r="I168" i="2"/>
  <c r="AD168" i="2" a="1"/>
  <c r="AR168" i="2"/>
  <c r="AJ168" i="2"/>
  <c r="AS168" i="2"/>
  <c r="AO168" i="2"/>
  <c r="AN168" i="2"/>
  <c r="AK168" i="2" a="1"/>
  <c r="AG168" i="2" a="1"/>
  <c r="F168" i="2"/>
  <c r="Q168" i="2" s="1" a="1"/>
  <c r="E168" i="2"/>
  <c r="K168" i="2" a="1"/>
  <c r="AF168" i="2" a="1"/>
  <c r="L168" i="2" a="1"/>
  <c r="AI168" i="2"/>
  <c r="N168" i="2" a="1"/>
  <c r="AP168" i="2"/>
  <c r="AU168" i="2" a="1"/>
  <c r="M168" i="2" a="1"/>
  <c r="AQ168" i="2"/>
  <c r="J168" i="2"/>
  <c r="AL168" i="2"/>
  <c r="AH168" i="2"/>
  <c r="H168" i="2" a="1"/>
  <c r="AV168" i="2" a="1"/>
  <c r="AT168" i="2" a="1"/>
  <c r="BC168" i="2"/>
  <c r="AT168" i="2" l="1"/>
  <c r="AV168" i="2"/>
  <c r="H168" i="2"/>
  <c r="M168" i="2"/>
  <c r="AU168" i="2"/>
  <c r="N168" i="2"/>
  <c r="L168" i="2"/>
  <c r="AF168" i="2"/>
  <c r="K168" i="2"/>
  <c r="Q168" i="2"/>
  <c r="AG168" i="2"/>
  <c r="AK168" i="2"/>
  <c r="AD168" i="2"/>
  <c r="AC168" i="2"/>
  <c r="AM169" i="2"/>
  <c r="AB169" i="2"/>
  <c r="S169" i="2"/>
  <c r="AW168" i="2" l="1"/>
  <c r="Z169" i="2"/>
  <c r="Y169" i="2"/>
  <c r="T169" i="2"/>
  <c r="U169" i="2" s="1"/>
  <c r="AE168" i="2" l="1"/>
  <c r="AA168" i="2" l="1"/>
  <c r="R168" i="2"/>
  <c r="AM168" i="2" l="1"/>
  <c r="AB168" i="2"/>
  <c r="AX167" i="2"/>
  <c r="S168" i="2"/>
  <c r="AC167" i="2" a="1"/>
  <c r="I167" i="2"/>
  <c r="AR167" i="2"/>
  <c r="AD167" i="2" a="1"/>
  <c r="BC167" i="2" a="1"/>
  <c r="J167" i="2"/>
  <c r="AS167" i="2"/>
  <c r="AO167" i="2"/>
  <c r="AF167" i="2" a="1"/>
  <c r="AL167" i="2"/>
  <c r="AG167" i="2" a="1"/>
  <c r="AN167" i="2"/>
  <c r="K167" i="2" a="1"/>
  <c r="AP167" i="2"/>
  <c r="N167" i="2" a="1"/>
  <c r="M167" i="2" a="1"/>
  <c r="AH167" i="2"/>
  <c r="AJ167" i="2"/>
  <c r="AI167" i="2"/>
  <c r="AK167" i="2" a="1"/>
  <c r="F167" i="2"/>
  <c r="Q167" i="2" s="1" a="1"/>
  <c r="AT167" i="2" a="1"/>
  <c r="H167" i="2" a="1"/>
  <c r="AV167" i="2" a="1"/>
  <c r="E167" i="2"/>
  <c r="AQ167" i="2"/>
  <c r="L167" i="2" a="1"/>
  <c r="AU167" i="2" a="1"/>
  <c r="AU167" i="2" l="1"/>
  <c r="L167" i="2"/>
  <c r="AV167" i="2"/>
  <c r="H167" i="2"/>
  <c r="AT167" i="2"/>
  <c r="Q167" i="2"/>
  <c r="AK167" i="2"/>
  <c r="M167" i="2"/>
  <c r="N167" i="2"/>
  <c r="K167" i="2"/>
  <c r="AG167" i="2"/>
  <c r="AF167" i="2"/>
  <c r="BC167" i="2"/>
  <c r="AD167" i="2"/>
  <c r="AC167" i="2"/>
  <c r="Y168" i="2"/>
  <c r="Z168" i="2"/>
  <c r="T168" i="2"/>
  <c r="U168" i="2" s="1"/>
  <c r="AW167" i="2" l="1"/>
  <c r="AE167" i="2" l="1"/>
  <c r="AA167" i="2" l="1"/>
  <c r="R167" i="2"/>
  <c r="AX166" i="2" l="1"/>
  <c r="AC166" i="2" a="1"/>
  <c r="I166" i="2"/>
  <c r="AR166" i="2"/>
  <c r="AD166" i="2" a="1"/>
  <c r="BC166" i="2"/>
  <c r="J166" i="2"/>
  <c r="AS166" i="2"/>
  <c r="AO166" i="2"/>
  <c r="AF166" i="2" a="1"/>
  <c r="AL166" i="2"/>
  <c r="AG166" i="2" a="1"/>
  <c r="AN166" i="2"/>
  <c r="K166" i="2" a="1"/>
  <c r="AP166" i="2"/>
  <c r="N166" i="2" a="1"/>
  <c r="M166" i="2" a="1"/>
  <c r="AH166" i="2"/>
  <c r="AJ166" i="2"/>
  <c r="AI166" i="2"/>
  <c r="AK166" i="2" a="1"/>
  <c r="F166" i="2"/>
  <c r="Q166" i="2" s="1" a="1"/>
  <c r="AT166" i="2" a="1"/>
  <c r="H166" i="2" a="1"/>
  <c r="AV166" i="2" a="1"/>
  <c r="E166" i="2"/>
  <c r="AQ166" i="2"/>
  <c r="L166" i="2" a="1"/>
  <c r="AU166" i="2" a="1"/>
  <c r="AU166" i="2" l="1"/>
  <c r="L166" i="2"/>
  <c r="AV166" i="2"/>
  <c r="H166" i="2"/>
  <c r="AT166" i="2"/>
  <c r="Q166" i="2"/>
  <c r="AK166" i="2"/>
  <c r="M166" i="2"/>
  <c r="N166" i="2"/>
  <c r="K166" i="2"/>
  <c r="AG166" i="2"/>
  <c r="AF166" i="2"/>
  <c r="AD166" i="2"/>
  <c r="AC166" i="2"/>
  <c r="AM167" i="2"/>
  <c r="AB167" i="2"/>
  <c r="S167" i="2"/>
  <c r="AW166" i="2" l="1"/>
  <c r="Z167" i="2"/>
  <c r="Y167" i="2"/>
  <c r="T167" i="2"/>
  <c r="U167" i="2" s="1"/>
  <c r="AE166" i="2" l="1"/>
  <c r="AA166" i="2" l="1"/>
  <c r="R166" i="2"/>
  <c r="AM166" i="2" l="1"/>
  <c r="AB166" i="2"/>
  <c r="AX165" i="2"/>
  <c r="I165" i="2"/>
  <c r="J165" i="2"/>
  <c r="AO165" i="2"/>
  <c r="AG165" i="2" a="1"/>
  <c r="AJ165" i="2"/>
  <c r="AF165" i="2" a="1"/>
  <c r="AV165" i="2" a="1"/>
  <c r="K165" i="2" a="1"/>
  <c r="AL165" i="2"/>
  <c r="L165" i="2" a="1"/>
  <c r="E165" i="2"/>
  <c r="F165" i="2"/>
  <c r="Q165" i="2" s="1" a="1"/>
  <c r="AI165" i="2"/>
  <c r="AH165" i="2"/>
  <c r="AS165" i="2"/>
  <c r="AD165" i="2" a="1"/>
  <c r="AQ165" i="2"/>
  <c r="AT165" i="2" a="1"/>
  <c r="H165" i="2" a="1"/>
  <c r="AP165" i="2"/>
  <c r="AN165" i="2"/>
  <c r="BC165" i="2" a="1"/>
  <c r="AR165" i="2"/>
  <c r="AK165" i="2" a="1"/>
  <c r="N165" i="2" a="1"/>
  <c r="M165" i="2" a="1"/>
  <c r="AU165" i="2" a="1"/>
  <c r="AC165" i="2" a="1"/>
  <c r="S166" i="2"/>
  <c r="AC165" i="2" l="1"/>
  <c r="AU165" i="2"/>
  <c r="M165" i="2"/>
  <c r="N165" i="2"/>
  <c r="AK165" i="2"/>
  <c r="BC165" i="2"/>
  <c r="H165" i="2"/>
  <c r="AT165" i="2"/>
  <c r="AD165" i="2"/>
  <c r="Q165" i="2"/>
  <c r="L165" i="2"/>
  <c r="K165" i="2"/>
  <c r="AV165" i="2"/>
  <c r="AF165" i="2"/>
  <c r="AG165" i="2"/>
  <c r="Y166" i="2"/>
  <c r="Z166" i="2"/>
  <c r="T166" i="2"/>
  <c r="U166" i="2" s="1"/>
  <c r="AW165" i="2" l="1"/>
  <c r="AE165" i="2" l="1"/>
  <c r="AA165" i="2" l="1"/>
  <c r="R165" i="2"/>
  <c r="AX164" i="2" l="1"/>
  <c r="AC164" i="2" a="1"/>
  <c r="I164" i="2"/>
  <c r="L164" i="2" a="1"/>
  <c r="AP164" i="2"/>
  <c r="AO164" i="2"/>
  <c r="E164" i="2"/>
  <c r="AL164" i="2"/>
  <c r="M164" i="2" a="1"/>
  <c r="AN164" i="2"/>
  <c r="AK164" i="2" a="1"/>
  <c r="AD164" i="2" a="1"/>
  <c r="AV164" i="2" a="1"/>
  <c r="AS164" i="2"/>
  <c r="N164" i="2" a="1"/>
  <c r="H164" i="2" a="1"/>
  <c r="AJ164" i="2"/>
  <c r="AT164" i="2" a="1"/>
  <c r="AR164" i="2"/>
  <c r="AQ164" i="2"/>
  <c r="AH164" i="2"/>
  <c r="K164" i="2" a="1"/>
  <c r="AG164" i="2" a="1"/>
  <c r="F164" i="2"/>
  <c r="Q164" i="2" s="1" a="1"/>
  <c r="J164" i="2"/>
  <c r="AI164" i="2"/>
  <c r="AU164" i="2" a="1"/>
  <c r="AF164" i="2" a="1"/>
  <c r="BC164" i="2"/>
  <c r="AF164" i="2" l="1"/>
  <c r="AU164" i="2"/>
  <c r="Q164" i="2"/>
  <c r="AG164" i="2"/>
  <c r="K164" i="2"/>
  <c r="AT164" i="2"/>
  <c r="H164" i="2"/>
  <c r="N164" i="2"/>
  <c r="AV164" i="2"/>
  <c r="AD164" i="2"/>
  <c r="AK164" i="2"/>
  <c r="M164" i="2"/>
  <c r="L164" i="2"/>
  <c r="AC164" i="2"/>
  <c r="AM165" i="2"/>
  <c r="AB165" i="2"/>
  <c r="S165" i="2"/>
  <c r="AW164" i="2" l="1"/>
  <c r="Z165" i="2"/>
  <c r="Y165" i="2"/>
  <c r="T165" i="2"/>
  <c r="U165" i="2" s="1"/>
  <c r="AE164" i="2" l="1"/>
  <c r="AA164" i="2" l="1"/>
  <c r="R164" i="2"/>
  <c r="AX163" i="2" l="1"/>
  <c r="AC163" i="2" a="1"/>
  <c r="I163" i="2"/>
  <c r="L163" i="2" a="1"/>
  <c r="AP163" i="2"/>
  <c r="AO163" i="2"/>
  <c r="AL163" i="2"/>
  <c r="E163" i="2"/>
  <c r="AN163" i="2"/>
  <c r="AV163" i="2" a="1"/>
  <c r="M163" i="2" a="1"/>
  <c r="N163" i="2" a="1"/>
  <c r="AK163" i="2" a="1"/>
  <c r="AD163" i="2" a="1"/>
  <c r="AS163" i="2"/>
  <c r="AR163" i="2"/>
  <c r="AT163" i="2" a="1"/>
  <c r="H163" i="2" a="1"/>
  <c r="AJ163" i="2"/>
  <c r="AQ163" i="2"/>
  <c r="AH163" i="2"/>
  <c r="K163" i="2" a="1"/>
  <c r="J163" i="2"/>
  <c r="AG163" i="2" a="1"/>
  <c r="F163" i="2"/>
  <c r="Q163" i="2" s="1" a="1"/>
  <c r="AU163" i="2" a="1"/>
  <c r="AF163" i="2" a="1"/>
  <c r="AI163" i="2"/>
  <c r="BC163" i="2"/>
  <c r="AF163" i="2" l="1"/>
  <c r="AU163" i="2"/>
  <c r="Q163" i="2"/>
  <c r="AG163" i="2"/>
  <c r="K163" i="2"/>
  <c r="H163" i="2"/>
  <c r="AT163" i="2"/>
  <c r="AD163" i="2"/>
  <c r="AK163" i="2"/>
  <c r="N163" i="2"/>
  <c r="M163" i="2"/>
  <c r="AV163" i="2"/>
  <c r="L163" i="2"/>
  <c r="AC163" i="2"/>
  <c r="AM164" i="2"/>
  <c r="AB164" i="2"/>
  <c r="S164" i="2"/>
  <c r="AW163" i="2" l="1"/>
  <c r="Y164" i="2"/>
  <c r="Z164" i="2"/>
  <c r="T164" i="2"/>
  <c r="U164" i="2" s="1"/>
  <c r="AE163" i="2" l="1"/>
  <c r="AA163" i="2" l="1"/>
  <c r="R163" i="2"/>
  <c r="AM163" i="2" l="1"/>
  <c r="AB163" i="2"/>
  <c r="AX162" i="2"/>
  <c r="S163" i="2"/>
  <c r="AC162" i="2" a="1"/>
  <c r="I162" i="2"/>
  <c r="N162" i="2" a="1"/>
  <c r="AD162" i="2" a="1"/>
  <c r="AG162" i="2" a="1"/>
  <c r="F162" i="2"/>
  <c r="Q162" i="2" s="1" a="1"/>
  <c r="AQ162" i="2"/>
  <c r="AH162" i="2"/>
  <c r="AI162" i="2"/>
  <c r="AR162" i="2"/>
  <c r="AP162" i="2"/>
  <c r="AK162" i="2" a="1"/>
  <c r="AV162" i="2" a="1"/>
  <c r="BC162" i="2" a="1"/>
  <c r="AT162" i="2" a="1"/>
  <c r="H162" i="2" a="1"/>
  <c r="K162" i="2" a="1"/>
  <c r="AJ162" i="2"/>
  <c r="AN162" i="2"/>
  <c r="AU162" i="2" a="1"/>
  <c r="E162" i="2"/>
  <c r="AS162" i="2"/>
  <c r="AL162" i="2"/>
  <c r="AO162" i="2"/>
  <c r="J162" i="2"/>
  <c r="M162" i="2" a="1"/>
  <c r="L162" i="2" a="1"/>
  <c r="AF162" i="2" a="1"/>
  <c r="AF162" i="2" l="1"/>
  <c r="L162" i="2"/>
  <c r="M162" i="2"/>
  <c r="AU162" i="2"/>
  <c r="K162" i="2"/>
  <c r="H162" i="2"/>
  <c r="AT162" i="2"/>
  <c r="BC162" i="2"/>
  <c r="AV162" i="2"/>
  <c r="AK162" i="2"/>
  <c r="Q162" i="2"/>
  <c r="AG162" i="2"/>
  <c r="AD162" i="2"/>
  <c r="N162" i="2"/>
  <c r="AC162" i="2"/>
  <c r="Z163" i="2"/>
  <c r="Y163" i="2"/>
  <c r="T163" i="2"/>
  <c r="U163" i="2" s="1"/>
  <c r="AW162" i="2" l="1"/>
  <c r="AE162" i="2" l="1"/>
  <c r="AA162" i="2" l="1"/>
  <c r="R162" i="2"/>
  <c r="AM162" i="2" l="1"/>
  <c r="AB162" i="2"/>
  <c r="AX161" i="2"/>
  <c r="S162" i="2"/>
  <c r="AC161" i="2" a="1"/>
  <c r="I161" i="2"/>
  <c r="N161" i="2" a="1"/>
  <c r="AD161" i="2" a="1"/>
  <c r="AG161" i="2" a="1"/>
  <c r="F161" i="2"/>
  <c r="Q161" i="2" s="1" a="1"/>
  <c r="AQ161" i="2"/>
  <c r="AH161" i="2"/>
  <c r="AI161" i="2"/>
  <c r="AR161" i="2"/>
  <c r="AP161" i="2"/>
  <c r="AK161" i="2" a="1"/>
  <c r="AV161" i="2" a="1"/>
  <c r="BC161" i="2" a="1"/>
  <c r="AT161" i="2" a="1"/>
  <c r="H161" i="2" a="1"/>
  <c r="K161" i="2" a="1"/>
  <c r="AJ161" i="2"/>
  <c r="AN161" i="2"/>
  <c r="AU161" i="2" a="1"/>
  <c r="E161" i="2"/>
  <c r="AS161" i="2"/>
  <c r="AL161" i="2"/>
  <c r="AO161" i="2"/>
  <c r="J161" i="2"/>
  <c r="M161" i="2" a="1"/>
  <c r="L161" i="2" a="1"/>
  <c r="AF161" i="2" a="1"/>
  <c r="AF161" i="2" l="1"/>
  <c r="L161" i="2"/>
  <c r="M161" i="2"/>
  <c r="AU161" i="2"/>
  <c r="K161" i="2"/>
  <c r="H161" i="2"/>
  <c r="AT161" i="2"/>
  <c r="BC161" i="2"/>
  <c r="AV161" i="2"/>
  <c r="AK161" i="2"/>
  <c r="Q161" i="2"/>
  <c r="AG161" i="2"/>
  <c r="AD161" i="2"/>
  <c r="N161" i="2"/>
  <c r="AC161" i="2"/>
  <c r="Z162" i="2"/>
  <c r="Y162" i="2"/>
  <c r="T162" i="2"/>
  <c r="U162" i="2" s="1"/>
  <c r="AW161" i="2" l="1"/>
  <c r="AE161" i="2" l="1"/>
  <c r="AA161" i="2" l="1"/>
  <c r="R161" i="2"/>
  <c r="AM161" i="2" l="1"/>
  <c r="AB161" i="2"/>
  <c r="AX160" i="2"/>
  <c r="S161" i="2"/>
  <c r="AC160" i="2" a="1"/>
  <c r="I160" i="2"/>
  <c r="J160" i="2"/>
  <c r="AN160" i="2"/>
  <c r="AV160" i="2" a="1"/>
  <c r="AF160" i="2" a="1"/>
  <c r="AQ160" i="2"/>
  <c r="E160" i="2"/>
  <c r="AK160" i="2" a="1"/>
  <c r="AS160" i="2"/>
  <c r="K160" i="2" a="1"/>
  <c r="F160" i="2"/>
  <c r="Q160" i="2" s="1" a="1"/>
  <c r="AT160" i="2" a="1"/>
  <c r="H160" i="2" a="1"/>
  <c r="AU160" i="2" a="1"/>
  <c r="AG160" i="2" a="1"/>
  <c r="L160" i="2" a="1"/>
  <c r="N160" i="2" a="1"/>
  <c r="AJ160" i="2"/>
  <c r="AH160" i="2"/>
  <c r="AO160" i="2"/>
  <c r="AI160" i="2"/>
  <c r="AP160" i="2"/>
  <c r="AL160" i="2"/>
  <c r="AD160" i="2" a="1"/>
  <c r="BC160" i="2" a="1"/>
  <c r="M160" i="2" a="1"/>
  <c r="AR160" i="2"/>
  <c r="M160" i="2" l="1"/>
  <c r="BC160" i="2"/>
  <c r="AD160" i="2"/>
  <c r="N160" i="2"/>
  <c r="L160" i="2"/>
  <c r="AG160" i="2"/>
  <c r="AU160" i="2"/>
  <c r="H160" i="2"/>
  <c r="AT160" i="2"/>
  <c r="Q160" i="2"/>
  <c r="K160" i="2"/>
  <c r="AK160" i="2"/>
  <c r="AF160" i="2"/>
  <c r="AV160" i="2"/>
  <c r="AC160" i="2"/>
  <c r="Z161" i="2"/>
  <c r="Y161" i="2"/>
  <c r="T161" i="2"/>
  <c r="U161" i="2" s="1"/>
  <c r="AW160" i="2" l="1"/>
  <c r="AE160" i="2" l="1"/>
  <c r="AA160" i="2" l="1"/>
  <c r="R160" i="2"/>
  <c r="AM160" i="2" l="1"/>
  <c r="AB160" i="2"/>
  <c r="AX159" i="2"/>
  <c r="I159" i="2"/>
  <c r="AC159" i="2" a="1"/>
  <c r="AR159" i="2"/>
  <c r="AU159" i="2" a="1"/>
  <c r="AI159" i="2"/>
  <c r="E159" i="2"/>
  <c r="M159" i="2" a="1"/>
  <c r="AL159" i="2"/>
  <c r="K159" i="2" a="1"/>
  <c r="AJ159" i="2"/>
  <c r="AH159" i="2"/>
  <c r="AO159" i="2"/>
  <c r="AP159" i="2"/>
  <c r="AS159" i="2"/>
  <c r="AN159" i="2"/>
  <c r="AG159" i="2" a="1"/>
  <c r="AK159" i="2" a="1"/>
  <c r="N159" i="2" a="1"/>
  <c r="AQ159" i="2"/>
  <c r="AF159" i="2" a="1"/>
  <c r="J159" i="2"/>
  <c r="L159" i="2" a="1"/>
  <c r="AV159" i="2" a="1"/>
  <c r="AT159" i="2" a="1"/>
  <c r="F159" i="2"/>
  <c r="Q159" i="2" s="1" a="1"/>
  <c r="BC159" i="2" a="1"/>
  <c r="H159" i="2" a="1"/>
  <c r="AD159" i="2" a="1"/>
  <c r="S160" i="2"/>
  <c r="AD159" i="2" l="1"/>
  <c r="H159" i="2"/>
  <c r="BC159" i="2"/>
  <c r="Q159" i="2"/>
  <c r="AT159" i="2"/>
  <c r="AV159" i="2"/>
  <c r="L159" i="2"/>
  <c r="AF159" i="2"/>
  <c r="N159" i="2"/>
  <c r="AK159" i="2"/>
  <c r="AG159" i="2"/>
  <c r="K159" i="2"/>
  <c r="M159" i="2"/>
  <c r="AU159" i="2"/>
  <c r="AC159" i="2"/>
  <c r="Z160" i="2"/>
  <c r="Y160" i="2"/>
  <c r="T160" i="2"/>
  <c r="U160" i="2" s="1"/>
  <c r="AW159" i="2" l="1"/>
  <c r="AE159" i="2" l="1"/>
  <c r="AA159" i="2" l="1"/>
  <c r="R159" i="2"/>
  <c r="AM159" i="2" l="1"/>
  <c r="AB159" i="2"/>
  <c r="AX158" i="2"/>
  <c r="S159" i="2"/>
  <c r="AC158" i="2" a="1"/>
  <c r="I158" i="2"/>
  <c r="M158" i="2" a="1"/>
  <c r="AT158" i="2" a="1"/>
  <c r="AK158" i="2" a="1"/>
  <c r="H158" i="2" a="1"/>
  <c r="AH158" i="2"/>
  <c r="BC158" i="2" a="1"/>
  <c r="AO158" i="2"/>
  <c r="AD158" i="2" a="1"/>
  <c r="E158" i="2"/>
  <c r="AR158" i="2"/>
  <c r="AG158" i="2" a="1"/>
  <c r="L158" i="2" a="1"/>
  <c r="AF158" i="2" a="1"/>
  <c r="AS158" i="2"/>
  <c r="AQ158" i="2"/>
  <c r="J158" i="2"/>
  <c r="AJ158" i="2"/>
  <c r="N158" i="2" a="1"/>
  <c r="AI158" i="2"/>
  <c r="AV158" i="2" a="1"/>
  <c r="F158" i="2"/>
  <c r="Q158" i="2" s="1" a="1"/>
  <c r="AL158" i="2"/>
  <c r="AN158" i="2"/>
  <c r="AU158" i="2" a="1"/>
  <c r="AP158" i="2"/>
  <c r="K158" i="2" a="1"/>
  <c r="K158" i="2" l="1"/>
  <c r="AU158" i="2"/>
  <c r="Q158" i="2"/>
  <c r="AV158" i="2"/>
  <c r="N158" i="2"/>
  <c r="AF158" i="2"/>
  <c r="L158" i="2"/>
  <c r="AG158" i="2"/>
  <c r="AD158" i="2"/>
  <c r="BC158" i="2"/>
  <c r="H158" i="2"/>
  <c r="AK158" i="2"/>
  <c r="AT158" i="2"/>
  <c r="M158" i="2"/>
  <c r="AC158" i="2"/>
  <c r="Z159" i="2"/>
  <c r="Y159" i="2"/>
  <c r="T159" i="2"/>
  <c r="U159" i="2" s="1"/>
  <c r="AW158" i="2" l="1"/>
  <c r="AE158" i="2" l="1"/>
  <c r="AA158" i="2" l="1"/>
  <c r="R158" i="2"/>
  <c r="AM158" i="2" l="1"/>
  <c r="AB158" i="2"/>
  <c r="AX157" i="2"/>
  <c r="S158" i="2"/>
  <c r="AC157" i="2" a="1"/>
  <c r="I157" i="2"/>
  <c r="AG157" i="2" a="1"/>
  <c r="AO157" i="2"/>
  <c r="K157" i="2" a="1"/>
  <c r="F157" i="2"/>
  <c r="Q157" i="2" s="1" a="1"/>
  <c r="AF157" i="2" a="1"/>
  <c r="AI157" i="2"/>
  <c r="N157" i="2" a="1"/>
  <c r="AV157" i="2" a="1"/>
  <c r="BC157" i="2" a="1"/>
  <c r="AS157" i="2"/>
  <c r="AQ157" i="2"/>
  <c r="AJ157" i="2"/>
  <c r="AU157" i="2" a="1"/>
  <c r="AR157" i="2"/>
  <c r="AP157" i="2"/>
  <c r="E157" i="2"/>
  <c r="AN157" i="2"/>
  <c r="AT157" i="2" a="1"/>
  <c r="H157" i="2" a="1"/>
  <c r="AK157" i="2" a="1"/>
  <c r="L157" i="2" a="1"/>
  <c r="AD157" i="2" a="1"/>
  <c r="AL157" i="2"/>
  <c r="AH157" i="2"/>
  <c r="M157" i="2" a="1"/>
  <c r="J157" i="2"/>
  <c r="M157" i="2" l="1"/>
  <c r="AD157" i="2"/>
  <c r="L157" i="2"/>
  <c r="AK157" i="2"/>
  <c r="H157" i="2"/>
  <c r="AT157" i="2"/>
  <c r="AU157" i="2"/>
  <c r="BC157" i="2"/>
  <c r="AV157" i="2"/>
  <c r="N157" i="2"/>
  <c r="AF157" i="2"/>
  <c r="Q157" i="2"/>
  <c r="K157" i="2"/>
  <c r="AG157" i="2"/>
  <c r="AC157" i="2"/>
  <c r="Z158" i="2"/>
  <c r="Y158" i="2"/>
  <c r="T158" i="2"/>
  <c r="U158" i="2" s="1"/>
  <c r="AW157" i="2" l="1"/>
  <c r="AE157" i="2" l="1"/>
  <c r="AA157" i="2" l="1"/>
  <c r="R157" i="2"/>
  <c r="AM157" i="2" l="1"/>
  <c r="AB157" i="2"/>
  <c r="AX156" i="2"/>
  <c r="S157" i="2"/>
  <c r="AC156" i="2" a="1"/>
  <c r="I156" i="2"/>
  <c r="AL156" i="2"/>
  <c r="H156" i="2" a="1"/>
  <c r="AD156" i="2" a="1"/>
  <c r="AT156" i="2" a="1"/>
  <c r="AI156" i="2"/>
  <c r="AP156" i="2"/>
  <c r="J156" i="2"/>
  <c r="AO156" i="2"/>
  <c r="AK156" i="2" a="1"/>
  <c r="AR156" i="2"/>
  <c r="AU156" i="2" a="1"/>
  <c r="K156" i="2" a="1"/>
  <c r="AS156" i="2"/>
  <c r="BC156" i="2" a="1"/>
  <c r="AQ156" i="2"/>
  <c r="F156" i="2"/>
  <c r="Q156" i="2" s="1" a="1"/>
  <c r="AH156" i="2"/>
  <c r="AG156" i="2" a="1"/>
  <c r="AN156" i="2"/>
  <c r="AF156" i="2" a="1"/>
  <c r="N156" i="2" a="1"/>
  <c r="AV156" i="2" a="1"/>
  <c r="L156" i="2" a="1"/>
  <c r="AJ156" i="2"/>
  <c r="E156" i="2"/>
  <c r="M156" i="2" a="1"/>
  <c r="M156" i="2" l="1"/>
  <c r="L156" i="2"/>
  <c r="AV156" i="2"/>
  <c r="N156" i="2"/>
  <c r="AF156" i="2"/>
  <c r="AG156" i="2"/>
  <c r="Q156" i="2"/>
  <c r="BC156" i="2"/>
  <c r="K156" i="2"/>
  <c r="AU156" i="2"/>
  <c r="AK156" i="2"/>
  <c r="AT156" i="2"/>
  <c r="AD156" i="2"/>
  <c r="H156" i="2"/>
  <c r="AC156" i="2"/>
  <c r="Z157" i="2"/>
  <c r="Y157" i="2"/>
  <c r="T157" i="2"/>
  <c r="U157" i="2" s="1"/>
  <c r="AW156" i="2" l="1"/>
  <c r="AE156" i="2" l="1"/>
  <c r="AA156" i="2" l="1"/>
  <c r="R156" i="2"/>
  <c r="AM156" i="2" l="1"/>
  <c r="AB156" i="2"/>
  <c r="AX155" i="2"/>
  <c r="AC155" i="2" a="1"/>
  <c r="I155" i="2"/>
  <c r="F155" i="2"/>
  <c r="Q155" i="2" s="1" a="1"/>
  <c r="AQ155" i="2"/>
  <c r="K155" i="2" a="1"/>
  <c r="AJ155" i="2"/>
  <c r="AG155" i="2" a="1"/>
  <c r="AL155" i="2"/>
  <c r="AN155" i="2"/>
  <c r="AK155" i="2" a="1"/>
  <c r="N155" i="2" a="1"/>
  <c r="AP155" i="2"/>
  <c r="AO155" i="2"/>
  <c r="M155" i="2" a="1"/>
  <c r="AV155" i="2" a="1"/>
  <c r="L155" i="2" a="1"/>
  <c r="AU155" i="2" a="1"/>
  <c r="J155" i="2"/>
  <c r="E155" i="2"/>
  <c r="H155" i="2" a="1"/>
  <c r="AS155" i="2"/>
  <c r="AR155" i="2"/>
  <c r="AD155" i="2" a="1"/>
  <c r="AI155" i="2"/>
  <c r="AH155" i="2"/>
  <c r="BC155" i="2" a="1"/>
  <c r="AF155" i="2" a="1"/>
  <c r="AT155" i="2" a="1"/>
  <c r="S156" i="2"/>
  <c r="AT155" i="2" l="1"/>
  <c r="AF155" i="2"/>
  <c r="BC155" i="2"/>
  <c r="AD155" i="2"/>
  <c r="H155" i="2"/>
  <c r="AU155" i="2"/>
  <c r="L155" i="2"/>
  <c r="AV155" i="2"/>
  <c r="M155" i="2"/>
  <c r="N155" i="2"/>
  <c r="AK155" i="2"/>
  <c r="AG155" i="2"/>
  <c r="K155" i="2"/>
  <c r="Q155" i="2"/>
  <c r="AC155" i="2"/>
  <c r="Z156" i="2"/>
  <c r="Y156" i="2"/>
  <c r="T156" i="2"/>
  <c r="U156" i="2" s="1"/>
  <c r="AW155" i="2" l="1"/>
  <c r="AE155" i="2" l="1"/>
  <c r="AA155" i="2" l="1"/>
  <c r="R155" i="2"/>
  <c r="AM155" i="2" l="1"/>
  <c r="AB155" i="2"/>
  <c r="AX154" i="2"/>
  <c r="S155" i="2"/>
  <c r="AC154" i="2" a="1"/>
  <c r="I154" i="2"/>
  <c r="AD154" i="2" a="1"/>
  <c r="AJ154" i="2"/>
  <c r="M154" i="2" a="1"/>
  <c r="E154" i="2"/>
  <c r="AS154" i="2"/>
  <c r="AQ154" i="2"/>
  <c r="AV154" i="2" a="1"/>
  <c r="AK154" i="2" a="1"/>
  <c r="AP154" i="2"/>
  <c r="AI154" i="2"/>
  <c r="AH154" i="2"/>
  <c r="AG154" i="2" a="1"/>
  <c r="AN154" i="2"/>
  <c r="AR154" i="2"/>
  <c r="AO154" i="2"/>
  <c r="K154" i="2" a="1"/>
  <c r="BC154" i="2" a="1"/>
  <c r="J154" i="2"/>
  <c r="L154" i="2" a="1"/>
  <c r="AU154" i="2" a="1"/>
  <c r="AL154" i="2"/>
  <c r="N154" i="2" a="1"/>
  <c r="AT154" i="2" a="1"/>
  <c r="H154" i="2" a="1"/>
  <c r="F154" i="2"/>
  <c r="Q154" i="2" s="1" a="1"/>
  <c r="AF154" i="2" a="1"/>
  <c r="AF154" i="2" l="1"/>
  <c r="Q154" i="2"/>
  <c r="H154" i="2"/>
  <c r="AT154" i="2"/>
  <c r="N154" i="2"/>
  <c r="AU154" i="2"/>
  <c r="L154" i="2"/>
  <c r="BC154" i="2"/>
  <c r="K154" i="2"/>
  <c r="AG154" i="2"/>
  <c r="AK154" i="2"/>
  <c r="AV154" i="2"/>
  <c r="M154" i="2"/>
  <c r="AD154" i="2"/>
  <c r="AC154" i="2"/>
  <c r="Z155" i="2"/>
  <c r="Y155" i="2"/>
  <c r="T155" i="2"/>
  <c r="U155" i="2" s="1"/>
  <c r="AW154" i="2" l="1"/>
  <c r="AE154" i="2" l="1"/>
  <c r="AA154" i="2" l="1"/>
  <c r="R154" i="2"/>
  <c r="AM154" i="2" l="1"/>
  <c r="AB154" i="2"/>
  <c r="AX153" i="2"/>
  <c r="S154" i="2"/>
  <c r="AC153" i="2" a="1"/>
  <c r="I153" i="2"/>
  <c r="AU153" i="2" a="1"/>
  <c r="H153" i="2" a="1"/>
  <c r="AK153" i="2" a="1"/>
  <c r="AT153" i="2" a="1"/>
  <c r="F153" i="2"/>
  <c r="Q153" i="2" s="1" a="1"/>
  <c r="AR153" i="2"/>
  <c r="AQ153" i="2"/>
  <c r="AD153" i="2" a="1"/>
  <c r="AP153" i="2"/>
  <c r="AN153" i="2"/>
  <c r="BC153" i="2" a="1"/>
  <c r="AL153" i="2"/>
  <c r="AS153" i="2"/>
  <c r="E153" i="2"/>
  <c r="J153" i="2"/>
  <c r="L153" i="2" a="1"/>
  <c r="AH153" i="2"/>
  <c r="AG153" i="2" a="1"/>
  <c r="M153" i="2" a="1"/>
  <c r="AF153" i="2" a="1"/>
  <c r="AI153" i="2"/>
  <c r="N153" i="2" a="1"/>
  <c r="AV153" i="2" a="1"/>
  <c r="K153" i="2" a="1"/>
  <c r="AO153" i="2"/>
  <c r="AJ153" i="2"/>
  <c r="K153" i="2" l="1"/>
  <c r="AV153" i="2"/>
  <c r="N153" i="2"/>
  <c r="AF153" i="2"/>
  <c r="M153" i="2"/>
  <c r="AG153" i="2"/>
  <c r="L153" i="2"/>
  <c r="BC153" i="2"/>
  <c r="AD153" i="2"/>
  <c r="Q153" i="2"/>
  <c r="AT153" i="2"/>
  <c r="AK153" i="2"/>
  <c r="H153" i="2"/>
  <c r="AU153" i="2"/>
  <c r="AC153" i="2"/>
  <c r="Z154" i="2"/>
  <c r="Y154" i="2"/>
  <c r="T154" i="2"/>
  <c r="U154" i="2" s="1"/>
  <c r="AW153" i="2" l="1"/>
  <c r="AE153" i="2" l="1"/>
  <c r="AA153" i="2" l="1"/>
  <c r="R153" i="2"/>
  <c r="AM153" i="2" l="1"/>
  <c r="AB153" i="2"/>
  <c r="AX152" i="2"/>
  <c r="S153" i="2"/>
  <c r="I152" i="2"/>
  <c r="AR152" i="2"/>
  <c r="AS152" i="2"/>
  <c r="J152" i="2"/>
  <c r="BC152" i="2" a="1"/>
  <c r="AH152" i="2"/>
  <c r="AV152" i="2" a="1"/>
  <c r="E152" i="2"/>
  <c r="K152" i="2" a="1"/>
  <c r="AF152" i="2" a="1"/>
  <c r="AG152" i="2" a="1"/>
  <c r="AT152" i="2" a="1"/>
  <c r="M152" i="2" a="1"/>
  <c r="H152" i="2" a="1"/>
  <c r="AQ152" i="2"/>
  <c r="AU152" i="2" a="1"/>
  <c r="AL152" i="2"/>
  <c r="AP152" i="2"/>
  <c r="AD152" i="2" a="1"/>
  <c r="AO152" i="2"/>
  <c r="F152" i="2"/>
  <c r="Q152" i="2" s="1" a="1"/>
  <c r="AI152" i="2"/>
  <c r="AJ152" i="2"/>
  <c r="N152" i="2" a="1"/>
  <c r="AK152" i="2" a="1"/>
  <c r="L152" i="2" a="1"/>
  <c r="AN152" i="2"/>
  <c r="AC152" i="2" a="1"/>
  <c r="AC152" i="2" l="1"/>
  <c r="L152" i="2"/>
  <c r="AK152" i="2"/>
  <c r="N152" i="2"/>
  <c r="Q152" i="2"/>
  <c r="AD152" i="2"/>
  <c r="AU152" i="2"/>
  <c r="H152" i="2"/>
  <c r="M152" i="2"/>
  <c r="AT152" i="2"/>
  <c r="AG152" i="2"/>
  <c r="AF152" i="2"/>
  <c r="K152" i="2"/>
  <c r="AV152" i="2"/>
  <c r="BC152" i="2"/>
  <c r="Y153" i="2"/>
  <c r="Z153" i="2"/>
  <c r="T153" i="2"/>
  <c r="U153" i="2" s="1"/>
  <c r="AW152" i="2" l="1"/>
  <c r="AE152" i="2" l="1"/>
  <c r="AA152" i="2" l="1"/>
  <c r="R152" i="2"/>
  <c r="AM152" i="2" l="1"/>
  <c r="AB152" i="2"/>
  <c r="AX151" i="2"/>
  <c r="S152" i="2"/>
  <c r="I151" i="2"/>
  <c r="AH151" i="2"/>
  <c r="AR151" i="2"/>
  <c r="AV151" i="2" a="1"/>
  <c r="AL151" i="2"/>
  <c r="AS151" i="2"/>
  <c r="AD151" i="2" a="1"/>
  <c r="AN151" i="2"/>
  <c r="AP151" i="2"/>
  <c r="K151" i="2" a="1"/>
  <c r="AO151" i="2"/>
  <c r="L151" i="2" a="1"/>
  <c r="AQ151" i="2"/>
  <c r="AI151" i="2"/>
  <c r="AT151" i="2" a="1"/>
  <c r="AU151" i="2" a="1"/>
  <c r="H151" i="2" a="1"/>
  <c r="E151" i="2"/>
  <c r="AG151" i="2" a="1"/>
  <c r="BC151" i="2" a="1"/>
  <c r="AK151" i="2" a="1"/>
  <c r="M151" i="2" a="1"/>
  <c r="AF151" i="2" a="1"/>
  <c r="F151" i="2"/>
  <c r="Q151" i="2" s="1" a="1"/>
  <c r="N151" i="2" a="1"/>
  <c r="AJ151" i="2"/>
  <c r="J151" i="2"/>
  <c r="AC151" i="2" a="1"/>
  <c r="AC151" i="2" l="1"/>
  <c r="N151" i="2"/>
  <c r="Q151" i="2"/>
  <c r="AF151" i="2"/>
  <c r="M151" i="2"/>
  <c r="AK151" i="2"/>
  <c r="BC151" i="2"/>
  <c r="AG151" i="2"/>
  <c r="H151" i="2"/>
  <c r="AU151" i="2"/>
  <c r="AT151" i="2"/>
  <c r="L151" i="2"/>
  <c r="K151" i="2"/>
  <c r="AD151" i="2"/>
  <c r="AV151" i="2"/>
  <c r="Z152" i="2"/>
  <c r="Y152" i="2"/>
  <c r="T152" i="2"/>
  <c r="U152" i="2" s="1"/>
  <c r="AW151" i="2" l="1"/>
  <c r="AE151" i="2" l="1"/>
  <c r="AA151" i="2" l="1"/>
  <c r="R151" i="2"/>
  <c r="AM151" i="2" l="1"/>
  <c r="AB151" i="2"/>
  <c r="AX150" i="2"/>
  <c r="S151" i="2"/>
  <c r="AC150" i="2" a="1"/>
  <c r="I150" i="2"/>
  <c r="AH150" i="2"/>
  <c r="AV150" i="2" a="1"/>
  <c r="AI150" i="2"/>
  <c r="AD150" i="2" a="1"/>
  <c r="BC150" i="2" a="1"/>
  <c r="AQ150" i="2"/>
  <c r="K150" i="2" a="1"/>
  <c r="AL150" i="2"/>
  <c r="AG150" i="2" a="1"/>
  <c r="E150" i="2"/>
  <c r="AS150" i="2"/>
  <c r="M150" i="2" a="1"/>
  <c r="N150" i="2" a="1"/>
  <c r="AO150" i="2"/>
  <c r="AP150" i="2"/>
  <c r="AJ150" i="2"/>
  <c r="AU150" i="2" a="1"/>
  <c r="AN150" i="2"/>
  <c r="AK150" i="2" a="1"/>
  <c r="AT150" i="2" a="1"/>
  <c r="AF150" i="2" a="1"/>
  <c r="J150" i="2"/>
  <c r="H150" i="2" a="1"/>
  <c r="F150" i="2"/>
  <c r="Q150" i="2" s="1" a="1"/>
  <c r="L150" i="2" a="1"/>
  <c r="AR150" i="2"/>
  <c r="L150" i="2" l="1"/>
  <c r="Q150" i="2"/>
  <c r="H150" i="2"/>
  <c r="AF150" i="2"/>
  <c r="AT150" i="2"/>
  <c r="AK150" i="2"/>
  <c r="AU150" i="2"/>
  <c r="N150" i="2"/>
  <c r="M150" i="2"/>
  <c r="AG150" i="2"/>
  <c r="K150" i="2"/>
  <c r="BC150" i="2"/>
  <c r="AD150" i="2"/>
  <c r="AV150" i="2"/>
  <c r="AC150" i="2"/>
  <c r="Y151" i="2"/>
  <c r="Z151" i="2"/>
  <c r="T151" i="2"/>
  <c r="U151" i="2" s="1"/>
  <c r="AW150" i="2" l="1"/>
  <c r="AE150" i="2" l="1"/>
  <c r="AA150" i="2" l="1"/>
  <c r="R150" i="2"/>
  <c r="AM150" i="2" l="1"/>
  <c r="AB150" i="2"/>
  <c r="AX149" i="2"/>
  <c r="S150" i="2"/>
  <c r="AC149" i="2" a="1"/>
  <c r="I149" i="2"/>
  <c r="L149" i="2" a="1"/>
  <c r="AP149" i="2"/>
  <c r="AO149" i="2"/>
  <c r="E149" i="2"/>
  <c r="AL149" i="2"/>
  <c r="BC149" i="2" a="1"/>
  <c r="AN149" i="2"/>
  <c r="N149" i="2" a="1"/>
  <c r="M149" i="2" a="1"/>
  <c r="AK149" i="2" a="1"/>
  <c r="AS149" i="2"/>
  <c r="AV149" i="2" a="1"/>
  <c r="AD149" i="2" a="1"/>
  <c r="H149" i="2" a="1"/>
  <c r="AJ149" i="2"/>
  <c r="AR149" i="2"/>
  <c r="AT149" i="2" a="1"/>
  <c r="AH149" i="2"/>
  <c r="AQ149" i="2"/>
  <c r="K149" i="2" a="1"/>
  <c r="F149" i="2"/>
  <c r="Q149" i="2" s="1" a="1"/>
  <c r="AG149" i="2" a="1"/>
  <c r="J149" i="2"/>
  <c r="AF149" i="2" a="1"/>
  <c r="AU149" i="2" a="1"/>
  <c r="AI149" i="2"/>
  <c r="AU149" i="2" l="1"/>
  <c r="AF149" i="2"/>
  <c r="AG149" i="2"/>
  <c r="Q149" i="2"/>
  <c r="K149" i="2"/>
  <c r="AT149" i="2"/>
  <c r="H149" i="2"/>
  <c r="AD149" i="2"/>
  <c r="AV149" i="2"/>
  <c r="AK149" i="2"/>
  <c r="M149" i="2"/>
  <c r="N149" i="2"/>
  <c r="BC149" i="2"/>
  <c r="L149" i="2"/>
  <c r="AC149" i="2"/>
  <c r="Z150" i="2"/>
  <c r="Y150" i="2"/>
  <c r="T150" i="2"/>
  <c r="U150" i="2" s="1"/>
  <c r="AW149" i="2" l="1"/>
  <c r="AE149" i="2" l="1"/>
  <c r="AA149" i="2" l="1"/>
  <c r="R149" i="2"/>
  <c r="AM149" i="2" l="1"/>
  <c r="AB149" i="2"/>
  <c r="AX148" i="2"/>
  <c r="S149" i="2"/>
  <c r="AC148" i="2" a="1"/>
  <c r="BC148" i="2" a="1"/>
  <c r="AT148" i="2" a="1"/>
  <c r="AH148" i="2"/>
  <c r="H148" i="2" a="1"/>
  <c r="AN148" i="2"/>
  <c r="AU148" i="2" a="1"/>
  <c r="AK148" i="2" a="1"/>
  <c r="N148" i="2" a="1"/>
  <c r="I148" i="2"/>
  <c r="AQ148" i="2"/>
  <c r="K148" i="2" a="1"/>
  <c r="L148" i="2" a="1"/>
  <c r="AJ148" i="2"/>
  <c r="AF148" i="2" a="1"/>
  <c r="M148" i="2" a="1"/>
  <c r="AR148" i="2"/>
  <c r="F148" i="2"/>
  <c r="Q148" i="2" s="1" a="1"/>
  <c r="E148" i="2"/>
  <c r="AS148" i="2"/>
  <c r="AI148" i="2"/>
  <c r="AV148" i="2" a="1"/>
  <c r="AO148" i="2"/>
  <c r="J148" i="2"/>
  <c r="AD148" i="2" a="1"/>
  <c r="AL148" i="2"/>
  <c r="AG148" i="2" a="1"/>
  <c r="AP148" i="2"/>
  <c r="AG148" i="2" l="1"/>
  <c r="AD148" i="2"/>
  <c r="AV148" i="2"/>
  <c r="Q148" i="2"/>
  <c r="M148" i="2"/>
  <c r="AF148" i="2"/>
  <c r="L148" i="2"/>
  <c r="K148" i="2"/>
  <c r="N148" i="2"/>
  <c r="AK148" i="2"/>
  <c r="AU148" i="2"/>
  <c r="H148" i="2"/>
  <c r="AT148" i="2"/>
  <c r="BC148" i="2"/>
  <c r="AC148" i="2"/>
  <c r="Z149" i="2"/>
  <c r="Y149" i="2"/>
  <c r="T149" i="2"/>
  <c r="U149" i="2" s="1"/>
  <c r="AW148" i="2" l="1"/>
  <c r="AE148" i="2" l="1"/>
  <c r="AA148" i="2" l="1"/>
  <c r="R148" i="2"/>
  <c r="AM148" i="2" l="1"/>
  <c r="AB148" i="2"/>
  <c r="AX147" i="2"/>
  <c r="S148" i="2"/>
  <c r="AC147" i="2" a="1"/>
  <c r="I147" i="2"/>
  <c r="J147" i="2"/>
  <c r="AO147" i="2"/>
  <c r="AJ147" i="2"/>
  <c r="AG147" i="2" a="1"/>
  <c r="AF147" i="2" a="1"/>
  <c r="AV147" i="2" a="1"/>
  <c r="AL147" i="2"/>
  <c r="K147" i="2" a="1"/>
  <c r="L147" i="2" a="1"/>
  <c r="AI147" i="2"/>
  <c r="F147" i="2"/>
  <c r="Q147" i="2" s="1" a="1"/>
  <c r="E147" i="2"/>
  <c r="AH147" i="2"/>
  <c r="AS147" i="2"/>
  <c r="AD147" i="2" a="1"/>
  <c r="H147" i="2" a="1"/>
  <c r="AT147" i="2" a="1"/>
  <c r="AP147" i="2"/>
  <c r="AQ147" i="2"/>
  <c r="BC147" i="2" a="1"/>
  <c r="AN147" i="2"/>
  <c r="AR147" i="2"/>
  <c r="M147" i="2" a="1"/>
  <c r="AK147" i="2" a="1"/>
  <c r="AU147" i="2" a="1"/>
  <c r="N147" i="2" a="1"/>
  <c r="N147" i="2" l="1"/>
  <c r="AU147" i="2"/>
  <c r="AK147" i="2"/>
  <c r="M147" i="2"/>
  <c r="BC147" i="2"/>
  <c r="AT147" i="2"/>
  <c r="H147" i="2"/>
  <c r="AD147" i="2"/>
  <c r="Q147" i="2"/>
  <c r="L147" i="2"/>
  <c r="K147" i="2"/>
  <c r="AV147" i="2"/>
  <c r="AF147" i="2"/>
  <c r="AG147" i="2"/>
  <c r="AC147" i="2"/>
  <c r="Z148" i="2"/>
  <c r="Y148" i="2"/>
  <c r="T148" i="2"/>
  <c r="U148" i="2" s="1"/>
  <c r="AW147" i="2" l="1"/>
  <c r="AE147" i="2" l="1"/>
  <c r="AA147" i="2" l="1"/>
  <c r="R147" i="2"/>
  <c r="AM147" i="2" l="1"/>
  <c r="AB147" i="2"/>
  <c r="AX146" i="2"/>
  <c r="S147" i="2"/>
  <c r="I146" i="2"/>
  <c r="AU146" i="2" a="1"/>
  <c r="AL146" i="2"/>
  <c r="AP146" i="2"/>
  <c r="AD146" i="2" a="1"/>
  <c r="AR146" i="2"/>
  <c r="N146" i="2" a="1"/>
  <c r="K146" i="2" a="1"/>
  <c r="F146" i="2"/>
  <c r="Q146" i="2" s="1" a="1"/>
  <c r="E146" i="2"/>
  <c r="AG146" i="2" a="1"/>
  <c r="AK146" i="2" a="1"/>
  <c r="L146" i="2" a="1"/>
  <c r="AF146" i="2" a="1"/>
  <c r="H146" i="2" a="1"/>
  <c r="AH146" i="2"/>
  <c r="BC146" i="2" a="1"/>
  <c r="AT146" i="2" a="1"/>
  <c r="AS146" i="2"/>
  <c r="AN146" i="2"/>
  <c r="AV146" i="2" a="1"/>
  <c r="AI146" i="2"/>
  <c r="AO146" i="2"/>
  <c r="M146" i="2" a="1"/>
  <c r="J146" i="2"/>
  <c r="AQ146" i="2"/>
  <c r="AJ146" i="2"/>
  <c r="AC146" i="2" a="1"/>
  <c r="AC146" i="2" l="1"/>
  <c r="M146" i="2"/>
  <c r="AV146" i="2"/>
  <c r="AT146" i="2"/>
  <c r="BC146" i="2"/>
  <c r="H146" i="2"/>
  <c r="AF146" i="2"/>
  <c r="L146" i="2"/>
  <c r="AK146" i="2"/>
  <c r="AG146" i="2"/>
  <c r="Q146" i="2"/>
  <c r="K146" i="2"/>
  <c r="N146" i="2"/>
  <c r="AD146" i="2"/>
  <c r="AU146" i="2"/>
  <c r="Z147" i="2"/>
  <c r="Y147" i="2"/>
  <c r="T147" i="2"/>
  <c r="U147" i="2" s="1"/>
  <c r="AW146" i="2" l="1"/>
  <c r="AE146" i="2" l="1"/>
  <c r="AA146" i="2" l="1"/>
  <c r="R146" i="2"/>
  <c r="AM146" i="2" l="1"/>
  <c r="AB146" i="2"/>
  <c r="AX145" i="2"/>
  <c r="I145" i="2"/>
  <c r="AF145" i="2" a="1"/>
  <c r="AG145" i="2" a="1"/>
  <c r="AN145" i="2"/>
  <c r="M145" i="2" a="1"/>
  <c r="L145" i="2" a="1"/>
  <c r="AV145" i="2" a="1"/>
  <c r="J145" i="2"/>
  <c r="AP145" i="2"/>
  <c r="E145" i="2"/>
  <c r="AD145" i="2" a="1"/>
  <c r="F145" i="2"/>
  <c r="AR145" i="2"/>
  <c r="K145" i="2" a="1"/>
  <c r="AH145" i="2"/>
  <c r="AK145" i="2" a="1"/>
  <c r="AU145" i="2" a="1"/>
  <c r="AT145" i="2" a="1"/>
  <c r="H145" i="2" a="1"/>
  <c r="AS145" i="2"/>
  <c r="AL145" i="2"/>
  <c r="AJ145" i="2"/>
  <c r="BC145" i="2" a="1"/>
  <c r="AQ145" i="2"/>
  <c r="AO145" i="2"/>
  <c r="N145" i="2" a="1"/>
  <c r="AI145" i="2"/>
  <c r="AC145" i="2" a="1"/>
  <c r="S146" i="2"/>
  <c r="Q145" i="2" a="1"/>
  <c r="Q145" i="2" l="1"/>
  <c r="AC145" i="2"/>
  <c r="N145" i="2"/>
  <c r="BC145" i="2"/>
  <c r="H145" i="2"/>
  <c r="AT145" i="2"/>
  <c r="AU145" i="2"/>
  <c r="AK145" i="2"/>
  <c r="K145" i="2"/>
  <c r="AD145" i="2"/>
  <c r="AV145" i="2"/>
  <c r="L145" i="2"/>
  <c r="M145" i="2"/>
  <c r="AG145" i="2"/>
  <c r="AF145" i="2"/>
  <c r="Y146" i="2"/>
  <c r="Z146" i="2"/>
  <c r="T146" i="2"/>
  <c r="U146" i="2" s="1"/>
  <c r="AW145" i="2" l="1"/>
  <c r="AE145" i="2" l="1"/>
  <c r="AA145" i="2" l="1"/>
  <c r="R145" i="2"/>
  <c r="AM145" i="2" l="1"/>
  <c r="AB145" i="2"/>
  <c r="AX144" i="2"/>
  <c r="AC144" i="2" a="1"/>
  <c r="I144" i="2"/>
  <c r="M144" i="2" a="1"/>
  <c r="AL144" i="2"/>
  <c r="AF144" i="2" a="1"/>
  <c r="AN144" i="2"/>
  <c r="AO144" i="2"/>
  <c r="N144" i="2" a="1"/>
  <c r="AH144" i="2"/>
  <c r="L144" i="2" a="1"/>
  <c r="AV144" i="2" a="1"/>
  <c r="AQ144" i="2"/>
  <c r="AT144" i="2" a="1"/>
  <c r="H144" i="2" a="1"/>
  <c r="AP144" i="2"/>
  <c r="AD144" i="2" a="1"/>
  <c r="E144" i="2"/>
  <c r="AK144" i="2" a="1"/>
  <c r="J144" i="2"/>
  <c r="AJ144" i="2"/>
  <c r="F144" i="2"/>
  <c r="Q144" i="2" s="1" a="1"/>
  <c r="AS144" i="2"/>
  <c r="AI144" i="2"/>
  <c r="AU144" i="2" a="1"/>
  <c r="AG144" i="2" a="1"/>
  <c r="K144" i="2" a="1"/>
  <c r="BC144" i="2" a="1"/>
  <c r="AR144" i="2"/>
  <c r="S145" i="2"/>
  <c r="BC144" i="2" l="1"/>
  <c r="K144" i="2"/>
  <c r="AG144" i="2"/>
  <c r="AU144" i="2"/>
  <c r="Q144" i="2"/>
  <c r="AK144" i="2"/>
  <c r="AD144" i="2"/>
  <c r="H144" i="2"/>
  <c r="AT144" i="2"/>
  <c r="AV144" i="2"/>
  <c r="L144" i="2"/>
  <c r="N144" i="2"/>
  <c r="AF144" i="2"/>
  <c r="M144" i="2"/>
  <c r="AC144" i="2"/>
  <c r="Z145" i="2"/>
  <c r="Y145" i="2"/>
  <c r="T145" i="2"/>
  <c r="U145" i="2" s="1"/>
  <c r="AW144" i="2" l="1"/>
  <c r="AE144" i="2" l="1"/>
  <c r="AA144" i="2" l="1"/>
  <c r="R144" i="2"/>
  <c r="AM144" i="2" l="1"/>
  <c r="AB144" i="2"/>
  <c r="AX143" i="2"/>
  <c r="AC143" i="2" a="1"/>
  <c r="I143" i="2"/>
  <c r="AV143" i="2" a="1"/>
  <c r="AO143" i="2"/>
  <c r="J143" i="2"/>
  <c r="AK143" i="2" a="1"/>
  <c r="N143" i="2" a="1"/>
  <c r="AG143" i="2" a="1"/>
  <c r="AD143" i="2" a="1"/>
  <c r="AQ143" i="2"/>
  <c r="AS143" i="2"/>
  <c r="AP143" i="2"/>
  <c r="AJ143" i="2"/>
  <c r="AF143" i="2" a="1"/>
  <c r="M143" i="2" a="1"/>
  <c r="AN143" i="2"/>
  <c r="AL143" i="2"/>
  <c r="L143" i="2" a="1"/>
  <c r="AT143" i="2" a="1"/>
  <c r="H143" i="2" a="1"/>
  <c r="F143" i="2"/>
  <c r="Q143" i="2" s="1" a="1"/>
  <c r="AH143" i="2"/>
  <c r="AR143" i="2"/>
  <c r="AI143" i="2"/>
  <c r="K143" i="2" a="1"/>
  <c r="E143" i="2"/>
  <c r="AU143" i="2" a="1"/>
  <c r="BC143" i="2" a="1"/>
  <c r="S144" i="2"/>
  <c r="BC143" i="2" l="1"/>
  <c r="AU143" i="2"/>
  <c r="K143" i="2"/>
  <c r="Q143" i="2"/>
  <c r="H143" i="2"/>
  <c r="AT143" i="2"/>
  <c r="L143" i="2"/>
  <c r="M143" i="2"/>
  <c r="AF143" i="2"/>
  <c r="AD143" i="2"/>
  <c r="AG143" i="2"/>
  <c r="N143" i="2"/>
  <c r="AK143" i="2"/>
  <c r="AV143" i="2"/>
  <c r="AC143" i="2"/>
  <c r="Y144" i="2"/>
  <c r="Z144" i="2"/>
  <c r="T144" i="2"/>
  <c r="U144" i="2" s="1"/>
  <c r="AW143" i="2" l="1"/>
  <c r="AE143" i="2" l="1"/>
  <c r="AA143" i="2" l="1"/>
  <c r="R143" i="2"/>
  <c r="AM143" i="2" l="1"/>
  <c r="AB143" i="2"/>
  <c r="AX142" i="2"/>
  <c r="S143" i="2"/>
  <c r="AC142" i="2" a="1"/>
  <c r="AG142" i="2" a="1"/>
  <c r="AS142" i="2"/>
  <c r="N142" i="2" a="1"/>
  <c r="AP142" i="2"/>
  <c r="F142" i="2"/>
  <c r="M142" i="2" a="1"/>
  <c r="AV142" i="2" a="1"/>
  <c r="AI142" i="2"/>
  <c r="E142" i="2"/>
  <c r="AJ142" i="2"/>
  <c r="AT142" i="2" a="1"/>
  <c r="H142" i="2" a="1"/>
  <c r="AR142" i="2"/>
  <c r="AD142" i="2" a="1"/>
  <c r="J142" i="2"/>
  <c r="L142" i="2" a="1"/>
  <c r="AO142" i="2"/>
  <c r="AK142" i="2" a="1"/>
  <c r="AQ142" i="2"/>
  <c r="AH142" i="2"/>
  <c r="AN142" i="2"/>
  <c r="AU142" i="2" a="1"/>
  <c r="K142" i="2" a="1"/>
  <c r="BC142" i="2" a="1"/>
  <c r="AL142" i="2"/>
  <c r="I142" i="2"/>
  <c r="AF142" i="2" a="1"/>
  <c r="Q142" i="2" a="1"/>
  <c r="Q142" i="2" l="1"/>
  <c r="AF142" i="2"/>
  <c r="BC142" i="2"/>
  <c r="K142" i="2"/>
  <c r="AU142" i="2"/>
  <c r="AK142" i="2"/>
  <c r="L142" i="2"/>
  <c r="AD142" i="2"/>
  <c r="H142" i="2"/>
  <c r="AT142" i="2"/>
  <c r="AV142" i="2"/>
  <c r="M142" i="2"/>
  <c r="N142" i="2"/>
  <c r="AG142" i="2"/>
  <c r="AC142" i="2"/>
  <c r="Y143" i="2"/>
  <c r="Z143" i="2"/>
  <c r="T143" i="2"/>
  <c r="U143" i="2" s="1"/>
  <c r="AW142" i="2" l="1"/>
  <c r="AE142" i="2" l="1"/>
  <c r="AA142" i="2" l="1"/>
  <c r="R142" i="2"/>
  <c r="AM142" i="2" l="1"/>
  <c r="AB142" i="2"/>
  <c r="S142" i="2" s="1"/>
  <c r="AX141" i="2"/>
  <c r="AC141" i="2" a="1"/>
  <c r="AK141" i="2" a="1"/>
  <c r="AN141" i="2"/>
  <c r="N141" i="2" a="1"/>
  <c r="AH141" i="2"/>
  <c r="H141" i="2" a="1"/>
  <c r="AU141" i="2" a="1"/>
  <c r="AT141" i="2" a="1"/>
  <c r="BC141" i="2" a="1"/>
  <c r="I141" i="2"/>
  <c r="M141" i="2" a="1"/>
  <c r="K141" i="2" a="1"/>
  <c r="AF141" i="2" a="1"/>
  <c r="L141" i="2" a="1"/>
  <c r="AQ141" i="2"/>
  <c r="AR141" i="2"/>
  <c r="AJ141" i="2"/>
  <c r="AP141" i="2"/>
  <c r="AG141" i="2" a="1"/>
  <c r="J141" i="2"/>
  <c r="AO141" i="2"/>
  <c r="E141" i="2"/>
  <c r="AI141" i="2"/>
  <c r="AD141" i="2" a="1"/>
  <c r="AL141" i="2"/>
  <c r="AV141" i="2" a="1"/>
  <c r="F141" i="2"/>
  <c r="Q141" i="2" s="1" a="1"/>
  <c r="AS141" i="2"/>
  <c r="Q141" i="2" l="1"/>
  <c r="AV141" i="2"/>
  <c r="AD141" i="2"/>
  <c r="AG141" i="2"/>
  <c r="L141" i="2"/>
  <c r="AF141" i="2"/>
  <c r="K141" i="2"/>
  <c r="M141" i="2"/>
  <c r="BC141" i="2"/>
  <c r="AT141" i="2"/>
  <c r="AU141" i="2"/>
  <c r="H141" i="2"/>
  <c r="N141" i="2"/>
  <c r="AK141" i="2"/>
  <c r="AC141" i="2"/>
  <c r="Y142" i="2"/>
  <c r="Z142" i="2"/>
  <c r="T142" i="2"/>
  <c r="U142" i="2" s="1"/>
  <c r="AW141" i="2" l="1"/>
  <c r="AE141" i="2" l="1"/>
  <c r="AA141" i="2" l="1"/>
  <c r="R141" i="2"/>
  <c r="AM141" i="2" l="1"/>
  <c r="AB141" i="2"/>
  <c r="AX140" i="2"/>
  <c r="S141" i="2"/>
  <c r="AC140" i="2" a="1"/>
  <c r="I140" i="2"/>
  <c r="N140" i="2" a="1"/>
  <c r="AR140" i="2"/>
  <c r="AJ140" i="2"/>
  <c r="AQ140" i="2"/>
  <c r="AU140" i="2" a="1"/>
  <c r="K140" i="2" a="1"/>
  <c r="AV140" i="2" a="1"/>
  <c r="L140" i="2" a="1"/>
  <c r="AH140" i="2"/>
  <c r="AL140" i="2"/>
  <c r="AD140" i="2" a="1"/>
  <c r="AN140" i="2"/>
  <c r="BC140" i="2" a="1"/>
  <c r="AF140" i="2" a="1"/>
  <c r="AK140" i="2" a="1"/>
  <c r="AI140" i="2"/>
  <c r="E140" i="2"/>
  <c r="AO140" i="2"/>
  <c r="AP140" i="2"/>
  <c r="AG140" i="2" a="1"/>
  <c r="AT140" i="2" a="1"/>
  <c r="H140" i="2" a="1"/>
  <c r="F140" i="2"/>
  <c r="Q140" i="2" s="1" a="1"/>
  <c r="J140" i="2"/>
  <c r="M140" i="2" a="1"/>
  <c r="AS140" i="2"/>
  <c r="M140" i="2" l="1"/>
  <c r="Q140" i="2"/>
  <c r="H140" i="2"/>
  <c r="AT140" i="2"/>
  <c r="AG140" i="2"/>
  <c r="AK140" i="2"/>
  <c r="AF140" i="2"/>
  <c r="BC140" i="2"/>
  <c r="AD140" i="2"/>
  <c r="L140" i="2"/>
  <c r="AV140" i="2"/>
  <c r="K140" i="2"/>
  <c r="AU140" i="2"/>
  <c r="N140" i="2"/>
  <c r="AC140" i="2"/>
  <c r="Z141" i="2"/>
  <c r="Y141" i="2"/>
  <c r="T141" i="2"/>
  <c r="U141" i="2" s="1"/>
  <c r="AW140" i="2" l="1"/>
  <c r="AE140" i="2" l="1"/>
  <c r="AA140" i="2" l="1"/>
  <c r="R140" i="2"/>
  <c r="AM140" i="2" l="1"/>
  <c r="AB140" i="2"/>
  <c r="AX139" i="2"/>
  <c r="AC139" i="2" a="1"/>
  <c r="I139" i="2"/>
  <c r="AP139" i="2"/>
  <c r="AF139" i="2" a="1"/>
  <c r="L139" i="2" a="1"/>
  <c r="AV139" i="2" a="1"/>
  <c r="AN139" i="2"/>
  <c r="AI139" i="2"/>
  <c r="AQ139" i="2"/>
  <c r="AS139" i="2"/>
  <c r="AL139" i="2"/>
  <c r="F139" i="2"/>
  <c r="Q139" i="2" s="1" a="1"/>
  <c r="N139" i="2" a="1"/>
  <c r="AR139" i="2"/>
  <c r="J139" i="2"/>
  <c r="AT139" i="2" a="1"/>
  <c r="H139" i="2" a="1"/>
  <c r="AD139" i="2" a="1"/>
  <c r="M139" i="2" a="1"/>
  <c r="AO139" i="2"/>
  <c r="AG139" i="2" a="1"/>
  <c r="K139" i="2" a="1"/>
  <c r="AJ139" i="2"/>
  <c r="AH139" i="2"/>
  <c r="E139" i="2"/>
  <c r="AK139" i="2" a="1"/>
  <c r="BC139" i="2" a="1"/>
  <c r="AU139" i="2" a="1"/>
  <c r="S140" i="2"/>
  <c r="AU139" i="2" l="1"/>
  <c r="BC139" i="2"/>
  <c r="AK139" i="2"/>
  <c r="K139" i="2"/>
  <c r="AG139" i="2"/>
  <c r="M139" i="2"/>
  <c r="AD139" i="2"/>
  <c r="H139" i="2"/>
  <c r="AT139" i="2"/>
  <c r="N139" i="2"/>
  <c r="Q139" i="2"/>
  <c r="AV139" i="2"/>
  <c r="L139" i="2"/>
  <c r="AF139" i="2"/>
  <c r="AC139" i="2"/>
  <c r="Z140" i="2"/>
  <c r="Y140" i="2"/>
  <c r="T140" i="2"/>
  <c r="U140" i="2" s="1"/>
  <c r="AW139" i="2" l="1"/>
  <c r="AE139" i="2" l="1"/>
  <c r="AA139" i="2" l="1"/>
  <c r="R139" i="2"/>
  <c r="AM139" i="2" l="1"/>
  <c r="AB139" i="2"/>
  <c r="AX138" i="2"/>
  <c r="AC138" i="2" a="1"/>
  <c r="J138" i="2"/>
  <c r="AK138" i="2" a="1"/>
  <c r="AU138" i="2" a="1"/>
  <c r="AD138" i="2" a="1"/>
  <c r="AH138" i="2"/>
  <c r="AL138" i="2"/>
  <c r="N138" i="2" a="1"/>
  <c r="H138" i="2" a="1"/>
  <c r="AT138" i="2" a="1"/>
  <c r="AQ138" i="2"/>
  <c r="AN138" i="2"/>
  <c r="AR138" i="2"/>
  <c r="L138" i="2" a="1"/>
  <c r="AJ138" i="2"/>
  <c r="AI138" i="2"/>
  <c r="M138" i="2" a="1"/>
  <c r="AF138" i="2" a="1"/>
  <c r="F138" i="2"/>
  <c r="AG138" i="2" a="1"/>
  <c r="AV138" i="2" a="1"/>
  <c r="AP138" i="2"/>
  <c r="E138" i="2"/>
  <c r="AS138" i="2"/>
  <c r="I138" i="2"/>
  <c r="Q138" i="2" a="1"/>
  <c r="K138" i="2" a="1"/>
  <c r="AO138" i="2"/>
  <c r="BC138" i="2" a="1"/>
  <c r="S139" i="2"/>
  <c r="BC138" i="2" l="1"/>
  <c r="K138" i="2"/>
  <c r="Q138" i="2"/>
  <c r="AV138" i="2"/>
  <c r="AG138" i="2"/>
  <c r="AF138" i="2"/>
  <c r="M138" i="2"/>
  <c r="L138" i="2"/>
  <c r="AT138" i="2"/>
  <c r="H138" i="2"/>
  <c r="N138" i="2"/>
  <c r="AD138" i="2"/>
  <c r="AU138" i="2"/>
  <c r="AK138" i="2"/>
  <c r="AC138" i="2"/>
  <c r="Z139" i="2"/>
  <c r="Y139" i="2"/>
  <c r="T139" i="2"/>
  <c r="U139" i="2" s="1"/>
  <c r="AW138" i="2" l="1"/>
  <c r="AE138" i="2" l="1"/>
  <c r="AA138" i="2" l="1"/>
  <c r="R138" i="2"/>
  <c r="AM138" i="2" l="1"/>
  <c r="AB138" i="2"/>
  <c r="AX137" i="2"/>
  <c r="S138" i="2"/>
  <c r="AC137" i="2" a="1"/>
  <c r="I137" i="2"/>
  <c r="AD137" i="2" a="1"/>
  <c r="AR137" i="2"/>
  <c r="AK137" i="2" a="1"/>
  <c r="AN137" i="2"/>
  <c r="AP137" i="2"/>
  <c r="E137" i="2"/>
  <c r="AT137" i="2" a="1"/>
  <c r="H137" i="2" a="1"/>
  <c r="AV137" i="2" a="1"/>
  <c r="AJ137" i="2"/>
  <c r="L137" i="2" a="1"/>
  <c r="J137" i="2"/>
  <c r="AL137" i="2"/>
  <c r="M137" i="2" a="1"/>
  <c r="AI137" i="2"/>
  <c r="BC137" i="2" a="1"/>
  <c r="K137" i="2" a="1"/>
  <c r="AO137" i="2"/>
  <c r="AF137" i="2" a="1"/>
  <c r="F137" i="2"/>
  <c r="Q137" i="2" s="1" a="1"/>
  <c r="AQ137" i="2"/>
  <c r="AH137" i="2"/>
  <c r="AU137" i="2" a="1"/>
  <c r="AG137" i="2" a="1"/>
  <c r="N137" i="2" a="1"/>
  <c r="AS137" i="2"/>
  <c r="N137" i="2" l="1"/>
  <c r="AG137" i="2"/>
  <c r="AU137" i="2"/>
  <c r="Q137" i="2"/>
  <c r="AF137" i="2"/>
  <c r="K137" i="2"/>
  <c r="BC137" i="2"/>
  <c r="M137" i="2"/>
  <c r="L137" i="2"/>
  <c r="AV137" i="2"/>
  <c r="H137" i="2"/>
  <c r="AT137" i="2"/>
  <c r="AK137" i="2"/>
  <c r="AD137" i="2"/>
  <c r="AC137" i="2"/>
  <c r="Z138" i="2"/>
  <c r="Y138" i="2"/>
  <c r="T138" i="2"/>
  <c r="U138" i="2" s="1"/>
  <c r="AW137" i="2" l="1"/>
  <c r="AE137" i="2" l="1"/>
  <c r="AA137" i="2" l="1"/>
  <c r="R137" i="2"/>
  <c r="AM137" i="2" l="1"/>
  <c r="AB137" i="2"/>
  <c r="AX136" i="2"/>
  <c r="AC136" i="2" a="1"/>
  <c r="I136" i="2"/>
  <c r="N136" i="2" a="1"/>
  <c r="M136" i="2" a="1"/>
  <c r="AV136" i="2" a="1"/>
  <c r="AK136" i="2" a="1"/>
  <c r="F136" i="2"/>
  <c r="Q136" i="2" s="1" a="1"/>
  <c r="AR136" i="2"/>
  <c r="AL136" i="2"/>
  <c r="AQ136" i="2"/>
  <c r="AD136" i="2" a="1"/>
  <c r="J136" i="2"/>
  <c r="AH136" i="2"/>
  <c r="E136" i="2"/>
  <c r="AJ136" i="2"/>
  <c r="AF136" i="2" a="1"/>
  <c r="AN136" i="2"/>
  <c r="AG136" i="2" a="1"/>
  <c r="L136" i="2" a="1"/>
  <c r="AS136" i="2"/>
  <c r="AO136" i="2"/>
  <c r="K136" i="2" a="1"/>
  <c r="AU136" i="2" a="1"/>
  <c r="AI136" i="2"/>
  <c r="BC136" i="2" a="1"/>
  <c r="AT136" i="2" a="1"/>
  <c r="H136" i="2" a="1"/>
  <c r="AP136" i="2"/>
  <c r="S137" i="2"/>
  <c r="H136" i="2" l="1"/>
  <c r="AT136" i="2"/>
  <c r="BC136" i="2"/>
  <c r="AU136" i="2"/>
  <c r="K136" i="2"/>
  <c r="L136" i="2"/>
  <c r="AG136" i="2"/>
  <c r="AF136" i="2"/>
  <c r="AD136" i="2"/>
  <c r="Q136" i="2"/>
  <c r="AK136" i="2"/>
  <c r="AV136" i="2"/>
  <c r="M136" i="2"/>
  <c r="N136" i="2"/>
  <c r="AC136" i="2"/>
  <c r="Z137" i="2"/>
  <c r="Y137" i="2"/>
  <c r="T137" i="2"/>
  <c r="U137" i="2" s="1"/>
  <c r="AW136" i="2" l="1"/>
  <c r="AE136" i="2" l="1"/>
  <c r="AA136" i="2" l="1"/>
  <c r="R136" i="2"/>
  <c r="AM136" i="2" l="1"/>
  <c r="AB136" i="2"/>
  <c r="AX135" i="2"/>
  <c r="AC135" i="2" a="1"/>
  <c r="I135" i="2"/>
  <c r="AF135" i="2" a="1"/>
  <c r="J135" i="2"/>
  <c r="L135" i="2" a="1"/>
  <c r="AT135" i="2" a="1"/>
  <c r="H135" i="2" a="1"/>
  <c r="N135" i="2" a="1"/>
  <c r="BC135" i="2" a="1"/>
  <c r="AG135" i="2" a="1"/>
  <c r="AN135" i="2"/>
  <c r="AO135" i="2"/>
  <c r="AQ135" i="2"/>
  <c r="AP135" i="2"/>
  <c r="AK135" i="2" a="1"/>
  <c r="AD135" i="2" a="1"/>
  <c r="K135" i="2" a="1"/>
  <c r="M135" i="2" a="1"/>
  <c r="AJ135" i="2"/>
  <c r="AS135" i="2"/>
  <c r="AU135" i="2" a="1"/>
  <c r="AI135" i="2"/>
  <c r="AV135" i="2" a="1"/>
  <c r="F135" i="2"/>
  <c r="Q135" i="2" s="1" a="1"/>
  <c r="AR135" i="2"/>
  <c r="E135" i="2"/>
  <c r="AL135" i="2"/>
  <c r="AH135" i="2"/>
  <c r="S136" i="2"/>
  <c r="Q135" i="2" l="1"/>
  <c r="AV135" i="2"/>
  <c r="AU135" i="2"/>
  <c r="M135" i="2"/>
  <c r="K135" i="2"/>
  <c r="AD135" i="2"/>
  <c r="AK135" i="2"/>
  <c r="AG135" i="2"/>
  <c r="BC135" i="2"/>
  <c r="N135" i="2"/>
  <c r="H135" i="2"/>
  <c r="AT135" i="2"/>
  <c r="L135" i="2"/>
  <c r="AF135" i="2"/>
  <c r="AC135" i="2"/>
  <c r="Z136" i="2"/>
  <c r="Y136" i="2"/>
  <c r="T136" i="2"/>
  <c r="U136" i="2" s="1"/>
  <c r="AW135" i="2" l="1"/>
  <c r="AE135" i="2" l="1"/>
  <c r="AA135" i="2" l="1"/>
  <c r="R135" i="2"/>
  <c r="AM135" i="2" l="1"/>
  <c r="AB135" i="2"/>
  <c r="AX134" i="2"/>
  <c r="I134" i="2"/>
  <c r="AP134" i="2"/>
  <c r="E134" i="2"/>
  <c r="AL134" i="2"/>
  <c r="L134" i="2" a="1"/>
  <c r="AO134" i="2"/>
  <c r="N134" i="2" a="1"/>
  <c r="AV134" i="2" a="1"/>
  <c r="BC134" i="2" a="1"/>
  <c r="AK134" i="2" a="1"/>
  <c r="M134" i="2" a="1"/>
  <c r="AS134" i="2"/>
  <c r="AD134" i="2" a="1"/>
  <c r="AN134" i="2"/>
  <c r="AR134" i="2"/>
  <c r="AJ134" i="2"/>
  <c r="AT134" i="2" a="1"/>
  <c r="H134" i="2" a="1"/>
  <c r="AQ134" i="2"/>
  <c r="AH134" i="2"/>
  <c r="K134" i="2" a="1"/>
  <c r="J134" i="2"/>
  <c r="AG134" i="2" a="1"/>
  <c r="F134" i="2"/>
  <c r="Q134" i="2" s="1" a="1"/>
  <c r="AU134" i="2" a="1"/>
  <c r="AF134" i="2" a="1"/>
  <c r="AI134" i="2"/>
  <c r="AC134" i="2" a="1"/>
  <c r="S135" i="2"/>
  <c r="AC134" i="2" l="1"/>
  <c r="AF134" i="2"/>
  <c r="AU134" i="2"/>
  <c r="Q134" i="2"/>
  <c r="AG134" i="2"/>
  <c r="K134" i="2"/>
  <c r="H134" i="2"/>
  <c r="AT134" i="2"/>
  <c r="AD134" i="2"/>
  <c r="M134" i="2"/>
  <c r="AK134" i="2"/>
  <c r="BC134" i="2"/>
  <c r="AV134" i="2"/>
  <c r="N134" i="2"/>
  <c r="L134" i="2"/>
  <c r="Z135" i="2"/>
  <c r="Y135" i="2"/>
  <c r="T135" i="2"/>
  <c r="U135" i="2" s="1"/>
  <c r="AW134" i="2" l="1"/>
  <c r="AE134" i="2" l="1"/>
  <c r="AA134" i="2" l="1"/>
  <c r="R134" i="2"/>
  <c r="AM134" i="2" l="1"/>
  <c r="AB134" i="2"/>
  <c r="AX133" i="2"/>
  <c r="S134" i="2"/>
  <c r="AC133" i="2" a="1"/>
  <c r="AV133" i="2" a="1"/>
  <c r="N133" i="2" a="1"/>
  <c r="AR133" i="2"/>
  <c r="AO133" i="2"/>
  <c r="AH133" i="2"/>
  <c r="E133" i="2"/>
  <c r="AP133" i="2"/>
  <c r="AJ133" i="2"/>
  <c r="J133" i="2"/>
  <c r="AD133" i="2" a="1"/>
  <c r="AT133" i="2" a="1"/>
  <c r="H133" i="2" a="1"/>
  <c r="AN133" i="2"/>
  <c r="AS133" i="2"/>
  <c r="L133" i="2" a="1"/>
  <c r="AK133" i="2" a="1"/>
  <c r="AL133" i="2"/>
  <c r="K133" i="2" a="1"/>
  <c r="BC133" i="2" a="1"/>
  <c r="M133" i="2" a="1"/>
  <c r="AU133" i="2" a="1"/>
  <c r="AI133" i="2"/>
  <c r="AG133" i="2" a="1"/>
  <c r="AQ133" i="2"/>
  <c r="AF133" i="2" a="1"/>
  <c r="F133" i="2"/>
  <c r="Q133" i="2" s="1" a="1"/>
  <c r="I133" i="2"/>
  <c r="Q133" i="2" l="1"/>
  <c r="AF133" i="2"/>
  <c r="AG133" i="2"/>
  <c r="AU133" i="2"/>
  <c r="M133" i="2"/>
  <c r="BC133" i="2"/>
  <c r="K133" i="2"/>
  <c r="AK133" i="2"/>
  <c r="L133" i="2"/>
  <c r="H133" i="2"/>
  <c r="AT133" i="2"/>
  <c r="AD133" i="2"/>
  <c r="N133" i="2"/>
  <c r="AV133" i="2"/>
  <c r="AC133" i="2"/>
  <c r="Z134" i="2"/>
  <c r="Y134" i="2"/>
  <c r="T134" i="2"/>
  <c r="U134" i="2" s="1"/>
  <c r="AW133" i="2" l="1"/>
  <c r="AE133" i="2" l="1"/>
  <c r="AA133" i="2" l="1"/>
  <c r="R133" i="2"/>
  <c r="AM133" i="2" l="1"/>
  <c r="AB133" i="2"/>
  <c r="AX132" i="2"/>
  <c r="AC132" i="2" a="1"/>
  <c r="I132" i="2"/>
  <c r="AV132" i="2" a="1"/>
  <c r="N132" i="2" a="1"/>
  <c r="AG132" i="2" a="1"/>
  <c r="AL132" i="2"/>
  <c r="E132" i="2"/>
  <c r="BC132" i="2" a="1"/>
  <c r="AU132" i="2" a="1"/>
  <c r="J132" i="2"/>
  <c r="AH132" i="2"/>
  <c r="AP132" i="2"/>
  <c r="AJ132" i="2"/>
  <c r="AD132" i="2" a="1"/>
  <c r="AT132" i="2" a="1"/>
  <c r="H132" i="2" a="1"/>
  <c r="AI132" i="2"/>
  <c r="AF132" i="2" a="1"/>
  <c r="AO132" i="2"/>
  <c r="AR132" i="2"/>
  <c r="F132" i="2"/>
  <c r="Q132" i="2" s="1" a="1"/>
  <c r="M132" i="2" a="1"/>
  <c r="AQ132" i="2"/>
  <c r="L132" i="2" a="1"/>
  <c r="K132" i="2" a="1"/>
  <c r="AK132" i="2" a="1"/>
  <c r="AN132" i="2"/>
  <c r="AS132" i="2"/>
  <c r="S133" i="2"/>
  <c r="AK132" i="2" l="1"/>
  <c r="K132" i="2"/>
  <c r="L132" i="2"/>
  <c r="M132" i="2"/>
  <c r="Q132" i="2"/>
  <c r="AF132" i="2"/>
  <c r="H132" i="2"/>
  <c r="AT132" i="2"/>
  <c r="AD132" i="2"/>
  <c r="AU132" i="2"/>
  <c r="BC132" i="2"/>
  <c r="AG132" i="2"/>
  <c r="N132" i="2"/>
  <c r="AV132" i="2"/>
  <c r="AC132" i="2"/>
  <c r="Z133" i="2"/>
  <c r="Y133" i="2"/>
  <c r="T133" i="2"/>
  <c r="U133" i="2" s="1"/>
  <c r="AW132" i="2" l="1"/>
  <c r="AE132" i="2" l="1"/>
  <c r="AA132" i="2" l="1"/>
  <c r="R132" i="2"/>
  <c r="AM132" i="2" l="1"/>
  <c r="AB132" i="2"/>
  <c r="AX131" i="2"/>
  <c r="AC131" i="2" a="1"/>
  <c r="I131" i="2"/>
  <c r="AU131" i="2" a="1"/>
  <c r="AK131" i="2" a="1"/>
  <c r="AT131" i="2" a="1"/>
  <c r="H131" i="2" a="1"/>
  <c r="AQ131" i="2"/>
  <c r="F131" i="2"/>
  <c r="Q131" i="2" s="1" a="1"/>
  <c r="AR131" i="2"/>
  <c r="AP131" i="2"/>
  <c r="AN131" i="2"/>
  <c r="AD131" i="2" a="1"/>
  <c r="L131" i="2" a="1"/>
  <c r="M131" i="2" a="1"/>
  <c r="AS131" i="2"/>
  <c r="AF131" i="2" a="1"/>
  <c r="AH131" i="2"/>
  <c r="J131" i="2"/>
  <c r="AG131" i="2" a="1"/>
  <c r="AL131" i="2"/>
  <c r="E131" i="2"/>
  <c r="BC131" i="2" a="1"/>
  <c r="N131" i="2" a="1"/>
  <c r="AV131" i="2" a="1"/>
  <c r="AI131" i="2"/>
  <c r="AJ131" i="2"/>
  <c r="K131" i="2" a="1"/>
  <c r="AO131" i="2"/>
  <c r="S132" i="2"/>
  <c r="K131" i="2" l="1"/>
  <c r="AV131" i="2"/>
  <c r="N131" i="2"/>
  <c r="BC131" i="2"/>
  <c r="AG131" i="2"/>
  <c r="AF131" i="2"/>
  <c r="M131" i="2"/>
  <c r="L131" i="2"/>
  <c r="AD131" i="2"/>
  <c r="Q131" i="2"/>
  <c r="H131" i="2"/>
  <c r="AT131" i="2"/>
  <c r="AK131" i="2"/>
  <c r="AU131" i="2"/>
  <c r="AC131" i="2"/>
  <c r="Z132" i="2"/>
  <c r="Y132" i="2"/>
  <c r="T132" i="2"/>
  <c r="U132" i="2" s="1"/>
  <c r="AW131" i="2" l="1"/>
  <c r="AE131" i="2" l="1"/>
  <c r="AA131" i="2" l="1"/>
  <c r="R131" i="2"/>
  <c r="AM131" i="2" l="1"/>
  <c r="AB131" i="2"/>
  <c r="AX130" i="2"/>
  <c r="S131" i="2"/>
  <c r="AC130" i="2" a="1"/>
  <c r="AK130" i="2" a="1"/>
  <c r="AS130" i="2"/>
  <c r="N130" i="2" a="1"/>
  <c r="J130" i="2"/>
  <c r="E130" i="2"/>
  <c r="K130" i="2" a="1"/>
  <c r="AI130" i="2"/>
  <c r="AQ130" i="2"/>
  <c r="AD130" i="2" a="1"/>
  <c r="AL130" i="2"/>
  <c r="AP130" i="2"/>
  <c r="AR130" i="2"/>
  <c r="AF130" i="2" a="1"/>
  <c r="AN130" i="2"/>
  <c r="F130" i="2"/>
  <c r="Q130" i="2" s="1" a="1"/>
  <c r="AG130" i="2" a="1"/>
  <c r="AJ130" i="2"/>
  <c r="AO130" i="2"/>
  <c r="H130" i="2" a="1"/>
  <c r="L130" i="2" a="1"/>
  <c r="AT130" i="2" a="1"/>
  <c r="M130" i="2" a="1"/>
  <c r="AV130" i="2" a="1"/>
  <c r="AU130" i="2" a="1"/>
  <c r="AH130" i="2"/>
  <c r="I130" i="2"/>
  <c r="BC130" i="2" a="1"/>
  <c r="BC130" i="2" l="1"/>
  <c r="AU130" i="2"/>
  <c r="AV130" i="2"/>
  <c r="M130" i="2"/>
  <c r="AT130" i="2"/>
  <c r="L130" i="2"/>
  <c r="H130" i="2"/>
  <c r="AG130" i="2"/>
  <c r="Q130" i="2"/>
  <c r="AF130" i="2"/>
  <c r="AD130" i="2"/>
  <c r="K130" i="2"/>
  <c r="N130" i="2"/>
  <c r="AK130" i="2"/>
  <c r="AC130" i="2"/>
  <c r="Z131" i="2"/>
  <c r="Y131" i="2"/>
  <c r="T131" i="2"/>
  <c r="U131" i="2" s="1"/>
  <c r="AW130" i="2" l="1"/>
  <c r="AE130" i="2" l="1"/>
  <c r="AA130" i="2" l="1"/>
  <c r="R130" i="2"/>
  <c r="AM130" i="2" l="1"/>
  <c r="AB130" i="2"/>
  <c r="AX129" i="2"/>
  <c r="AC129" i="2" a="1"/>
  <c r="I129" i="2"/>
  <c r="AP129" i="2"/>
  <c r="AS129" i="2"/>
  <c r="AI129" i="2"/>
  <c r="AU129" i="2" a="1"/>
  <c r="J129" i="2"/>
  <c r="AD129" i="2" a="1"/>
  <c r="AK129" i="2" a="1"/>
  <c r="N129" i="2" a="1"/>
  <c r="BC129" i="2" a="1"/>
  <c r="AF129" i="2" a="1"/>
  <c r="AQ129" i="2"/>
  <c r="M129" i="2" a="1"/>
  <c r="AO129" i="2"/>
  <c r="F129" i="2"/>
  <c r="Q129" i="2" s="1" a="1"/>
  <c r="E129" i="2"/>
  <c r="AN129" i="2"/>
  <c r="L129" i="2" a="1"/>
  <c r="AV129" i="2" a="1"/>
  <c r="K129" i="2" a="1"/>
  <c r="AR129" i="2"/>
  <c r="AH129" i="2"/>
  <c r="AT129" i="2" a="1"/>
  <c r="H129" i="2" a="1"/>
  <c r="AJ129" i="2"/>
  <c r="AL129" i="2"/>
  <c r="AG129" i="2" a="1"/>
  <c r="S130" i="2"/>
  <c r="AG129" i="2" l="1"/>
  <c r="H129" i="2"/>
  <c r="AT129" i="2"/>
  <c r="K129" i="2"/>
  <c r="AV129" i="2"/>
  <c r="L129" i="2"/>
  <c r="Q129" i="2"/>
  <c r="M129" i="2"/>
  <c r="AF129" i="2"/>
  <c r="BC129" i="2"/>
  <c r="N129" i="2"/>
  <c r="AK129" i="2"/>
  <c r="AD129" i="2"/>
  <c r="AU129" i="2"/>
  <c r="AC129" i="2"/>
  <c r="Z130" i="2"/>
  <c r="Y130" i="2"/>
  <c r="T130" i="2"/>
  <c r="U130" i="2" s="1"/>
  <c r="AW129" i="2" l="1"/>
  <c r="AE129" i="2" l="1"/>
  <c r="AA129" i="2" l="1"/>
  <c r="R129" i="2"/>
  <c r="AM129" i="2" l="1"/>
  <c r="AB129" i="2"/>
  <c r="AX128" i="2"/>
  <c r="AC128" i="2" a="1"/>
  <c r="AQ128" i="2"/>
  <c r="AL128" i="2"/>
  <c r="E128" i="2"/>
  <c r="J128" i="2"/>
  <c r="AG128" i="2" a="1"/>
  <c r="M128" i="2" a="1"/>
  <c r="AJ128" i="2"/>
  <c r="AP128" i="2"/>
  <c r="AH128" i="2"/>
  <c r="F128" i="2"/>
  <c r="Q128" i="2" s="1" a="1"/>
  <c r="AO128" i="2"/>
  <c r="AK128" i="2" a="1"/>
  <c r="AD128" i="2" a="1"/>
  <c r="AN128" i="2"/>
  <c r="N128" i="2" a="1"/>
  <c r="AF128" i="2" a="1"/>
  <c r="AV128" i="2" a="1"/>
  <c r="AT128" i="2" a="1"/>
  <c r="H128" i="2" a="1"/>
  <c r="L128" i="2" a="1"/>
  <c r="AU128" i="2" a="1"/>
  <c r="K128" i="2" a="1"/>
  <c r="AR128" i="2"/>
  <c r="AS128" i="2"/>
  <c r="AI128" i="2"/>
  <c r="I128" i="2"/>
  <c r="BC128" i="2" a="1"/>
  <c r="S129" i="2"/>
  <c r="BC128" i="2" l="1"/>
  <c r="K128" i="2"/>
  <c r="AU128" i="2"/>
  <c r="L128" i="2"/>
  <c r="H128" i="2"/>
  <c r="AT128" i="2"/>
  <c r="AV128" i="2"/>
  <c r="AF128" i="2"/>
  <c r="N128" i="2"/>
  <c r="AD128" i="2"/>
  <c r="AK128" i="2"/>
  <c r="Q128" i="2"/>
  <c r="M128" i="2"/>
  <c r="AG128" i="2"/>
  <c r="AC128" i="2"/>
  <c r="Z129" i="2"/>
  <c r="Y129" i="2"/>
  <c r="T129" i="2"/>
  <c r="U129" i="2" s="1"/>
  <c r="AW128" i="2" l="1"/>
  <c r="AE128" i="2" l="1"/>
  <c r="AA128" i="2" l="1"/>
  <c r="R128" i="2"/>
  <c r="AM128" i="2" l="1"/>
  <c r="AB128" i="2"/>
  <c r="AX127" i="2"/>
  <c r="AC127" i="2" a="1"/>
  <c r="M127" i="2" a="1"/>
  <c r="AP127" i="2"/>
  <c r="N127" i="2" a="1"/>
  <c r="AD127" i="2" a="1"/>
  <c r="F127" i="2"/>
  <c r="AF127" i="2" a="1"/>
  <c r="AQ127" i="2"/>
  <c r="AT127" i="2" a="1"/>
  <c r="AI127" i="2"/>
  <c r="H127" i="2" a="1"/>
  <c r="K127" i="2" a="1"/>
  <c r="J127" i="2"/>
  <c r="AH127" i="2"/>
  <c r="AN127" i="2"/>
  <c r="AU127" i="2" a="1"/>
  <c r="AS127" i="2"/>
  <c r="AL127" i="2"/>
  <c r="AJ127" i="2"/>
  <c r="AK127" i="2" a="1"/>
  <c r="AV127" i="2" a="1"/>
  <c r="L127" i="2" a="1"/>
  <c r="AO127" i="2"/>
  <c r="AR127" i="2"/>
  <c r="AG127" i="2" a="1"/>
  <c r="I127" i="2"/>
  <c r="E127" i="2"/>
  <c r="BC127" i="2" a="1"/>
  <c r="S128" i="2"/>
  <c r="Q127" i="2" a="1"/>
  <c r="Q127" i="2" l="1"/>
  <c r="BC127" i="2"/>
  <c r="AG127" i="2"/>
  <c r="L127" i="2"/>
  <c r="AV127" i="2"/>
  <c r="AK127" i="2"/>
  <c r="AU127" i="2"/>
  <c r="K127" i="2"/>
  <c r="H127" i="2"/>
  <c r="AT127" i="2"/>
  <c r="AF127" i="2"/>
  <c r="AD127" i="2"/>
  <c r="N127" i="2"/>
  <c r="M127" i="2"/>
  <c r="AC127" i="2"/>
  <c r="Z128" i="2"/>
  <c r="Y128" i="2"/>
  <c r="T128" i="2"/>
  <c r="U128" i="2" s="1"/>
  <c r="AW127" i="2" l="1"/>
  <c r="AE127" i="2" l="1"/>
  <c r="AA127" i="2" l="1"/>
  <c r="R127" i="2"/>
  <c r="AM127" i="2" l="1"/>
  <c r="AB127" i="2"/>
  <c r="AX126" i="2"/>
  <c r="AC126" i="2" a="1"/>
  <c r="I126" i="2"/>
  <c r="J126" i="2"/>
  <c r="AK126" i="2" a="1"/>
  <c r="F126" i="2"/>
  <c r="Q126" i="2" s="1" a="1"/>
  <c r="AI126" i="2"/>
  <c r="AP126" i="2"/>
  <c r="AT126" i="2" a="1"/>
  <c r="H126" i="2" a="1"/>
  <c r="AN126" i="2"/>
  <c r="L126" i="2" a="1"/>
  <c r="AU126" i="2" a="1"/>
  <c r="AR126" i="2"/>
  <c r="AS126" i="2"/>
  <c r="AG126" i="2" a="1"/>
  <c r="AQ126" i="2"/>
  <c r="AH126" i="2"/>
  <c r="AD126" i="2" a="1"/>
  <c r="AF126" i="2" a="1"/>
  <c r="E126" i="2"/>
  <c r="M126" i="2" a="1"/>
  <c r="K126" i="2" a="1"/>
  <c r="N126" i="2" a="1"/>
  <c r="AV126" i="2" a="1"/>
  <c r="AO126" i="2"/>
  <c r="AL126" i="2"/>
  <c r="BC126" i="2" a="1"/>
  <c r="AJ126" i="2"/>
  <c r="S127" i="2"/>
  <c r="BC126" i="2" l="1"/>
  <c r="AV126" i="2"/>
  <c r="N126" i="2"/>
  <c r="K126" i="2"/>
  <c r="M126" i="2"/>
  <c r="AF126" i="2"/>
  <c r="AD126" i="2"/>
  <c r="AG126" i="2"/>
  <c r="AU126" i="2"/>
  <c r="L126" i="2"/>
  <c r="H126" i="2"/>
  <c r="AT126" i="2"/>
  <c r="Q126" i="2"/>
  <c r="AK126" i="2"/>
  <c r="AC126" i="2"/>
  <c r="Z127" i="2"/>
  <c r="Y127" i="2"/>
  <c r="T127" i="2"/>
  <c r="U127" i="2" s="1"/>
  <c r="AW126" i="2" l="1"/>
  <c r="AE126" i="2" l="1"/>
  <c r="AA126" i="2" l="1"/>
  <c r="R126" i="2"/>
  <c r="AM126" i="2" l="1"/>
  <c r="AB126" i="2"/>
  <c r="AX125" i="2"/>
  <c r="AC125" i="2" a="1"/>
  <c r="I125" i="2"/>
  <c r="K125" i="2" a="1"/>
  <c r="AG125" i="2" a="1"/>
  <c r="AR125" i="2"/>
  <c r="AK125" i="2" a="1"/>
  <c r="AP125" i="2"/>
  <c r="AI125" i="2"/>
  <c r="AH125" i="2"/>
  <c r="AO125" i="2"/>
  <c r="M125" i="2" a="1"/>
  <c r="AQ125" i="2"/>
  <c r="N125" i="2" a="1"/>
  <c r="AD125" i="2" a="1"/>
  <c r="E125" i="2"/>
  <c r="AN125" i="2"/>
  <c r="H125" i="2" a="1"/>
  <c r="AF125" i="2" a="1"/>
  <c r="AT125" i="2" a="1"/>
  <c r="F125" i="2"/>
  <c r="Q125" i="2" s="1" a="1"/>
  <c r="J125" i="2"/>
  <c r="L125" i="2" a="1"/>
  <c r="AV125" i="2" a="1"/>
  <c r="AS125" i="2"/>
  <c r="AJ125" i="2"/>
  <c r="BC125" i="2" a="1"/>
  <c r="AU125" i="2" a="1"/>
  <c r="AL125" i="2"/>
  <c r="S126" i="2"/>
  <c r="AU125" i="2" l="1"/>
  <c r="BC125" i="2"/>
  <c r="AV125" i="2"/>
  <c r="L125" i="2"/>
  <c r="Q125" i="2"/>
  <c r="AT125" i="2"/>
  <c r="AF125" i="2"/>
  <c r="H125" i="2"/>
  <c r="AD125" i="2"/>
  <c r="N125" i="2"/>
  <c r="M125" i="2"/>
  <c r="AK125" i="2"/>
  <c r="AG125" i="2"/>
  <c r="K125" i="2"/>
  <c r="AC125" i="2"/>
  <c r="Z126" i="2"/>
  <c r="Y126" i="2"/>
  <c r="T126" i="2"/>
  <c r="U126" i="2" s="1"/>
  <c r="AW125" i="2" l="1"/>
  <c r="AE125" i="2" l="1"/>
  <c r="AA125" i="2" l="1"/>
  <c r="R125" i="2"/>
  <c r="AM125" i="2" l="1"/>
  <c r="AB125" i="2"/>
  <c r="AX124" i="2"/>
  <c r="S125" i="2"/>
  <c r="AC124" i="2" a="1"/>
  <c r="I124" i="2"/>
  <c r="K124" i="2" a="1"/>
  <c r="AI124" i="2"/>
  <c r="AN124" i="2"/>
  <c r="AH124" i="2"/>
  <c r="AV124" i="2" a="1"/>
  <c r="AO124" i="2"/>
  <c r="J124" i="2"/>
  <c r="AR124" i="2"/>
  <c r="L124" i="2" a="1"/>
  <c r="M124" i="2" a="1"/>
  <c r="AK124" i="2" a="1"/>
  <c r="AJ124" i="2"/>
  <c r="AL124" i="2"/>
  <c r="AD124" i="2" a="1"/>
  <c r="AQ124" i="2"/>
  <c r="BC124" i="2" a="1"/>
  <c r="AS124" i="2"/>
  <c r="AF124" i="2" a="1"/>
  <c r="AG124" i="2" a="1"/>
  <c r="F124" i="2"/>
  <c r="Q124" i="2" s="1" a="1"/>
  <c r="AT124" i="2" a="1"/>
  <c r="H124" i="2" a="1"/>
  <c r="E124" i="2"/>
  <c r="N124" i="2" a="1"/>
  <c r="AU124" i="2" a="1"/>
  <c r="AP124" i="2"/>
  <c r="AU124" i="2" l="1"/>
  <c r="N124" i="2"/>
  <c r="H124" i="2"/>
  <c r="AT124" i="2"/>
  <c r="Q124" i="2"/>
  <c r="AG124" i="2"/>
  <c r="AF124" i="2"/>
  <c r="BC124" i="2"/>
  <c r="AD124" i="2"/>
  <c r="AK124" i="2"/>
  <c r="M124" i="2"/>
  <c r="L124" i="2"/>
  <c r="AV124" i="2"/>
  <c r="K124" i="2"/>
  <c r="AC124" i="2"/>
  <c r="Z125" i="2"/>
  <c r="Y125" i="2"/>
  <c r="T125" i="2"/>
  <c r="U125" i="2" s="1"/>
  <c r="AW124" i="2" l="1"/>
  <c r="AE124" i="2" l="1"/>
  <c r="AA124" i="2" l="1"/>
  <c r="R124" i="2"/>
  <c r="AM124" i="2" l="1"/>
  <c r="AB124" i="2"/>
  <c r="AX123" i="2"/>
  <c r="AC123" i="2" a="1"/>
  <c r="I123" i="2"/>
  <c r="N123" i="2" a="1"/>
  <c r="AG123" i="2" a="1"/>
  <c r="AS123" i="2"/>
  <c r="L123" i="2" a="1"/>
  <c r="AN123" i="2"/>
  <c r="AP123" i="2"/>
  <c r="AQ123" i="2"/>
  <c r="F123" i="2"/>
  <c r="Q123" i="2" s="1" a="1"/>
  <c r="AH123" i="2"/>
  <c r="AO123" i="2"/>
  <c r="K123" i="2" a="1"/>
  <c r="AV123" i="2" a="1"/>
  <c r="M123" i="2" a="1"/>
  <c r="AR123" i="2"/>
  <c r="AI123" i="2"/>
  <c r="AU123" i="2" a="1"/>
  <c r="AL123" i="2"/>
  <c r="AT123" i="2" a="1"/>
  <c r="H123" i="2" a="1"/>
  <c r="AJ123" i="2"/>
  <c r="E123" i="2"/>
  <c r="J123" i="2"/>
  <c r="AF123" i="2" a="1"/>
  <c r="BC123" i="2" a="1"/>
  <c r="AK123" i="2" a="1"/>
  <c r="AD123" i="2" a="1"/>
  <c r="S124" i="2"/>
  <c r="AD123" i="2" l="1"/>
  <c r="AK123" i="2"/>
  <c r="BC123" i="2"/>
  <c r="AF123" i="2"/>
  <c r="H123" i="2"/>
  <c r="AT123" i="2"/>
  <c r="AU123" i="2"/>
  <c r="M123" i="2"/>
  <c r="AV123" i="2"/>
  <c r="K123" i="2"/>
  <c r="Q123" i="2"/>
  <c r="L123" i="2"/>
  <c r="AG123" i="2"/>
  <c r="N123" i="2"/>
  <c r="AC123" i="2"/>
  <c r="Z124" i="2"/>
  <c r="Y124" i="2"/>
  <c r="T124" i="2"/>
  <c r="U124" i="2" s="1"/>
  <c r="AW123" i="2" l="1"/>
  <c r="AE123" i="2" l="1"/>
  <c r="AA123" i="2" l="1"/>
  <c r="R123" i="2"/>
  <c r="AM123" i="2" l="1"/>
  <c r="AB123" i="2"/>
  <c r="AX122" i="2"/>
  <c r="AC122" i="2" a="1"/>
  <c r="I122" i="2"/>
  <c r="AV122" i="2" a="1"/>
  <c r="AO122" i="2"/>
  <c r="J122" i="2"/>
  <c r="BC122" i="2" a="1"/>
  <c r="E122" i="2"/>
  <c r="AJ122" i="2"/>
  <c r="AF122" i="2" a="1"/>
  <c r="AD122" i="2" a="1"/>
  <c r="K122" i="2" a="1"/>
  <c r="AN122" i="2"/>
  <c r="AU122" i="2" a="1"/>
  <c r="AS122" i="2"/>
  <c r="AG122" i="2" a="1"/>
  <c r="AI122" i="2"/>
  <c r="M122" i="2" a="1"/>
  <c r="N122" i="2" a="1"/>
  <c r="AT122" i="2" a="1"/>
  <c r="H122" i="2" a="1"/>
  <c r="AH122" i="2"/>
  <c r="AQ122" i="2"/>
  <c r="AK122" i="2" a="1"/>
  <c r="AR122" i="2"/>
  <c r="L122" i="2" a="1"/>
  <c r="F122" i="2"/>
  <c r="Q122" i="2" s="1" a="1"/>
  <c r="AL122" i="2"/>
  <c r="AP122" i="2"/>
  <c r="S123" i="2"/>
  <c r="Q122" i="2" l="1"/>
  <c r="L122" i="2"/>
  <c r="AK122" i="2"/>
  <c r="H122" i="2"/>
  <c r="AT122" i="2"/>
  <c r="N122" i="2"/>
  <c r="M122" i="2"/>
  <c r="AG122" i="2"/>
  <c r="AU122" i="2"/>
  <c r="K122" i="2"/>
  <c r="AD122" i="2"/>
  <c r="AF122" i="2"/>
  <c r="BC122" i="2"/>
  <c r="AV122" i="2"/>
  <c r="AC122" i="2"/>
  <c r="Z123" i="2"/>
  <c r="Y123" i="2"/>
  <c r="T123" i="2"/>
  <c r="U123" i="2" s="1"/>
  <c r="AW122" i="2" l="1"/>
  <c r="AE122" i="2" l="1"/>
  <c r="AA122" i="2" l="1"/>
  <c r="R122" i="2"/>
  <c r="AM122" i="2" l="1"/>
  <c r="AB122" i="2"/>
  <c r="AX121" i="2"/>
  <c r="AC121" i="2" a="1"/>
  <c r="I121" i="2"/>
  <c r="L121" i="2" a="1"/>
  <c r="AP121" i="2"/>
  <c r="BC121" i="2" a="1"/>
  <c r="K121" i="2" a="1"/>
  <c r="AR121" i="2"/>
  <c r="AK121" i="2" a="1"/>
  <c r="AQ121" i="2"/>
  <c r="AI121" i="2"/>
  <c r="N121" i="2" a="1"/>
  <c r="J121" i="2"/>
  <c r="AG121" i="2" a="1"/>
  <c r="AH121" i="2"/>
  <c r="M121" i="2" a="1"/>
  <c r="AT121" i="2" a="1"/>
  <c r="H121" i="2" a="1"/>
  <c r="F121" i="2"/>
  <c r="Q121" i="2" s="1" a="1"/>
  <c r="AJ121" i="2"/>
  <c r="AU121" i="2" a="1"/>
  <c r="AN121" i="2"/>
  <c r="AD121" i="2" a="1"/>
  <c r="AF121" i="2" a="1"/>
  <c r="AL121" i="2"/>
  <c r="AO121" i="2"/>
  <c r="E121" i="2"/>
  <c r="AV121" i="2" a="1"/>
  <c r="AS121" i="2"/>
  <c r="S122" i="2"/>
  <c r="AV121" i="2" l="1"/>
  <c r="AF121" i="2"/>
  <c r="AD121" i="2"/>
  <c r="AU121" i="2"/>
  <c r="Q121" i="2"/>
  <c r="H121" i="2"/>
  <c r="AT121" i="2"/>
  <c r="M121" i="2"/>
  <c r="AG121" i="2"/>
  <c r="N121" i="2"/>
  <c r="AK121" i="2"/>
  <c r="K121" i="2"/>
  <c r="BC121" i="2"/>
  <c r="L121" i="2"/>
  <c r="AC121" i="2"/>
  <c r="Z122" i="2"/>
  <c r="Y122" i="2"/>
  <c r="T122" i="2"/>
  <c r="U122" i="2" s="1"/>
  <c r="AW121" i="2" l="1"/>
  <c r="AE121" i="2" l="1"/>
  <c r="AA121" i="2" l="1"/>
  <c r="R121" i="2"/>
  <c r="AM121" i="2" l="1"/>
  <c r="AB121" i="2"/>
  <c r="AX120" i="2"/>
  <c r="AC120" i="2" a="1"/>
  <c r="I120" i="2"/>
  <c r="AT120" i="2" a="1"/>
  <c r="H120" i="2" a="1"/>
  <c r="M120" i="2" a="1"/>
  <c r="AV120" i="2" a="1"/>
  <c r="J120" i="2"/>
  <c r="AQ120" i="2"/>
  <c r="AP120" i="2"/>
  <c r="AU120" i="2" a="1"/>
  <c r="AG120" i="2" a="1"/>
  <c r="AR120" i="2"/>
  <c r="AO120" i="2"/>
  <c r="L120" i="2" a="1"/>
  <c r="AJ120" i="2"/>
  <c r="AN120" i="2"/>
  <c r="BC120" i="2" a="1"/>
  <c r="AL120" i="2"/>
  <c r="E120" i="2"/>
  <c r="AI120" i="2"/>
  <c r="AF120" i="2" a="1"/>
  <c r="N120" i="2" a="1"/>
  <c r="F120" i="2"/>
  <c r="Q120" i="2" s="1" a="1"/>
  <c r="AH120" i="2"/>
  <c r="AK120" i="2" a="1"/>
  <c r="AS120" i="2"/>
  <c r="K120" i="2" a="1"/>
  <c r="AD120" i="2" a="1"/>
  <c r="S121" i="2"/>
  <c r="AD120" i="2" l="1"/>
  <c r="K120" i="2"/>
  <c r="AK120" i="2"/>
  <c r="Q120" i="2"/>
  <c r="N120" i="2"/>
  <c r="AF120" i="2"/>
  <c r="BC120" i="2"/>
  <c r="L120" i="2"/>
  <c r="AG120" i="2"/>
  <c r="AU120" i="2"/>
  <c r="AV120" i="2"/>
  <c r="M120" i="2"/>
  <c r="H120" i="2"/>
  <c r="AT120" i="2"/>
  <c r="AC120" i="2"/>
  <c r="Z121" i="2"/>
  <c r="Y121" i="2"/>
  <c r="T121" i="2"/>
  <c r="U121" i="2" s="1"/>
  <c r="AW120" i="2" l="1"/>
  <c r="AE120" i="2" l="1"/>
  <c r="AA120" i="2" l="1"/>
  <c r="R120" i="2"/>
  <c r="AM120" i="2" l="1"/>
  <c r="AB120" i="2"/>
  <c r="AX119" i="2"/>
  <c r="AC119" i="2" a="1"/>
  <c r="I119" i="2"/>
  <c r="J119" i="2"/>
  <c r="AN119" i="2"/>
  <c r="AV119" i="2" a="1"/>
  <c r="AF119" i="2" a="1"/>
  <c r="AQ119" i="2"/>
  <c r="E119" i="2"/>
  <c r="AK119" i="2" a="1"/>
  <c r="AS119" i="2"/>
  <c r="K119" i="2" a="1"/>
  <c r="F119" i="2"/>
  <c r="Q119" i="2" s="1" a="1"/>
  <c r="AT119" i="2" a="1"/>
  <c r="H119" i="2" a="1"/>
  <c r="AU119" i="2" a="1"/>
  <c r="AG119" i="2" a="1"/>
  <c r="L119" i="2" a="1"/>
  <c r="N119" i="2" a="1"/>
  <c r="AJ119" i="2"/>
  <c r="AH119" i="2"/>
  <c r="AO119" i="2"/>
  <c r="AI119" i="2"/>
  <c r="AP119" i="2"/>
  <c r="AL119" i="2"/>
  <c r="AD119" i="2" a="1"/>
  <c r="BC119" i="2" a="1"/>
  <c r="M119" i="2" a="1"/>
  <c r="AR119" i="2"/>
  <c r="S120" i="2"/>
  <c r="M119" i="2" l="1"/>
  <c r="BC119" i="2"/>
  <c r="AD119" i="2"/>
  <c r="N119" i="2"/>
  <c r="L119" i="2"/>
  <c r="AG119" i="2"/>
  <c r="AU119" i="2"/>
  <c r="H119" i="2"/>
  <c r="AT119" i="2"/>
  <c r="Q119" i="2"/>
  <c r="K119" i="2"/>
  <c r="AK119" i="2"/>
  <c r="AF119" i="2"/>
  <c r="AV119" i="2"/>
  <c r="AC119" i="2"/>
  <c r="Z120" i="2"/>
  <c r="Y120" i="2"/>
  <c r="T120" i="2"/>
  <c r="U120" i="2" s="1"/>
  <c r="AW119" i="2" l="1"/>
  <c r="AE119" i="2" l="1"/>
  <c r="AA119" i="2" l="1"/>
  <c r="R119" i="2"/>
  <c r="AM119" i="2" l="1"/>
  <c r="AB119" i="2"/>
  <c r="AX118" i="2"/>
  <c r="AC118" i="2" a="1"/>
  <c r="I118" i="2"/>
  <c r="AO118" i="2"/>
  <c r="AP118" i="2"/>
  <c r="AU118" i="2" a="1"/>
  <c r="AL118" i="2"/>
  <c r="AJ118" i="2"/>
  <c r="E118" i="2"/>
  <c r="J118" i="2"/>
  <c r="M118" i="2" a="1"/>
  <c r="AQ118" i="2"/>
  <c r="L118" i="2" a="1"/>
  <c r="AN118" i="2"/>
  <c r="AT118" i="2" a="1"/>
  <c r="H118" i="2" a="1"/>
  <c r="AI118" i="2"/>
  <c r="AS118" i="2"/>
  <c r="AK118" i="2" a="1"/>
  <c r="K118" i="2" a="1"/>
  <c r="BC118" i="2" a="1"/>
  <c r="AG118" i="2" a="1"/>
  <c r="AD118" i="2" a="1"/>
  <c r="AV118" i="2" a="1"/>
  <c r="AF118" i="2" a="1"/>
  <c r="AH118" i="2"/>
  <c r="N118" i="2" a="1"/>
  <c r="F118" i="2"/>
  <c r="Q118" i="2" s="1" a="1"/>
  <c r="AR118" i="2"/>
  <c r="S119" i="2"/>
  <c r="Q118" i="2" l="1"/>
  <c r="N118" i="2"/>
  <c r="AF118" i="2"/>
  <c r="AV118" i="2"/>
  <c r="AD118" i="2"/>
  <c r="AG118" i="2"/>
  <c r="BC118" i="2"/>
  <c r="K118" i="2"/>
  <c r="AK118" i="2"/>
  <c r="H118" i="2"/>
  <c r="AT118" i="2"/>
  <c r="L118" i="2"/>
  <c r="M118" i="2"/>
  <c r="AU118" i="2"/>
  <c r="AC118" i="2"/>
  <c r="Z119" i="2"/>
  <c r="Y119" i="2"/>
  <c r="T119" i="2"/>
  <c r="U119" i="2" s="1"/>
  <c r="AW118" i="2" l="1"/>
  <c r="AE118" i="2" l="1"/>
  <c r="AA118" i="2" l="1"/>
  <c r="R118" i="2"/>
  <c r="AM118" i="2" l="1"/>
  <c r="AB118" i="2"/>
  <c r="AX117" i="2"/>
  <c r="S118" i="2"/>
  <c r="AC117" i="2" a="1"/>
  <c r="I117" i="2"/>
  <c r="AO117" i="2"/>
  <c r="AI117" i="2"/>
  <c r="AD117" i="2" a="1"/>
  <c r="AP117" i="2"/>
  <c r="AU117" i="2" a="1"/>
  <c r="AL117" i="2"/>
  <c r="F117" i="2"/>
  <c r="Q117" i="2" s="1" a="1"/>
  <c r="BC117" i="2" a="1"/>
  <c r="AG117" i="2" a="1"/>
  <c r="AJ117" i="2"/>
  <c r="N117" i="2" a="1"/>
  <c r="AQ117" i="2"/>
  <c r="AN117" i="2"/>
  <c r="AK117" i="2" a="1"/>
  <c r="AH117" i="2"/>
  <c r="K117" i="2" a="1"/>
  <c r="AS117" i="2"/>
  <c r="J117" i="2"/>
  <c r="AT117" i="2" a="1"/>
  <c r="H117" i="2" a="1"/>
  <c r="E117" i="2"/>
  <c r="M117" i="2" a="1"/>
  <c r="AF117" i="2" a="1"/>
  <c r="AR117" i="2"/>
  <c r="L117" i="2" a="1"/>
  <c r="AV117" i="2" a="1"/>
  <c r="AV117" i="2" l="1"/>
  <c r="L117" i="2"/>
  <c r="AF117" i="2"/>
  <c r="M117" i="2"/>
  <c r="H117" i="2"/>
  <c r="AT117" i="2"/>
  <c r="K117" i="2"/>
  <c r="AK117" i="2"/>
  <c r="N117" i="2"/>
  <c r="AG117" i="2"/>
  <c r="BC117" i="2"/>
  <c r="Q117" i="2"/>
  <c r="AU117" i="2"/>
  <c r="AD117" i="2"/>
  <c r="AC117" i="2"/>
  <c r="Y118" i="2"/>
  <c r="Z118" i="2"/>
  <c r="T118" i="2"/>
  <c r="U118" i="2" s="1"/>
  <c r="AW117" i="2" l="1"/>
  <c r="AE117" i="2" l="1"/>
  <c r="AA117" i="2" l="1"/>
  <c r="R117" i="2"/>
  <c r="AM117" i="2" l="1"/>
  <c r="AB117" i="2"/>
  <c r="AX116" i="2"/>
  <c r="AC116" i="2" a="1"/>
  <c r="I116" i="2"/>
  <c r="J116" i="2"/>
  <c r="AD116" i="2" a="1"/>
  <c r="E116" i="2"/>
  <c r="AU116" i="2" a="1"/>
  <c r="AR116" i="2"/>
  <c r="M116" i="2" a="1"/>
  <c r="AG116" i="2" a="1"/>
  <c r="L116" i="2" a="1"/>
  <c r="AO116" i="2"/>
  <c r="AK116" i="2" a="1"/>
  <c r="AT116" i="2" a="1"/>
  <c r="H116" i="2" a="1"/>
  <c r="AN116" i="2"/>
  <c r="AP116" i="2"/>
  <c r="AF116" i="2" a="1"/>
  <c r="AL116" i="2"/>
  <c r="AV116" i="2" a="1"/>
  <c r="AS116" i="2"/>
  <c r="AQ116" i="2"/>
  <c r="F116" i="2"/>
  <c r="Q116" i="2" s="1" a="1"/>
  <c r="BC116" i="2" a="1"/>
  <c r="N116" i="2" a="1"/>
  <c r="AJ116" i="2"/>
  <c r="K116" i="2" a="1"/>
  <c r="AH116" i="2"/>
  <c r="AI116" i="2"/>
  <c r="S117" i="2"/>
  <c r="K116" i="2" l="1"/>
  <c r="N116" i="2"/>
  <c r="BC116" i="2"/>
  <c r="Q116" i="2"/>
  <c r="AV116" i="2"/>
  <c r="AF116" i="2"/>
  <c r="H116" i="2"/>
  <c r="AT116" i="2"/>
  <c r="AK116" i="2"/>
  <c r="L116" i="2"/>
  <c r="AG116" i="2"/>
  <c r="M116" i="2"/>
  <c r="AU116" i="2"/>
  <c r="AD116" i="2"/>
  <c r="AC116" i="2"/>
  <c r="Z117" i="2"/>
  <c r="Y117" i="2"/>
  <c r="T117" i="2"/>
  <c r="U117" i="2" s="1"/>
  <c r="AW116" i="2" l="1"/>
  <c r="AE116" i="2" l="1"/>
  <c r="AA116" i="2" l="1"/>
  <c r="R116" i="2"/>
  <c r="AM116" i="2" l="1"/>
  <c r="AB116" i="2"/>
  <c r="AX115" i="2"/>
  <c r="AC115" i="2" a="1"/>
  <c r="J115" i="2"/>
  <c r="AH115" i="2"/>
  <c r="AK115" i="2" a="1"/>
  <c r="AL115" i="2"/>
  <c r="N115" i="2" a="1"/>
  <c r="AD115" i="2" a="1"/>
  <c r="AU115" i="2" a="1"/>
  <c r="AT115" i="2" a="1"/>
  <c r="H115" i="2" a="1"/>
  <c r="AQ115" i="2"/>
  <c r="L115" i="2" a="1"/>
  <c r="AR115" i="2"/>
  <c r="AN115" i="2"/>
  <c r="AJ115" i="2"/>
  <c r="AI115" i="2"/>
  <c r="M115" i="2" a="1"/>
  <c r="AG115" i="2" a="1"/>
  <c r="AP115" i="2"/>
  <c r="E115" i="2"/>
  <c r="AF115" i="2" a="1"/>
  <c r="F115" i="2"/>
  <c r="AV115" i="2" a="1"/>
  <c r="AS115" i="2"/>
  <c r="I115" i="2"/>
  <c r="Q115" i="2" a="1"/>
  <c r="K115" i="2" a="1"/>
  <c r="AO115" i="2"/>
  <c r="BC115" i="2" a="1"/>
  <c r="S116" i="2"/>
  <c r="BC115" i="2" l="1"/>
  <c r="K115" i="2"/>
  <c r="Q115" i="2"/>
  <c r="AV115" i="2"/>
  <c r="AF115" i="2"/>
  <c r="AG115" i="2"/>
  <c r="M115" i="2"/>
  <c r="L115" i="2"/>
  <c r="H115" i="2"/>
  <c r="AT115" i="2"/>
  <c r="AU115" i="2"/>
  <c r="AD115" i="2"/>
  <c r="N115" i="2"/>
  <c r="AK115" i="2"/>
  <c r="AC115" i="2"/>
  <c r="Z116" i="2"/>
  <c r="Y116" i="2"/>
  <c r="T116" i="2"/>
  <c r="U116" i="2" s="1"/>
  <c r="AW115" i="2" l="1"/>
  <c r="AE115" i="2" l="1"/>
  <c r="AA115" i="2" l="1"/>
  <c r="R115" i="2"/>
  <c r="AM115" i="2" l="1"/>
  <c r="AB115" i="2"/>
  <c r="S115" i="2" s="1"/>
  <c r="AX114" i="2"/>
  <c r="AC114" i="2" a="1"/>
  <c r="I114" i="2"/>
  <c r="AS114" i="2"/>
  <c r="AK114" i="2" a="1"/>
  <c r="AQ114" i="2"/>
  <c r="AR114" i="2"/>
  <c r="AI114" i="2"/>
  <c r="AO114" i="2"/>
  <c r="AP114" i="2"/>
  <c r="AF114" i="2" a="1"/>
  <c r="K114" i="2" a="1"/>
  <c r="BC114" i="2" a="1"/>
  <c r="AU114" i="2" a="1"/>
  <c r="AL114" i="2"/>
  <c r="AJ114" i="2"/>
  <c r="J114" i="2"/>
  <c r="M114" i="2" a="1"/>
  <c r="F114" i="2"/>
  <c r="Q114" i="2" s="1" a="1"/>
  <c r="AG114" i="2" a="1"/>
  <c r="AH114" i="2"/>
  <c r="AD114" i="2" a="1"/>
  <c r="AT114" i="2" a="1"/>
  <c r="H114" i="2" a="1"/>
  <c r="E114" i="2"/>
  <c r="N114" i="2" a="1"/>
  <c r="AN114" i="2"/>
  <c r="AV114" i="2" a="1"/>
  <c r="L114" i="2" a="1"/>
  <c r="L114" i="2" l="1"/>
  <c r="AV114" i="2"/>
  <c r="N114" i="2"/>
  <c r="H114" i="2"/>
  <c r="AT114" i="2"/>
  <c r="AD114" i="2"/>
  <c r="AG114" i="2"/>
  <c r="Q114" i="2"/>
  <c r="M114" i="2"/>
  <c r="AU114" i="2"/>
  <c r="BC114" i="2"/>
  <c r="K114" i="2"/>
  <c r="AF114" i="2"/>
  <c r="AK114" i="2"/>
  <c r="AC114" i="2"/>
  <c r="Z115" i="2"/>
  <c r="Y115" i="2"/>
  <c r="T115" i="2"/>
  <c r="U115" i="2" s="1"/>
  <c r="AW114" i="2" l="1"/>
  <c r="AE114" i="2" l="1"/>
  <c r="AA114" i="2" l="1"/>
  <c r="R114" i="2"/>
  <c r="AM114" i="2" l="1"/>
  <c r="AB114" i="2"/>
  <c r="AX113" i="2"/>
  <c r="AC113" i="2" a="1"/>
  <c r="I113" i="2"/>
  <c r="AD113" i="2" a="1"/>
  <c r="AJ113" i="2"/>
  <c r="M113" i="2" a="1"/>
  <c r="AI113" i="2"/>
  <c r="AP113" i="2"/>
  <c r="E113" i="2"/>
  <c r="AQ113" i="2"/>
  <c r="AV113" i="2" a="1"/>
  <c r="AS113" i="2"/>
  <c r="AK113" i="2" a="1"/>
  <c r="BC113" i="2" a="1"/>
  <c r="AO113" i="2"/>
  <c r="J113" i="2"/>
  <c r="AN113" i="2"/>
  <c r="AH113" i="2"/>
  <c r="K113" i="2" a="1"/>
  <c r="AR113" i="2"/>
  <c r="AG113" i="2" a="1"/>
  <c r="N113" i="2" a="1"/>
  <c r="AL113" i="2"/>
  <c r="AU113" i="2" a="1"/>
  <c r="L113" i="2" a="1"/>
  <c r="H113" i="2" a="1"/>
  <c r="AT113" i="2" a="1"/>
  <c r="F113" i="2"/>
  <c r="Q113" i="2" s="1" a="1"/>
  <c r="AF113" i="2" a="1"/>
  <c r="S114" i="2"/>
  <c r="AF113" i="2" l="1"/>
  <c r="Q113" i="2"/>
  <c r="AT113" i="2"/>
  <c r="H113" i="2"/>
  <c r="L113" i="2"/>
  <c r="AU113" i="2"/>
  <c r="N113" i="2"/>
  <c r="AG113" i="2"/>
  <c r="K113" i="2"/>
  <c r="BC113" i="2"/>
  <c r="AK113" i="2"/>
  <c r="AV113" i="2"/>
  <c r="M113" i="2"/>
  <c r="AD113" i="2"/>
  <c r="AC113" i="2"/>
  <c r="Z114" i="2"/>
  <c r="Y114" i="2"/>
  <c r="T114" i="2"/>
  <c r="U114" i="2" s="1"/>
  <c r="AW113" i="2" l="1"/>
  <c r="AE113" i="2" l="1"/>
  <c r="AA113" i="2" l="1"/>
  <c r="R113" i="2"/>
  <c r="AM113" i="2" l="1"/>
  <c r="AB113" i="2"/>
  <c r="AX112" i="2"/>
  <c r="S113" i="2"/>
  <c r="AC112" i="2" a="1"/>
  <c r="I112" i="2"/>
  <c r="AH112" i="2"/>
  <c r="AI112" i="2"/>
  <c r="AV112" i="2" a="1"/>
  <c r="AQ112" i="2"/>
  <c r="K112" i="2" a="1"/>
  <c r="AD112" i="2" a="1"/>
  <c r="BC112" i="2" a="1"/>
  <c r="AS112" i="2"/>
  <c r="AG112" i="2" a="1"/>
  <c r="AL112" i="2"/>
  <c r="E112" i="2"/>
  <c r="N112" i="2" a="1"/>
  <c r="AO112" i="2"/>
  <c r="AP112" i="2"/>
  <c r="M112" i="2" a="1"/>
  <c r="AJ112" i="2"/>
  <c r="AK112" i="2" a="1"/>
  <c r="AT112" i="2" a="1"/>
  <c r="AN112" i="2"/>
  <c r="F112" i="2"/>
  <c r="Q112" i="2" s="1" a="1"/>
  <c r="AU112" i="2" a="1"/>
  <c r="H112" i="2" a="1"/>
  <c r="AF112" i="2" a="1"/>
  <c r="L112" i="2" a="1"/>
  <c r="AR112" i="2"/>
  <c r="J112" i="2"/>
  <c r="L112" i="2" l="1"/>
  <c r="AF112" i="2"/>
  <c r="H112" i="2"/>
  <c r="AU112" i="2"/>
  <c r="Q112" i="2"/>
  <c r="AT112" i="2"/>
  <c r="AK112" i="2"/>
  <c r="M112" i="2"/>
  <c r="N112" i="2"/>
  <c r="AG112" i="2"/>
  <c r="BC112" i="2"/>
  <c r="AD112" i="2"/>
  <c r="K112" i="2"/>
  <c r="AV112" i="2"/>
  <c r="AC112" i="2"/>
  <c r="Z113" i="2"/>
  <c r="Y113" i="2"/>
  <c r="T113" i="2"/>
  <c r="U113" i="2" s="1"/>
  <c r="AW112" i="2" l="1"/>
  <c r="AE112" i="2" l="1"/>
  <c r="AA112" i="2" l="1"/>
  <c r="R112" i="2"/>
  <c r="AM112" i="2" l="1"/>
  <c r="AB112" i="2"/>
  <c r="AX111" i="2"/>
  <c r="S112" i="2"/>
  <c r="AC111" i="2" a="1"/>
  <c r="I111" i="2"/>
  <c r="F111" i="2"/>
  <c r="Q111" i="2" s="1" a="1"/>
  <c r="AQ111" i="2"/>
  <c r="AN111" i="2"/>
  <c r="AJ111" i="2"/>
  <c r="AH111" i="2"/>
  <c r="L111" i="2" a="1"/>
  <c r="AD111" i="2" a="1"/>
  <c r="N111" i="2" a="1"/>
  <c r="AS111" i="2"/>
  <c r="AF111" i="2" a="1"/>
  <c r="AR111" i="2"/>
  <c r="AL111" i="2"/>
  <c r="BC111" i="2" a="1"/>
  <c r="K111" i="2" a="1"/>
  <c r="AG111" i="2" a="1"/>
  <c r="AP111" i="2"/>
  <c r="M111" i="2" a="1"/>
  <c r="AO111" i="2"/>
  <c r="AT111" i="2" a="1"/>
  <c r="H111" i="2" a="1"/>
  <c r="AI111" i="2"/>
  <c r="J111" i="2"/>
  <c r="AK111" i="2" a="1"/>
  <c r="AV111" i="2" a="1"/>
  <c r="AU111" i="2" a="1"/>
  <c r="E111" i="2"/>
  <c r="AU111" i="2" l="1"/>
  <c r="AV111" i="2"/>
  <c r="AK111" i="2"/>
  <c r="H111" i="2"/>
  <c r="AT111" i="2"/>
  <c r="M111" i="2"/>
  <c r="AG111" i="2"/>
  <c r="K111" i="2"/>
  <c r="BC111" i="2"/>
  <c r="AF111" i="2"/>
  <c r="N111" i="2"/>
  <c r="AD111" i="2"/>
  <c r="L111" i="2"/>
  <c r="Q111" i="2"/>
  <c r="AC111" i="2"/>
  <c r="Z112" i="2"/>
  <c r="Y112" i="2"/>
  <c r="T112" i="2"/>
  <c r="U112" i="2" s="1"/>
  <c r="AW111" i="2" l="1"/>
  <c r="AE111" i="2" l="1"/>
  <c r="AA111" i="2" l="1"/>
  <c r="R111" i="2"/>
  <c r="AM111" i="2" l="1"/>
  <c r="AB111" i="2"/>
  <c r="AX110" i="2"/>
  <c r="AC110" i="2" a="1"/>
  <c r="I110" i="2"/>
  <c r="N110" i="2" a="1"/>
  <c r="AD110" i="2" a="1"/>
  <c r="AG110" i="2" a="1"/>
  <c r="F110" i="2"/>
  <c r="Q110" i="2" s="1" a="1"/>
  <c r="AQ110" i="2"/>
  <c r="AH110" i="2"/>
  <c r="AI110" i="2"/>
  <c r="AR110" i="2"/>
  <c r="AP110" i="2"/>
  <c r="AK110" i="2" a="1"/>
  <c r="AV110" i="2" a="1"/>
  <c r="BC110" i="2" a="1"/>
  <c r="AT110" i="2" a="1"/>
  <c r="H110" i="2" a="1"/>
  <c r="K110" i="2" a="1"/>
  <c r="AJ110" i="2"/>
  <c r="AN110" i="2"/>
  <c r="AU110" i="2" a="1"/>
  <c r="E110" i="2"/>
  <c r="AS110" i="2"/>
  <c r="AL110" i="2"/>
  <c r="AO110" i="2"/>
  <c r="J110" i="2"/>
  <c r="M110" i="2" a="1"/>
  <c r="L110" i="2" a="1"/>
  <c r="AF110" i="2" a="1"/>
  <c r="S111" i="2"/>
  <c r="AF110" i="2" l="1"/>
  <c r="L110" i="2"/>
  <c r="M110" i="2"/>
  <c r="AU110" i="2"/>
  <c r="K110" i="2"/>
  <c r="H110" i="2"/>
  <c r="AT110" i="2"/>
  <c r="BC110" i="2"/>
  <c r="AV110" i="2"/>
  <c r="AK110" i="2"/>
  <c r="Q110" i="2"/>
  <c r="AG110" i="2"/>
  <c r="AD110" i="2"/>
  <c r="N110" i="2"/>
  <c r="AC110" i="2"/>
  <c r="Z111" i="2"/>
  <c r="Y111" i="2"/>
  <c r="T111" i="2"/>
  <c r="U111" i="2" s="1"/>
  <c r="AW110" i="2" l="1"/>
  <c r="AE110" i="2" l="1"/>
  <c r="AA110" i="2" l="1"/>
  <c r="R110" i="2"/>
  <c r="AM110" i="2" l="1"/>
  <c r="AB110" i="2"/>
  <c r="AX109" i="2"/>
  <c r="S110" i="2"/>
  <c r="AC109" i="2" a="1"/>
  <c r="I109" i="2"/>
  <c r="AN109" i="2"/>
  <c r="AU109" i="2" a="1"/>
  <c r="AD109" i="2" a="1"/>
  <c r="J109" i="2"/>
  <c r="AT109" i="2" a="1"/>
  <c r="H109" i="2" a="1"/>
  <c r="AF109" i="2" a="1"/>
  <c r="AK109" i="2" a="1"/>
  <c r="AG109" i="2" a="1"/>
  <c r="AP109" i="2"/>
  <c r="AL109" i="2"/>
  <c r="AS109" i="2"/>
  <c r="AO109" i="2"/>
  <c r="E109" i="2"/>
  <c r="F109" i="2"/>
  <c r="Q109" i="2" s="1" a="1"/>
  <c r="AR109" i="2"/>
  <c r="K109" i="2" a="1"/>
  <c r="AI109" i="2"/>
  <c r="AQ109" i="2"/>
  <c r="L109" i="2" a="1"/>
  <c r="AV109" i="2" a="1"/>
  <c r="N109" i="2" a="1"/>
  <c r="BC109" i="2" a="1"/>
  <c r="AH109" i="2"/>
  <c r="AJ109" i="2"/>
  <c r="M109" i="2" a="1"/>
  <c r="M109" i="2" l="1"/>
  <c r="BC109" i="2"/>
  <c r="N109" i="2"/>
  <c r="AV109" i="2"/>
  <c r="L109" i="2"/>
  <c r="K109" i="2"/>
  <c r="Q109" i="2"/>
  <c r="AG109" i="2"/>
  <c r="AK109" i="2"/>
  <c r="AF109" i="2"/>
  <c r="H109" i="2"/>
  <c r="AT109" i="2"/>
  <c r="AD109" i="2"/>
  <c r="AU109" i="2"/>
  <c r="AC109" i="2"/>
  <c r="Z110" i="2"/>
  <c r="Y110" i="2"/>
  <c r="T110" i="2"/>
  <c r="U110" i="2" s="1"/>
  <c r="AW109" i="2" l="1"/>
  <c r="AE109" i="2" l="1"/>
  <c r="AA109" i="2" l="1"/>
  <c r="R109" i="2"/>
  <c r="AM109" i="2" l="1"/>
  <c r="AB109" i="2"/>
  <c r="AX108" i="2"/>
  <c r="AC108" i="2" a="1"/>
  <c r="M108" i="2" a="1"/>
  <c r="AP108" i="2"/>
  <c r="N108" i="2" a="1"/>
  <c r="AD108" i="2" a="1"/>
  <c r="F108" i="2"/>
  <c r="AF108" i="2" a="1"/>
  <c r="AQ108" i="2"/>
  <c r="AT108" i="2" a="1"/>
  <c r="AI108" i="2"/>
  <c r="H108" i="2" a="1"/>
  <c r="J108" i="2"/>
  <c r="K108" i="2" a="1"/>
  <c r="AH108" i="2"/>
  <c r="AN108" i="2"/>
  <c r="AU108" i="2" a="1"/>
  <c r="AS108" i="2"/>
  <c r="AL108" i="2"/>
  <c r="AJ108" i="2"/>
  <c r="AK108" i="2" a="1"/>
  <c r="L108" i="2" a="1"/>
  <c r="AV108" i="2" a="1"/>
  <c r="AR108" i="2"/>
  <c r="AO108" i="2"/>
  <c r="AG108" i="2" a="1"/>
  <c r="I108" i="2"/>
  <c r="E108" i="2"/>
  <c r="BC108" i="2" a="1"/>
  <c r="S109" i="2"/>
  <c r="Q108" i="2" a="1"/>
  <c r="Q108" i="2" l="1"/>
  <c r="BC108" i="2"/>
  <c r="AG108" i="2"/>
  <c r="AV108" i="2"/>
  <c r="L108" i="2"/>
  <c r="AK108" i="2"/>
  <c r="AU108" i="2"/>
  <c r="K108" i="2"/>
  <c r="H108" i="2"/>
  <c r="AT108" i="2"/>
  <c r="AF108" i="2"/>
  <c r="AD108" i="2"/>
  <c r="N108" i="2"/>
  <c r="M108" i="2"/>
  <c r="AC108" i="2"/>
  <c r="Z109" i="2"/>
  <c r="Y109" i="2"/>
  <c r="T109" i="2"/>
  <c r="U109" i="2" s="1"/>
  <c r="AW108" i="2" l="1"/>
  <c r="AE108" i="2" l="1"/>
  <c r="AA108" i="2" l="1"/>
  <c r="R108" i="2"/>
  <c r="AM108" i="2" l="1"/>
  <c r="AB108" i="2"/>
  <c r="AX107" i="2"/>
  <c r="AC107" i="2" a="1"/>
  <c r="I107" i="2"/>
  <c r="AI107" i="2"/>
  <c r="K107" i="2" a="1"/>
  <c r="H107" i="2" a="1"/>
  <c r="AT107" i="2" a="1"/>
  <c r="AU107" i="2" a="1"/>
  <c r="AP107" i="2"/>
  <c r="N107" i="2" a="1"/>
  <c r="AK107" i="2" a="1"/>
  <c r="AQ107" i="2"/>
  <c r="M107" i="2" a="1"/>
  <c r="AG107" i="2" a="1"/>
  <c r="L107" i="2" a="1"/>
  <c r="E107" i="2"/>
  <c r="AN107" i="2"/>
  <c r="AO107" i="2"/>
  <c r="AF107" i="2" a="1"/>
  <c r="J107" i="2"/>
  <c r="AV107" i="2" a="1"/>
  <c r="AJ107" i="2"/>
  <c r="AD107" i="2" a="1"/>
  <c r="AS107" i="2"/>
  <c r="F107" i="2"/>
  <c r="Q107" i="2" s="1" a="1"/>
  <c r="AR107" i="2"/>
  <c r="AL107" i="2"/>
  <c r="AH107" i="2"/>
  <c r="BC107" i="2" a="1"/>
  <c r="S108" i="2"/>
  <c r="BC107" i="2" l="1"/>
  <c r="Q107" i="2"/>
  <c r="AD107" i="2"/>
  <c r="AV107" i="2"/>
  <c r="AF107" i="2"/>
  <c r="L107" i="2"/>
  <c r="AG107" i="2"/>
  <c r="M107" i="2"/>
  <c r="AK107" i="2"/>
  <c r="N107" i="2"/>
  <c r="AU107" i="2"/>
  <c r="AT107" i="2"/>
  <c r="H107" i="2"/>
  <c r="K107" i="2"/>
  <c r="AC107" i="2"/>
  <c r="Z108" i="2"/>
  <c r="Y108" i="2"/>
  <c r="T108" i="2"/>
  <c r="U108" i="2" s="1"/>
  <c r="AW107" i="2" l="1"/>
  <c r="AE107" i="2" l="1"/>
  <c r="AA107" i="2" l="1"/>
  <c r="R107" i="2"/>
  <c r="AM107" i="2" l="1"/>
  <c r="AB107" i="2"/>
  <c r="AX106" i="2"/>
  <c r="AC106" i="2" a="1"/>
  <c r="I106" i="2"/>
  <c r="AT106" i="2" a="1"/>
  <c r="H106" i="2" a="1"/>
  <c r="AG106" i="2" a="1"/>
  <c r="E106" i="2"/>
  <c r="AS106" i="2"/>
  <c r="M106" i="2" a="1"/>
  <c r="F106" i="2"/>
  <c r="Q106" i="2" s="1" a="1"/>
  <c r="J106" i="2"/>
  <c r="AU106" i="2" a="1"/>
  <c r="AH106" i="2"/>
  <c r="AI106" i="2"/>
  <c r="AF106" i="2" a="1"/>
  <c r="K106" i="2" a="1"/>
  <c r="BC106" i="2" a="1"/>
  <c r="AN106" i="2"/>
  <c r="AJ106" i="2"/>
  <c r="L106" i="2" a="1"/>
  <c r="N106" i="2" a="1"/>
  <c r="AV106" i="2" a="1"/>
  <c r="AL106" i="2"/>
  <c r="AD106" i="2" a="1"/>
  <c r="AO106" i="2"/>
  <c r="AR106" i="2"/>
  <c r="AQ106" i="2"/>
  <c r="AK106" i="2" a="1"/>
  <c r="AP106" i="2"/>
  <c r="S107" i="2"/>
  <c r="AK106" i="2" l="1"/>
  <c r="AD106" i="2"/>
  <c r="AV106" i="2"/>
  <c r="N106" i="2"/>
  <c r="L106" i="2"/>
  <c r="BC106" i="2"/>
  <c r="K106" i="2"/>
  <c r="AF106" i="2"/>
  <c r="AU106" i="2"/>
  <c r="Q106" i="2"/>
  <c r="M106" i="2"/>
  <c r="AG106" i="2"/>
  <c r="H106" i="2"/>
  <c r="AT106" i="2"/>
  <c r="AC106" i="2"/>
  <c r="Z107" i="2"/>
  <c r="Y107" i="2"/>
  <c r="T107" i="2"/>
  <c r="U107" i="2" s="1"/>
  <c r="AW106" i="2" l="1"/>
  <c r="AE106" i="2" l="1"/>
  <c r="AA106" i="2" l="1"/>
  <c r="R106" i="2"/>
  <c r="AM106" i="2" l="1"/>
  <c r="AB106" i="2"/>
  <c r="AX105" i="2"/>
  <c r="AC105" i="2" a="1"/>
  <c r="I105" i="2"/>
  <c r="AK105" i="2" a="1"/>
  <c r="J105" i="2"/>
  <c r="BC105" i="2" a="1"/>
  <c r="AV105" i="2" a="1"/>
  <c r="AJ105" i="2"/>
  <c r="AO105" i="2"/>
  <c r="AP105" i="2"/>
  <c r="AD105" i="2" a="1"/>
  <c r="AH105" i="2"/>
  <c r="F105" i="2"/>
  <c r="AQ105" i="2"/>
  <c r="AN105" i="2"/>
  <c r="AR105" i="2"/>
  <c r="M105" i="2" a="1"/>
  <c r="AF105" i="2" a="1"/>
  <c r="L105" i="2" a="1"/>
  <c r="N105" i="2" a="1"/>
  <c r="AI105" i="2"/>
  <c r="AS105" i="2"/>
  <c r="AT105" i="2" a="1"/>
  <c r="H105" i="2" a="1"/>
  <c r="K105" i="2" a="1"/>
  <c r="E105" i="2"/>
  <c r="AL105" i="2"/>
  <c r="AU105" i="2" a="1"/>
  <c r="AG105" i="2" a="1"/>
  <c r="S106" i="2"/>
  <c r="Q105" i="2" a="1"/>
  <c r="Q105" i="2" l="1"/>
  <c r="AG105" i="2"/>
  <c r="AU105" i="2"/>
  <c r="K105" i="2"/>
  <c r="H105" i="2"/>
  <c r="AT105" i="2"/>
  <c r="N105" i="2"/>
  <c r="L105" i="2"/>
  <c r="AF105" i="2"/>
  <c r="M105" i="2"/>
  <c r="AD105" i="2"/>
  <c r="AV105" i="2"/>
  <c r="BC105" i="2"/>
  <c r="AK105" i="2"/>
  <c r="AC105" i="2"/>
  <c r="Z106" i="2"/>
  <c r="Y106" i="2"/>
  <c r="T106" i="2"/>
  <c r="U106" i="2" s="1"/>
  <c r="AW105" i="2" l="1"/>
  <c r="AE105" i="2" l="1"/>
  <c r="AA105" i="2" l="1"/>
  <c r="R105" i="2"/>
  <c r="AM105" i="2" l="1"/>
  <c r="AB105" i="2"/>
  <c r="AX104" i="2"/>
  <c r="AC104" i="2" a="1"/>
  <c r="I104" i="2"/>
  <c r="AL104" i="2"/>
  <c r="AU104" i="2" a="1"/>
  <c r="J104" i="2"/>
  <c r="BC104" i="2" a="1"/>
  <c r="AR104" i="2"/>
  <c r="AH104" i="2"/>
  <c r="AG104" i="2" a="1"/>
  <c r="L104" i="2" a="1"/>
  <c r="AT104" i="2" a="1"/>
  <c r="AQ104" i="2"/>
  <c r="K104" i="2" a="1"/>
  <c r="H104" i="2" a="1"/>
  <c r="AV104" i="2" a="1"/>
  <c r="N104" i="2" a="1"/>
  <c r="AJ104" i="2"/>
  <c r="M104" i="2" a="1"/>
  <c r="AP104" i="2"/>
  <c r="AN104" i="2"/>
  <c r="AS104" i="2"/>
  <c r="AO104" i="2"/>
  <c r="AI104" i="2"/>
  <c r="AF104" i="2" a="1"/>
  <c r="AK104" i="2" a="1"/>
  <c r="F104" i="2"/>
  <c r="Q104" i="2" s="1" a="1"/>
  <c r="AD104" i="2" a="1"/>
  <c r="E104" i="2"/>
  <c r="S105" i="2"/>
  <c r="AD104" i="2" l="1"/>
  <c r="Q104" i="2"/>
  <c r="AK104" i="2"/>
  <c r="AF104" i="2"/>
  <c r="M104" i="2"/>
  <c r="N104" i="2"/>
  <c r="AV104" i="2"/>
  <c r="H104" i="2"/>
  <c r="K104" i="2"/>
  <c r="AT104" i="2"/>
  <c r="L104" i="2"/>
  <c r="AG104" i="2"/>
  <c r="BC104" i="2"/>
  <c r="AU104" i="2"/>
  <c r="AC104" i="2"/>
  <c r="Z105" i="2"/>
  <c r="Y105" i="2"/>
  <c r="T105" i="2"/>
  <c r="U105" i="2" s="1"/>
  <c r="AW104" i="2" l="1"/>
  <c r="AE104" i="2" l="1"/>
  <c r="AA104" i="2" l="1"/>
  <c r="R104" i="2"/>
  <c r="AM104" i="2" l="1"/>
  <c r="AB104" i="2"/>
  <c r="AX103" i="2"/>
  <c r="AC103" i="2" a="1"/>
  <c r="I103" i="2"/>
  <c r="AV103" i="2" a="1"/>
  <c r="M103" i="2" a="1"/>
  <c r="F103" i="2"/>
  <c r="AP103" i="2"/>
  <c r="AS103" i="2"/>
  <c r="AO103" i="2"/>
  <c r="AH103" i="2"/>
  <c r="AI103" i="2"/>
  <c r="AF103" i="2" a="1"/>
  <c r="L103" i="2" a="1"/>
  <c r="AG103" i="2" a="1"/>
  <c r="AD103" i="2" a="1"/>
  <c r="AL103" i="2"/>
  <c r="AT103" i="2" a="1"/>
  <c r="H103" i="2" a="1"/>
  <c r="E103" i="2"/>
  <c r="J103" i="2"/>
  <c r="AN103" i="2"/>
  <c r="AJ103" i="2"/>
  <c r="AK103" i="2" a="1"/>
  <c r="AQ103" i="2"/>
  <c r="AR103" i="2"/>
  <c r="K103" i="2" a="1"/>
  <c r="AU103" i="2" a="1"/>
  <c r="N103" i="2" a="1"/>
  <c r="BC103" i="2" a="1"/>
  <c r="S104" i="2"/>
  <c r="Q103" i="2" a="1"/>
  <c r="Q103" i="2" l="1"/>
  <c r="BC103" i="2"/>
  <c r="N103" i="2"/>
  <c r="AU103" i="2"/>
  <c r="K103" i="2"/>
  <c r="AK103" i="2"/>
  <c r="H103" i="2"/>
  <c r="AT103" i="2"/>
  <c r="AD103" i="2"/>
  <c r="AG103" i="2"/>
  <c r="L103" i="2"/>
  <c r="AF103" i="2"/>
  <c r="M103" i="2"/>
  <c r="AV103" i="2"/>
  <c r="AC103" i="2"/>
  <c r="Z104" i="2"/>
  <c r="Y104" i="2"/>
  <c r="T104" i="2"/>
  <c r="U104" i="2" s="1"/>
  <c r="AW103" i="2" l="1"/>
  <c r="AE103" i="2" l="1"/>
  <c r="AA103" i="2" l="1"/>
  <c r="R103" i="2"/>
  <c r="AM103" i="2" l="1"/>
  <c r="AB103" i="2"/>
  <c r="AX102" i="2"/>
  <c r="AC102" i="2" a="1"/>
  <c r="I102" i="2"/>
  <c r="L102" i="2" a="1"/>
  <c r="F102" i="2"/>
  <c r="AK102" i="2" a="1"/>
  <c r="AR102" i="2"/>
  <c r="AT102" i="2" a="1"/>
  <c r="H102" i="2" a="1"/>
  <c r="AD102" i="2" a="1"/>
  <c r="AQ102" i="2"/>
  <c r="AV102" i="2" a="1"/>
  <c r="N102" i="2" a="1"/>
  <c r="AF102" i="2" a="1"/>
  <c r="E102" i="2"/>
  <c r="AN102" i="2"/>
  <c r="AH102" i="2"/>
  <c r="K102" i="2" a="1"/>
  <c r="J102" i="2"/>
  <c r="AU102" i="2" a="1"/>
  <c r="BC102" i="2" a="1"/>
  <c r="AG102" i="2" a="1"/>
  <c r="M102" i="2" a="1"/>
  <c r="AS102" i="2"/>
  <c r="AI102" i="2"/>
  <c r="AJ102" i="2"/>
  <c r="AP102" i="2"/>
  <c r="AO102" i="2"/>
  <c r="AL102" i="2"/>
  <c r="S103" i="2"/>
  <c r="Q102" i="2" a="1"/>
  <c r="Q102" i="2" l="1"/>
  <c r="M102" i="2"/>
  <c r="AG102" i="2"/>
  <c r="BC102" i="2"/>
  <c r="AU102" i="2"/>
  <c r="K102" i="2"/>
  <c r="AF102" i="2"/>
  <c r="N102" i="2"/>
  <c r="AV102" i="2"/>
  <c r="AD102" i="2"/>
  <c r="H102" i="2"/>
  <c r="AT102" i="2"/>
  <c r="AK102" i="2"/>
  <c r="L102" i="2"/>
  <c r="AC102" i="2"/>
  <c r="Z103" i="2"/>
  <c r="Y103" i="2"/>
  <c r="T103" i="2"/>
  <c r="U103" i="2" s="1"/>
  <c r="AW102" i="2" l="1"/>
  <c r="AE102" i="2" l="1"/>
  <c r="AA102" i="2" l="1"/>
  <c r="R102" i="2"/>
  <c r="AM102" i="2" l="1"/>
  <c r="AB102" i="2"/>
  <c r="AX101" i="2"/>
  <c r="AC101" i="2" a="1"/>
  <c r="I101" i="2"/>
  <c r="AR101" i="2"/>
  <c r="AD101" i="2" a="1"/>
  <c r="BC101" i="2" a="1"/>
  <c r="J101" i="2"/>
  <c r="AS101" i="2"/>
  <c r="AO101" i="2"/>
  <c r="AF101" i="2" a="1"/>
  <c r="AL101" i="2"/>
  <c r="AG101" i="2" a="1"/>
  <c r="AN101" i="2"/>
  <c r="K101" i="2" a="1"/>
  <c r="AP101" i="2"/>
  <c r="N101" i="2" a="1"/>
  <c r="M101" i="2" a="1"/>
  <c r="AH101" i="2"/>
  <c r="AJ101" i="2"/>
  <c r="AI101" i="2"/>
  <c r="AK101" i="2" a="1"/>
  <c r="F101" i="2"/>
  <c r="Q101" i="2" s="1" a="1"/>
  <c r="AT101" i="2" a="1"/>
  <c r="H101" i="2" a="1"/>
  <c r="AV101" i="2" a="1"/>
  <c r="E101" i="2"/>
  <c r="AQ101" i="2"/>
  <c r="L101" i="2" a="1"/>
  <c r="AU101" i="2" a="1"/>
  <c r="S102" i="2"/>
  <c r="AU101" i="2" l="1"/>
  <c r="L101" i="2"/>
  <c r="AV101" i="2"/>
  <c r="H101" i="2"/>
  <c r="AT101" i="2"/>
  <c r="Q101" i="2"/>
  <c r="AK101" i="2"/>
  <c r="M101" i="2"/>
  <c r="N101" i="2"/>
  <c r="K101" i="2"/>
  <c r="AG101" i="2"/>
  <c r="AF101" i="2"/>
  <c r="BC101" i="2"/>
  <c r="AD101" i="2"/>
  <c r="AC101" i="2"/>
  <c r="Z102" i="2"/>
  <c r="Y102" i="2"/>
  <c r="T102" i="2"/>
  <c r="U102" i="2" s="1"/>
  <c r="AW101" i="2" l="1"/>
  <c r="AE101" i="2" l="1"/>
  <c r="AA101" i="2" l="1"/>
  <c r="R101" i="2"/>
  <c r="AM101" i="2" l="1"/>
  <c r="AB101" i="2"/>
  <c r="AX100" i="2"/>
  <c r="AC100" i="2" a="1"/>
  <c r="I100" i="2"/>
  <c r="J100" i="2"/>
  <c r="AO100" i="2"/>
  <c r="AJ100" i="2"/>
  <c r="AG100" i="2" a="1"/>
  <c r="AF100" i="2" a="1"/>
  <c r="AV100" i="2" a="1"/>
  <c r="AL100" i="2"/>
  <c r="K100" i="2" a="1"/>
  <c r="AI100" i="2"/>
  <c r="AH100" i="2"/>
  <c r="L100" i="2" a="1"/>
  <c r="E100" i="2"/>
  <c r="F100" i="2"/>
  <c r="Q100" i="2" s="1" a="1"/>
  <c r="AS100" i="2"/>
  <c r="AD100" i="2" a="1"/>
  <c r="H100" i="2" a="1"/>
  <c r="AQ100" i="2"/>
  <c r="BC100" i="2" a="1"/>
  <c r="AP100" i="2"/>
  <c r="AT100" i="2" a="1"/>
  <c r="AN100" i="2"/>
  <c r="AU100" i="2" a="1"/>
  <c r="AK100" i="2" a="1"/>
  <c r="M100" i="2" a="1"/>
  <c r="N100" i="2" a="1"/>
  <c r="AR100" i="2"/>
  <c r="S101" i="2"/>
  <c r="N100" i="2" l="1"/>
  <c r="M100" i="2"/>
  <c r="AK100" i="2"/>
  <c r="AU100" i="2"/>
  <c r="AT100" i="2"/>
  <c r="BC100" i="2"/>
  <c r="H100" i="2"/>
  <c r="AD100" i="2"/>
  <c r="Q100" i="2"/>
  <c r="L100" i="2"/>
  <c r="K100" i="2"/>
  <c r="AV100" i="2"/>
  <c r="AF100" i="2"/>
  <c r="AG100" i="2"/>
  <c r="AC100" i="2"/>
  <c r="Z101" i="2"/>
  <c r="Y101" i="2"/>
  <c r="T101" i="2"/>
  <c r="U101" i="2" s="1"/>
  <c r="AW100" i="2" l="1"/>
  <c r="AE100" i="2" l="1"/>
  <c r="AA100" i="2" l="1"/>
  <c r="R100" i="2"/>
  <c r="AM100" i="2" l="1"/>
  <c r="AB100" i="2"/>
  <c r="AX99" i="2"/>
  <c r="S100" i="2"/>
  <c r="AC99" i="2" a="1"/>
  <c r="I99" i="2"/>
  <c r="BC99" i="2" a="1"/>
  <c r="AG99" i="2" a="1"/>
  <c r="F99" i="2"/>
  <c r="Q99" i="2" s="1" a="1"/>
  <c r="AV99" i="2" a="1"/>
  <c r="L99" i="2" a="1"/>
  <c r="AQ99" i="2"/>
  <c r="AF99" i="2" a="1"/>
  <c r="AO99" i="2"/>
  <c r="AS99" i="2"/>
  <c r="AD99" i="2" a="1"/>
  <c r="AN99" i="2"/>
  <c r="AU99" i="2" a="1"/>
  <c r="AR99" i="2"/>
  <c r="K99" i="2" a="1"/>
  <c r="AI99" i="2"/>
  <c r="AP99" i="2"/>
  <c r="AK99" i="2" a="1"/>
  <c r="AT99" i="2" a="1"/>
  <c r="H99" i="2" a="1"/>
  <c r="AH99" i="2"/>
  <c r="AL99" i="2"/>
  <c r="N99" i="2" a="1"/>
  <c r="E99" i="2"/>
  <c r="M99" i="2" a="1"/>
  <c r="AJ99" i="2"/>
  <c r="J99" i="2"/>
  <c r="M99" i="2" l="1"/>
  <c r="N99" i="2"/>
  <c r="H99" i="2"/>
  <c r="AT99" i="2"/>
  <c r="AK99" i="2"/>
  <c r="K99" i="2"/>
  <c r="AU99" i="2"/>
  <c r="AD99" i="2"/>
  <c r="AF99" i="2"/>
  <c r="L99" i="2"/>
  <c r="AV99" i="2"/>
  <c r="Q99" i="2"/>
  <c r="AG99" i="2"/>
  <c r="BC99" i="2"/>
  <c r="AC99" i="2"/>
  <c r="Z100" i="2"/>
  <c r="Y100" i="2"/>
  <c r="T100" i="2"/>
  <c r="U100" i="2" s="1"/>
  <c r="AW99" i="2" l="1"/>
  <c r="AE99" i="2" l="1"/>
  <c r="AA99" i="2" l="1"/>
  <c r="R99" i="2"/>
  <c r="AM99" i="2" l="1"/>
  <c r="AB99" i="2"/>
  <c r="AX98" i="2"/>
  <c r="AC98" i="2" a="1"/>
  <c r="I98" i="2"/>
  <c r="AN98" i="2"/>
  <c r="AR98" i="2"/>
  <c r="AG98" i="2" a="1"/>
  <c r="AL98" i="2"/>
  <c r="AI98" i="2"/>
  <c r="L98" i="2" a="1"/>
  <c r="AT98" i="2" a="1"/>
  <c r="H98" i="2" a="1"/>
  <c r="AQ98" i="2"/>
  <c r="AP98" i="2"/>
  <c r="AD98" i="2" a="1"/>
  <c r="AV98" i="2" a="1"/>
  <c r="AJ98" i="2"/>
  <c r="J98" i="2"/>
  <c r="AH98" i="2"/>
  <c r="AU98" i="2" a="1"/>
  <c r="AO98" i="2"/>
  <c r="E98" i="2"/>
  <c r="AF98" i="2" a="1"/>
  <c r="K98" i="2" a="1"/>
  <c r="AS98" i="2"/>
  <c r="N98" i="2" a="1"/>
  <c r="M98" i="2" a="1"/>
  <c r="F98" i="2"/>
  <c r="Q98" i="2" s="1" a="1"/>
  <c r="AK98" i="2" a="1"/>
  <c r="BC98" i="2" a="1"/>
  <c r="S99" i="2"/>
  <c r="BC98" i="2" l="1"/>
  <c r="AK98" i="2"/>
  <c r="Q98" i="2"/>
  <c r="M98" i="2"/>
  <c r="N98" i="2"/>
  <c r="K98" i="2"/>
  <c r="AF98" i="2"/>
  <c r="AU98" i="2"/>
  <c r="AV98" i="2"/>
  <c r="AD98" i="2"/>
  <c r="H98" i="2"/>
  <c r="AT98" i="2"/>
  <c r="L98" i="2"/>
  <c r="AG98" i="2"/>
  <c r="AC98" i="2"/>
  <c r="Z99" i="2"/>
  <c r="Y99" i="2"/>
  <c r="T99" i="2"/>
  <c r="U99" i="2" s="1"/>
  <c r="AW98" i="2" l="1"/>
  <c r="AE98" i="2" l="1"/>
  <c r="AA98" i="2" l="1"/>
  <c r="R98" i="2"/>
  <c r="AM98" i="2" l="1"/>
  <c r="AB98" i="2"/>
  <c r="AX97" i="2"/>
  <c r="AC97" i="2" a="1"/>
  <c r="I97" i="2"/>
  <c r="AQ97" i="2"/>
  <c r="N97" i="2" a="1"/>
  <c r="AJ97" i="2"/>
  <c r="AK97" i="2" a="1"/>
  <c r="F97" i="2"/>
  <c r="Q97" i="2" s="1" a="1"/>
  <c r="AO97" i="2"/>
  <c r="M97" i="2" a="1"/>
  <c r="BC97" i="2" a="1"/>
  <c r="AL97" i="2"/>
  <c r="E97" i="2"/>
  <c r="AF97" i="2" a="1"/>
  <c r="AD97" i="2" a="1"/>
  <c r="AV97" i="2" a="1"/>
  <c r="L97" i="2" a="1"/>
  <c r="AI97" i="2"/>
  <c r="AG97" i="2" a="1"/>
  <c r="AP97" i="2"/>
  <c r="AS97" i="2"/>
  <c r="AR97" i="2"/>
  <c r="J97" i="2"/>
  <c r="AN97" i="2"/>
  <c r="H97" i="2" a="1"/>
  <c r="AH97" i="2"/>
  <c r="AT97" i="2" a="1"/>
  <c r="AU97" i="2" a="1"/>
  <c r="K97" i="2" a="1"/>
  <c r="S98" i="2"/>
  <c r="K97" i="2" l="1"/>
  <c r="AU97" i="2"/>
  <c r="AT97" i="2"/>
  <c r="H97" i="2"/>
  <c r="AG97" i="2"/>
  <c r="L97" i="2"/>
  <c r="AV97" i="2"/>
  <c r="AD97" i="2"/>
  <c r="AF97" i="2"/>
  <c r="BC97" i="2"/>
  <c r="M97" i="2"/>
  <c r="Q97" i="2"/>
  <c r="AK97" i="2"/>
  <c r="N97" i="2"/>
  <c r="AC97" i="2"/>
  <c r="Z98" i="2"/>
  <c r="Y98" i="2"/>
  <c r="T98" i="2"/>
  <c r="U98" i="2" s="1"/>
  <c r="AW97" i="2" l="1"/>
  <c r="AE97" i="2" l="1"/>
  <c r="AA97" i="2" l="1"/>
  <c r="R97" i="2"/>
  <c r="AM97" i="2" l="1"/>
  <c r="AB97" i="2"/>
  <c r="AX96" i="2"/>
  <c r="AC96" i="2" a="1"/>
  <c r="J96" i="2"/>
  <c r="AK96" i="2" a="1"/>
  <c r="F96" i="2"/>
  <c r="Q96" i="2" s="1" a="1"/>
  <c r="AI96" i="2"/>
  <c r="AP96" i="2"/>
  <c r="AT96" i="2" a="1"/>
  <c r="H96" i="2" a="1"/>
  <c r="AN96" i="2"/>
  <c r="L96" i="2" a="1"/>
  <c r="AU96" i="2" a="1"/>
  <c r="AR96" i="2"/>
  <c r="AS96" i="2"/>
  <c r="AG96" i="2" a="1"/>
  <c r="AQ96" i="2"/>
  <c r="AH96" i="2"/>
  <c r="AD96" i="2" a="1"/>
  <c r="AF96" i="2" a="1"/>
  <c r="E96" i="2"/>
  <c r="M96" i="2" a="1"/>
  <c r="K96" i="2" a="1"/>
  <c r="N96" i="2" a="1"/>
  <c r="AV96" i="2" a="1"/>
  <c r="AO96" i="2"/>
  <c r="BC96" i="2" a="1"/>
  <c r="AJ96" i="2"/>
  <c r="S97" i="2"/>
  <c r="BC96" i="2" l="1"/>
  <c r="AV96" i="2"/>
  <c r="N96" i="2"/>
  <c r="K96" i="2"/>
  <c r="M96" i="2"/>
  <c r="AF96" i="2"/>
  <c r="AD96" i="2"/>
  <c r="AG96" i="2"/>
  <c r="AU96" i="2"/>
  <c r="L96" i="2"/>
  <c r="H96" i="2"/>
  <c r="AT96" i="2"/>
  <c r="Q96" i="2"/>
  <c r="AK96" i="2"/>
  <c r="AC96" i="2"/>
  <c r="Y97" i="2"/>
  <c r="Z97" i="2"/>
  <c r="T97" i="2"/>
  <c r="U97" i="2" s="1"/>
  <c r="AW96" i="2" l="1"/>
  <c r="AE96" i="2" l="1"/>
  <c r="AA96" i="2" l="1"/>
  <c r="R96" i="2"/>
  <c r="AB96" i="2" l="1"/>
  <c r="S96" i="2"/>
  <c r="Z96" i="2" l="1"/>
  <c r="Y96" i="2"/>
  <c r="T96" i="2"/>
  <c r="U96" i="2" s="1"/>
  <c r="AX95" i="2"/>
  <c r="AC95" i="2" a="1"/>
  <c r="I95" i="2"/>
  <c r="AL95" i="2"/>
  <c r="J95" i="2"/>
  <c r="AP95" i="2"/>
  <c r="H95" i="2" a="1"/>
  <c r="AI95" i="2"/>
  <c r="AD95" i="2" a="1"/>
  <c r="AT95" i="2" a="1"/>
  <c r="AO95" i="2"/>
  <c r="AK95" i="2" a="1"/>
  <c r="AR95" i="2"/>
  <c r="AU95" i="2" a="1"/>
  <c r="AS95" i="2"/>
  <c r="AQ95" i="2"/>
  <c r="K95" i="2" a="1"/>
  <c r="BC95" i="2" a="1"/>
  <c r="F95" i="2"/>
  <c r="Q95" i="2" s="1" a="1"/>
  <c r="AG95" i="2" a="1"/>
  <c r="AH95" i="2"/>
  <c r="L95" i="2" a="1"/>
  <c r="AV95" i="2" a="1"/>
  <c r="N95" i="2" a="1"/>
  <c r="AF95" i="2" a="1"/>
  <c r="AN95" i="2"/>
  <c r="AJ95" i="2"/>
  <c r="E95" i="2"/>
  <c r="M95" i="2" a="1"/>
  <c r="M95" i="2" l="1"/>
  <c r="AF95" i="2"/>
  <c r="N95" i="2"/>
  <c r="AV95" i="2"/>
  <c r="L95" i="2"/>
  <c r="AG95" i="2"/>
  <c r="Q95" i="2"/>
  <c r="BC95" i="2"/>
  <c r="K95" i="2"/>
  <c r="AU95" i="2"/>
  <c r="AK95" i="2"/>
  <c r="AT95" i="2"/>
  <c r="AD95" i="2"/>
  <c r="H95" i="2"/>
  <c r="AC95" i="2"/>
  <c r="AW95" i="2"/>
  <c r="AE95" i="2" l="1"/>
  <c r="AA95" i="2" l="1"/>
  <c r="R95" i="2"/>
  <c r="AM95" i="2" l="1"/>
  <c r="AB95" i="2"/>
  <c r="AX94" i="2"/>
  <c r="AC94" i="2" a="1"/>
  <c r="AS94" i="2"/>
  <c r="K94" i="2" a="1"/>
  <c r="L94" i="2" a="1"/>
  <c r="E94" i="2"/>
  <c r="I94" i="2"/>
  <c r="J94" i="2"/>
  <c r="AL94" i="2"/>
  <c r="AJ94" i="2"/>
  <c r="AP94" i="2"/>
  <c r="AT94" i="2" a="1"/>
  <c r="AR94" i="2"/>
  <c r="F94" i="2"/>
  <c r="Q94" i="2" s="1" a="1"/>
  <c r="H94" i="2" a="1"/>
  <c r="AQ94" i="2"/>
  <c r="AI94" i="2"/>
  <c r="AK94" i="2" a="1"/>
  <c r="AD94" i="2" a="1"/>
  <c r="M94" i="2" a="1"/>
  <c r="AN94" i="2"/>
  <c r="AH94" i="2"/>
  <c r="AG94" i="2" a="1"/>
  <c r="BC94" i="2" a="1"/>
  <c r="AO94" i="2"/>
  <c r="AU94" i="2" a="1"/>
  <c r="AV94" i="2" a="1"/>
  <c r="N94" i="2" a="1"/>
  <c r="AF94" i="2" a="1"/>
  <c r="S95" i="2"/>
  <c r="AF94" i="2" l="1"/>
  <c r="N94" i="2"/>
  <c r="AV94" i="2"/>
  <c r="AU94" i="2"/>
  <c r="BC94" i="2"/>
  <c r="AG94" i="2"/>
  <c r="M94" i="2"/>
  <c r="AD94" i="2"/>
  <c r="AK94" i="2"/>
  <c r="H94" i="2"/>
  <c r="Q94" i="2"/>
  <c r="AT94" i="2"/>
  <c r="L94" i="2"/>
  <c r="K94" i="2"/>
  <c r="AC94" i="2"/>
  <c r="Y95" i="2"/>
  <c r="Z95" i="2"/>
  <c r="T95" i="2"/>
  <c r="U95" i="2" s="1"/>
  <c r="AW94" i="2" l="1"/>
  <c r="AE94" i="2" l="1"/>
  <c r="AA94" i="2" l="1"/>
  <c r="R94" i="2"/>
  <c r="AM94" i="2" l="1"/>
  <c r="AB94" i="2"/>
  <c r="AX93" i="2"/>
  <c r="S94" i="2"/>
  <c r="AC93" i="2" a="1"/>
  <c r="N93" i="2" a="1"/>
  <c r="E93" i="2"/>
  <c r="AR93" i="2"/>
  <c r="BC93" i="2" a="1"/>
  <c r="AG93" i="2" a="1"/>
  <c r="J93" i="2"/>
  <c r="L93" i="2" a="1"/>
  <c r="AK93" i="2" a="1"/>
  <c r="AI93" i="2"/>
  <c r="AO93" i="2"/>
  <c r="AD93" i="2" a="1"/>
  <c r="AN93" i="2"/>
  <c r="F93" i="2"/>
  <c r="Q93" i="2" s="1" a="1"/>
  <c r="AU93" i="2" a="1"/>
  <c r="K93" i="2" a="1"/>
  <c r="AP93" i="2"/>
  <c r="AQ93" i="2"/>
  <c r="M93" i="2" a="1"/>
  <c r="AJ93" i="2"/>
  <c r="AV93" i="2" a="1"/>
  <c r="AH93" i="2"/>
  <c r="AS93" i="2"/>
  <c r="AF93" i="2" a="1"/>
  <c r="AT93" i="2" a="1"/>
  <c r="H93" i="2" a="1"/>
  <c r="H93" i="2" l="1"/>
  <c r="AT93" i="2"/>
  <c r="AF93" i="2"/>
  <c r="AV93" i="2"/>
  <c r="M93" i="2"/>
  <c r="K93" i="2"/>
  <c r="AU93" i="2"/>
  <c r="Q93" i="2"/>
  <c r="AD93" i="2"/>
  <c r="AK93" i="2"/>
  <c r="L93" i="2"/>
  <c r="AG93" i="2"/>
  <c r="BC93" i="2"/>
  <c r="N93" i="2"/>
  <c r="AC93" i="2"/>
  <c r="Z94" i="2"/>
  <c r="Y94" i="2"/>
  <c r="T94" i="2"/>
  <c r="U94" i="2" s="1"/>
  <c r="AW93" i="2" l="1"/>
  <c r="AE93" i="2" l="1"/>
  <c r="AA93" i="2" l="1"/>
  <c r="R93" i="2"/>
  <c r="AB93" i="2" l="1"/>
  <c r="S93" i="2"/>
  <c r="Z93" i="2" l="1"/>
  <c r="Y93" i="2"/>
  <c r="T93" i="2"/>
  <c r="U93" i="2" s="1"/>
  <c r="AX92" i="2"/>
  <c r="AC92" i="2" a="1"/>
  <c r="AK92" i="2" a="1"/>
  <c r="AG92" i="2" a="1"/>
  <c r="AR92" i="2"/>
  <c r="K92" i="2" a="1"/>
  <c r="AP92" i="2"/>
  <c r="AH92" i="2"/>
  <c r="AI92" i="2"/>
  <c r="AO92" i="2"/>
  <c r="M92" i="2" a="1"/>
  <c r="AQ92" i="2"/>
  <c r="N92" i="2" a="1"/>
  <c r="AD92" i="2" a="1"/>
  <c r="AF92" i="2" a="1"/>
  <c r="AT92" i="2" a="1"/>
  <c r="E92" i="2"/>
  <c r="AN92" i="2"/>
  <c r="H92" i="2" a="1"/>
  <c r="F92" i="2"/>
  <c r="Q92" i="2" s="1" a="1"/>
  <c r="L92" i="2" a="1"/>
  <c r="J92" i="2"/>
  <c r="AU92" i="2" a="1"/>
  <c r="AV92" i="2" a="1"/>
  <c r="AS92" i="2"/>
  <c r="BC92" i="2" a="1"/>
  <c r="AJ92" i="2"/>
  <c r="BC92" i="2" l="1"/>
  <c r="AV92" i="2"/>
  <c r="AU92" i="2"/>
  <c r="L92" i="2"/>
  <c r="Q92" i="2"/>
  <c r="H92" i="2"/>
  <c r="AT92" i="2"/>
  <c r="AF92" i="2"/>
  <c r="AD92" i="2"/>
  <c r="N92" i="2"/>
  <c r="M92" i="2"/>
  <c r="K92" i="2"/>
  <c r="AG92" i="2"/>
  <c r="AK92" i="2"/>
  <c r="AC92" i="2"/>
  <c r="AW92" i="2"/>
  <c r="AE92" i="2" l="1"/>
  <c r="AA92" i="2" l="1"/>
  <c r="R92" i="2"/>
  <c r="AB92" i="2" l="1"/>
  <c r="S92" i="2"/>
  <c r="Z92" i="2" l="1"/>
  <c r="Y92" i="2"/>
  <c r="T92" i="2"/>
  <c r="U92" i="2" s="1"/>
  <c r="AX91" i="2"/>
  <c r="AC91" i="2" a="1"/>
  <c r="AK91" i="2" a="1"/>
  <c r="AT91" i="2" a="1"/>
  <c r="H91" i="2" a="1"/>
  <c r="BC91" i="2" a="1"/>
  <c r="AV91" i="2" a="1"/>
  <c r="K91" i="2" a="1"/>
  <c r="AO91" i="2"/>
  <c r="AQ91" i="2"/>
  <c r="N91" i="2" a="1"/>
  <c r="AH91" i="2"/>
  <c r="AP91" i="2"/>
  <c r="E91" i="2"/>
  <c r="AN91" i="2"/>
  <c r="M91" i="2" a="1"/>
  <c r="L91" i="2" a="1"/>
  <c r="AF91" i="2" a="1"/>
  <c r="AR91" i="2"/>
  <c r="AG91" i="2" a="1"/>
  <c r="J91" i="2"/>
  <c r="AJ91" i="2"/>
  <c r="AS91" i="2"/>
  <c r="AD91" i="2" a="1"/>
  <c r="AI91" i="2"/>
  <c r="AU91" i="2" a="1"/>
  <c r="F91" i="2"/>
  <c r="Q91" i="2" s="1" a="1"/>
  <c r="Q91" i="2" l="1"/>
  <c r="AU91" i="2"/>
  <c r="AD91" i="2"/>
  <c r="AG91" i="2"/>
  <c r="AF91" i="2"/>
  <c r="L91" i="2"/>
  <c r="M91" i="2"/>
  <c r="N91" i="2"/>
  <c r="K91" i="2"/>
  <c r="AV91" i="2"/>
  <c r="BC91" i="2"/>
  <c r="H91" i="2"/>
  <c r="AT91" i="2"/>
  <c r="AK91" i="2"/>
  <c r="AC91" i="2"/>
  <c r="AW91" i="2"/>
  <c r="AE91" i="2" l="1"/>
  <c r="AA91" i="2" l="1"/>
  <c r="R91" i="2"/>
  <c r="AB91" i="2" l="1"/>
  <c r="S91" i="2"/>
  <c r="Z91" i="2" l="1"/>
  <c r="Y91" i="2"/>
  <c r="T91" i="2"/>
  <c r="U91" i="2" s="1"/>
  <c r="AX90" i="2"/>
  <c r="AC90" i="2" a="1"/>
  <c r="N90" i="2" a="1"/>
  <c r="AG90" i="2" a="1"/>
  <c r="AS90" i="2"/>
  <c r="L90" i="2" a="1"/>
  <c r="AN90" i="2"/>
  <c r="AP90" i="2"/>
  <c r="AQ90" i="2"/>
  <c r="F90" i="2"/>
  <c r="Q90" i="2" s="1" a="1"/>
  <c r="AH90" i="2"/>
  <c r="AO90" i="2"/>
  <c r="K90" i="2" a="1"/>
  <c r="AV90" i="2" a="1"/>
  <c r="M90" i="2" a="1"/>
  <c r="AR90" i="2"/>
  <c r="AI90" i="2"/>
  <c r="AU90" i="2" a="1"/>
  <c r="AT90" i="2" a="1"/>
  <c r="H90" i="2" a="1"/>
  <c r="AJ90" i="2"/>
  <c r="E90" i="2"/>
  <c r="J90" i="2"/>
  <c r="AF90" i="2" a="1"/>
  <c r="BC90" i="2" a="1"/>
  <c r="AK90" i="2" a="1"/>
  <c r="AD90" i="2" a="1"/>
  <c r="AD90" i="2" l="1"/>
  <c r="AK90" i="2"/>
  <c r="BC90" i="2"/>
  <c r="AF90" i="2"/>
  <c r="H90" i="2"/>
  <c r="AT90" i="2"/>
  <c r="AU90" i="2"/>
  <c r="M90" i="2"/>
  <c r="AV90" i="2"/>
  <c r="K90" i="2"/>
  <c r="Q90" i="2"/>
  <c r="L90" i="2"/>
  <c r="AG90" i="2"/>
  <c r="N90" i="2"/>
  <c r="AC90" i="2"/>
  <c r="AW90" i="2"/>
  <c r="AE90" i="2" l="1"/>
  <c r="AA90" i="2" l="1"/>
  <c r="R90" i="2"/>
  <c r="AB90" i="2" l="1"/>
  <c r="S90" i="2"/>
  <c r="Z90" i="2" l="1"/>
  <c r="Y90" i="2"/>
  <c r="T90" i="2"/>
  <c r="U90" i="2" s="1"/>
  <c r="AX89" i="2"/>
  <c r="AC89" i="2" a="1"/>
  <c r="I89" i="2"/>
  <c r="AG89" i="2" a="1"/>
  <c r="AT89" i="2" a="1"/>
  <c r="H89" i="2" a="1"/>
  <c r="BC89" i="2" a="1"/>
  <c r="AO89" i="2"/>
  <c r="AS89" i="2"/>
  <c r="AJ89" i="2"/>
  <c r="AN89" i="2"/>
  <c r="AL89" i="2"/>
  <c r="AK89" i="2" a="1"/>
  <c r="K89" i="2" a="1"/>
  <c r="AU89" i="2" a="1"/>
  <c r="F89" i="2"/>
  <c r="Q89" i="2" s="1" a="1"/>
  <c r="E89" i="2"/>
  <c r="L89" i="2" a="1"/>
  <c r="AV89" i="2" a="1"/>
  <c r="AH89" i="2"/>
  <c r="AF89" i="2" a="1"/>
  <c r="AI89" i="2"/>
  <c r="AD89" i="2" a="1"/>
  <c r="N89" i="2" a="1"/>
  <c r="M89" i="2" a="1"/>
  <c r="AQ89" i="2"/>
  <c r="AP89" i="2"/>
  <c r="AR89" i="2"/>
  <c r="J89" i="2"/>
  <c r="M89" i="2" l="1"/>
  <c r="N89" i="2"/>
  <c r="AD89" i="2"/>
  <c r="AF89" i="2"/>
  <c r="AV89" i="2"/>
  <c r="L89" i="2"/>
  <c r="Q89" i="2"/>
  <c r="AU89" i="2"/>
  <c r="K89" i="2"/>
  <c r="AK89" i="2"/>
  <c r="BC89" i="2"/>
  <c r="H89" i="2"/>
  <c r="AT89" i="2"/>
  <c r="AG89" i="2"/>
  <c r="AC89" i="2"/>
  <c r="AW89" i="2"/>
  <c r="AE89" i="2" l="1"/>
  <c r="AA89" i="2" l="1"/>
  <c r="R89" i="2"/>
  <c r="AM89" i="2" l="1"/>
  <c r="AB89" i="2"/>
  <c r="AX88" i="2"/>
  <c r="AC88" i="2" a="1"/>
  <c r="I88" i="2"/>
  <c r="AG88" i="2" a="1"/>
  <c r="AR88" i="2"/>
  <c r="K88" i="2" a="1"/>
  <c r="AK88" i="2" a="1"/>
  <c r="AP88" i="2"/>
  <c r="AI88" i="2"/>
  <c r="AH88" i="2"/>
  <c r="AO88" i="2"/>
  <c r="M88" i="2" a="1"/>
  <c r="AQ88" i="2"/>
  <c r="N88" i="2" a="1"/>
  <c r="AD88" i="2" a="1"/>
  <c r="E88" i="2"/>
  <c r="H88" i="2" a="1"/>
  <c r="AF88" i="2" a="1"/>
  <c r="AT88" i="2" a="1"/>
  <c r="AN88" i="2"/>
  <c r="F88" i="2"/>
  <c r="Q88" i="2" s="1" a="1"/>
  <c r="L88" i="2" a="1"/>
  <c r="J88" i="2"/>
  <c r="BC88" i="2" a="1"/>
  <c r="AS88" i="2"/>
  <c r="AV88" i="2" a="1"/>
  <c r="AU88" i="2" a="1"/>
  <c r="AJ88" i="2"/>
  <c r="AL88" i="2"/>
  <c r="S89" i="2"/>
  <c r="AU88" i="2" l="1"/>
  <c r="AV88" i="2"/>
  <c r="BC88" i="2"/>
  <c r="L88" i="2"/>
  <c r="Q88" i="2"/>
  <c r="AT88" i="2"/>
  <c r="AF88" i="2"/>
  <c r="H88" i="2"/>
  <c r="AD88" i="2"/>
  <c r="N88" i="2"/>
  <c r="M88" i="2"/>
  <c r="AK88" i="2"/>
  <c r="K88" i="2"/>
  <c r="AG88" i="2"/>
  <c r="AC88" i="2"/>
  <c r="Z89" i="2"/>
  <c r="Y89" i="2"/>
  <c r="T89" i="2"/>
  <c r="U89" i="2" s="1"/>
  <c r="AW88" i="2" l="1"/>
  <c r="AE88" i="2" l="1"/>
  <c r="AA88" i="2" l="1"/>
  <c r="R88" i="2"/>
  <c r="AM88" i="2" l="1"/>
  <c r="AB88" i="2"/>
  <c r="AX87" i="2"/>
  <c r="S88" i="2"/>
  <c r="AC87" i="2" a="1"/>
  <c r="I87" i="2"/>
  <c r="AK87" i="2" a="1"/>
  <c r="AO87" i="2"/>
  <c r="AV87" i="2" a="1"/>
  <c r="J87" i="2"/>
  <c r="N87" i="2" a="1"/>
  <c r="AG87" i="2" a="1"/>
  <c r="AD87" i="2" a="1"/>
  <c r="AS87" i="2"/>
  <c r="AQ87" i="2"/>
  <c r="AP87" i="2"/>
  <c r="AJ87" i="2"/>
  <c r="AF87" i="2" a="1"/>
  <c r="AN87" i="2"/>
  <c r="AL87" i="2"/>
  <c r="M87" i="2" a="1"/>
  <c r="L87" i="2" a="1"/>
  <c r="H87" i="2" a="1"/>
  <c r="AT87" i="2" a="1"/>
  <c r="F87" i="2"/>
  <c r="Q87" i="2" s="1" a="1"/>
  <c r="AI87" i="2"/>
  <c r="AR87" i="2"/>
  <c r="AU87" i="2" a="1"/>
  <c r="AH87" i="2"/>
  <c r="K87" i="2" a="1"/>
  <c r="E87" i="2"/>
  <c r="BC87" i="2" a="1"/>
  <c r="BC87" i="2" l="1"/>
  <c r="K87" i="2"/>
  <c r="AU87" i="2"/>
  <c r="Q87" i="2"/>
  <c r="AT87" i="2"/>
  <c r="H87" i="2"/>
  <c r="L87" i="2"/>
  <c r="M87" i="2"/>
  <c r="AF87" i="2"/>
  <c r="AD87" i="2"/>
  <c r="AG87" i="2"/>
  <c r="N87" i="2"/>
  <c r="AV87" i="2"/>
  <c r="AK87" i="2"/>
  <c r="AC87" i="2"/>
  <c r="Z88" i="2"/>
  <c r="Y88" i="2"/>
  <c r="T88" i="2"/>
  <c r="U88" i="2" s="1"/>
  <c r="AW87" i="2" l="1"/>
  <c r="AE87" i="2" l="1"/>
  <c r="AA87" i="2" l="1"/>
  <c r="R87" i="2"/>
  <c r="AM87" i="2" l="1"/>
  <c r="AB87" i="2"/>
  <c r="AX86" i="2"/>
  <c r="S87" i="2"/>
  <c r="AC86" i="2" a="1"/>
  <c r="I86" i="2"/>
  <c r="AO86" i="2"/>
  <c r="J86" i="2"/>
  <c r="AL86" i="2"/>
  <c r="AI86" i="2"/>
  <c r="AD86" i="2" a="1"/>
  <c r="K86" i="2" a="1"/>
  <c r="N86" i="2" a="1"/>
  <c r="AV86" i="2" a="1"/>
  <c r="AG86" i="2" a="1"/>
  <c r="AN86" i="2"/>
  <c r="AH86" i="2"/>
  <c r="AT86" i="2" a="1"/>
  <c r="H86" i="2" a="1"/>
  <c r="BC86" i="2" a="1"/>
  <c r="AS86" i="2"/>
  <c r="AR86" i="2"/>
  <c r="AP86" i="2"/>
  <c r="M86" i="2" a="1"/>
  <c r="AU86" i="2" a="1"/>
  <c r="E86" i="2"/>
  <c r="AK86" i="2" a="1"/>
  <c r="F86" i="2"/>
  <c r="Q86" i="2" s="1" a="1"/>
  <c r="AF86" i="2" a="1"/>
  <c r="AJ86" i="2"/>
  <c r="AQ86" i="2"/>
  <c r="L86" i="2" a="1"/>
  <c r="L86" i="2" l="1"/>
  <c r="AF86" i="2"/>
  <c r="Q86" i="2"/>
  <c r="AK86" i="2"/>
  <c r="AU86" i="2"/>
  <c r="M86" i="2"/>
  <c r="BC86" i="2"/>
  <c r="H86" i="2"/>
  <c r="AT86" i="2"/>
  <c r="AG86" i="2"/>
  <c r="AV86" i="2"/>
  <c r="N86" i="2"/>
  <c r="K86" i="2"/>
  <c r="AD86" i="2"/>
  <c r="AC86" i="2"/>
  <c r="Z87" i="2"/>
  <c r="Y87" i="2"/>
  <c r="T87" i="2"/>
  <c r="U87" i="2" s="1"/>
  <c r="AW86" i="2" l="1"/>
  <c r="AE86" i="2" l="1"/>
  <c r="AA86" i="2" l="1"/>
  <c r="R86" i="2"/>
  <c r="AM86" i="2" l="1"/>
  <c r="AB86" i="2"/>
  <c r="AX85" i="2"/>
  <c r="AC85" i="2" a="1"/>
  <c r="I85" i="2"/>
  <c r="E85" i="2"/>
  <c r="AS85" i="2"/>
  <c r="AI85" i="2"/>
  <c r="N85" i="2" a="1"/>
  <c r="M85" i="2" a="1"/>
  <c r="AN85" i="2"/>
  <c r="BC85" i="2" a="1"/>
  <c r="AU85" i="2" a="1"/>
  <c r="AT85" i="2" a="1"/>
  <c r="H85" i="2" a="1"/>
  <c r="K85" i="2" a="1"/>
  <c r="AF85" i="2" a="1"/>
  <c r="AG85" i="2" a="1"/>
  <c r="AH85" i="2"/>
  <c r="AK85" i="2" a="1"/>
  <c r="AO85" i="2"/>
  <c r="F85" i="2"/>
  <c r="Q85" i="2" s="1" a="1"/>
  <c r="AL85" i="2"/>
  <c r="AJ85" i="2"/>
  <c r="J85" i="2"/>
  <c r="AQ85" i="2"/>
  <c r="AV85" i="2" a="1"/>
  <c r="AP85" i="2"/>
  <c r="AR85" i="2"/>
  <c r="L85" i="2" a="1"/>
  <c r="AD85" i="2" a="1"/>
  <c r="S86" i="2"/>
  <c r="AD85" i="2" l="1"/>
  <c r="L85" i="2"/>
  <c r="AV85" i="2"/>
  <c r="Q85" i="2"/>
  <c r="AK85" i="2"/>
  <c r="AG85" i="2"/>
  <c r="AF85" i="2"/>
  <c r="K85" i="2"/>
  <c r="H85" i="2"/>
  <c r="AT85" i="2"/>
  <c r="AU85" i="2"/>
  <c r="BC85" i="2"/>
  <c r="M85" i="2"/>
  <c r="N85" i="2"/>
  <c r="AC85" i="2"/>
  <c r="Z86" i="2"/>
  <c r="Y86" i="2"/>
  <c r="T86" i="2"/>
  <c r="U86" i="2" s="1"/>
  <c r="AW85" i="2" l="1"/>
  <c r="AE85" i="2" l="1"/>
  <c r="AA85" i="2" l="1"/>
  <c r="R85" i="2"/>
  <c r="AM85" i="2" l="1"/>
  <c r="AB85" i="2"/>
  <c r="AX84" i="2"/>
  <c r="AC84" i="2" a="1"/>
  <c r="I84" i="2"/>
  <c r="M84" i="2" a="1"/>
  <c r="AI84" i="2"/>
  <c r="BC84" i="2" a="1"/>
  <c r="F84" i="2"/>
  <c r="Q84" i="2" s="1" a="1"/>
  <c r="L84" i="2" a="1"/>
  <c r="AP84" i="2"/>
  <c r="AD84" i="2" a="1"/>
  <c r="AG84" i="2" a="1"/>
  <c r="N84" i="2" a="1"/>
  <c r="AQ84" i="2"/>
  <c r="AV84" i="2" a="1"/>
  <c r="AK84" i="2" a="1"/>
  <c r="AR84" i="2"/>
  <c r="AS84" i="2"/>
  <c r="AN84" i="2"/>
  <c r="K84" i="2" a="1"/>
  <c r="AL84" i="2"/>
  <c r="AU84" i="2" a="1"/>
  <c r="AH84" i="2"/>
  <c r="AO84" i="2"/>
  <c r="J84" i="2"/>
  <c r="AT84" i="2" a="1"/>
  <c r="H84" i="2" a="1"/>
  <c r="AJ84" i="2"/>
  <c r="E84" i="2"/>
  <c r="AF84" i="2" a="1"/>
  <c r="S85" i="2"/>
  <c r="AF84" i="2" l="1"/>
  <c r="H84" i="2"/>
  <c r="AT84" i="2"/>
  <c r="AU84" i="2"/>
  <c r="K84" i="2"/>
  <c r="AK84" i="2"/>
  <c r="AV84" i="2"/>
  <c r="N84" i="2"/>
  <c r="AG84" i="2"/>
  <c r="AD84" i="2"/>
  <c r="L84" i="2"/>
  <c r="Q84" i="2"/>
  <c r="BC84" i="2"/>
  <c r="M84" i="2"/>
  <c r="AC84" i="2"/>
  <c r="Z85" i="2"/>
  <c r="Y85" i="2"/>
  <c r="T85" i="2"/>
  <c r="U85" i="2" s="1"/>
  <c r="AW84" i="2" l="1"/>
  <c r="AE84" i="2" l="1"/>
  <c r="AA84" i="2" l="1"/>
  <c r="R84" i="2"/>
  <c r="AM84" i="2" l="1"/>
  <c r="AB84" i="2"/>
  <c r="AX83" i="2"/>
  <c r="AC83" i="2" a="1"/>
  <c r="AH83" i="2"/>
  <c r="I83" i="2"/>
  <c r="AK83" i="2" a="1"/>
  <c r="AN83" i="2"/>
  <c r="H83" i="2" a="1"/>
  <c r="AU83" i="2" a="1"/>
  <c r="AT83" i="2" a="1"/>
  <c r="BC83" i="2" a="1"/>
  <c r="AF83" i="2" a="1"/>
  <c r="L83" i="2" a="1"/>
  <c r="AR83" i="2"/>
  <c r="AJ83" i="2"/>
  <c r="N83" i="2" a="1"/>
  <c r="M83" i="2" a="1"/>
  <c r="AQ83" i="2"/>
  <c r="K83" i="2" a="1"/>
  <c r="AL83" i="2"/>
  <c r="AS83" i="2"/>
  <c r="F83" i="2"/>
  <c r="Q83" i="2" s="1" a="1"/>
  <c r="E83" i="2"/>
  <c r="AP83" i="2"/>
  <c r="AO83" i="2"/>
  <c r="AD83" i="2" a="1"/>
  <c r="J83" i="2"/>
  <c r="AG83" i="2" a="1"/>
  <c r="AV83" i="2" a="1"/>
  <c r="AI83" i="2"/>
  <c r="S84" i="2"/>
  <c r="AV83" i="2" l="1"/>
  <c r="AG83" i="2"/>
  <c r="AD83" i="2"/>
  <c r="Q83" i="2"/>
  <c r="K83" i="2"/>
  <c r="M83" i="2"/>
  <c r="N83" i="2"/>
  <c r="L83" i="2"/>
  <c r="AF83" i="2"/>
  <c r="BC83" i="2"/>
  <c r="AT83" i="2"/>
  <c r="AU83" i="2"/>
  <c r="H83" i="2"/>
  <c r="AK83" i="2"/>
  <c r="AC83" i="2"/>
  <c r="Z84" i="2"/>
  <c r="Y84" i="2"/>
  <c r="T84" i="2"/>
  <c r="U84" i="2" s="1"/>
  <c r="AW83" i="2" l="1"/>
  <c r="AE83" i="2" l="1"/>
  <c r="AA83" i="2" l="1"/>
  <c r="R83" i="2"/>
  <c r="AM83" i="2" l="1"/>
  <c r="AB83" i="2"/>
  <c r="AX82" i="2"/>
  <c r="S83" i="2"/>
  <c r="AC82" i="2" a="1"/>
  <c r="I82" i="2"/>
  <c r="AR82" i="2"/>
  <c r="M82" i="2" a="1"/>
  <c r="AK82" i="2" a="1"/>
  <c r="AQ82" i="2"/>
  <c r="AL82" i="2"/>
  <c r="AT82" i="2" a="1"/>
  <c r="H82" i="2" a="1"/>
  <c r="AV82" i="2" a="1"/>
  <c r="AN82" i="2"/>
  <c r="E82" i="2"/>
  <c r="F82" i="2"/>
  <c r="Q82" i="2" s="1" a="1"/>
  <c r="AG82" i="2" a="1"/>
  <c r="J82" i="2"/>
  <c r="L82" i="2" a="1"/>
  <c r="AS82" i="2"/>
  <c r="AD82" i="2" a="1"/>
  <c r="K82" i="2" a="1"/>
  <c r="AH82" i="2"/>
  <c r="AP82" i="2"/>
  <c r="AJ82" i="2"/>
  <c r="AI82" i="2"/>
  <c r="N82" i="2" a="1"/>
  <c r="AF82" i="2" a="1"/>
  <c r="AO82" i="2"/>
  <c r="BC82" i="2" a="1"/>
  <c r="AU82" i="2" a="1"/>
  <c r="AU82" i="2" l="1"/>
  <c r="BC82" i="2"/>
  <c r="AF82" i="2"/>
  <c r="N82" i="2"/>
  <c r="K82" i="2"/>
  <c r="AD82" i="2"/>
  <c r="L82" i="2"/>
  <c r="AG82" i="2"/>
  <c r="Q82" i="2"/>
  <c r="AV82" i="2"/>
  <c r="H82" i="2"/>
  <c r="AT82" i="2"/>
  <c r="AK82" i="2"/>
  <c r="M82" i="2"/>
  <c r="AC82" i="2"/>
  <c r="Z83" i="2"/>
  <c r="Y83" i="2"/>
  <c r="T83" i="2"/>
  <c r="U83" i="2" s="1"/>
  <c r="AW82" i="2" l="1"/>
  <c r="AE82" i="2" l="1"/>
  <c r="AA82" i="2" l="1"/>
  <c r="R82" i="2"/>
  <c r="AM82" i="2" l="1"/>
  <c r="AB82" i="2"/>
  <c r="AX81" i="2"/>
  <c r="AC81" i="2" a="1"/>
  <c r="I81" i="2"/>
  <c r="J81" i="2"/>
  <c r="K81" i="2" a="1"/>
  <c r="E81" i="2"/>
  <c r="AI81" i="2"/>
  <c r="AT81" i="2" a="1"/>
  <c r="H81" i="2" a="1"/>
  <c r="AV81" i="2" a="1"/>
  <c r="AQ81" i="2"/>
  <c r="AK81" i="2" a="1"/>
  <c r="AO81" i="2"/>
  <c r="BC81" i="2" a="1"/>
  <c r="AH81" i="2"/>
  <c r="AG81" i="2" a="1"/>
  <c r="AD81" i="2" a="1"/>
  <c r="N81" i="2" a="1"/>
  <c r="M81" i="2" a="1"/>
  <c r="AJ81" i="2"/>
  <c r="L81" i="2" a="1"/>
  <c r="AR81" i="2"/>
  <c r="AL81" i="2"/>
  <c r="AU81" i="2" a="1"/>
  <c r="AS81" i="2"/>
  <c r="AF81" i="2" a="1"/>
  <c r="AP81" i="2"/>
  <c r="AN81" i="2"/>
  <c r="F81" i="2"/>
  <c r="Q81" i="2" s="1" a="1"/>
  <c r="S82" i="2"/>
  <c r="Q81" i="2" l="1"/>
  <c r="AF81" i="2"/>
  <c r="AU81" i="2"/>
  <c r="L81" i="2"/>
  <c r="M81" i="2"/>
  <c r="N81" i="2"/>
  <c r="AD81" i="2"/>
  <c r="AG81" i="2"/>
  <c r="BC81" i="2"/>
  <c r="AK81" i="2"/>
  <c r="AV81" i="2"/>
  <c r="H81" i="2"/>
  <c r="AT81" i="2"/>
  <c r="K81" i="2"/>
  <c r="AC81" i="2"/>
  <c r="Z82" i="2"/>
  <c r="Y82" i="2"/>
  <c r="T82" i="2"/>
  <c r="U82" i="2" s="1"/>
  <c r="AW81" i="2" l="1"/>
  <c r="AE81" i="2" l="1"/>
  <c r="AA81" i="2" l="1"/>
  <c r="R81" i="2"/>
  <c r="AM81" i="2" l="1"/>
  <c r="AB81" i="2"/>
  <c r="AX80" i="2"/>
  <c r="AC80" i="2" a="1"/>
  <c r="I80" i="2"/>
  <c r="F80" i="2"/>
  <c r="Q80" i="2" s="1" a="1"/>
  <c r="K80" i="2" a="1"/>
  <c r="AR80" i="2"/>
  <c r="AD80" i="2" a="1"/>
  <c r="AV80" i="2" a="1"/>
  <c r="AL80" i="2"/>
  <c r="M80" i="2" a="1"/>
  <c r="AU80" i="2" a="1"/>
  <c r="AP80" i="2"/>
  <c r="AK80" i="2" a="1"/>
  <c r="BC80" i="2" a="1"/>
  <c r="AJ80" i="2"/>
  <c r="J80" i="2"/>
  <c r="AT80" i="2" a="1"/>
  <c r="H80" i="2" a="1"/>
  <c r="AN80" i="2"/>
  <c r="AI80" i="2"/>
  <c r="AH80" i="2"/>
  <c r="AG80" i="2" a="1"/>
  <c r="E80" i="2"/>
  <c r="N80" i="2" a="1"/>
  <c r="AF80" i="2" a="1"/>
  <c r="L80" i="2" a="1"/>
  <c r="AO80" i="2"/>
  <c r="AQ80" i="2"/>
  <c r="AS80" i="2"/>
  <c r="S81" i="2"/>
  <c r="L80" i="2" l="1"/>
  <c r="AF80" i="2"/>
  <c r="N80" i="2"/>
  <c r="AG80" i="2"/>
  <c r="H80" i="2"/>
  <c r="AT80" i="2"/>
  <c r="BC80" i="2"/>
  <c r="AK80" i="2"/>
  <c r="AU80" i="2"/>
  <c r="M80" i="2"/>
  <c r="AV80" i="2"/>
  <c r="AD80" i="2"/>
  <c r="K80" i="2"/>
  <c r="Q80" i="2"/>
  <c r="AC80" i="2"/>
  <c r="Z81" i="2"/>
  <c r="Y81" i="2"/>
  <c r="T81" i="2"/>
  <c r="U81" i="2" s="1"/>
  <c r="AW80" i="2" l="1"/>
  <c r="AE80" i="2" l="1"/>
  <c r="AA80" i="2" l="1"/>
  <c r="R80" i="2"/>
  <c r="AM80" i="2" l="1"/>
  <c r="AB80" i="2"/>
  <c r="AX79" i="2"/>
  <c r="AC79" i="2" a="1"/>
  <c r="I79" i="2"/>
  <c r="AV79" i="2" a="1"/>
  <c r="AP79" i="2"/>
  <c r="L79" i="2" a="1"/>
  <c r="AO79" i="2"/>
  <c r="AH79" i="2"/>
  <c r="AL79" i="2"/>
  <c r="AN79" i="2"/>
  <c r="J79" i="2"/>
  <c r="M79" i="2" a="1"/>
  <c r="E79" i="2"/>
  <c r="AG79" i="2" a="1"/>
  <c r="AQ79" i="2"/>
  <c r="N79" i="2" a="1"/>
  <c r="AF79" i="2" a="1"/>
  <c r="AJ79" i="2"/>
  <c r="BC79" i="2" a="1"/>
  <c r="AT79" i="2" a="1"/>
  <c r="H79" i="2" a="1"/>
  <c r="F79" i="2"/>
  <c r="Q79" i="2" s="1" a="1"/>
  <c r="AR79" i="2"/>
  <c r="AS79" i="2"/>
  <c r="AU79" i="2" a="1"/>
  <c r="K79" i="2" a="1"/>
  <c r="AI79" i="2"/>
  <c r="AD79" i="2" a="1"/>
  <c r="AK79" i="2" a="1"/>
  <c r="S80" i="2"/>
  <c r="AK79" i="2" l="1"/>
  <c r="AD79" i="2"/>
  <c r="K79" i="2"/>
  <c r="AU79" i="2"/>
  <c r="Q79" i="2"/>
  <c r="H79" i="2"/>
  <c r="AT79" i="2"/>
  <c r="BC79" i="2"/>
  <c r="AF79" i="2"/>
  <c r="N79" i="2"/>
  <c r="AG79" i="2"/>
  <c r="M79" i="2"/>
  <c r="L79" i="2"/>
  <c r="AV79" i="2"/>
  <c r="AC79" i="2"/>
  <c r="Y80" i="2"/>
  <c r="Z80" i="2"/>
  <c r="T80" i="2"/>
  <c r="U80" i="2" s="1"/>
  <c r="AW79" i="2" l="1"/>
  <c r="AE79" i="2" l="1"/>
  <c r="AA79" i="2" l="1"/>
  <c r="R79" i="2"/>
  <c r="AM79" i="2" l="1"/>
  <c r="AB79" i="2"/>
  <c r="AX78" i="2"/>
  <c r="AC78" i="2" a="1"/>
  <c r="I78" i="2"/>
  <c r="N78" i="2" a="1"/>
  <c r="AD78" i="2" a="1"/>
  <c r="AG78" i="2" a="1"/>
  <c r="F78" i="2"/>
  <c r="Q78" i="2" s="1" a="1"/>
  <c r="AQ78" i="2"/>
  <c r="AH78" i="2"/>
  <c r="AI78" i="2"/>
  <c r="AR78" i="2"/>
  <c r="AP78" i="2"/>
  <c r="AK78" i="2" a="1"/>
  <c r="AV78" i="2" a="1"/>
  <c r="BC78" i="2" a="1"/>
  <c r="AT78" i="2" a="1"/>
  <c r="H78" i="2" a="1"/>
  <c r="K78" i="2" a="1"/>
  <c r="AJ78" i="2"/>
  <c r="AN78" i="2"/>
  <c r="AU78" i="2" a="1"/>
  <c r="E78" i="2"/>
  <c r="AS78" i="2"/>
  <c r="AL78" i="2"/>
  <c r="AO78" i="2"/>
  <c r="J78" i="2"/>
  <c r="M78" i="2" a="1"/>
  <c r="L78" i="2" a="1"/>
  <c r="AF78" i="2" a="1"/>
  <c r="S79" i="2"/>
  <c r="AF78" i="2" l="1"/>
  <c r="L78" i="2"/>
  <c r="M78" i="2"/>
  <c r="AU78" i="2"/>
  <c r="K78" i="2"/>
  <c r="H78" i="2"/>
  <c r="AT78" i="2"/>
  <c r="BC78" i="2"/>
  <c r="AV78" i="2"/>
  <c r="AK78" i="2"/>
  <c r="Q78" i="2"/>
  <c r="AG78" i="2"/>
  <c r="AD78" i="2"/>
  <c r="N78" i="2"/>
  <c r="AC78" i="2"/>
  <c r="Z79" i="2"/>
  <c r="Y79" i="2"/>
  <c r="T79" i="2"/>
  <c r="U79" i="2" s="1"/>
  <c r="AW78" i="2" l="1"/>
  <c r="AE78" i="2" l="1"/>
  <c r="AA78" i="2" l="1"/>
  <c r="R78" i="2"/>
  <c r="AM78" i="2" l="1"/>
  <c r="AB78" i="2"/>
  <c r="AX77" i="2"/>
  <c r="S78" i="2"/>
  <c r="I77" i="2"/>
  <c r="AC77" i="2" a="1"/>
  <c r="AR77" i="2"/>
  <c r="AU77" i="2" a="1"/>
  <c r="AI77" i="2"/>
  <c r="M77" i="2" a="1"/>
  <c r="E77" i="2"/>
  <c r="AJ77" i="2"/>
  <c r="AL77" i="2"/>
  <c r="K77" i="2" a="1"/>
  <c r="AH77" i="2"/>
  <c r="AO77" i="2"/>
  <c r="AP77" i="2"/>
  <c r="AN77" i="2"/>
  <c r="AS77" i="2"/>
  <c r="AK77" i="2" a="1"/>
  <c r="AG77" i="2" a="1"/>
  <c r="AF77" i="2" a="1"/>
  <c r="N77" i="2" a="1"/>
  <c r="J77" i="2"/>
  <c r="AQ77" i="2"/>
  <c r="L77" i="2" a="1"/>
  <c r="AV77" i="2" a="1"/>
  <c r="H77" i="2" a="1"/>
  <c r="AD77" i="2" a="1"/>
  <c r="F77" i="2"/>
  <c r="Q77" i="2" s="1" a="1"/>
  <c r="AT77" i="2" a="1"/>
  <c r="BC77" i="2" a="1"/>
  <c r="BC77" i="2" l="1"/>
  <c r="AT77" i="2"/>
  <c r="Q77" i="2"/>
  <c r="AD77" i="2"/>
  <c r="H77" i="2"/>
  <c r="AV77" i="2"/>
  <c r="L77" i="2"/>
  <c r="N77" i="2"/>
  <c r="AF77" i="2"/>
  <c r="AG77" i="2"/>
  <c r="AK77" i="2"/>
  <c r="K77" i="2"/>
  <c r="M77" i="2"/>
  <c r="AU77" i="2"/>
  <c r="AC77" i="2"/>
  <c r="Z78" i="2"/>
  <c r="Y78" i="2"/>
  <c r="T78" i="2"/>
  <c r="U78" i="2" s="1"/>
  <c r="AW77" i="2" l="1"/>
  <c r="AE77" i="2" l="1"/>
  <c r="AA77" i="2" l="1"/>
  <c r="R77" i="2"/>
  <c r="AM77" i="2" l="1"/>
  <c r="AB77" i="2"/>
  <c r="AX76" i="2"/>
  <c r="S77" i="2"/>
  <c r="AC76" i="2" a="1"/>
  <c r="I76" i="2"/>
  <c r="AL76" i="2"/>
  <c r="AN76" i="2"/>
  <c r="AD76" i="2" a="1"/>
  <c r="AR76" i="2"/>
  <c r="AF76" i="2" a="1"/>
  <c r="AH76" i="2"/>
  <c r="E76" i="2"/>
  <c r="AI76" i="2"/>
  <c r="BC76" i="2" a="1"/>
  <c r="AP76" i="2"/>
  <c r="AO76" i="2"/>
  <c r="AQ76" i="2"/>
  <c r="AU76" i="2" a="1"/>
  <c r="K76" i="2" a="1"/>
  <c r="AT76" i="2" a="1"/>
  <c r="H76" i="2" a="1"/>
  <c r="N76" i="2" a="1"/>
  <c r="F76" i="2"/>
  <c r="Q76" i="2" s="1" a="1"/>
  <c r="AV76" i="2" a="1"/>
  <c r="AJ76" i="2"/>
  <c r="AK76" i="2" a="1"/>
  <c r="AG76" i="2" a="1"/>
  <c r="M76" i="2" a="1"/>
  <c r="J76" i="2"/>
  <c r="L76" i="2" a="1"/>
  <c r="AS76" i="2"/>
  <c r="L76" i="2" l="1"/>
  <c r="M76" i="2"/>
  <c r="AG76" i="2"/>
  <c r="AK76" i="2"/>
  <c r="AV76" i="2"/>
  <c r="Q76" i="2"/>
  <c r="N76" i="2"/>
  <c r="H76" i="2"/>
  <c r="AT76" i="2"/>
  <c r="K76" i="2"/>
  <c r="AU76" i="2"/>
  <c r="BC76" i="2"/>
  <c r="AF76" i="2"/>
  <c r="AD76" i="2"/>
  <c r="AC76" i="2"/>
  <c r="Z77" i="2"/>
  <c r="Y77" i="2"/>
  <c r="T77" i="2"/>
  <c r="U77" i="2" s="1"/>
  <c r="AW76" i="2" l="1"/>
  <c r="AE76" i="2" l="1"/>
  <c r="AA76" i="2" l="1"/>
  <c r="R76" i="2"/>
  <c r="AM76" i="2" l="1"/>
  <c r="AB76" i="2"/>
  <c r="AX75" i="2"/>
  <c r="AC75" i="2" a="1"/>
  <c r="J75" i="2"/>
  <c r="AD75" i="2" a="1"/>
  <c r="AU75" i="2" a="1"/>
  <c r="AK75" i="2" a="1"/>
  <c r="AH75" i="2"/>
  <c r="AL75" i="2"/>
  <c r="H75" i="2" a="1"/>
  <c r="AT75" i="2" a="1"/>
  <c r="N75" i="2" a="1"/>
  <c r="L75" i="2" a="1"/>
  <c r="AQ75" i="2"/>
  <c r="AN75" i="2"/>
  <c r="AR75" i="2"/>
  <c r="AJ75" i="2"/>
  <c r="M75" i="2" a="1"/>
  <c r="AI75" i="2"/>
  <c r="AV75" i="2" a="1"/>
  <c r="AG75" i="2" a="1"/>
  <c r="F75" i="2"/>
  <c r="AF75" i="2" a="1"/>
  <c r="AS75" i="2"/>
  <c r="AP75" i="2"/>
  <c r="E75" i="2"/>
  <c r="I75" i="2"/>
  <c r="Q75" i="2" a="1"/>
  <c r="K75" i="2" a="1"/>
  <c r="AO75" i="2"/>
  <c r="BC75" i="2" a="1"/>
  <c r="S76" i="2"/>
  <c r="BC75" i="2" l="1"/>
  <c r="K75" i="2"/>
  <c r="Q75" i="2"/>
  <c r="AF75" i="2"/>
  <c r="AG75" i="2"/>
  <c r="AV75" i="2"/>
  <c r="M75" i="2"/>
  <c r="L75" i="2"/>
  <c r="N75" i="2"/>
  <c r="AT75" i="2"/>
  <c r="H75" i="2"/>
  <c r="AK75" i="2"/>
  <c r="AU75" i="2"/>
  <c r="AD75" i="2"/>
  <c r="AC75" i="2"/>
  <c r="Z76" i="2"/>
  <c r="Y76" i="2"/>
  <c r="T76" i="2"/>
  <c r="U76" i="2" s="1"/>
  <c r="AW75" i="2" l="1"/>
  <c r="AE75" i="2" l="1"/>
  <c r="AA75" i="2" l="1"/>
  <c r="R75" i="2"/>
  <c r="AM75" i="2" l="1"/>
  <c r="AB75" i="2"/>
  <c r="AX74" i="2"/>
  <c r="S75" i="2"/>
  <c r="AC74" i="2" a="1"/>
  <c r="I74" i="2"/>
  <c r="M74" i="2" a="1"/>
  <c r="AJ74" i="2"/>
  <c r="AD74" i="2" a="1"/>
  <c r="AI74" i="2"/>
  <c r="AQ74" i="2"/>
  <c r="AS74" i="2"/>
  <c r="AP74" i="2"/>
  <c r="AK74" i="2" a="1"/>
  <c r="AV74" i="2" a="1"/>
  <c r="E74" i="2"/>
  <c r="AG74" i="2" a="1"/>
  <c r="AN74" i="2"/>
  <c r="BC74" i="2" a="1"/>
  <c r="J74" i="2"/>
  <c r="K74" i="2" a="1"/>
  <c r="AO74" i="2"/>
  <c r="AH74" i="2"/>
  <c r="AR74" i="2"/>
  <c r="N74" i="2" a="1"/>
  <c r="AU74" i="2" a="1"/>
  <c r="L74" i="2" a="1"/>
  <c r="AL74" i="2"/>
  <c r="H74" i="2" a="1"/>
  <c r="AT74" i="2" a="1"/>
  <c r="F74" i="2"/>
  <c r="Q74" i="2" s="1" a="1"/>
  <c r="AF74" i="2" a="1"/>
  <c r="AF74" i="2" l="1"/>
  <c r="Q74" i="2"/>
  <c r="AT74" i="2"/>
  <c r="H74" i="2"/>
  <c r="L74" i="2"/>
  <c r="AU74" i="2"/>
  <c r="N74" i="2"/>
  <c r="K74" i="2"/>
  <c r="BC74" i="2"/>
  <c r="AG74" i="2"/>
  <c r="AV74" i="2"/>
  <c r="AK74" i="2"/>
  <c r="AD74" i="2"/>
  <c r="M74" i="2"/>
  <c r="AC74" i="2"/>
  <c r="Z75" i="2"/>
  <c r="Y75" i="2"/>
  <c r="T75" i="2"/>
  <c r="U75" i="2" s="1"/>
  <c r="AW74" i="2" l="1"/>
  <c r="AE74" i="2" l="1"/>
  <c r="AA74" i="2" l="1"/>
  <c r="R74" i="2"/>
  <c r="AM74" i="2" l="1"/>
  <c r="AB74" i="2"/>
  <c r="AX73" i="2"/>
  <c r="S74" i="2"/>
  <c r="AC73" i="2" a="1"/>
  <c r="I73" i="2"/>
  <c r="F73" i="2"/>
  <c r="Q73" i="2" s="1" a="1"/>
  <c r="AQ73" i="2"/>
  <c r="AN73" i="2"/>
  <c r="AJ73" i="2"/>
  <c r="AH73" i="2"/>
  <c r="L73" i="2" a="1"/>
  <c r="AD73" i="2" a="1"/>
  <c r="N73" i="2" a="1"/>
  <c r="AS73" i="2"/>
  <c r="AF73" i="2" a="1"/>
  <c r="AR73" i="2"/>
  <c r="AL73" i="2"/>
  <c r="BC73" i="2" a="1"/>
  <c r="K73" i="2" a="1"/>
  <c r="AG73" i="2" a="1"/>
  <c r="AP73" i="2"/>
  <c r="M73" i="2" a="1"/>
  <c r="AO73" i="2"/>
  <c r="AT73" i="2" a="1"/>
  <c r="H73" i="2" a="1"/>
  <c r="AI73" i="2"/>
  <c r="J73" i="2"/>
  <c r="AK73" i="2" a="1"/>
  <c r="AV73" i="2" a="1"/>
  <c r="AU73" i="2" a="1"/>
  <c r="E73" i="2"/>
  <c r="AU73" i="2" l="1"/>
  <c r="AV73" i="2"/>
  <c r="AK73" i="2"/>
  <c r="H73" i="2"/>
  <c r="AT73" i="2"/>
  <c r="M73" i="2"/>
  <c r="AG73" i="2"/>
  <c r="K73" i="2"/>
  <c r="BC73" i="2"/>
  <c r="AF73" i="2"/>
  <c r="N73" i="2"/>
  <c r="AD73" i="2"/>
  <c r="L73" i="2"/>
  <c r="Q73" i="2"/>
  <c r="AC73" i="2"/>
  <c r="Z74" i="2"/>
  <c r="Y74" i="2"/>
  <c r="T74" i="2"/>
  <c r="U74" i="2" s="1"/>
  <c r="AW73" i="2" l="1"/>
  <c r="AE73" i="2" l="1"/>
  <c r="AA73" i="2" l="1"/>
  <c r="R73" i="2"/>
  <c r="AM73" i="2" l="1"/>
  <c r="AB73" i="2"/>
  <c r="AX72" i="2"/>
  <c r="AC72" i="2" a="1"/>
  <c r="M72" i="2" a="1"/>
  <c r="AJ72" i="2"/>
  <c r="E72" i="2"/>
  <c r="AO72" i="2"/>
  <c r="F72" i="2"/>
  <c r="AV72" i="2" a="1"/>
  <c r="AT72" i="2" a="1"/>
  <c r="H72" i="2" a="1"/>
  <c r="BC72" i="2" a="1"/>
  <c r="AP72" i="2"/>
  <c r="AN72" i="2"/>
  <c r="I72" i="2"/>
  <c r="AU72" i="2" a="1"/>
  <c r="J72" i="2"/>
  <c r="AL72" i="2"/>
  <c r="AG72" i="2" a="1"/>
  <c r="AF72" i="2" a="1"/>
  <c r="AH72" i="2"/>
  <c r="K72" i="2" a="1"/>
  <c r="N72" i="2" a="1"/>
  <c r="AK72" i="2" a="1"/>
  <c r="L72" i="2" a="1"/>
  <c r="Q72" i="2" a="1"/>
  <c r="AR72" i="2"/>
  <c r="AQ72" i="2"/>
  <c r="AS72" i="2"/>
  <c r="AI72" i="2"/>
  <c r="AD72" i="2" a="1"/>
  <c r="S73" i="2"/>
  <c r="AD72" i="2" l="1"/>
  <c r="Q72" i="2"/>
  <c r="L72" i="2"/>
  <c r="AK72" i="2"/>
  <c r="N72" i="2"/>
  <c r="K72" i="2"/>
  <c r="AF72" i="2"/>
  <c r="AG72" i="2"/>
  <c r="AU72" i="2"/>
  <c r="BC72" i="2"/>
  <c r="H72" i="2"/>
  <c r="AT72" i="2"/>
  <c r="AV72" i="2"/>
  <c r="M72" i="2"/>
  <c r="AC72" i="2"/>
  <c r="Z73" i="2"/>
  <c r="Y73" i="2"/>
  <c r="T73" i="2"/>
  <c r="U73" i="2" s="1"/>
  <c r="AW72" i="2" l="1"/>
  <c r="AE72" i="2" l="1"/>
  <c r="AA72" i="2" l="1"/>
  <c r="R72" i="2"/>
  <c r="AM72" i="2" l="1"/>
  <c r="AB72" i="2"/>
  <c r="S72" i="2" s="1"/>
  <c r="AX71" i="2"/>
  <c r="AC71" i="2" a="1"/>
  <c r="I71" i="2"/>
  <c r="AO71" i="2"/>
  <c r="AS71" i="2"/>
  <c r="F71" i="2"/>
  <c r="Q71" i="2" s="1" a="1"/>
  <c r="BC71" i="2" a="1"/>
  <c r="AJ71" i="2"/>
  <c r="E71" i="2"/>
  <c r="K71" i="2" a="1"/>
  <c r="AV71" i="2" a="1"/>
  <c r="AU71" i="2" a="1"/>
  <c r="AI71" i="2"/>
  <c r="AT71" i="2" a="1"/>
  <c r="H71" i="2" a="1"/>
  <c r="AL71" i="2"/>
  <c r="AH71" i="2"/>
  <c r="AK71" i="2" a="1"/>
  <c r="AD71" i="2" a="1"/>
  <c r="AN71" i="2"/>
  <c r="AR71" i="2"/>
  <c r="AG71" i="2" a="1"/>
  <c r="AQ71" i="2"/>
  <c r="AF71" i="2" a="1"/>
  <c r="AP71" i="2"/>
  <c r="N71" i="2" a="1"/>
  <c r="M71" i="2" a="1"/>
  <c r="J71" i="2"/>
  <c r="L71" i="2" a="1"/>
  <c r="L71" i="2" l="1"/>
  <c r="M71" i="2"/>
  <c r="N71" i="2"/>
  <c r="AF71" i="2"/>
  <c r="AG71" i="2"/>
  <c r="AD71" i="2"/>
  <c r="AK71" i="2"/>
  <c r="H71" i="2"/>
  <c r="AT71" i="2"/>
  <c r="AU71" i="2"/>
  <c r="AV71" i="2"/>
  <c r="K71" i="2"/>
  <c r="BC71" i="2"/>
  <c r="Q71" i="2"/>
  <c r="AC71" i="2"/>
  <c r="Z72" i="2"/>
  <c r="Y72" i="2"/>
  <c r="T72" i="2"/>
  <c r="U72" i="2" s="1"/>
  <c r="AW71" i="2" l="1"/>
  <c r="AE71" i="2" l="1"/>
  <c r="AA71" i="2" l="1"/>
  <c r="R71" i="2"/>
  <c r="AM71" i="2" l="1"/>
  <c r="AB71" i="2"/>
  <c r="AX70" i="2"/>
  <c r="AC70" i="2" a="1"/>
  <c r="I70" i="2"/>
  <c r="L70" i="2" a="1"/>
  <c r="AK70" i="2" a="1"/>
  <c r="AQ70" i="2"/>
  <c r="BC70" i="2" a="1"/>
  <c r="AO70" i="2"/>
  <c r="K70" i="2" a="1"/>
  <c r="AU70" i="2" a="1"/>
  <c r="AH70" i="2"/>
  <c r="AP70" i="2"/>
  <c r="N70" i="2" a="1"/>
  <c r="AT70" i="2" a="1"/>
  <c r="H70" i="2" a="1"/>
  <c r="AN70" i="2"/>
  <c r="E70" i="2"/>
  <c r="AS70" i="2"/>
  <c r="AJ70" i="2"/>
  <c r="AD70" i="2" a="1"/>
  <c r="M70" i="2" a="1"/>
  <c r="AR70" i="2"/>
  <c r="AV70" i="2" a="1"/>
  <c r="F70" i="2"/>
  <c r="Q70" i="2" s="1" a="1"/>
  <c r="J70" i="2"/>
  <c r="AG70" i="2" a="1"/>
  <c r="AL70" i="2"/>
  <c r="AI70" i="2"/>
  <c r="AF70" i="2" a="1"/>
  <c r="S71" i="2"/>
  <c r="AF70" i="2" l="1"/>
  <c r="AG70" i="2"/>
  <c r="Q70" i="2"/>
  <c r="AV70" i="2"/>
  <c r="M70" i="2"/>
  <c r="AD70" i="2"/>
  <c r="H70" i="2"/>
  <c r="AT70" i="2"/>
  <c r="N70" i="2"/>
  <c r="AU70" i="2"/>
  <c r="K70" i="2"/>
  <c r="BC70" i="2"/>
  <c r="AK70" i="2"/>
  <c r="L70" i="2"/>
  <c r="AC70" i="2"/>
  <c r="Z71" i="2"/>
  <c r="Y71" i="2"/>
  <c r="T71" i="2"/>
  <c r="U71" i="2" s="1"/>
  <c r="AW70" i="2" l="1"/>
  <c r="AE70" i="2" l="1"/>
  <c r="AA70" i="2" l="1"/>
  <c r="R70" i="2"/>
  <c r="AM70" i="2" l="1"/>
  <c r="AB70" i="2"/>
  <c r="AX69" i="2"/>
  <c r="AC69" i="2" a="1"/>
  <c r="I69" i="2"/>
  <c r="L69" i="2" a="1"/>
  <c r="AP69" i="2"/>
  <c r="AL69" i="2"/>
  <c r="E69" i="2"/>
  <c r="AO69" i="2"/>
  <c r="AN69" i="2"/>
  <c r="AS69" i="2"/>
  <c r="AV69" i="2" a="1"/>
  <c r="BC69" i="2" a="1"/>
  <c r="AK69" i="2" a="1"/>
  <c r="AD69" i="2" a="1"/>
  <c r="M69" i="2" a="1"/>
  <c r="N69" i="2" a="1"/>
  <c r="H69" i="2" a="1"/>
  <c r="AT69" i="2" a="1"/>
  <c r="AJ69" i="2"/>
  <c r="AR69" i="2"/>
  <c r="AQ69" i="2"/>
  <c r="AH69" i="2"/>
  <c r="AG69" i="2" a="1"/>
  <c r="K69" i="2" a="1"/>
  <c r="F69" i="2"/>
  <c r="Q69" i="2" s="1" a="1"/>
  <c r="J69" i="2"/>
  <c r="AU69" i="2" a="1"/>
  <c r="AF69" i="2" a="1"/>
  <c r="AI69" i="2"/>
  <c r="S70" i="2"/>
  <c r="AF69" i="2" l="1"/>
  <c r="AU69" i="2"/>
  <c r="Q69" i="2"/>
  <c r="K69" i="2"/>
  <c r="AG69" i="2"/>
  <c r="AT69" i="2"/>
  <c r="H69" i="2"/>
  <c r="N69" i="2"/>
  <c r="M69" i="2"/>
  <c r="AD69" i="2"/>
  <c r="AK69" i="2"/>
  <c r="BC69" i="2"/>
  <c r="AV69" i="2"/>
  <c r="L69" i="2"/>
  <c r="AC69" i="2"/>
  <c r="Z70" i="2"/>
  <c r="Y70" i="2"/>
  <c r="T70" i="2"/>
  <c r="U70" i="2" s="1"/>
  <c r="AW69" i="2" l="1"/>
  <c r="AE69" i="2" l="1"/>
  <c r="AA69" i="2" l="1"/>
  <c r="R69" i="2"/>
  <c r="AM69" i="2" l="1"/>
  <c r="AB69" i="2"/>
  <c r="AX68" i="2"/>
  <c r="S69" i="2"/>
  <c r="AC68" i="2" a="1"/>
  <c r="I68" i="2"/>
  <c r="H68" i="2" a="1"/>
  <c r="AT68" i="2" a="1"/>
  <c r="AK68" i="2" a="1"/>
  <c r="AU68" i="2" a="1"/>
  <c r="AR68" i="2"/>
  <c r="F68" i="2"/>
  <c r="Q68" i="2" s="1" a="1"/>
  <c r="AQ68" i="2"/>
  <c r="AN68" i="2"/>
  <c r="AP68" i="2"/>
  <c r="AD68" i="2" a="1"/>
  <c r="L68" i="2" a="1"/>
  <c r="AG68" i="2" a="1"/>
  <c r="AL68" i="2"/>
  <c r="AS68" i="2"/>
  <c r="BC68" i="2" a="1"/>
  <c r="J68" i="2"/>
  <c r="E68" i="2"/>
  <c r="M68" i="2" a="1"/>
  <c r="AH68" i="2"/>
  <c r="AF68" i="2" a="1"/>
  <c r="AI68" i="2"/>
  <c r="N68" i="2" a="1"/>
  <c r="AJ68" i="2"/>
  <c r="AO68" i="2"/>
  <c r="K68" i="2" a="1"/>
  <c r="AV68" i="2" a="1"/>
  <c r="AV68" i="2" l="1"/>
  <c r="K68" i="2"/>
  <c r="N68" i="2"/>
  <c r="AF68" i="2"/>
  <c r="M68" i="2"/>
  <c r="BC68" i="2"/>
  <c r="AG68" i="2"/>
  <c r="L68" i="2"/>
  <c r="AD68" i="2"/>
  <c r="Q68" i="2"/>
  <c r="AU68" i="2"/>
  <c r="AK68" i="2"/>
  <c r="AT68" i="2"/>
  <c r="H68" i="2"/>
  <c r="AC68" i="2"/>
  <c r="Z69" i="2"/>
  <c r="Y69" i="2"/>
  <c r="T69" i="2"/>
  <c r="U69" i="2" s="1"/>
  <c r="AW68" i="2" l="1"/>
  <c r="AE68" i="2" l="1"/>
  <c r="AA68" i="2" l="1"/>
  <c r="R68" i="2"/>
  <c r="AM68" i="2" l="1"/>
  <c r="AB68" i="2"/>
  <c r="AX67" i="2"/>
  <c r="S68" i="2"/>
  <c r="AC67" i="2" a="1"/>
  <c r="I67" i="2"/>
  <c r="AD67" i="2" a="1"/>
  <c r="E67" i="2"/>
  <c r="AL67" i="2"/>
  <c r="AV67" i="2" a="1"/>
  <c r="AF67" i="2" a="1"/>
  <c r="BC67" i="2" a="1"/>
  <c r="J67" i="2"/>
  <c r="AN67" i="2"/>
  <c r="AO67" i="2"/>
  <c r="F67" i="2"/>
  <c r="Q67" i="2" s="1" a="1"/>
  <c r="AP67" i="2"/>
  <c r="M67" i="2" a="1"/>
  <c r="AU67" i="2" a="1"/>
  <c r="AI67" i="2"/>
  <c r="AS67" i="2"/>
  <c r="N67" i="2" a="1"/>
  <c r="L67" i="2" a="1"/>
  <c r="AQ67" i="2"/>
  <c r="AG67" i="2" a="1"/>
  <c r="AH67" i="2"/>
  <c r="K67" i="2" a="1"/>
  <c r="AR67" i="2"/>
  <c r="AT67" i="2" a="1"/>
  <c r="H67" i="2" a="1"/>
  <c r="AJ67" i="2"/>
  <c r="AK67" i="2" a="1"/>
  <c r="AK67" i="2" l="1"/>
  <c r="H67" i="2"/>
  <c r="AT67" i="2"/>
  <c r="K67" i="2"/>
  <c r="AG67" i="2"/>
  <c r="L67" i="2"/>
  <c r="N67" i="2"/>
  <c r="AU67" i="2"/>
  <c r="M67" i="2"/>
  <c r="Q67" i="2"/>
  <c r="BC67" i="2"/>
  <c r="AF67" i="2"/>
  <c r="AV67" i="2"/>
  <c r="AD67" i="2"/>
  <c r="AC67" i="2"/>
  <c r="Z68" i="2"/>
  <c r="Y68" i="2"/>
  <c r="T68" i="2"/>
  <c r="U68" i="2" s="1"/>
  <c r="AW67" i="2" l="1"/>
  <c r="AE67" i="2" l="1"/>
  <c r="AA67" i="2" l="1"/>
  <c r="R67" i="2"/>
  <c r="AM67" i="2" l="1"/>
  <c r="AB67" i="2"/>
  <c r="AX66" i="2"/>
  <c r="AC66" i="2" a="1"/>
  <c r="I66" i="2"/>
  <c r="AJ66" i="2"/>
  <c r="AN66" i="2"/>
  <c r="AR66" i="2"/>
  <c r="L66" i="2" a="1"/>
  <c r="AI66" i="2"/>
  <c r="AL66" i="2"/>
  <c r="BC66" i="2" a="1"/>
  <c r="AO66" i="2"/>
  <c r="AT66" i="2" a="1"/>
  <c r="H66" i="2" a="1"/>
  <c r="AQ66" i="2"/>
  <c r="AK66" i="2" a="1"/>
  <c r="M66" i="2" a="1"/>
  <c r="AP66" i="2"/>
  <c r="AH66" i="2"/>
  <c r="AS66" i="2"/>
  <c r="N66" i="2" a="1"/>
  <c r="AG66" i="2" a="1"/>
  <c r="F66" i="2"/>
  <c r="Q66" i="2" s="1" a="1"/>
  <c r="J66" i="2"/>
  <c r="AU66" i="2" a="1"/>
  <c r="E66" i="2"/>
  <c r="AV66" i="2" a="1"/>
  <c r="AD66" i="2" a="1"/>
  <c r="K66" i="2" a="1"/>
  <c r="AF66" i="2" a="1"/>
  <c r="S67" i="2"/>
  <c r="AF66" i="2" l="1"/>
  <c r="K66" i="2"/>
  <c r="AD66" i="2"/>
  <c r="AV66" i="2"/>
  <c r="AU66" i="2"/>
  <c r="Q66" i="2"/>
  <c r="AG66" i="2"/>
  <c r="N66" i="2"/>
  <c r="M66" i="2"/>
  <c r="AK66" i="2"/>
  <c r="H66" i="2"/>
  <c r="AT66" i="2"/>
  <c r="BC66" i="2"/>
  <c r="L66" i="2"/>
  <c r="AC66" i="2"/>
  <c r="Z67" i="2"/>
  <c r="Y67" i="2"/>
  <c r="T67" i="2"/>
  <c r="U67" i="2" s="1"/>
  <c r="AW66" i="2" l="1"/>
  <c r="AE66" i="2" l="1"/>
  <c r="AA66" i="2" l="1"/>
  <c r="R66" i="2"/>
  <c r="AM66" i="2" l="1"/>
  <c r="AB66" i="2"/>
  <c r="AX65" i="2"/>
  <c r="AC65" i="2" a="1"/>
  <c r="I65" i="2"/>
  <c r="E65" i="2"/>
  <c r="AR65" i="2"/>
  <c r="AN65" i="2"/>
  <c r="AH65" i="2"/>
  <c r="AU65" i="2" a="1"/>
  <c r="AK65" i="2" a="1"/>
  <c r="AG65" i="2" a="1"/>
  <c r="AJ65" i="2"/>
  <c r="F65" i="2"/>
  <c r="Q65" i="2" s="1" a="1"/>
  <c r="AQ65" i="2"/>
  <c r="AI65" i="2"/>
  <c r="AF65" i="2" a="1"/>
  <c r="AV65" i="2" a="1"/>
  <c r="AP65" i="2"/>
  <c r="AD65" i="2" a="1"/>
  <c r="L65" i="2" a="1"/>
  <c r="J65" i="2"/>
  <c r="AS65" i="2"/>
  <c r="AL65" i="2"/>
  <c r="AT65" i="2" a="1"/>
  <c r="H65" i="2" a="1"/>
  <c r="N65" i="2" a="1"/>
  <c r="M65" i="2" a="1"/>
  <c r="BC65" i="2" a="1"/>
  <c r="K65" i="2" a="1"/>
  <c r="AO65" i="2"/>
  <c r="S66" i="2"/>
  <c r="K65" i="2" l="1"/>
  <c r="BC65" i="2"/>
  <c r="M65" i="2"/>
  <c r="N65" i="2"/>
  <c r="H65" i="2"/>
  <c r="AT65" i="2"/>
  <c r="L65" i="2"/>
  <c r="AD65" i="2"/>
  <c r="AV65" i="2"/>
  <c r="AF65" i="2"/>
  <c r="Q65" i="2"/>
  <c r="AG65" i="2"/>
  <c r="AK65" i="2"/>
  <c r="AU65" i="2"/>
  <c r="AC65" i="2"/>
  <c r="Z66" i="2"/>
  <c r="Y66" i="2"/>
  <c r="T66" i="2"/>
  <c r="U66" i="2" s="1"/>
  <c r="AW65" i="2" l="1"/>
  <c r="AE65" i="2" l="1"/>
  <c r="AA65" i="2" l="1"/>
  <c r="R65" i="2"/>
  <c r="AM65" i="2" l="1"/>
  <c r="AB65" i="2"/>
  <c r="AX64" i="2"/>
  <c r="AC64" i="2" a="1"/>
  <c r="I64" i="2"/>
  <c r="AS64" i="2"/>
  <c r="AR64" i="2"/>
  <c r="AT64" i="2" a="1"/>
  <c r="H64" i="2" a="1"/>
  <c r="F64" i="2"/>
  <c r="Q64" i="2" s="1" a="1"/>
  <c r="AQ64" i="2"/>
  <c r="BC64" i="2" a="1"/>
  <c r="AU64" i="2" a="1"/>
  <c r="E64" i="2"/>
  <c r="AG64" i="2" a="1"/>
  <c r="AV64" i="2" a="1"/>
  <c r="AL64" i="2"/>
  <c r="N64" i="2" a="1"/>
  <c r="M64" i="2" a="1"/>
  <c r="AH64" i="2"/>
  <c r="J64" i="2"/>
  <c r="AO64" i="2"/>
  <c r="AD64" i="2" a="1"/>
  <c r="L64" i="2" a="1"/>
  <c r="K64" i="2" a="1"/>
  <c r="AP64" i="2"/>
  <c r="AN64" i="2"/>
  <c r="AF64" i="2" a="1"/>
  <c r="AK64" i="2" a="1"/>
  <c r="AJ64" i="2"/>
  <c r="AI64" i="2"/>
  <c r="S65" i="2"/>
  <c r="AK64" i="2" l="1"/>
  <c r="AF64" i="2"/>
  <c r="K64" i="2"/>
  <c r="L64" i="2"/>
  <c r="AD64" i="2"/>
  <c r="M64" i="2"/>
  <c r="N64" i="2"/>
  <c r="AV64" i="2"/>
  <c r="AG64" i="2"/>
  <c r="AU64" i="2"/>
  <c r="BC64" i="2"/>
  <c r="Q64" i="2"/>
  <c r="H64" i="2"/>
  <c r="AT64" i="2"/>
  <c r="AC64" i="2"/>
  <c r="Y65" i="2"/>
  <c r="Z65" i="2"/>
  <c r="T65" i="2"/>
  <c r="U65" i="2" s="1"/>
  <c r="AW64" i="2" l="1"/>
  <c r="AE64" i="2" l="1"/>
  <c r="AA64" i="2" l="1"/>
  <c r="R64" i="2"/>
  <c r="AM64" i="2" l="1"/>
  <c r="AB64" i="2"/>
  <c r="AX63" i="2"/>
  <c r="AC63" i="2" a="1"/>
  <c r="I63" i="2"/>
  <c r="AO63" i="2"/>
  <c r="AV63" i="2" a="1"/>
  <c r="AF63" i="2" a="1"/>
  <c r="AJ63" i="2"/>
  <c r="E63" i="2"/>
  <c r="F63" i="2"/>
  <c r="Q63" i="2" s="1" a="1"/>
  <c r="AD63" i="2" a="1"/>
  <c r="AR63" i="2"/>
  <c r="AN63" i="2"/>
  <c r="AK63" i="2" a="1"/>
  <c r="L63" i="2" a="1"/>
  <c r="K63" i="2" a="1"/>
  <c r="AT63" i="2" a="1"/>
  <c r="AQ63" i="2"/>
  <c r="AP63" i="2"/>
  <c r="H63" i="2" a="1"/>
  <c r="AI63" i="2"/>
  <c r="AS63" i="2"/>
  <c r="J63" i="2"/>
  <c r="M63" i="2" a="1"/>
  <c r="AU63" i="2" a="1"/>
  <c r="AH63" i="2"/>
  <c r="AL63" i="2"/>
  <c r="AG63" i="2" a="1"/>
  <c r="BC63" i="2" a="1"/>
  <c r="N63" i="2" a="1"/>
  <c r="S64" i="2"/>
  <c r="N63" i="2" l="1"/>
  <c r="BC63" i="2"/>
  <c r="AG63" i="2"/>
  <c r="AU63" i="2"/>
  <c r="M63" i="2"/>
  <c r="H63" i="2"/>
  <c r="AT63" i="2"/>
  <c r="K63" i="2"/>
  <c r="L63" i="2"/>
  <c r="AK63" i="2"/>
  <c r="AD63" i="2"/>
  <c r="Q63" i="2"/>
  <c r="AF63" i="2"/>
  <c r="AV63" i="2"/>
  <c r="AC63" i="2"/>
  <c r="Z64" i="2"/>
  <c r="Y64" i="2"/>
  <c r="T64" i="2"/>
  <c r="U64" i="2" s="1"/>
  <c r="AW63" i="2" l="1"/>
  <c r="AE63" i="2" l="1"/>
  <c r="AA63" i="2" l="1"/>
  <c r="R63" i="2"/>
  <c r="AM63" i="2" l="1"/>
  <c r="AB63" i="2"/>
  <c r="AX62" i="2"/>
  <c r="S63" i="2"/>
  <c r="AC62" i="2" a="1"/>
  <c r="I62" i="2"/>
  <c r="AS62" i="2"/>
  <c r="AR62" i="2"/>
  <c r="E62" i="2"/>
  <c r="AD62" i="2" a="1"/>
  <c r="AH62" i="2"/>
  <c r="AF62" i="2" a="1"/>
  <c r="AN62" i="2"/>
  <c r="AU62" i="2" a="1"/>
  <c r="AQ62" i="2"/>
  <c r="AT62" i="2" a="1"/>
  <c r="H62" i="2" a="1"/>
  <c r="F62" i="2"/>
  <c r="Q62" i="2" s="1" a="1"/>
  <c r="AK62" i="2" a="1"/>
  <c r="AV62" i="2" a="1"/>
  <c r="M62" i="2" a="1"/>
  <c r="AP62" i="2"/>
  <c r="AJ62" i="2"/>
  <c r="AI62" i="2"/>
  <c r="K62" i="2" a="1"/>
  <c r="AL62" i="2"/>
  <c r="AG62" i="2" a="1"/>
  <c r="BC62" i="2" a="1"/>
  <c r="N62" i="2" a="1"/>
  <c r="L62" i="2" a="1"/>
  <c r="AO62" i="2"/>
  <c r="J62" i="2"/>
  <c r="L62" i="2" l="1"/>
  <c r="N62" i="2"/>
  <c r="BC62" i="2"/>
  <c r="AG62" i="2"/>
  <c r="K62" i="2"/>
  <c r="M62" i="2"/>
  <c r="AV62" i="2"/>
  <c r="AK62" i="2"/>
  <c r="Q62" i="2"/>
  <c r="H62" i="2"/>
  <c r="AT62" i="2"/>
  <c r="AU62" i="2"/>
  <c r="AF62" i="2"/>
  <c r="AD62" i="2"/>
  <c r="AC62" i="2"/>
  <c r="Z63" i="2"/>
  <c r="Y63" i="2"/>
  <c r="T63" i="2"/>
  <c r="U63" i="2" s="1"/>
  <c r="AW62" i="2" l="1"/>
  <c r="AE62" i="2" l="1"/>
  <c r="AA62" i="2" l="1"/>
  <c r="R62" i="2"/>
  <c r="AM62" i="2" l="1"/>
  <c r="AB62" i="2"/>
  <c r="AX61" i="2"/>
  <c r="AC61" i="2" a="1"/>
  <c r="I61" i="2"/>
  <c r="F61" i="2"/>
  <c r="Q61" i="2" s="1" a="1"/>
  <c r="AT61" i="2" a="1"/>
  <c r="H61" i="2" a="1"/>
  <c r="AS61" i="2"/>
  <c r="AR61" i="2"/>
  <c r="AV61" i="2" a="1"/>
  <c r="AK61" i="2" a="1"/>
  <c r="AJ61" i="2"/>
  <c r="L61" i="2" a="1"/>
  <c r="AO61" i="2"/>
  <c r="M61" i="2" a="1"/>
  <c r="AI61" i="2"/>
  <c r="E61" i="2"/>
  <c r="AU61" i="2" a="1"/>
  <c r="AF61" i="2" a="1"/>
  <c r="AQ61" i="2"/>
  <c r="AD61" i="2" a="1"/>
  <c r="AH61" i="2"/>
  <c r="N61" i="2" a="1"/>
  <c r="K61" i="2" a="1"/>
  <c r="J61" i="2"/>
  <c r="AL61" i="2"/>
  <c r="AG61" i="2" a="1"/>
  <c r="AP61" i="2"/>
  <c r="BC61" i="2" a="1"/>
  <c r="AN61" i="2"/>
  <c r="S62" i="2"/>
  <c r="BC61" i="2" l="1"/>
  <c r="AG61" i="2"/>
  <c r="K61" i="2"/>
  <c r="N61" i="2"/>
  <c r="AD61" i="2"/>
  <c r="AF61" i="2"/>
  <c r="AU61" i="2"/>
  <c r="M61" i="2"/>
  <c r="L61" i="2"/>
  <c r="AK61" i="2"/>
  <c r="AV61" i="2"/>
  <c r="H61" i="2"/>
  <c r="AT61" i="2"/>
  <c r="Q61" i="2"/>
  <c r="AC61" i="2"/>
  <c r="Z62" i="2"/>
  <c r="Y62" i="2"/>
  <c r="T62" i="2"/>
  <c r="U62" i="2" s="1"/>
  <c r="AW61" i="2" l="1"/>
  <c r="AE61" i="2" l="1"/>
  <c r="AA61" i="2" l="1"/>
  <c r="R61" i="2"/>
  <c r="AM61" i="2" l="1"/>
  <c r="AB61" i="2"/>
  <c r="AX60" i="2"/>
  <c r="AC60" i="2" a="1"/>
  <c r="I60" i="2"/>
  <c r="AQ60" i="2"/>
  <c r="M60" i="2" a="1"/>
  <c r="AL60" i="2"/>
  <c r="AG60" i="2" a="1"/>
  <c r="K60" i="2" a="1"/>
  <c r="AV60" i="2" a="1"/>
  <c r="AR60" i="2"/>
  <c r="J60" i="2"/>
  <c r="AS60" i="2"/>
  <c r="AJ60" i="2"/>
  <c r="BC60" i="2" a="1"/>
  <c r="AT60" i="2" a="1"/>
  <c r="H60" i="2" a="1"/>
  <c r="AF60" i="2" a="1"/>
  <c r="F60" i="2"/>
  <c r="Q60" i="2" s="1" a="1"/>
  <c r="AO60" i="2"/>
  <c r="AU60" i="2" a="1"/>
  <c r="AN60" i="2"/>
  <c r="AD60" i="2" a="1"/>
  <c r="AK60" i="2" a="1"/>
  <c r="E60" i="2"/>
  <c r="L60" i="2" a="1"/>
  <c r="N60" i="2" a="1"/>
  <c r="AH60" i="2"/>
  <c r="AP60" i="2"/>
  <c r="AI60" i="2"/>
  <c r="S61" i="2"/>
  <c r="N60" i="2" l="1"/>
  <c r="L60" i="2"/>
  <c r="AK60" i="2"/>
  <c r="AD60" i="2"/>
  <c r="AU60" i="2"/>
  <c r="Q60" i="2"/>
  <c r="AF60" i="2"/>
  <c r="H60" i="2"/>
  <c r="AT60" i="2"/>
  <c r="BC60" i="2"/>
  <c r="AV60" i="2"/>
  <c r="K60" i="2"/>
  <c r="AG60" i="2"/>
  <c r="M60" i="2"/>
  <c r="AC60" i="2"/>
  <c r="Z61" i="2"/>
  <c r="Y61" i="2"/>
  <c r="T61" i="2"/>
  <c r="U61" i="2" s="1"/>
  <c r="AW60" i="2" l="1"/>
  <c r="AE60" i="2" l="1"/>
  <c r="AA60" i="2" l="1"/>
  <c r="R60" i="2"/>
  <c r="AM60" i="2" l="1"/>
  <c r="AB60" i="2"/>
  <c r="AX59" i="2"/>
  <c r="AC59" i="2" a="1"/>
  <c r="I59" i="2"/>
  <c r="AO59" i="2"/>
  <c r="N59" i="2" a="1"/>
  <c r="AV59" i="2" a="1"/>
  <c r="F59" i="2"/>
  <c r="Q59" i="2" s="1" a="1"/>
  <c r="AI59" i="2"/>
  <c r="BC59" i="2" a="1"/>
  <c r="AQ59" i="2"/>
  <c r="AD59" i="2" a="1"/>
  <c r="E59" i="2"/>
  <c r="AN59" i="2"/>
  <c r="AT59" i="2" a="1"/>
  <c r="H59" i="2" a="1"/>
  <c r="AU59" i="2" a="1"/>
  <c r="AH59" i="2"/>
  <c r="K59" i="2" a="1"/>
  <c r="AS59" i="2"/>
  <c r="AK59" i="2" a="1"/>
  <c r="AG59" i="2" a="1"/>
  <c r="AL59" i="2"/>
  <c r="AP59" i="2"/>
  <c r="AF59" i="2" a="1"/>
  <c r="AJ59" i="2"/>
  <c r="AR59" i="2"/>
  <c r="J59" i="2"/>
  <c r="M59" i="2" a="1"/>
  <c r="L59" i="2" a="1"/>
  <c r="S60" i="2"/>
  <c r="L59" i="2" l="1"/>
  <c r="M59" i="2"/>
  <c r="AF59" i="2"/>
  <c r="AG59" i="2"/>
  <c r="AK59" i="2"/>
  <c r="K59" i="2"/>
  <c r="AU59" i="2"/>
  <c r="H59" i="2"/>
  <c r="AT59" i="2"/>
  <c r="AD59" i="2"/>
  <c r="BC59" i="2"/>
  <c r="Q59" i="2"/>
  <c r="AV59" i="2"/>
  <c r="N59" i="2"/>
  <c r="AC59" i="2"/>
  <c r="Z60" i="2"/>
  <c r="Y60" i="2"/>
  <c r="T60" i="2"/>
  <c r="U60" i="2" s="1"/>
  <c r="AW59" i="2" l="1"/>
  <c r="AE59" i="2" l="1"/>
  <c r="AA59" i="2" l="1"/>
  <c r="R59" i="2"/>
  <c r="AM59" i="2" l="1"/>
  <c r="AB59" i="2"/>
  <c r="AX58" i="2"/>
  <c r="AC58" i="2" a="1"/>
  <c r="I58" i="2"/>
  <c r="AG58" i="2" a="1"/>
  <c r="AR58" i="2"/>
  <c r="N58" i="2" a="1"/>
  <c r="K58" i="2" a="1"/>
  <c r="AO58" i="2"/>
  <c r="AS58" i="2"/>
  <c r="AP58" i="2"/>
  <c r="AF58" i="2" a="1"/>
  <c r="AN58" i="2"/>
  <c r="AT58" i="2" a="1"/>
  <c r="H58" i="2" a="1"/>
  <c r="AL58" i="2"/>
  <c r="J58" i="2"/>
  <c r="F58" i="2"/>
  <c r="Q58" i="2" s="1" a="1"/>
  <c r="AQ58" i="2"/>
  <c r="AK58" i="2" a="1"/>
  <c r="L58" i="2" a="1"/>
  <c r="E58" i="2"/>
  <c r="AD58" i="2" a="1"/>
  <c r="AJ58" i="2"/>
  <c r="AI58" i="2"/>
  <c r="AU58" i="2" a="1"/>
  <c r="M58" i="2" a="1"/>
  <c r="AH58" i="2"/>
  <c r="BC58" i="2" a="1"/>
  <c r="AV58" i="2" a="1"/>
  <c r="S59" i="2"/>
  <c r="AV58" i="2" l="1"/>
  <c r="BC58" i="2"/>
  <c r="M58" i="2"/>
  <c r="AU58" i="2"/>
  <c r="AD58" i="2"/>
  <c r="L58" i="2"/>
  <c r="AK58" i="2"/>
  <c r="Q58" i="2"/>
  <c r="H58" i="2"/>
  <c r="AT58" i="2"/>
  <c r="AF58" i="2"/>
  <c r="K58" i="2"/>
  <c r="N58" i="2"/>
  <c r="AG58" i="2"/>
  <c r="AC58" i="2"/>
  <c r="Y59" i="2"/>
  <c r="Z59" i="2"/>
  <c r="T59" i="2"/>
  <c r="U59" i="2" s="1"/>
  <c r="AW58" i="2" l="1"/>
  <c r="AE58" i="2" l="1"/>
  <c r="AA58" i="2" l="1"/>
  <c r="R58" i="2"/>
  <c r="AM58" i="2" l="1"/>
  <c r="AB58" i="2"/>
  <c r="AX57" i="2"/>
  <c r="AC57" i="2" a="1"/>
  <c r="I57" i="2"/>
  <c r="AQ57" i="2"/>
  <c r="J57" i="2"/>
  <c r="BC57" i="2" a="1"/>
  <c r="F57" i="2"/>
  <c r="Q57" i="2" s="1" a="1"/>
  <c r="AH57" i="2"/>
  <c r="AU57" i="2" a="1"/>
  <c r="AK57" i="2" a="1"/>
  <c r="AV57" i="2" a="1"/>
  <c r="AF57" i="2" a="1"/>
  <c r="AS57" i="2"/>
  <c r="L57" i="2" a="1"/>
  <c r="K57" i="2" a="1"/>
  <c r="E57" i="2"/>
  <c r="AG57" i="2" a="1"/>
  <c r="AD57" i="2" a="1"/>
  <c r="AL57" i="2"/>
  <c r="AR57" i="2"/>
  <c r="M57" i="2" a="1"/>
  <c r="AI57" i="2"/>
  <c r="AP57" i="2"/>
  <c r="AT57" i="2" a="1"/>
  <c r="H57" i="2" a="1"/>
  <c r="AN57" i="2"/>
  <c r="AO57" i="2"/>
  <c r="AJ57" i="2"/>
  <c r="N57" i="2" a="1"/>
  <c r="S58" i="2"/>
  <c r="N57" i="2" l="1"/>
  <c r="H57" i="2"/>
  <c r="AT57" i="2"/>
  <c r="M57" i="2"/>
  <c r="AD57" i="2"/>
  <c r="AG57" i="2"/>
  <c r="K57" i="2"/>
  <c r="L57" i="2"/>
  <c r="AF57" i="2"/>
  <c r="AV57" i="2"/>
  <c r="AK57" i="2"/>
  <c r="AU57" i="2"/>
  <c r="Q57" i="2"/>
  <c r="BC57" i="2"/>
  <c r="AC57" i="2"/>
  <c r="Z58" i="2"/>
  <c r="Y58" i="2"/>
  <c r="T58" i="2"/>
  <c r="U58" i="2" s="1"/>
  <c r="AW57" i="2" l="1"/>
  <c r="AE57" i="2" l="1"/>
  <c r="AA57" i="2" l="1"/>
  <c r="R57" i="2"/>
  <c r="AM57" i="2" l="1"/>
  <c r="AB57" i="2"/>
  <c r="AX56" i="2"/>
  <c r="AC56" i="2" a="1"/>
  <c r="I56" i="2"/>
  <c r="AN56" i="2"/>
  <c r="AR56" i="2"/>
  <c r="AG56" i="2" a="1"/>
  <c r="AL56" i="2"/>
  <c r="AI56" i="2"/>
  <c r="L56" i="2" a="1"/>
  <c r="AT56" i="2" a="1"/>
  <c r="H56" i="2" a="1"/>
  <c r="AQ56" i="2"/>
  <c r="AP56" i="2"/>
  <c r="AD56" i="2" a="1"/>
  <c r="AV56" i="2" a="1"/>
  <c r="AJ56" i="2"/>
  <c r="J56" i="2"/>
  <c r="AH56" i="2"/>
  <c r="AU56" i="2" a="1"/>
  <c r="AO56" i="2"/>
  <c r="E56" i="2"/>
  <c r="AF56" i="2" a="1"/>
  <c r="K56" i="2" a="1"/>
  <c r="AS56" i="2"/>
  <c r="N56" i="2" a="1"/>
  <c r="M56" i="2" a="1"/>
  <c r="F56" i="2"/>
  <c r="Q56" i="2" s="1" a="1"/>
  <c r="AK56" i="2" a="1"/>
  <c r="BC56" i="2" a="1"/>
  <c r="S57" i="2"/>
  <c r="BC56" i="2" l="1"/>
  <c r="AK56" i="2"/>
  <c r="Q56" i="2"/>
  <c r="M56" i="2"/>
  <c r="N56" i="2"/>
  <c r="K56" i="2"/>
  <c r="AF56" i="2"/>
  <c r="AU56" i="2"/>
  <c r="AV56" i="2"/>
  <c r="AD56" i="2"/>
  <c r="H56" i="2"/>
  <c r="AT56" i="2"/>
  <c r="L56" i="2"/>
  <c r="AG56" i="2"/>
  <c r="AC56" i="2"/>
  <c r="Z57" i="2"/>
  <c r="Y57" i="2"/>
  <c r="T57" i="2"/>
  <c r="U57" i="2" s="1"/>
  <c r="AW56" i="2" l="1"/>
  <c r="AE56" i="2" l="1"/>
  <c r="AA56" i="2" l="1"/>
  <c r="R56" i="2"/>
  <c r="AM56" i="2" l="1"/>
  <c r="AB56" i="2"/>
  <c r="AX55" i="2"/>
  <c r="I55" i="2"/>
  <c r="AP55" i="2"/>
  <c r="AI55" i="2"/>
  <c r="F55" i="2"/>
  <c r="Q55" i="2" s="1" a="1"/>
  <c r="K55" i="2" a="1"/>
  <c r="AN55" i="2"/>
  <c r="L55" i="2" a="1"/>
  <c r="AO55" i="2"/>
  <c r="AT55" i="2" a="1"/>
  <c r="E55" i="2"/>
  <c r="AF55" i="2" a="1"/>
  <c r="AD55" i="2" a="1"/>
  <c r="H55" i="2" a="1"/>
  <c r="AS55" i="2"/>
  <c r="AR55" i="2"/>
  <c r="AQ55" i="2"/>
  <c r="BC55" i="2" a="1"/>
  <c r="J55" i="2"/>
  <c r="AL55" i="2"/>
  <c r="AH55" i="2"/>
  <c r="AJ55" i="2"/>
  <c r="M55" i="2" a="1"/>
  <c r="N55" i="2" a="1"/>
  <c r="AG55" i="2" a="1"/>
  <c r="AK55" i="2" a="1"/>
  <c r="AU55" i="2" a="1"/>
  <c r="AV55" i="2" a="1"/>
  <c r="AC55" i="2" a="1"/>
  <c r="S56" i="2"/>
  <c r="AC55" i="2" l="1"/>
  <c r="AV55" i="2"/>
  <c r="AU55" i="2"/>
  <c r="AK55" i="2"/>
  <c r="AG55" i="2"/>
  <c r="N55" i="2"/>
  <c r="M55" i="2"/>
  <c r="BC55" i="2"/>
  <c r="H55" i="2"/>
  <c r="AD55" i="2"/>
  <c r="AF55" i="2"/>
  <c r="AT55" i="2"/>
  <c r="L55" i="2"/>
  <c r="K55" i="2"/>
  <c r="Q55" i="2"/>
  <c r="Z56" i="2"/>
  <c r="Y56" i="2"/>
  <c r="T56" i="2"/>
  <c r="U56" i="2" s="1"/>
  <c r="AW55" i="2" l="1"/>
  <c r="AE55" i="2" l="1"/>
  <c r="AA55" i="2" l="1"/>
  <c r="R55" i="2"/>
  <c r="AM55" i="2" l="1"/>
  <c r="AB55" i="2"/>
  <c r="AX54" i="2"/>
  <c r="AC54" i="2" a="1"/>
  <c r="I54" i="2"/>
  <c r="AD54" i="2" a="1"/>
  <c r="AJ54" i="2"/>
  <c r="J54" i="2"/>
  <c r="AI54" i="2"/>
  <c r="M54" i="2" a="1"/>
  <c r="AO54" i="2"/>
  <c r="AK54" i="2" a="1"/>
  <c r="AR54" i="2"/>
  <c r="AQ54" i="2"/>
  <c r="AG54" i="2" a="1"/>
  <c r="F54" i="2"/>
  <c r="Q54" i="2" s="1" a="1"/>
  <c r="AH54" i="2"/>
  <c r="AS54" i="2"/>
  <c r="AV54" i="2" a="1"/>
  <c r="K54" i="2" a="1"/>
  <c r="AN54" i="2"/>
  <c r="L54" i="2" a="1"/>
  <c r="N54" i="2" a="1"/>
  <c r="AU54" i="2" a="1"/>
  <c r="AT54" i="2" a="1"/>
  <c r="H54" i="2" a="1"/>
  <c r="BC54" i="2" a="1"/>
  <c r="AL54" i="2"/>
  <c r="E54" i="2"/>
  <c r="AP54" i="2"/>
  <c r="AF54" i="2" a="1"/>
  <c r="S55" i="2"/>
  <c r="AF54" i="2" l="1"/>
  <c r="BC54" i="2"/>
  <c r="H54" i="2"/>
  <c r="AT54" i="2"/>
  <c r="AU54" i="2"/>
  <c r="N54" i="2"/>
  <c r="L54" i="2"/>
  <c r="K54" i="2"/>
  <c r="AV54" i="2"/>
  <c r="Q54" i="2"/>
  <c r="AG54" i="2"/>
  <c r="AK54" i="2"/>
  <c r="M54" i="2"/>
  <c r="AD54" i="2"/>
  <c r="AC54" i="2"/>
  <c r="Z55" i="2"/>
  <c r="Y55" i="2"/>
  <c r="T55" i="2"/>
  <c r="U55" i="2" s="1"/>
  <c r="AW54" i="2" l="1"/>
  <c r="AE54" i="2" l="1"/>
  <c r="AA54" i="2" l="1"/>
  <c r="R54" i="2"/>
  <c r="AM54" i="2" l="1"/>
  <c r="AB54" i="2"/>
  <c r="AX53" i="2"/>
  <c r="AC53" i="2" a="1"/>
  <c r="I53" i="2"/>
  <c r="AJ53" i="2"/>
  <c r="BC53" i="2" a="1"/>
  <c r="AF53" i="2" a="1"/>
  <c r="K53" i="2" a="1"/>
  <c r="AO53" i="2"/>
  <c r="F53" i="2"/>
  <c r="Q53" i="2" s="1" a="1"/>
  <c r="AN53" i="2"/>
  <c r="AG53" i="2" a="1"/>
  <c r="AI53" i="2"/>
  <c r="AU53" i="2" a="1"/>
  <c r="M53" i="2" a="1"/>
  <c r="AS53" i="2"/>
  <c r="AT53" i="2" a="1"/>
  <c r="H53" i="2" a="1"/>
  <c r="L53" i="2" a="1"/>
  <c r="E53" i="2"/>
  <c r="J53" i="2"/>
  <c r="AP53" i="2"/>
  <c r="AQ53" i="2"/>
  <c r="AK53" i="2" a="1"/>
  <c r="AR53" i="2"/>
  <c r="AL53" i="2"/>
  <c r="AV53" i="2" a="1"/>
  <c r="N53" i="2" a="1"/>
  <c r="AD53" i="2" a="1"/>
  <c r="AH53" i="2"/>
  <c r="S54" i="2"/>
  <c r="AD53" i="2" l="1"/>
  <c r="N53" i="2"/>
  <c r="AV53" i="2"/>
  <c r="AK53" i="2"/>
  <c r="L53" i="2"/>
  <c r="H53" i="2"/>
  <c r="AT53" i="2"/>
  <c r="M53" i="2"/>
  <c r="AU53" i="2"/>
  <c r="AG53" i="2"/>
  <c r="Q53" i="2"/>
  <c r="K53" i="2"/>
  <c r="AF53" i="2"/>
  <c r="BC53" i="2"/>
  <c r="AC53" i="2"/>
  <c r="Z54" i="2"/>
  <c r="Y54" i="2"/>
  <c r="T54" i="2"/>
  <c r="U54" i="2" s="1"/>
  <c r="AW53" i="2" l="1"/>
  <c r="AE53" i="2" l="1"/>
  <c r="AA53" i="2" l="1"/>
  <c r="R53" i="2"/>
  <c r="AM53" i="2" l="1"/>
  <c r="AB53" i="2"/>
  <c r="AX52" i="2"/>
  <c r="AC52" i="2" a="1"/>
  <c r="I52" i="2"/>
  <c r="AK52" i="2" a="1"/>
  <c r="AJ52" i="2"/>
  <c r="AQ52" i="2"/>
  <c r="AG52" i="2" a="1"/>
  <c r="AO52" i="2"/>
  <c r="E52" i="2"/>
  <c r="AP52" i="2"/>
  <c r="AT52" i="2" a="1"/>
  <c r="H52" i="2" a="1"/>
  <c r="AU52" i="2" a="1"/>
  <c r="AV52" i="2" a="1"/>
  <c r="AF52" i="2" a="1"/>
  <c r="AD52" i="2" a="1"/>
  <c r="AR52" i="2"/>
  <c r="AI52" i="2"/>
  <c r="AN52" i="2"/>
  <c r="AL52" i="2"/>
  <c r="N52" i="2" a="1"/>
  <c r="AS52" i="2"/>
  <c r="F52" i="2"/>
  <c r="Q52" i="2" s="1" a="1"/>
  <c r="L52" i="2" a="1"/>
  <c r="BC52" i="2" a="1"/>
  <c r="K52" i="2" a="1"/>
  <c r="AH52" i="2"/>
  <c r="J52" i="2"/>
  <c r="M52" i="2" a="1"/>
  <c r="S53" i="2"/>
  <c r="M52" i="2" l="1"/>
  <c r="K52" i="2"/>
  <c r="BC52" i="2"/>
  <c r="L52" i="2"/>
  <c r="Q52" i="2"/>
  <c r="N52" i="2"/>
  <c r="AD52" i="2"/>
  <c r="AF52" i="2"/>
  <c r="AV52" i="2"/>
  <c r="AU52" i="2"/>
  <c r="H52" i="2"/>
  <c r="AT52" i="2"/>
  <c r="AG52" i="2"/>
  <c r="AK52" i="2"/>
  <c r="AC52" i="2"/>
  <c r="Z53" i="2"/>
  <c r="Y53" i="2"/>
  <c r="T53" i="2"/>
  <c r="U53" i="2" s="1"/>
  <c r="AW52" i="2" l="1"/>
  <c r="AE52" i="2" l="1"/>
  <c r="AA52" i="2" l="1"/>
  <c r="R52" i="2"/>
  <c r="X236" i="2" l="1"/>
  <c r="X235" i="2"/>
  <c r="X234" i="2"/>
  <c r="X233" i="2"/>
  <c r="X232" i="2"/>
  <c r="X231" i="2"/>
  <c r="X230" i="2"/>
  <c r="X229" i="2"/>
  <c r="X228" i="2"/>
  <c r="X227" i="2"/>
  <c r="X226" i="2"/>
  <c r="X225" i="2"/>
  <c r="X224" i="2"/>
  <c r="X223" i="2"/>
  <c r="X222" i="2"/>
  <c r="X221" i="2"/>
  <c r="X220" i="2"/>
  <c r="X219" i="2"/>
  <c r="X218" i="2"/>
  <c r="X217" i="2"/>
  <c r="X216" i="2"/>
  <c r="X215" i="2"/>
  <c r="X214" i="2"/>
  <c r="X213" i="2"/>
  <c r="X212" i="2"/>
  <c r="X211" i="2"/>
  <c r="X210" i="2"/>
  <c r="X209" i="2"/>
  <c r="X208" i="2"/>
  <c r="X207" i="2"/>
  <c r="X206" i="2"/>
  <c r="X205" i="2"/>
  <c r="X204" i="2"/>
  <c r="X203" i="2"/>
  <c r="X202" i="2"/>
  <c r="X201" i="2"/>
  <c r="X200" i="2"/>
  <c r="X199" i="2"/>
  <c r="X198" i="2"/>
  <c r="X197" i="2"/>
  <c r="X196" i="2"/>
  <c r="X195" i="2"/>
  <c r="X194" i="2"/>
  <c r="X193" i="2"/>
  <c r="X192" i="2"/>
  <c r="X191" i="2"/>
  <c r="X190" i="2"/>
  <c r="X189" i="2"/>
  <c r="X188" i="2"/>
  <c r="X187" i="2"/>
  <c r="X186" i="2"/>
  <c r="X185" i="2"/>
  <c r="X184" i="2"/>
  <c r="X183" i="2"/>
  <c r="X182" i="2"/>
  <c r="X181" i="2"/>
  <c r="X180" i="2"/>
  <c r="X179" i="2"/>
  <c r="X178" i="2"/>
  <c r="X177" i="2"/>
  <c r="X176" i="2"/>
  <c r="X175" i="2"/>
  <c r="X174" i="2"/>
  <c r="X173" i="2"/>
  <c r="X172" i="2"/>
  <c r="X171" i="2"/>
  <c r="X170" i="2"/>
  <c r="X169" i="2"/>
  <c r="X168" i="2"/>
  <c r="X167" i="2"/>
  <c r="X166" i="2"/>
  <c r="X165" i="2"/>
  <c r="X164" i="2"/>
  <c r="X163" i="2"/>
  <c r="X162" i="2"/>
  <c r="X161" i="2"/>
  <c r="X160" i="2"/>
  <c r="X159" i="2"/>
  <c r="X158" i="2"/>
  <c r="X157" i="2"/>
  <c r="X156" i="2"/>
  <c r="X155" i="2"/>
  <c r="X154" i="2"/>
  <c r="X153" i="2"/>
  <c r="X152" i="2"/>
  <c r="X151" i="2"/>
  <c r="X150" i="2"/>
  <c r="X149" i="2"/>
  <c r="X148" i="2"/>
  <c r="X147" i="2"/>
  <c r="X146" i="2"/>
  <c r="X145" i="2"/>
  <c r="X144" i="2"/>
  <c r="X143" i="2"/>
  <c r="X142" i="2"/>
  <c r="X141" i="2"/>
  <c r="X140" i="2"/>
  <c r="X139" i="2"/>
  <c r="X138" i="2"/>
  <c r="X137" i="2"/>
  <c r="X136" i="2"/>
  <c r="X135" i="2"/>
  <c r="X134" i="2"/>
  <c r="X133" i="2"/>
  <c r="X132" i="2"/>
  <c r="X131" i="2"/>
  <c r="X130" i="2"/>
  <c r="X129" i="2"/>
  <c r="X128" i="2"/>
  <c r="X127" i="2"/>
  <c r="X126" i="2"/>
  <c r="X125" i="2"/>
  <c r="X124" i="2"/>
  <c r="X123" i="2"/>
  <c r="X122" i="2"/>
  <c r="X121" i="2"/>
  <c r="X120" i="2"/>
  <c r="X119" i="2"/>
  <c r="X118" i="2"/>
  <c r="X117" i="2"/>
  <c r="X116" i="2"/>
  <c r="X115" i="2"/>
  <c r="X114" i="2"/>
  <c r="X113" i="2"/>
  <c r="X112" i="2"/>
  <c r="X111" i="2"/>
  <c r="X110" i="2"/>
  <c r="X109" i="2"/>
  <c r="X108" i="2"/>
  <c r="X107" i="2"/>
  <c r="X106" i="2"/>
  <c r="X105" i="2"/>
  <c r="X104" i="2"/>
  <c r="X103" i="2"/>
  <c r="X102" i="2"/>
  <c r="X101" i="2"/>
  <c r="X100" i="2"/>
  <c r="X99" i="2"/>
  <c r="X98" i="2"/>
  <c r="X97" i="2"/>
  <c r="X95" i="2"/>
  <c r="X94" i="2"/>
  <c r="X89" i="2"/>
  <c r="X88" i="2"/>
  <c r="X87" i="2"/>
  <c r="X86" i="2"/>
  <c r="X85" i="2"/>
  <c r="X84" i="2"/>
  <c r="X83" i="2"/>
  <c r="X82" i="2"/>
  <c r="X81" i="2"/>
  <c r="X80" i="2"/>
  <c r="X79" i="2"/>
  <c r="X78" i="2"/>
  <c r="X77" i="2"/>
  <c r="X76" i="2"/>
  <c r="X75" i="2"/>
  <c r="X74" i="2"/>
  <c r="X73" i="2"/>
  <c r="X72" i="2"/>
  <c r="X71" i="2"/>
  <c r="X70" i="2"/>
  <c r="X69" i="2"/>
  <c r="X68" i="2"/>
  <c r="X67" i="2"/>
  <c r="X66" i="2"/>
  <c r="X65" i="2"/>
  <c r="X64" i="2"/>
  <c r="X63" i="2"/>
  <c r="X62" i="2"/>
  <c r="X61" i="2"/>
  <c r="X60" i="2"/>
  <c r="X59" i="2"/>
  <c r="X58" i="2"/>
  <c r="X57" i="2"/>
  <c r="X56" i="2"/>
  <c r="X55" i="2"/>
  <c r="X54" i="2"/>
  <c r="X53" i="2"/>
  <c r="AM52" i="2"/>
  <c r="AB52" i="2"/>
  <c r="AX51" i="2"/>
  <c r="AC51" i="2" a="1"/>
  <c r="I51" i="2"/>
  <c r="BC51" i="2" a="1"/>
  <c r="AQ51" i="2"/>
  <c r="AF51" i="2" a="1"/>
  <c r="M51" i="2" a="1"/>
  <c r="AS51" i="2"/>
  <c r="AP51" i="2"/>
  <c r="AO51" i="2"/>
  <c r="AR51" i="2"/>
  <c r="AU51" i="2" a="1"/>
  <c r="AJ51" i="2"/>
  <c r="AI51" i="2"/>
  <c r="K51" i="2" a="1"/>
  <c r="AV51" i="2" a="1"/>
  <c r="AL51" i="2"/>
  <c r="AK51" i="2" a="1"/>
  <c r="AT51" i="2" a="1"/>
  <c r="H51" i="2" a="1"/>
  <c r="AD51" i="2" a="1"/>
  <c r="J51" i="2"/>
  <c r="N51" i="2" a="1"/>
  <c r="L51" i="2" a="1"/>
  <c r="F51" i="2"/>
  <c r="Q51" i="2" s="1" a="1"/>
  <c r="E51" i="2"/>
  <c r="AG51" i="2" a="1"/>
  <c r="AH51" i="2"/>
  <c r="AN51" i="2"/>
  <c r="S52" i="2"/>
  <c r="AG51" i="2" l="1"/>
  <c r="Q51" i="2"/>
  <c r="L51" i="2"/>
  <c r="N51" i="2"/>
  <c r="AD51" i="2"/>
  <c r="H51" i="2"/>
  <c r="AT51" i="2"/>
  <c r="AK51" i="2"/>
  <c r="AV51" i="2"/>
  <c r="K51" i="2"/>
  <c r="AU51" i="2"/>
  <c r="M51" i="2"/>
  <c r="AF51" i="2"/>
  <c r="BC51" i="2"/>
  <c r="AC51" i="2"/>
  <c r="Z52" i="2"/>
  <c r="Y52" i="2"/>
  <c r="X52" i="2"/>
  <c r="T52" i="2"/>
  <c r="U52" i="2" s="1"/>
  <c r="AW51" i="2" l="1"/>
  <c r="AE51" i="2" l="1"/>
  <c r="AA51" i="2" l="1"/>
  <c r="R51" i="2"/>
  <c r="AM51" i="2" l="1"/>
  <c r="AB51" i="2"/>
  <c r="AX50" i="2"/>
  <c r="AC50" i="2" a="1"/>
  <c r="I50" i="2"/>
  <c r="AO50" i="2"/>
  <c r="K50" i="2" a="1"/>
  <c r="AI50" i="2"/>
  <c r="N50" i="2" a="1"/>
  <c r="AV50" i="2" a="1"/>
  <c r="M50" i="2" a="1"/>
  <c r="J50" i="2"/>
  <c r="AR50" i="2"/>
  <c r="AN50" i="2"/>
  <c r="AF50" i="2" a="1"/>
  <c r="AK50" i="2" a="1"/>
  <c r="AT50" i="2" a="1"/>
  <c r="H50" i="2" a="1"/>
  <c r="L50" i="2" a="1"/>
  <c r="AS50" i="2"/>
  <c r="E50" i="2"/>
  <c r="AJ50" i="2"/>
  <c r="F50" i="2"/>
  <c r="Q50" i="2" s="1" a="1"/>
  <c r="AP50" i="2"/>
  <c r="AD50" i="2" a="1"/>
  <c r="AL50" i="2"/>
  <c r="AU50" i="2" a="1"/>
  <c r="AH50" i="2"/>
  <c r="AG50" i="2" a="1"/>
  <c r="AQ50" i="2"/>
  <c r="BC50" i="2" a="1"/>
  <c r="S51" i="2"/>
  <c r="BC50" i="2" l="1"/>
  <c r="AG50" i="2"/>
  <c r="AU50" i="2"/>
  <c r="AD50" i="2"/>
  <c r="Q50" i="2"/>
  <c r="L50" i="2"/>
  <c r="H50" i="2"/>
  <c r="AT50" i="2"/>
  <c r="AK50" i="2"/>
  <c r="AF50" i="2"/>
  <c r="M50" i="2"/>
  <c r="AV50" i="2"/>
  <c r="N50" i="2"/>
  <c r="K50" i="2"/>
  <c r="AC50" i="2"/>
  <c r="Z51" i="2"/>
  <c r="Y51" i="2"/>
  <c r="X51" i="2"/>
  <c r="T51" i="2"/>
  <c r="U51" i="2" s="1"/>
  <c r="AW50" i="2" l="1"/>
  <c r="AE50" i="2" l="1"/>
  <c r="AA50" i="2" l="1"/>
  <c r="R50" i="2"/>
  <c r="AM50" i="2" l="1"/>
  <c r="AB50" i="2"/>
  <c r="AX49" i="2"/>
  <c r="AC49" i="2" a="1"/>
  <c r="N49" i="2" a="1"/>
  <c r="AP49" i="2"/>
  <c r="AF49" i="2" a="1"/>
  <c r="AD49" i="2" a="1"/>
  <c r="M49" i="2" a="1"/>
  <c r="F49" i="2"/>
  <c r="AQ49" i="2"/>
  <c r="K49" i="2" a="1"/>
  <c r="J49" i="2"/>
  <c r="AI49" i="2"/>
  <c r="AT49" i="2" a="1"/>
  <c r="AH49" i="2"/>
  <c r="H49" i="2" a="1"/>
  <c r="AU49" i="2" a="1"/>
  <c r="AN49" i="2"/>
  <c r="AJ49" i="2"/>
  <c r="L49" i="2" a="1"/>
  <c r="AK49" i="2" a="1"/>
  <c r="AV49" i="2" a="1"/>
  <c r="AL49" i="2"/>
  <c r="AS49" i="2"/>
  <c r="AR49" i="2"/>
  <c r="AG49" i="2" a="1"/>
  <c r="AO49" i="2"/>
  <c r="I49" i="2"/>
  <c r="E49" i="2"/>
  <c r="BC49" i="2" a="1"/>
  <c r="S50" i="2"/>
  <c r="Q49" i="2" a="1"/>
  <c r="Q49" i="2" l="1"/>
  <c r="BC49" i="2"/>
  <c r="AG49" i="2"/>
  <c r="AV49" i="2"/>
  <c r="AK49" i="2"/>
  <c r="L49" i="2"/>
  <c r="AU49" i="2"/>
  <c r="H49" i="2"/>
  <c r="AT49" i="2"/>
  <c r="K49" i="2"/>
  <c r="M49" i="2"/>
  <c r="AD49" i="2"/>
  <c r="AF49" i="2"/>
  <c r="N49" i="2"/>
  <c r="AC49" i="2"/>
  <c r="Z50" i="2"/>
  <c r="X50" i="2"/>
  <c r="Y50" i="2"/>
  <c r="T50" i="2"/>
  <c r="U50" i="2" s="1"/>
  <c r="AW49" i="2" l="1"/>
  <c r="AE49" i="2" l="1"/>
  <c r="AA49" i="2" l="1"/>
  <c r="R49" i="2"/>
  <c r="AM49" i="2" l="1"/>
  <c r="AB49" i="2"/>
  <c r="AX48" i="2"/>
  <c r="AC48" i="2" a="1"/>
  <c r="I48" i="2"/>
  <c r="K48" i="2" a="1"/>
  <c r="F48" i="2"/>
  <c r="N48" i="2" a="1"/>
  <c r="AO48" i="2"/>
  <c r="J48" i="2"/>
  <c r="L48" i="2" a="1"/>
  <c r="AS48" i="2"/>
  <c r="E48" i="2"/>
  <c r="AJ48" i="2"/>
  <c r="AR48" i="2"/>
  <c r="AI48" i="2"/>
  <c r="AD48" i="2" a="1"/>
  <c r="M48" i="2" a="1"/>
  <c r="AK48" i="2" a="1"/>
  <c r="AP48" i="2"/>
  <c r="AL48" i="2"/>
  <c r="AN48" i="2"/>
  <c r="AH48" i="2"/>
  <c r="AQ48" i="2"/>
  <c r="BC48" i="2" a="1"/>
  <c r="AF48" i="2" a="1"/>
  <c r="AV48" i="2" a="1"/>
  <c r="AG48" i="2" a="1"/>
  <c r="AU48" i="2" a="1"/>
  <c r="AT48" i="2" a="1"/>
  <c r="H48" i="2" a="1"/>
  <c r="S49" i="2"/>
  <c r="Q48" i="2" a="1"/>
  <c r="Q48" i="2" l="1"/>
  <c r="H48" i="2"/>
  <c r="AT48" i="2"/>
  <c r="AU48" i="2"/>
  <c r="AG48" i="2"/>
  <c r="AV48" i="2"/>
  <c r="AF48" i="2"/>
  <c r="BC48" i="2"/>
  <c r="AK48" i="2"/>
  <c r="M48" i="2"/>
  <c r="AD48" i="2"/>
  <c r="L48" i="2"/>
  <c r="N48" i="2"/>
  <c r="K48" i="2"/>
  <c r="AC48" i="2"/>
  <c r="Z49" i="2"/>
  <c r="Y49" i="2"/>
  <c r="X49" i="2"/>
  <c r="T49" i="2"/>
  <c r="U49" i="2" s="1"/>
  <c r="AW48" i="2" l="1"/>
  <c r="AE48" i="2" l="1"/>
  <c r="AA48" i="2" l="1"/>
  <c r="R48" i="2"/>
  <c r="AM48" i="2" l="1"/>
  <c r="AB48" i="2"/>
  <c r="AX47" i="2"/>
  <c r="AC47" i="2" a="1"/>
  <c r="I47" i="2"/>
  <c r="AV47" i="2" a="1"/>
  <c r="AJ47" i="2"/>
  <c r="AD47" i="2" a="1"/>
  <c r="M47" i="2" a="1"/>
  <c r="K47" i="2" a="1"/>
  <c r="N47" i="2" a="1"/>
  <c r="AH47" i="2"/>
  <c r="AO47" i="2"/>
  <c r="BC47" i="2" a="1"/>
  <c r="AI47" i="2"/>
  <c r="AK47" i="2" a="1"/>
  <c r="AR47" i="2"/>
  <c r="AF47" i="2" a="1"/>
  <c r="E47" i="2"/>
  <c r="F47" i="2"/>
  <c r="Q47" i="2" s="1" a="1"/>
  <c r="AP47" i="2"/>
  <c r="L47" i="2" a="1"/>
  <c r="AN47" i="2"/>
  <c r="J47" i="2"/>
  <c r="AS47" i="2"/>
  <c r="AT47" i="2" a="1"/>
  <c r="H47" i="2" a="1"/>
  <c r="AL47" i="2"/>
  <c r="AQ47" i="2"/>
  <c r="AU47" i="2" a="1"/>
  <c r="AG47" i="2" a="1"/>
  <c r="S48" i="2"/>
  <c r="AG47" i="2" l="1"/>
  <c r="AU47" i="2"/>
  <c r="H47" i="2"/>
  <c r="AT47" i="2"/>
  <c r="L47" i="2"/>
  <c r="Q47" i="2"/>
  <c r="AF47" i="2"/>
  <c r="AK47" i="2"/>
  <c r="BC47" i="2"/>
  <c r="N47" i="2"/>
  <c r="K47" i="2"/>
  <c r="M47" i="2"/>
  <c r="AD47" i="2"/>
  <c r="AV47" i="2"/>
  <c r="AC47" i="2"/>
  <c r="Z48" i="2"/>
  <c r="Y48" i="2"/>
  <c r="X48" i="2"/>
  <c r="T48" i="2"/>
  <c r="U48" i="2" s="1"/>
  <c r="AW47" i="2" l="1"/>
  <c r="AE47" i="2" l="1"/>
  <c r="AA47" i="2" l="1"/>
  <c r="R47" i="2"/>
  <c r="AM47" i="2" l="1"/>
  <c r="AB47" i="2"/>
  <c r="AX46" i="2"/>
  <c r="AC46" i="2" a="1"/>
  <c r="I46" i="2"/>
  <c r="AG46" i="2" a="1"/>
  <c r="AT46" i="2" a="1"/>
  <c r="H46" i="2" a="1"/>
  <c r="BC46" i="2" a="1"/>
  <c r="AO46" i="2"/>
  <c r="AS46" i="2"/>
  <c r="AJ46" i="2"/>
  <c r="AN46" i="2"/>
  <c r="AL46" i="2"/>
  <c r="AK46" i="2" a="1"/>
  <c r="K46" i="2" a="1"/>
  <c r="AU46" i="2" a="1"/>
  <c r="F46" i="2"/>
  <c r="Q46" i="2" s="1" a="1"/>
  <c r="E46" i="2"/>
  <c r="L46" i="2" a="1"/>
  <c r="AV46" i="2" a="1"/>
  <c r="AH46" i="2"/>
  <c r="AF46" i="2" a="1"/>
  <c r="AI46" i="2"/>
  <c r="AD46" i="2" a="1"/>
  <c r="N46" i="2" a="1"/>
  <c r="M46" i="2" a="1"/>
  <c r="AQ46" i="2"/>
  <c r="AP46" i="2"/>
  <c r="AR46" i="2"/>
  <c r="J46" i="2"/>
  <c r="S47" i="2"/>
  <c r="M46" i="2" l="1"/>
  <c r="N46" i="2"/>
  <c r="AD46" i="2"/>
  <c r="AF46" i="2"/>
  <c r="AV46" i="2"/>
  <c r="L46" i="2"/>
  <c r="Q46" i="2"/>
  <c r="AU46" i="2"/>
  <c r="K46" i="2"/>
  <c r="AK46" i="2"/>
  <c r="BC46" i="2"/>
  <c r="H46" i="2"/>
  <c r="AT46" i="2"/>
  <c r="AG46" i="2"/>
  <c r="AC46" i="2"/>
  <c r="Z47" i="2"/>
  <c r="Y47" i="2"/>
  <c r="X47" i="2"/>
  <c r="T47" i="2"/>
  <c r="U47" i="2" s="1"/>
  <c r="AW46" i="2" l="1"/>
  <c r="AE46" i="2" l="1"/>
  <c r="AA46" i="2" l="1"/>
  <c r="R46" i="2"/>
  <c r="AM46" i="2" l="1"/>
  <c r="AB46" i="2"/>
  <c r="AX45" i="2"/>
  <c r="AC45" i="2" a="1"/>
  <c r="AK45" i="2" a="1"/>
  <c r="AN45" i="2"/>
  <c r="I45" i="2"/>
  <c r="AU45" i="2" a="1"/>
  <c r="AT45" i="2" a="1"/>
  <c r="AH45" i="2"/>
  <c r="BC45" i="2" a="1"/>
  <c r="N45" i="2" a="1"/>
  <c r="H45" i="2" a="1"/>
  <c r="AR45" i="2"/>
  <c r="AQ45" i="2"/>
  <c r="AF45" i="2" a="1"/>
  <c r="L45" i="2" a="1"/>
  <c r="M45" i="2" a="1"/>
  <c r="K45" i="2" a="1"/>
  <c r="AJ45" i="2"/>
  <c r="AL45" i="2"/>
  <c r="AD45" i="2" a="1"/>
  <c r="J45" i="2"/>
  <c r="AG45" i="2" a="1"/>
  <c r="AV45" i="2" a="1"/>
  <c r="AP45" i="2"/>
  <c r="E45" i="2"/>
  <c r="AI45" i="2"/>
  <c r="AO45" i="2"/>
  <c r="AS45" i="2"/>
  <c r="F45" i="2"/>
  <c r="Q45" i="2" s="1" a="1"/>
  <c r="S46" i="2"/>
  <c r="Q45" i="2" l="1"/>
  <c r="AV45" i="2"/>
  <c r="AG45" i="2"/>
  <c r="AD45" i="2"/>
  <c r="K45" i="2"/>
  <c r="M45" i="2"/>
  <c r="L45" i="2"/>
  <c r="AF45" i="2"/>
  <c r="H45" i="2"/>
  <c r="N45" i="2"/>
  <c r="BC45" i="2"/>
  <c r="AT45" i="2"/>
  <c r="AU45" i="2"/>
  <c r="AK45" i="2"/>
  <c r="AC45" i="2"/>
  <c r="Z46" i="2"/>
  <c r="Y46" i="2"/>
  <c r="X46" i="2"/>
  <c r="T46" i="2"/>
  <c r="U46" i="2" s="1"/>
  <c r="AW45" i="2" l="1"/>
  <c r="AE45" i="2" l="1"/>
  <c r="AA45" i="2" l="1"/>
  <c r="R45" i="2"/>
  <c r="AM45" i="2" l="1"/>
  <c r="AB45" i="2"/>
  <c r="AX44" i="2"/>
  <c r="S45" i="2"/>
  <c r="AC44" i="2" a="1"/>
  <c r="I44" i="2"/>
  <c r="AR44" i="2"/>
  <c r="AO44" i="2"/>
  <c r="AH44" i="2"/>
  <c r="AP44" i="2"/>
  <c r="AQ44" i="2"/>
  <c r="AJ44" i="2"/>
  <c r="E44" i="2"/>
  <c r="N44" i="2" a="1"/>
  <c r="AS44" i="2"/>
  <c r="AV44" i="2" a="1"/>
  <c r="K44" i="2" a="1"/>
  <c r="AL44" i="2"/>
  <c r="AT44" i="2" a="1"/>
  <c r="H44" i="2" a="1"/>
  <c r="F44" i="2"/>
  <c r="Q44" i="2" s="1" a="1"/>
  <c r="M44" i="2" a="1"/>
  <c r="J44" i="2"/>
  <c r="AD44" i="2" a="1"/>
  <c r="AU44" i="2" a="1"/>
  <c r="AG44" i="2" a="1"/>
  <c r="AI44" i="2"/>
  <c r="AN44" i="2"/>
  <c r="AK44" i="2" a="1"/>
  <c r="L44" i="2" a="1"/>
  <c r="BC44" i="2" a="1"/>
  <c r="AF44" i="2" a="1"/>
  <c r="AF44" i="2" l="1"/>
  <c r="BC44" i="2"/>
  <c r="L44" i="2"/>
  <c r="AK44" i="2"/>
  <c r="AG44" i="2"/>
  <c r="AU44" i="2"/>
  <c r="AD44" i="2"/>
  <c r="M44" i="2"/>
  <c r="Q44" i="2"/>
  <c r="H44" i="2"/>
  <c r="AT44" i="2"/>
  <c r="K44" i="2"/>
  <c r="AV44" i="2"/>
  <c r="N44" i="2"/>
  <c r="AC44" i="2"/>
  <c r="Z45" i="2"/>
  <c r="Y45" i="2"/>
  <c r="X45" i="2"/>
  <c r="T45" i="2"/>
  <c r="U45" i="2" s="1"/>
  <c r="AW44" i="2" l="1"/>
  <c r="AE44" i="2" l="1"/>
  <c r="AA44" i="2" l="1"/>
  <c r="R44" i="2"/>
  <c r="AM44" i="2" l="1"/>
  <c r="AB44" i="2"/>
  <c r="AX43" i="2"/>
  <c r="I43" i="2"/>
  <c r="AC43" i="2" a="1"/>
  <c r="AI43" i="2"/>
  <c r="AU43" i="2" a="1"/>
  <c r="AR43" i="2"/>
  <c r="M43" i="2" a="1"/>
  <c r="E43" i="2"/>
  <c r="AJ43" i="2"/>
  <c r="AL43" i="2"/>
  <c r="K43" i="2" a="1"/>
  <c r="AO43" i="2"/>
  <c r="AH43" i="2"/>
  <c r="AN43" i="2"/>
  <c r="AP43" i="2"/>
  <c r="AS43" i="2"/>
  <c r="AK43" i="2" a="1"/>
  <c r="AG43" i="2" a="1"/>
  <c r="AF43" i="2" a="1"/>
  <c r="N43" i="2" a="1"/>
  <c r="J43" i="2"/>
  <c r="AQ43" i="2"/>
  <c r="L43" i="2" a="1"/>
  <c r="AV43" i="2" a="1"/>
  <c r="H43" i="2" a="1"/>
  <c r="AD43" i="2" a="1"/>
  <c r="F43" i="2"/>
  <c r="Q43" i="2" s="1" a="1"/>
  <c r="AT43" i="2" a="1"/>
  <c r="BC43" i="2" a="1"/>
  <c r="S44" i="2"/>
  <c r="BC43" i="2" l="1"/>
  <c r="AT43" i="2"/>
  <c r="Q43" i="2"/>
  <c r="AD43" i="2"/>
  <c r="H43" i="2"/>
  <c r="AV43" i="2"/>
  <c r="L43" i="2"/>
  <c r="N43" i="2"/>
  <c r="AF43" i="2"/>
  <c r="AG43" i="2"/>
  <c r="AK43" i="2"/>
  <c r="K43" i="2"/>
  <c r="M43" i="2"/>
  <c r="AU43" i="2"/>
  <c r="AC43" i="2"/>
  <c r="Z44" i="2"/>
  <c r="Y44" i="2"/>
  <c r="X44" i="2"/>
  <c r="T44" i="2"/>
  <c r="U44" i="2" s="1"/>
  <c r="AW43" i="2" l="1"/>
  <c r="AE43" i="2" l="1"/>
  <c r="AA43" i="2" l="1"/>
  <c r="R43" i="2"/>
  <c r="AM43" i="2" l="1"/>
  <c r="AB43" i="2"/>
  <c r="AX42" i="2"/>
  <c r="S43" i="2"/>
  <c r="AC42" i="2" a="1"/>
  <c r="I42" i="2"/>
  <c r="AL42" i="2"/>
  <c r="AN42" i="2"/>
  <c r="AD42" i="2" a="1"/>
  <c r="AR42" i="2"/>
  <c r="AF42" i="2" a="1"/>
  <c r="AH42" i="2"/>
  <c r="E42" i="2"/>
  <c r="AI42" i="2"/>
  <c r="BC42" i="2" a="1"/>
  <c r="AP42" i="2"/>
  <c r="AO42" i="2"/>
  <c r="AQ42" i="2"/>
  <c r="AU42" i="2" a="1"/>
  <c r="K42" i="2" a="1"/>
  <c r="AT42" i="2" a="1"/>
  <c r="H42" i="2" a="1"/>
  <c r="N42" i="2" a="1"/>
  <c r="F42" i="2"/>
  <c r="Q42" i="2" s="1" a="1"/>
  <c r="AV42" i="2" a="1"/>
  <c r="AJ42" i="2"/>
  <c r="AK42" i="2" a="1"/>
  <c r="AG42" i="2" a="1"/>
  <c r="M42" i="2" a="1"/>
  <c r="J42" i="2"/>
  <c r="L42" i="2" a="1"/>
  <c r="AS42" i="2"/>
  <c r="L42" i="2" l="1"/>
  <c r="M42" i="2"/>
  <c r="AG42" i="2"/>
  <c r="AK42" i="2"/>
  <c r="AV42" i="2"/>
  <c r="Q42" i="2"/>
  <c r="N42" i="2"/>
  <c r="H42" i="2"/>
  <c r="AT42" i="2"/>
  <c r="K42" i="2"/>
  <c r="AU42" i="2"/>
  <c r="BC42" i="2"/>
  <c r="AF42" i="2"/>
  <c r="AD42" i="2"/>
  <c r="AC42" i="2"/>
  <c r="Z43" i="2"/>
  <c r="Y43" i="2"/>
  <c r="X43" i="2"/>
  <c r="T43" i="2"/>
  <c r="U43" i="2" s="1"/>
  <c r="AW42" i="2" l="1"/>
  <c r="AE42" i="2" l="1"/>
  <c r="AA42" i="2" l="1"/>
  <c r="R42" i="2"/>
  <c r="AM42" i="2" l="1"/>
  <c r="AB42" i="2"/>
  <c r="AX41" i="2"/>
  <c r="AC41" i="2" a="1"/>
  <c r="J41" i="2"/>
  <c r="AK41" i="2" a="1"/>
  <c r="AD41" i="2" a="1"/>
  <c r="AU41" i="2" a="1"/>
  <c r="AH41" i="2"/>
  <c r="AL41" i="2"/>
  <c r="N41" i="2" a="1"/>
  <c r="AT41" i="2" a="1"/>
  <c r="H41" i="2" a="1"/>
  <c r="AQ41" i="2"/>
  <c r="AN41" i="2"/>
  <c r="L41" i="2" a="1"/>
  <c r="AR41" i="2"/>
  <c r="AJ41" i="2"/>
  <c r="AI41" i="2"/>
  <c r="M41" i="2" a="1"/>
  <c r="AV41" i="2" a="1"/>
  <c r="AF41" i="2" a="1"/>
  <c r="F41" i="2"/>
  <c r="AS41" i="2"/>
  <c r="AP41" i="2"/>
  <c r="E41" i="2"/>
  <c r="AG41" i="2" a="1"/>
  <c r="I41" i="2"/>
  <c r="Q41" i="2" a="1"/>
  <c r="K41" i="2" a="1"/>
  <c r="AO41" i="2"/>
  <c r="BC41" i="2" a="1"/>
  <c r="S42" i="2"/>
  <c r="BC41" i="2" l="1"/>
  <c r="K41" i="2"/>
  <c r="Q41" i="2"/>
  <c r="AG41" i="2"/>
  <c r="AF41" i="2"/>
  <c r="AV41" i="2"/>
  <c r="M41" i="2"/>
  <c r="L41" i="2"/>
  <c r="H41" i="2"/>
  <c r="AT41" i="2"/>
  <c r="N41" i="2"/>
  <c r="AU41" i="2"/>
  <c r="AD41" i="2"/>
  <c r="AK41" i="2"/>
  <c r="AC41" i="2"/>
  <c r="Z42" i="2"/>
  <c r="Y42" i="2"/>
  <c r="X42" i="2"/>
  <c r="T42" i="2"/>
  <c r="U42" i="2" s="1"/>
  <c r="AW41" i="2" l="1"/>
  <c r="AE41" i="2" l="1"/>
  <c r="AA41" i="2" l="1"/>
  <c r="R41" i="2"/>
  <c r="AM41" i="2" l="1"/>
  <c r="AB41" i="2"/>
  <c r="AX40" i="2"/>
  <c r="S41" i="2"/>
  <c r="AC40" i="2" a="1"/>
  <c r="AP40" i="2"/>
  <c r="AI40" i="2"/>
  <c r="AQ40" i="2"/>
  <c r="F40" i="2"/>
  <c r="AT40" i="2" a="1"/>
  <c r="AJ40" i="2"/>
  <c r="AL40" i="2"/>
  <c r="H40" i="2" a="1"/>
  <c r="I40" i="2"/>
  <c r="L40" i="2" a="1"/>
  <c r="BC40" i="2" a="1"/>
  <c r="E40" i="2"/>
  <c r="AH40" i="2"/>
  <c r="AS40" i="2"/>
  <c r="J40" i="2"/>
  <c r="AR40" i="2"/>
  <c r="AN40" i="2"/>
  <c r="AD40" i="2" a="1"/>
  <c r="AK40" i="2" a="1"/>
  <c r="AU40" i="2" a="1"/>
  <c r="AV40" i="2" a="1"/>
  <c r="M40" i="2" a="1"/>
  <c r="AF40" i="2" a="1"/>
  <c r="AO40" i="2"/>
  <c r="N40" i="2" a="1"/>
  <c r="Q40" i="2" a="1"/>
  <c r="K40" i="2" a="1"/>
  <c r="AG40" i="2" a="1"/>
  <c r="AG40" i="2" l="1"/>
  <c r="K40" i="2"/>
  <c r="Q40" i="2"/>
  <c r="N40" i="2"/>
  <c r="AF40" i="2"/>
  <c r="M40" i="2"/>
  <c r="AV40" i="2"/>
  <c r="AU40" i="2"/>
  <c r="AK40" i="2"/>
  <c r="AD40" i="2"/>
  <c r="BC40" i="2"/>
  <c r="L40" i="2"/>
  <c r="H40" i="2"/>
  <c r="AT40" i="2"/>
  <c r="AC40" i="2"/>
  <c r="Z41" i="2"/>
  <c r="Y41" i="2"/>
  <c r="X41" i="2"/>
  <c r="T41" i="2"/>
  <c r="U41" i="2" s="1"/>
  <c r="AW40" i="2" l="1"/>
  <c r="AE40" i="2" l="1"/>
  <c r="AA40" i="2" l="1"/>
  <c r="R40" i="2" s="1"/>
  <c r="AM40" i="2" l="1"/>
  <c r="AB40" i="2"/>
  <c r="AX39" i="2"/>
  <c r="S40" i="2"/>
  <c r="AC39" i="2" a="1"/>
  <c r="H39" i="2" a="1"/>
  <c r="AV39" i="2" a="1"/>
  <c r="BC39" i="2" a="1"/>
  <c r="E39" i="2"/>
  <c r="AO39" i="2"/>
  <c r="AN39" i="2"/>
  <c r="F39" i="2"/>
  <c r="M39" i="2" a="1"/>
  <c r="AT39" i="2" a="1"/>
  <c r="AJ39" i="2"/>
  <c r="AP39" i="2"/>
  <c r="I39" i="2"/>
  <c r="AU39" i="2" a="1"/>
  <c r="J39" i="2"/>
  <c r="AL39" i="2"/>
  <c r="AG39" i="2" a="1"/>
  <c r="AF39" i="2" a="1"/>
  <c r="AH39" i="2"/>
  <c r="K39" i="2" a="1"/>
  <c r="N39" i="2" a="1"/>
  <c r="AK39" i="2" a="1"/>
  <c r="L39" i="2" a="1"/>
  <c r="Q39" i="2" a="1"/>
  <c r="AR39" i="2"/>
  <c r="AQ39" i="2"/>
  <c r="AS39" i="2"/>
  <c r="AI39" i="2"/>
  <c r="AD39" i="2" a="1"/>
  <c r="AD39" i="2" l="1"/>
  <c r="Q39" i="2"/>
  <c r="L39" i="2"/>
  <c r="AK39" i="2"/>
  <c r="N39" i="2"/>
  <c r="K39" i="2"/>
  <c r="AF39" i="2"/>
  <c r="AG39" i="2"/>
  <c r="AU39" i="2"/>
  <c r="AT39" i="2"/>
  <c r="M39" i="2"/>
  <c r="BC39" i="2"/>
  <c r="AV39" i="2"/>
  <c r="H39" i="2"/>
  <c r="AC39" i="2"/>
  <c r="Z40" i="2"/>
  <c r="Y40" i="2"/>
  <c r="X40" i="2"/>
  <c r="T40" i="2"/>
  <c r="U40" i="2" s="1"/>
  <c r="AW39" i="2" l="1"/>
  <c r="AE39" i="2" l="1"/>
  <c r="AA39" i="2" l="1"/>
  <c r="R39" i="2"/>
  <c r="AM39" i="2" l="1"/>
  <c r="AB39" i="2"/>
  <c r="AX38" i="2"/>
  <c r="S39" i="2"/>
  <c r="AC38" i="2" a="1"/>
  <c r="I38" i="2"/>
  <c r="AO38" i="2"/>
  <c r="AS38" i="2"/>
  <c r="F38" i="2"/>
  <c r="Q38" i="2" s="1" a="1"/>
  <c r="BC38" i="2" a="1"/>
  <c r="AJ38" i="2"/>
  <c r="E38" i="2"/>
  <c r="K38" i="2" a="1"/>
  <c r="AV38" i="2" a="1"/>
  <c r="AU38" i="2" a="1"/>
  <c r="AI38" i="2"/>
  <c r="AT38" i="2" a="1"/>
  <c r="H38" i="2" a="1"/>
  <c r="AL38" i="2"/>
  <c r="AH38" i="2"/>
  <c r="AK38" i="2" a="1"/>
  <c r="AD38" i="2" a="1"/>
  <c r="AN38" i="2"/>
  <c r="AR38" i="2"/>
  <c r="AG38" i="2" a="1"/>
  <c r="AQ38" i="2"/>
  <c r="AF38" i="2" a="1"/>
  <c r="AP38" i="2"/>
  <c r="N38" i="2" a="1"/>
  <c r="M38" i="2" a="1"/>
  <c r="J38" i="2"/>
  <c r="L38" i="2" a="1"/>
  <c r="L38" i="2" l="1"/>
  <c r="M38" i="2"/>
  <c r="N38" i="2"/>
  <c r="AF38" i="2"/>
  <c r="AG38" i="2"/>
  <c r="AD38" i="2"/>
  <c r="AK38" i="2"/>
  <c r="H38" i="2"/>
  <c r="AT38" i="2"/>
  <c r="AU38" i="2"/>
  <c r="AV38" i="2"/>
  <c r="K38" i="2"/>
  <c r="BC38" i="2"/>
  <c r="Q38" i="2"/>
  <c r="AC38" i="2"/>
  <c r="Z39" i="2"/>
  <c r="Y39" i="2"/>
  <c r="X39" i="2"/>
  <c r="T39" i="2"/>
  <c r="U39" i="2" s="1"/>
  <c r="AW38" i="2" l="1"/>
  <c r="AE38" i="2" l="1"/>
  <c r="AA38" i="2" l="1"/>
  <c r="R38" i="2"/>
  <c r="AM38" i="2" l="1"/>
  <c r="AB38" i="2"/>
  <c r="AX37" i="2"/>
  <c r="AC37" i="2" a="1"/>
  <c r="I37" i="2"/>
  <c r="L37" i="2" a="1"/>
  <c r="AK37" i="2" a="1"/>
  <c r="AQ37" i="2"/>
  <c r="BC37" i="2" a="1"/>
  <c r="AO37" i="2"/>
  <c r="K37" i="2" a="1"/>
  <c r="AU37" i="2" a="1"/>
  <c r="AH37" i="2"/>
  <c r="AP37" i="2"/>
  <c r="N37" i="2" a="1"/>
  <c r="AT37" i="2" a="1"/>
  <c r="H37" i="2" a="1"/>
  <c r="AN37" i="2"/>
  <c r="E37" i="2"/>
  <c r="AS37" i="2"/>
  <c r="AJ37" i="2"/>
  <c r="AD37" i="2" a="1"/>
  <c r="M37" i="2" a="1"/>
  <c r="AR37" i="2"/>
  <c r="AV37" i="2" a="1"/>
  <c r="F37" i="2"/>
  <c r="Q37" i="2" s="1" a="1"/>
  <c r="J37" i="2"/>
  <c r="AG37" i="2" a="1"/>
  <c r="AL37" i="2"/>
  <c r="AI37" i="2"/>
  <c r="AF37" i="2" a="1"/>
  <c r="S38" i="2"/>
  <c r="AF37" i="2" l="1"/>
  <c r="AG37" i="2"/>
  <c r="Q37" i="2"/>
  <c r="AV37" i="2"/>
  <c r="M37" i="2"/>
  <c r="AD37" i="2"/>
  <c r="H37" i="2"/>
  <c r="AT37" i="2"/>
  <c r="N37" i="2"/>
  <c r="AU37" i="2"/>
  <c r="K37" i="2"/>
  <c r="BC37" i="2"/>
  <c r="AK37" i="2"/>
  <c r="L37" i="2"/>
  <c r="AC37" i="2"/>
  <c r="Z38" i="2"/>
  <c r="Y38" i="2"/>
  <c r="X38" i="2"/>
  <c r="T38" i="2"/>
  <c r="U38" i="2" s="1"/>
  <c r="AW37" i="2" l="1"/>
  <c r="AE37" i="2" l="1"/>
  <c r="AA37" i="2" l="1"/>
  <c r="R37" i="2"/>
  <c r="AM37" i="2" l="1"/>
  <c r="AB37" i="2"/>
  <c r="AX36" i="2"/>
  <c r="AC36" i="2" a="1"/>
  <c r="I36" i="2"/>
  <c r="J36" i="2"/>
  <c r="AK36" i="2" a="1"/>
  <c r="F36" i="2"/>
  <c r="Q36" i="2" s="1" a="1"/>
  <c r="AI36" i="2"/>
  <c r="AP36" i="2"/>
  <c r="AT36" i="2" a="1"/>
  <c r="H36" i="2" a="1"/>
  <c r="AN36" i="2"/>
  <c r="L36" i="2" a="1"/>
  <c r="AU36" i="2" a="1"/>
  <c r="AR36" i="2"/>
  <c r="AS36" i="2"/>
  <c r="AG36" i="2" a="1"/>
  <c r="AQ36" i="2"/>
  <c r="AH36" i="2"/>
  <c r="AD36" i="2" a="1"/>
  <c r="AF36" i="2" a="1"/>
  <c r="E36" i="2"/>
  <c r="M36" i="2" a="1"/>
  <c r="K36" i="2" a="1"/>
  <c r="N36" i="2" a="1"/>
  <c r="AV36" i="2" a="1"/>
  <c r="AO36" i="2"/>
  <c r="AL36" i="2"/>
  <c r="BC36" i="2" a="1"/>
  <c r="AJ36" i="2"/>
  <c r="S37" i="2"/>
  <c r="BC36" i="2" l="1"/>
  <c r="AV36" i="2"/>
  <c r="N36" i="2"/>
  <c r="K36" i="2"/>
  <c r="M36" i="2"/>
  <c r="AF36" i="2"/>
  <c r="AD36" i="2"/>
  <c r="AG36" i="2"/>
  <c r="AU36" i="2"/>
  <c r="L36" i="2"/>
  <c r="H36" i="2"/>
  <c r="AT36" i="2"/>
  <c r="Q36" i="2"/>
  <c r="AK36" i="2"/>
  <c r="AC36" i="2"/>
  <c r="Y37" i="2"/>
  <c r="X37" i="2"/>
  <c r="Z37" i="2"/>
  <c r="T37" i="2"/>
  <c r="U37" i="2" s="1"/>
  <c r="AW36" i="2" l="1"/>
  <c r="AE36" i="2" l="1"/>
  <c r="AA36" i="2" l="1"/>
  <c r="R36" i="2"/>
  <c r="AM36" i="2" l="1"/>
  <c r="AB36" i="2"/>
  <c r="AX35" i="2"/>
  <c r="I35" i="2"/>
  <c r="K35" i="2" a="1"/>
  <c r="E35" i="2"/>
  <c r="AT35" i="2" a="1"/>
  <c r="H35" i="2" a="1"/>
  <c r="AF35" i="2" a="1"/>
  <c r="AP35" i="2"/>
  <c r="N35" i="2" a="1"/>
  <c r="L35" i="2" a="1"/>
  <c r="AO35" i="2"/>
  <c r="AR35" i="2"/>
  <c r="AN35" i="2"/>
  <c r="AV35" i="2" a="1"/>
  <c r="AH35" i="2"/>
  <c r="J35" i="2"/>
  <c r="AL35" i="2"/>
  <c r="M35" i="2" a="1"/>
  <c r="AD35" i="2" a="1"/>
  <c r="AI35" i="2"/>
  <c r="BC35" i="2" a="1"/>
  <c r="AS35" i="2"/>
  <c r="AK35" i="2" a="1"/>
  <c r="AG35" i="2" a="1"/>
  <c r="AQ35" i="2"/>
  <c r="F35" i="2"/>
  <c r="Q35" i="2" s="1" a="1"/>
  <c r="AU35" i="2" a="1"/>
  <c r="AJ35" i="2"/>
  <c r="AC35" i="2" a="1"/>
  <c r="S36" i="2"/>
  <c r="AC35" i="2" l="1"/>
  <c r="AU35" i="2"/>
  <c r="Q35" i="2"/>
  <c r="AG35" i="2"/>
  <c r="AK35" i="2"/>
  <c r="BC35" i="2"/>
  <c r="AD35" i="2"/>
  <c r="M35" i="2"/>
  <c r="AV35" i="2"/>
  <c r="L35" i="2"/>
  <c r="N35" i="2"/>
  <c r="AF35" i="2"/>
  <c r="H35" i="2"/>
  <c r="AT35" i="2"/>
  <c r="K35" i="2"/>
  <c r="Z36" i="2"/>
  <c r="Y36" i="2"/>
  <c r="X36" i="2"/>
  <c r="T36" i="2"/>
  <c r="U36" i="2" s="1"/>
  <c r="AW35" i="2" l="1"/>
  <c r="AE35" i="2" l="1"/>
  <c r="AA35" i="2" l="1"/>
  <c r="R35" i="2"/>
  <c r="AM35" i="2" l="1"/>
  <c r="AB35" i="2"/>
  <c r="AX34" i="2"/>
  <c r="S35" i="2"/>
  <c r="AC34" i="2" a="1"/>
  <c r="I34" i="2"/>
  <c r="E34" i="2"/>
  <c r="AR34" i="2"/>
  <c r="AN34" i="2"/>
  <c r="AH34" i="2"/>
  <c r="AU34" i="2" a="1"/>
  <c r="AK34" i="2" a="1"/>
  <c r="AG34" i="2" a="1"/>
  <c r="AJ34" i="2"/>
  <c r="F34" i="2"/>
  <c r="Q34" i="2" s="1" a="1"/>
  <c r="AQ34" i="2"/>
  <c r="AI34" i="2"/>
  <c r="AF34" i="2" a="1"/>
  <c r="AV34" i="2" a="1"/>
  <c r="AP34" i="2"/>
  <c r="AD34" i="2" a="1"/>
  <c r="L34" i="2" a="1"/>
  <c r="J34" i="2"/>
  <c r="AS34" i="2"/>
  <c r="AL34" i="2"/>
  <c r="AT34" i="2" a="1"/>
  <c r="H34" i="2" a="1"/>
  <c r="N34" i="2" a="1"/>
  <c r="M34" i="2" a="1"/>
  <c r="BC34" i="2" a="1"/>
  <c r="K34" i="2" a="1"/>
  <c r="AO34" i="2"/>
  <c r="K34" i="2" l="1"/>
  <c r="BC34" i="2"/>
  <c r="M34" i="2"/>
  <c r="N34" i="2"/>
  <c r="H34" i="2"/>
  <c r="AT34" i="2"/>
  <c r="L34" i="2"/>
  <c r="AD34" i="2"/>
  <c r="AV34" i="2"/>
  <c r="AF34" i="2"/>
  <c r="Q34" i="2"/>
  <c r="AG34" i="2"/>
  <c r="AK34" i="2"/>
  <c r="AU34" i="2"/>
  <c r="AC34" i="2"/>
  <c r="Z35" i="2"/>
  <c r="Y35" i="2"/>
  <c r="X35" i="2"/>
  <c r="T35" i="2"/>
  <c r="U35" i="2" s="1"/>
  <c r="AW34" i="2" l="1"/>
  <c r="AE34" i="2" l="1"/>
  <c r="AA34" i="2" l="1"/>
  <c r="R34" i="2"/>
  <c r="AM34" i="2" l="1"/>
  <c r="AB34" i="2"/>
  <c r="AX33" i="2"/>
  <c r="AC33" i="2" a="1"/>
  <c r="I33" i="2"/>
  <c r="AK33" i="2" a="1"/>
  <c r="J33" i="2"/>
  <c r="AH33" i="2"/>
  <c r="AD33" i="2" a="1"/>
  <c r="K33" i="2" a="1"/>
  <c r="AJ33" i="2"/>
  <c r="L33" i="2" a="1"/>
  <c r="AF33" i="2" a="1"/>
  <c r="BC33" i="2" a="1"/>
  <c r="AV33" i="2" a="1"/>
  <c r="E33" i="2"/>
  <c r="AO33" i="2"/>
  <c r="AG33" i="2" a="1"/>
  <c r="AR33" i="2"/>
  <c r="AT33" i="2" a="1"/>
  <c r="H33" i="2" a="1"/>
  <c r="AP33" i="2"/>
  <c r="AN33" i="2"/>
  <c r="M33" i="2" a="1"/>
  <c r="AL33" i="2"/>
  <c r="AQ33" i="2"/>
  <c r="N33" i="2" a="1"/>
  <c r="AU33" i="2" a="1"/>
  <c r="AI33" i="2"/>
  <c r="F33" i="2"/>
  <c r="Q33" i="2" s="1" a="1"/>
  <c r="AS33" i="2"/>
  <c r="S34" i="2"/>
  <c r="Q33" i="2" l="1"/>
  <c r="AU33" i="2"/>
  <c r="N33" i="2"/>
  <c r="M33" i="2"/>
  <c r="H33" i="2"/>
  <c r="AT33" i="2"/>
  <c r="AG33" i="2"/>
  <c r="AV33" i="2"/>
  <c r="BC33" i="2"/>
  <c r="AF33" i="2"/>
  <c r="L33" i="2"/>
  <c r="K33" i="2"/>
  <c r="AD33" i="2"/>
  <c r="AK33" i="2"/>
  <c r="AC33" i="2"/>
  <c r="Z34" i="2"/>
  <c r="X34" i="2"/>
  <c r="Y34" i="2"/>
  <c r="T34" i="2"/>
  <c r="U34" i="2" s="1"/>
  <c r="AW33" i="2" l="1"/>
  <c r="AE33" i="2" l="1"/>
  <c r="AA33" i="2" l="1"/>
  <c r="R33" i="2"/>
  <c r="AM33" i="2" l="1"/>
  <c r="AB33" i="2"/>
  <c r="AX32" i="2"/>
  <c r="AC32" i="2" a="1"/>
  <c r="I32" i="2"/>
  <c r="AI32" i="2"/>
  <c r="M32" i="2" a="1"/>
  <c r="AK32" i="2" a="1"/>
  <c r="E32" i="2"/>
  <c r="AP32" i="2"/>
  <c r="AT32" i="2" a="1"/>
  <c r="H32" i="2" a="1"/>
  <c r="AU32" i="2" a="1"/>
  <c r="AO32" i="2"/>
  <c r="AH32" i="2"/>
  <c r="AD32" i="2" a="1"/>
  <c r="J32" i="2"/>
  <c r="AR32" i="2"/>
  <c r="AN32" i="2"/>
  <c r="AS32" i="2"/>
  <c r="AF32" i="2" a="1"/>
  <c r="F32" i="2"/>
  <c r="Q32" i="2" s="1" a="1"/>
  <c r="AJ32" i="2"/>
  <c r="N32" i="2" a="1"/>
  <c r="AV32" i="2" a="1"/>
  <c r="L32" i="2" a="1"/>
  <c r="K32" i="2" a="1"/>
  <c r="AL32" i="2"/>
  <c r="AQ32" i="2"/>
  <c r="AG32" i="2" a="1"/>
  <c r="BC32" i="2" a="1"/>
  <c r="S33" i="2"/>
  <c r="BC32" i="2" l="1"/>
  <c r="AG32" i="2"/>
  <c r="K32" i="2"/>
  <c r="L32" i="2"/>
  <c r="AV32" i="2"/>
  <c r="N32" i="2"/>
  <c r="Q32" i="2"/>
  <c r="AF32" i="2"/>
  <c r="AD32" i="2"/>
  <c r="AU32" i="2"/>
  <c r="H32" i="2"/>
  <c r="AT32" i="2"/>
  <c r="AK32" i="2"/>
  <c r="M32" i="2"/>
  <c r="AC32" i="2"/>
  <c r="Z33" i="2"/>
  <c r="Y33" i="2"/>
  <c r="X33" i="2"/>
  <c r="T33" i="2"/>
  <c r="U33" i="2" s="1"/>
  <c r="AW32" i="2" l="1"/>
  <c r="AE32" i="2" l="1"/>
  <c r="AA32" i="2" l="1"/>
  <c r="R32" i="2"/>
  <c r="AM32" i="2" l="1"/>
  <c r="AB32" i="2"/>
  <c r="AX31" i="2"/>
  <c r="S32" i="2"/>
  <c r="AC31" i="2" a="1"/>
  <c r="I31" i="2"/>
  <c r="K31" i="2" a="1"/>
  <c r="AL31" i="2"/>
  <c r="AF31" i="2" a="1"/>
  <c r="E31" i="2"/>
  <c r="AV31" i="2" a="1"/>
  <c r="AK31" i="2" a="1"/>
  <c r="N31" i="2" a="1"/>
  <c r="AN31" i="2"/>
  <c r="AP31" i="2"/>
  <c r="AS31" i="2"/>
  <c r="AR31" i="2"/>
  <c r="AD31" i="2" a="1"/>
  <c r="AQ31" i="2"/>
  <c r="J31" i="2"/>
  <c r="AU31" i="2" a="1"/>
  <c r="AO31" i="2"/>
  <c r="AH31" i="2"/>
  <c r="L31" i="2" a="1"/>
  <c r="AT31" i="2" a="1"/>
  <c r="H31" i="2" a="1"/>
  <c r="AI31" i="2"/>
  <c r="M31" i="2" a="1"/>
  <c r="F31" i="2"/>
  <c r="Q31" i="2" s="1" a="1"/>
  <c r="BC31" i="2" a="1"/>
  <c r="AG31" i="2" a="1"/>
  <c r="AJ31" i="2"/>
  <c r="AG31" i="2" l="1"/>
  <c r="BC31" i="2"/>
  <c r="Q31" i="2"/>
  <c r="M31" i="2"/>
  <c r="H31" i="2"/>
  <c r="AT31" i="2"/>
  <c r="L31" i="2"/>
  <c r="AU31" i="2"/>
  <c r="AD31" i="2"/>
  <c r="N31" i="2"/>
  <c r="AK31" i="2"/>
  <c r="AV31" i="2"/>
  <c r="AF31" i="2"/>
  <c r="K31" i="2"/>
  <c r="AC31" i="2"/>
  <c r="Z32" i="2"/>
  <c r="Y32" i="2"/>
  <c r="X32" i="2"/>
  <c r="T32" i="2"/>
  <c r="U32" i="2" s="1"/>
  <c r="AW31" i="2" l="1"/>
  <c r="AE31" i="2" l="1"/>
  <c r="AA31" i="2" l="1"/>
  <c r="R31" i="2"/>
  <c r="AM31" i="2" l="1"/>
  <c r="AB31" i="2"/>
  <c r="AX30" i="2"/>
  <c r="AC30" i="2" a="1"/>
  <c r="I30" i="2"/>
  <c r="N30" i="2" a="1"/>
  <c r="AK30" i="2" a="1"/>
  <c r="AV30" i="2" a="1"/>
  <c r="K30" i="2" a="1"/>
  <c r="AL30" i="2"/>
  <c r="AO30" i="2"/>
  <c r="J30" i="2"/>
  <c r="AF30" i="2" a="1"/>
  <c r="AH30" i="2"/>
  <c r="M30" i="2" a="1"/>
  <c r="L30" i="2" a="1"/>
  <c r="F30" i="2"/>
  <c r="Q30" i="2" s="1" a="1"/>
  <c r="E30" i="2"/>
  <c r="AI30" i="2"/>
  <c r="BC30" i="2" a="1"/>
  <c r="AQ30" i="2"/>
  <c r="AP30" i="2"/>
  <c r="AN30" i="2"/>
  <c r="AG30" i="2" a="1"/>
  <c r="AS30" i="2"/>
  <c r="AT30" i="2" a="1"/>
  <c r="H30" i="2" a="1"/>
  <c r="AR30" i="2"/>
  <c r="AJ30" i="2"/>
  <c r="AU30" i="2" a="1"/>
  <c r="AD30" i="2" a="1"/>
  <c r="S31" i="2"/>
  <c r="AD30" i="2" l="1"/>
  <c r="AU30" i="2"/>
  <c r="H30" i="2"/>
  <c r="AT30" i="2"/>
  <c r="AG30" i="2"/>
  <c r="BC30" i="2"/>
  <c r="Q30" i="2"/>
  <c r="L30" i="2"/>
  <c r="M30" i="2"/>
  <c r="AF30" i="2"/>
  <c r="K30" i="2"/>
  <c r="AV30" i="2"/>
  <c r="AK30" i="2"/>
  <c r="N30" i="2"/>
  <c r="AC30" i="2"/>
  <c r="Z31" i="2"/>
  <c r="Y31" i="2"/>
  <c r="X31" i="2"/>
  <c r="T31" i="2"/>
  <c r="U31" i="2" s="1"/>
  <c r="AW30" i="2" l="1"/>
  <c r="AE30" i="2" l="1"/>
  <c r="AA30" i="2" l="1"/>
  <c r="R30" i="2"/>
  <c r="AM30" i="2" l="1"/>
  <c r="AB30" i="2"/>
  <c r="AX29" i="2"/>
  <c r="AC29" i="2" a="1"/>
  <c r="I29" i="2"/>
  <c r="AL29" i="2"/>
  <c r="AH29" i="2"/>
  <c r="AD29" i="2" a="1"/>
  <c r="N29" i="2" a="1"/>
  <c r="AO29" i="2"/>
  <c r="F29" i="2"/>
  <c r="Q29" i="2" s="1" a="1"/>
  <c r="L29" i="2" a="1"/>
  <c r="E29" i="2"/>
  <c r="AF29" i="2" a="1"/>
  <c r="AI29" i="2"/>
  <c r="J29" i="2"/>
  <c r="BC29" i="2" a="1"/>
  <c r="AU29" i="2" a="1"/>
  <c r="AG29" i="2" a="1"/>
  <c r="AP29" i="2"/>
  <c r="AJ29" i="2"/>
  <c r="AT29" i="2" a="1"/>
  <c r="H29" i="2" a="1"/>
  <c r="AN29" i="2"/>
  <c r="AV29" i="2" a="1"/>
  <c r="AQ29" i="2"/>
  <c r="M29" i="2" a="1"/>
  <c r="AK29" i="2" a="1"/>
  <c r="AS29" i="2"/>
  <c r="K29" i="2" a="1"/>
  <c r="AR29" i="2"/>
  <c r="S30" i="2"/>
  <c r="K29" i="2" l="1"/>
  <c r="AK29" i="2"/>
  <c r="M29" i="2"/>
  <c r="AV29" i="2"/>
  <c r="H29" i="2"/>
  <c r="AT29" i="2"/>
  <c r="AG29" i="2"/>
  <c r="AU29" i="2"/>
  <c r="BC29" i="2"/>
  <c r="AF29" i="2"/>
  <c r="L29" i="2"/>
  <c r="Q29" i="2"/>
  <c r="N29" i="2"/>
  <c r="AD29" i="2"/>
  <c r="AC29" i="2"/>
  <c r="Z30" i="2"/>
  <c r="Y30" i="2"/>
  <c r="X30" i="2"/>
  <c r="T30" i="2"/>
  <c r="U30" i="2" s="1"/>
  <c r="AW29" i="2" l="1"/>
  <c r="AE29" i="2" l="1"/>
  <c r="AA29" i="2" l="1"/>
  <c r="R29" i="2"/>
  <c r="AM29" i="2" l="1"/>
  <c r="AB29" i="2"/>
  <c r="AX28" i="2"/>
  <c r="AC28" i="2" a="1"/>
  <c r="I28" i="2"/>
  <c r="AG28" i="2" a="1"/>
  <c r="K28" i="2" a="1"/>
  <c r="AK28" i="2" a="1"/>
  <c r="E28" i="2"/>
  <c r="AI28" i="2"/>
  <c r="AN28" i="2"/>
  <c r="AP28" i="2"/>
  <c r="AF28" i="2" a="1"/>
  <c r="L28" i="2" a="1"/>
  <c r="AS28" i="2"/>
  <c r="AO28" i="2"/>
  <c r="AU28" i="2" a="1"/>
  <c r="AD28" i="2" a="1"/>
  <c r="BC28" i="2" a="1"/>
  <c r="AV28" i="2" a="1"/>
  <c r="AT28" i="2" a="1"/>
  <c r="H28" i="2" a="1"/>
  <c r="AL28" i="2"/>
  <c r="AQ28" i="2"/>
  <c r="AH28" i="2"/>
  <c r="J28" i="2"/>
  <c r="AJ28" i="2"/>
  <c r="N28" i="2" a="1"/>
  <c r="F28" i="2"/>
  <c r="Q28" i="2" s="1" a="1"/>
  <c r="M28" i="2" a="1"/>
  <c r="AR28" i="2"/>
  <c r="S29" i="2"/>
  <c r="M28" i="2" l="1"/>
  <c r="Q28" i="2"/>
  <c r="N28" i="2"/>
  <c r="H28" i="2"/>
  <c r="AT28" i="2"/>
  <c r="AV28" i="2"/>
  <c r="BC28" i="2"/>
  <c r="AD28" i="2"/>
  <c r="AU28" i="2"/>
  <c r="L28" i="2"/>
  <c r="AF28" i="2"/>
  <c r="AK28" i="2"/>
  <c r="K28" i="2"/>
  <c r="AG28" i="2"/>
  <c r="AC28" i="2"/>
  <c r="Z29" i="2"/>
  <c r="Y29" i="2"/>
  <c r="X29" i="2"/>
  <c r="T29" i="2"/>
  <c r="U29" i="2" s="1"/>
  <c r="AW28" i="2" l="1"/>
  <c r="AE28" i="2" l="1"/>
  <c r="AA28" i="2" l="1"/>
  <c r="R28" i="2"/>
  <c r="AM28" i="2" l="1"/>
  <c r="AB28" i="2"/>
  <c r="AX27" i="2"/>
  <c r="AC27" i="2" a="1"/>
  <c r="I27" i="2"/>
  <c r="AR27" i="2"/>
  <c r="AD27" i="2" a="1"/>
  <c r="BC27" i="2" a="1"/>
  <c r="J27" i="2"/>
  <c r="AS27" i="2"/>
  <c r="AO27" i="2"/>
  <c r="AF27" i="2" a="1"/>
  <c r="AL27" i="2"/>
  <c r="AG27" i="2" a="1"/>
  <c r="AN27" i="2"/>
  <c r="K27" i="2" a="1"/>
  <c r="AP27" i="2"/>
  <c r="N27" i="2" a="1"/>
  <c r="M27" i="2" a="1"/>
  <c r="AH27" i="2"/>
  <c r="AJ27" i="2"/>
  <c r="AI27" i="2"/>
  <c r="AK27" i="2" a="1"/>
  <c r="F27" i="2"/>
  <c r="Q27" i="2" s="1" a="1"/>
  <c r="AT27" i="2" a="1"/>
  <c r="H27" i="2" a="1"/>
  <c r="AV27" i="2" a="1"/>
  <c r="E27" i="2"/>
  <c r="AQ27" i="2"/>
  <c r="L27" i="2" a="1"/>
  <c r="AU27" i="2" a="1"/>
  <c r="S28" i="2"/>
  <c r="AU27" i="2" l="1"/>
  <c r="L27" i="2"/>
  <c r="AV27" i="2"/>
  <c r="H27" i="2"/>
  <c r="AT27" i="2"/>
  <c r="Q27" i="2"/>
  <c r="AK27" i="2"/>
  <c r="M27" i="2"/>
  <c r="N27" i="2"/>
  <c r="K27" i="2"/>
  <c r="AG27" i="2"/>
  <c r="AF27" i="2"/>
  <c r="BC27" i="2"/>
  <c r="AD27" i="2"/>
  <c r="AC27" i="2"/>
  <c r="Z28" i="2"/>
  <c r="Y28" i="2"/>
  <c r="X28" i="2"/>
  <c r="T28" i="2"/>
  <c r="U28" i="2" s="1"/>
  <c r="AW27" i="2" l="1"/>
  <c r="AE27" i="2" l="1"/>
  <c r="AA27" i="2" l="1"/>
  <c r="R27" i="2"/>
  <c r="AM27" i="2" l="1"/>
  <c r="AB27" i="2"/>
  <c r="AX26" i="2"/>
  <c r="AC26" i="2" a="1"/>
  <c r="I26" i="2"/>
  <c r="AK26" i="2" a="1"/>
  <c r="AJ26" i="2"/>
  <c r="AQ26" i="2"/>
  <c r="AG26" i="2" a="1"/>
  <c r="AO26" i="2"/>
  <c r="E26" i="2"/>
  <c r="AP26" i="2"/>
  <c r="AT26" i="2" a="1"/>
  <c r="H26" i="2" a="1"/>
  <c r="AU26" i="2" a="1"/>
  <c r="AV26" i="2" a="1"/>
  <c r="AF26" i="2" a="1"/>
  <c r="AD26" i="2" a="1"/>
  <c r="AR26" i="2"/>
  <c r="AI26" i="2"/>
  <c r="AN26" i="2"/>
  <c r="AL26" i="2"/>
  <c r="N26" i="2" a="1"/>
  <c r="AS26" i="2"/>
  <c r="F26" i="2"/>
  <c r="Q26" i="2" s="1" a="1"/>
  <c r="L26" i="2" a="1"/>
  <c r="BC26" i="2" a="1"/>
  <c r="K26" i="2" a="1"/>
  <c r="AH26" i="2"/>
  <c r="J26" i="2"/>
  <c r="M26" i="2" a="1"/>
  <c r="S27" i="2"/>
  <c r="M26" i="2" l="1"/>
  <c r="K26" i="2"/>
  <c r="BC26" i="2"/>
  <c r="L26" i="2"/>
  <c r="Q26" i="2"/>
  <c r="N26" i="2"/>
  <c r="AD26" i="2"/>
  <c r="AF26" i="2"/>
  <c r="AV26" i="2"/>
  <c r="AU26" i="2"/>
  <c r="H26" i="2"/>
  <c r="AT26" i="2"/>
  <c r="AG26" i="2"/>
  <c r="AK26" i="2"/>
  <c r="AC26" i="2"/>
  <c r="Z27" i="2"/>
  <c r="Y27" i="2"/>
  <c r="X27" i="2"/>
  <c r="T27" i="2"/>
  <c r="U27" i="2" s="1"/>
  <c r="AW26" i="2" l="1"/>
  <c r="AE26" i="2" l="1"/>
  <c r="AA26" i="2" l="1"/>
  <c r="R26" i="2"/>
  <c r="AM26" i="2" l="1"/>
  <c r="AB26" i="2"/>
  <c r="AX25" i="2"/>
  <c r="AC25" i="2" a="1"/>
  <c r="AP25" i="2"/>
  <c r="M25" i="2" a="1"/>
  <c r="N25" i="2" a="1"/>
  <c r="AF25" i="2" a="1"/>
  <c r="AD25" i="2" a="1"/>
  <c r="F25" i="2"/>
  <c r="AQ25" i="2"/>
  <c r="AI25" i="2"/>
  <c r="AH25" i="2"/>
  <c r="K25" i="2" a="1"/>
  <c r="AT25" i="2" a="1"/>
  <c r="H25" i="2" a="1"/>
  <c r="J25" i="2"/>
  <c r="AU25" i="2" a="1"/>
  <c r="AN25" i="2"/>
  <c r="AS25" i="2"/>
  <c r="AL25" i="2"/>
  <c r="AJ25" i="2"/>
  <c r="AK25" i="2" a="1"/>
  <c r="L25" i="2" a="1"/>
  <c r="AV25" i="2" a="1"/>
  <c r="AR25" i="2"/>
  <c r="AG25" i="2" a="1"/>
  <c r="AO25" i="2"/>
  <c r="I25" i="2"/>
  <c r="E25" i="2"/>
  <c r="BC25" i="2" a="1"/>
  <c r="S26" i="2"/>
  <c r="Q25" i="2" a="1"/>
  <c r="Q25" i="2" l="1"/>
  <c r="BC25" i="2"/>
  <c r="AG25" i="2"/>
  <c r="AV25" i="2"/>
  <c r="L25" i="2"/>
  <c r="AK25" i="2"/>
  <c r="AU25" i="2"/>
  <c r="H25" i="2"/>
  <c r="AT25" i="2"/>
  <c r="K25" i="2"/>
  <c r="AD25" i="2"/>
  <c r="AF25" i="2"/>
  <c r="N25" i="2"/>
  <c r="M25" i="2"/>
  <c r="AC25" i="2"/>
  <c r="Z26" i="2"/>
  <c r="Y26" i="2"/>
  <c r="X26" i="2"/>
  <c r="T26" i="2"/>
  <c r="U26" i="2" s="1"/>
  <c r="AW25" i="2" l="1"/>
  <c r="AE25" i="2" l="1"/>
  <c r="AA25" i="2" l="1"/>
  <c r="R25" i="2"/>
  <c r="AM25" i="2" l="1"/>
  <c r="AB25" i="2"/>
  <c r="AX24" i="2"/>
  <c r="AC24" i="2" a="1"/>
  <c r="I24" i="2"/>
  <c r="AS24" i="2"/>
  <c r="AF24" i="2" a="1"/>
  <c r="AO24" i="2"/>
  <c r="AG24" i="2" a="1"/>
  <c r="AP24" i="2"/>
  <c r="J24" i="2"/>
  <c r="AH24" i="2"/>
  <c r="K24" i="2" a="1"/>
  <c r="AK24" i="2" a="1"/>
  <c r="AU24" i="2" a="1"/>
  <c r="E24" i="2"/>
  <c r="BC24" i="2" a="1"/>
  <c r="M24" i="2" a="1"/>
  <c r="AN24" i="2"/>
  <c r="AT24" i="2" a="1"/>
  <c r="H24" i="2" a="1"/>
  <c r="AR24" i="2"/>
  <c r="AI24" i="2"/>
  <c r="N24" i="2" a="1"/>
  <c r="L24" i="2" a="1"/>
  <c r="AQ24" i="2"/>
  <c r="AL24" i="2"/>
  <c r="AD24" i="2" a="1"/>
  <c r="AV24" i="2" a="1"/>
  <c r="F24" i="2"/>
  <c r="AJ24" i="2"/>
  <c r="S25" i="2"/>
  <c r="Q24" i="2" a="1"/>
  <c r="Q24" i="2" l="1"/>
  <c r="AV24" i="2"/>
  <c r="AD24" i="2"/>
  <c r="L24" i="2"/>
  <c r="N24" i="2"/>
  <c r="H24" i="2"/>
  <c r="AT24" i="2"/>
  <c r="M24" i="2"/>
  <c r="BC24" i="2"/>
  <c r="AU24" i="2"/>
  <c r="AK24" i="2"/>
  <c r="K24" i="2"/>
  <c r="AG24" i="2"/>
  <c r="AF24" i="2"/>
  <c r="AC24" i="2"/>
  <c r="Z25" i="2"/>
  <c r="X25" i="2"/>
  <c r="Y25" i="2"/>
  <c r="T25" i="2"/>
  <c r="U25" i="2" s="1"/>
  <c r="AW24" i="2" l="1"/>
  <c r="AE24" i="2" l="1"/>
  <c r="AA24" i="2" l="1"/>
  <c r="R24" i="2"/>
  <c r="AM24" i="2" l="1"/>
  <c r="AB24" i="2"/>
  <c r="AX23" i="2"/>
  <c r="AC23" i="2" a="1"/>
  <c r="I23" i="2"/>
  <c r="J23" i="2"/>
  <c r="AL23" i="2"/>
  <c r="AT23" i="2" a="1"/>
  <c r="AP23" i="2"/>
  <c r="H23" i="2" a="1"/>
  <c r="AI23" i="2"/>
  <c r="AD23" i="2" a="1"/>
  <c r="AO23" i="2"/>
  <c r="AK23" i="2" a="1"/>
  <c r="AR23" i="2"/>
  <c r="AU23" i="2" a="1"/>
  <c r="AS23" i="2"/>
  <c r="K23" i="2" a="1"/>
  <c r="AQ23" i="2"/>
  <c r="BC23" i="2" a="1"/>
  <c r="AH23" i="2"/>
  <c r="F23" i="2"/>
  <c r="Q23" i="2" s="1" a="1"/>
  <c r="AG23" i="2" a="1"/>
  <c r="AV23" i="2" a="1"/>
  <c r="AF23" i="2" a="1"/>
  <c r="L23" i="2" a="1"/>
  <c r="N23" i="2" a="1"/>
  <c r="AN23" i="2"/>
  <c r="E23" i="2"/>
  <c r="AJ23" i="2"/>
  <c r="M23" i="2" a="1"/>
  <c r="S24" i="2"/>
  <c r="M23" i="2" l="1"/>
  <c r="N23" i="2"/>
  <c r="L23" i="2"/>
  <c r="AF23" i="2"/>
  <c r="AV23" i="2"/>
  <c r="AG23" i="2"/>
  <c r="Q23" i="2"/>
  <c r="BC23" i="2"/>
  <c r="K23" i="2"/>
  <c r="AU23" i="2"/>
  <c r="AK23" i="2"/>
  <c r="AD23" i="2"/>
  <c r="H23" i="2"/>
  <c r="AT23" i="2"/>
  <c r="AC23" i="2"/>
  <c r="Z24" i="2"/>
  <c r="Y24" i="2"/>
  <c r="X24" i="2"/>
  <c r="T24" i="2"/>
  <c r="U24" i="2" s="1"/>
  <c r="AW23" i="2" l="1"/>
  <c r="AE23" i="2" l="1"/>
  <c r="AA23" i="2" l="1"/>
  <c r="R23" i="2"/>
  <c r="AM23" i="2" l="1"/>
  <c r="AB23" i="2"/>
  <c r="AX22" i="2"/>
  <c r="AC22" i="2" a="1"/>
  <c r="I22" i="2"/>
  <c r="AL22" i="2"/>
  <c r="AN22" i="2"/>
  <c r="AP22" i="2"/>
  <c r="J22" i="2"/>
  <c r="AU22" i="2" a="1"/>
  <c r="AV22" i="2" a="1"/>
  <c r="N22" i="2" a="1"/>
  <c r="AT22" i="2" a="1"/>
  <c r="H22" i="2" a="1"/>
  <c r="F22" i="2"/>
  <c r="Q22" i="2" s="1" a="1"/>
  <c r="BC22" i="2" a="1"/>
  <c r="AS22" i="2"/>
  <c r="AI22" i="2"/>
  <c r="AG22" i="2" a="1"/>
  <c r="AJ22" i="2"/>
  <c r="E22" i="2"/>
  <c r="K22" i="2" a="1"/>
  <c r="AD22" i="2" a="1"/>
  <c r="AR22" i="2"/>
  <c r="AF22" i="2" a="1"/>
  <c r="AQ22" i="2"/>
  <c r="AK22" i="2" a="1"/>
  <c r="AO22" i="2"/>
  <c r="AH22" i="2"/>
  <c r="L22" i="2" a="1"/>
  <c r="M22" i="2" a="1"/>
  <c r="S23" i="2"/>
  <c r="M22" i="2" l="1"/>
  <c r="L22" i="2"/>
  <c r="AK22" i="2"/>
  <c r="AF22" i="2"/>
  <c r="AD22" i="2"/>
  <c r="K22" i="2"/>
  <c r="AG22" i="2"/>
  <c r="BC22" i="2"/>
  <c r="Q22" i="2"/>
  <c r="H22" i="2"/>
  <c r="AT22" i="2"/>
  <c r="N22" i="2"/>
  <c r="AV22" i="2"/>
  <c r="AU22" i="2"/>
  <c r="AC22" i="2"/>
  <c r="Z23" i="2"/>
  <c r="Y23" i="2"/>
  <c r="X23" i="2"/>
  <c r="T23" i="2"/>
  <c r="U23" i="2" s="1"/>
  <c r="AW22" i="2" l="1"/>
  <c r="AE22" i="2" l="1"/>
  <c r="AA22" i="2" l="1"/>
  <c r="R22" i="2"/>
  <c r="AM22" i="2" l="1"/>
  <c r="AB22" i="2"/>
  <c r="AX21" i="2"/>
  <c r="S22" i="2"/>
  <c r="AC21" i="2" a="1"/>
  <c r="AK21" i="2" a="1"/>
  <c r="BC21" i="2" a="1"/>
  <c r="AT21" i="2" a="1"/>
  <c r="H21" i="2" a="1"/>
  <c r="N21" i="2" a="1"/>
  <c r="I21" i="2"/>
  <c r="AU21" i="2" a="1"/>
  <c r="AH21" i="2"/>
  <c r="AN21" i="2"/>
  <c r="AJ21" i="2"/>
  <c r="AF21" i="2" a="1"/>
  <c r="AQ21" i="2"/>
  <c r="K21" i="2" a="1"/>
  <c r="L21" i="2" a="1"/>
  <c r="M21" i="2" a="1"/>
  <c r="AR21" i="2"/>
  <c r="AV21" i="2" a="1"/>
  <c r="AP21" i="2"/>
  <c r="AD21" i="2" a="1"/>
  <c r="E21" i="2"/>
  <c r="J21" i="2"/>
  <c r="AO21" i="2"/>
  <c r="AS21" i="2"/>
  <c r="F21" i="2"/>
  <c r="Q21" i="2" s="1" a="1"/>
  <c r="AG21" i="2" a="1"/>
  <c r="AI21" i="2"/>
  <c r="AL21" i="2"/>
  <c r="AG21" i="2" l="1"/>
  <c r="Q21" i="2"/>
  <c r="AD21" i="2"/>
  <c r="AV21" i="2"/>
  <c r="M21" i="2"/>
  <c r="L21" i="2"/>
  <c r="K21" i="2"/>
  <c r="AF21" i="2"/>
  <c r="AU21" i="2"/>
  <c r="N21" i="2"/>
  <c r="H21" i="2"/>
  <c r="AT21" i="2"/>
  <c r="BC21" i="2"/>
  <c r="AK21" i="2"/>
  <c r="AC21" i="2"/>
  <c r="Z22" i="2"/>
  <c r="Y22" i="2"/>
  <c r="X22" i="2"/>
  <c r="T22" i="2"/>
  <c r="U22" i="2" s="1"/>
  <c r="AW21" i="2" l="1"/>
  <c r="AE21" i="2" l="1"/>
  <c r="AA21" i="2" l="1"/>
  <c r="R21" i="2"/>
  <c r="AM21" i="2" l="1"/>
  <c r="AB21" i="2"/>
  <c r="AX20" i="2"/>
  <c r="S21" i="2"/>
  <c r="AC20" i="2" a="1"/>
  <c r="I20" i="2"/>
  <c r="AK20" i="2" a="1"/>
  <c r="H20" i="2" a="1"/>
  <c r="AH20" i="2"/>
  <c r="M20" i="2" a="1"/>
  <c r="AT20" i="2" a="1"/>
  <c r="BC20" i="2" a="1"/>
  <c r="AO20" i="2"/>
  <c r="AD20" i="2" a="1"/>
  <c r="E20" i="2"/>
  <c r="AR20" i="2"/>
  <c r="AF20" i="2" a="1"/>
  <c r="AS20" i="2"/>
  <c r="AG20" i="2" a="1"/>
  <c r="L20" i="2" a="1"/>
  <c r="AQ20" i="2"/>
  <c r="AJ20" i="2"/>
  <c r="J20" i="2"/>
  <c r="N20" i="2" a="1"/>
  <c r="AI20" i="2"/>
  <c r="AV20" i="2" a="1"/>
  <c r="F20" i="2"/>
  <c r="Q20" i="2" s="1" a="1"/>
  <c r="AL20" i="2"/>
  <c r="AN20" i="2"/>
  <c r="AU20" i="2" a="1"/>
  <c r="AP20" i="2"/>
  <c r="K20" i="2" a="1"/>
  <c r="K20" i="2" l="1"/>
  <c r="AU20" i="2"/>
  <c r="Q20" i="2"/>
  <c r="AV20" i="2"/>
  <c r="N20" i="2"/>
  <c r="L20" i="2"/>
  <c r="AG20" i="2"/>
  <c r="AF20" i="2"/>
  <c r="AD20" i="2"/>
  <c r="BC20" i="2"/>
  <c r="AT20" i="2"/>
  <c r="M20" i="2"/>
  <c r="H20" i="2"/>
  <c r="AK20" i="2"/>
  <c r="AC20" i="2"/>
  <c r="Z21" i="2"/>
  <c r="Y21" i="2"/>
  <c r="X21" i="2"/>
  <c r="T21" i="2"/>
  <c r="U21" i="2" s="1"/>
  <c r="AW20" i="2" l="1"/>
  <c r="AE20" i="2" l="1"/>
  <c r="AA20" i="2" l="1"/>
  <c r="R20" i="2"/>
  <c r="AM20" i="2" l="1"/>
  <c r="AB20" i="2"/>
  <c r="AX19" i="2"/>
  <c r="S20" i="2"/>
  <c r="AC19" i="2" a="1"/>
  <c r="I19" i="2"/>
  <c r="AK19" i="2" a="1"/>
  <c r="M19" i="2" a="1"/>
  <c r="E19" i="2"/>
  <c r="N19" i="2" a="1"/>
  <c r="AR19" i="2"/>
  <c r="J19" i="2"/>
  <c r="AO19" i="2"/>
  <c r="K19" i="2" a="1"/>
  <c r="AH19" i="2"/>
  <c r="AJ19" i="2"/>
  <c r="AP19" i="2"/>
  <c r="AI19" i="2"/>
  <c r="AQ19" i="2"/>
  <c r="AF19" i="2" a="1"/>
  <c r="AU19" i="2" a="1"/>
  <c r="AL19" i="2"/>
  <c r="AS19" i="2"/>
  <c r="L19" i="2" a="1"/>
  <c r="AT19" i="2" a="1"/>
  <c r="H19" i="2" a="1"/>
  <c r="AG19" i="2" a="1"/>
  <c r="F19" i="2"/>
  <c r="Q19" i="2" s="1" a="1"/>
  <c r="AV19" i="2" a="1"/>
  <c r="BC19" i="2" a="1"/>
  <c r="AD19" i="2" a="1"/>
  <c r="AN19" i="2"/>
  <c r="AD19" i="2" l="1"/>
  <c r="BC19" i="2"/>
  <c r="AV19" i="2"/>
  <c r="Q19" i="2"/>
  <c r="AG19" i="2"/>
  <c r="H19" i="2"/>
  <c r="AT19" i="2"/>
  <c r="L19" i="2"/>
  <c r="AU19" i="2"/>
  <c r="AF19" i="2"/>
  <c r="K19" i="2"/>
  <c r="N19" i="2"/>
  <c r="M19" i="2"/>
  <c r="AK19" i="2"/>
  <c r="AC19" i="2"/>
  <c r="Z20" i="2"/>
  <c r="Y20" i="2"/>
  <c r="X20" i="2"/>
  <c r="T20" i="2"/>
  <c r="U20" i="2" s="1"/>
  <c r="AW19" i="2" l="1"/>
  <c r="AE19" i="2" l="1"/>
  <c r="AA19" i="2" l="1"/>
  <c r="R19" i="2"/>
  <c r="AM19" i="2" l="1"/>
  <c r="AB19" i="2"/>
  <c r="AX18" i="2"/>
  <c r="AC18" i="2" a="1"/>
  <c r="I18" i="2"/>
  <c r="AU18" i="2" a="1"/>
  <c r="AG18" i="2" a="1"/>
  <c r="AK18" i="2" a="1"/>
  <c r="L18" i="2" a="1"/>
  <c r="AD18" i="2" a="1"/>
  <c r="K18" i="2" a="1"/>
  <c r="J18" i="2"/>
  <c r="AI18" i="2"/>
  <c r="AL18" i="2"/>
  <c r="AR18" i="2"/>
  <c r="AV18" i="2" a="1"/>
  <c r="F18" i="2"/>
  <c r="Q18" i="2" s="1" a="1"/>
  <c r="BC18" i="2" a="1"/>
  <c r="AS18" i="2"/>
  <c r="AT18" i="2" a="1"/>
  <c r="H18" i="2" a="1"/>
  <c r="AH18" i="2"/>
  <c r="M18" i="2" a="1"/>
  <c r="AJ18" i="2"/>
  <c r="AN18" i="2"/>
  <c r="AO18" i="2"/>
  <c r="AP18" i="2"/>
  <c r="N18" i="2" a="1"/>
  <c r="AF18" i="2" a="1"/>
  <c r="AQ18" i="2"/>
  <c r="E18" i="2"/>
  <c r="S19" i="2"/>
  <c r="AF18" i="2" l="1"/>
  <c r="N18" i="2"/>
  <c r="M18" i="2"/>
  <c r="H18" i="2"/>
  <c r="AT18" i="2"/>
  <c r="BC18" i="2"/>
  <c r="Q18" i="2"/>
  <c r="AV18" i="2"/>
  <c r="K18" i="2"/>
  <c r="AD18" i="2"/>
  <c r="L18" i="2"/>
  <c r="AK18" i="2"/>
  <c r="AG18" i="2"/>
  <c r="AU18" i="2"/>
  <c r="AC18" i="2"/>
  <c r="Z19" i="2"/>
  <c r="Y19" i="2"/>
  <c r="X19" i="2"/>
  <c r="T19" i="2"/>
  <c r="U19" i="2" s="1"/>
  <c r="AW18" i="2" l="1"/>
  <c r="AE18" i="2" l="1"/>
  <c r="AA18" i="2" l="1"/>
  <c r="R18" i="2"/>
  <c r="AM18" i="2" l="1"/>
  <c r="AB18" i="2"/>
  <c r="AX17" i="2"/>
  <c r="AC17" i="2" a="1"/>
  <c r="I17" i="2"/>
  <c r="K17" i="2" a="1"/>
  <c r="AT17" i="2" a="1"/>
  <c r="H17" i="2" a="1"/>
  <c r="AU17" i="2" a="1"/>
  <c r="AI17" i="2"/>
  <c r="AP17" i="2"/>
  <c r="AK17" i="2" a="1"/>
  <c r="AQ17" i="2"/>
  <c r="N17" i="2" a="1"/>
  <c r="M17" i="2" a="1"/>
  <c r="AG17" i="2" a="1"/>
  <c r="AF17" i="2" a="1"/>
  <c r="AD17" i="2" a="1"/>
  <c r="J17" i="2"/>
  <c r="L17" i="2" a="1"/>
  <c r="AV17" i="2" a="1"/>
  <c r="E17" i="2"/>
  <c r="AN17" i="2"/>
  <c r="AJ17" i="2"/>
  <c r="AO17" i="2"/>
  <c r="AS17" i="2"/>
  <c r="F17" i="2"/>
  <c r="Q17" i="2" s="1" a="1"/>
  <c r="AL17" i="2"/>
  <c r="AR17" i="2"/>
  <c r="AH17" i="2"/>
  <c r="BC17" i="2" a="1"/>
  <c r="S18" i="2"/>
  <c r="BC17" i="2" l="1"/>
  <c r="Q17" i="2"/>
  <c r="AV17" i="2"/>
  <c r="L17" i="2"/>
  <c r="AD17" i="2"/>
  <c r="AF17" i="2"/>
  <c r="AG17" i="2"/>
  <c r="M17" i="2"/>
  <c r="N17" i="2"/>
  <c r="AK17" i="2"/>
  <c r="AU17" i="2"/>
  <c r="H17" i="2"/>
  <c r="AT17" i="2"/>
  <c r="K17" i="2"/>
  <c r="AC17" i="2"/>
  <c r="Z18" i="2"/>
  <c r="Y18" i="2"/>
  <c r="X18" i="2"/>
  <c r="T18" i="2"/>
  <c r="U18" i="2" s="1"/>
  <c r="AW17" i="2" l="1"/>
  <c r="AE17" i="2" l="1"/>
  <c r="AA17" i="2" l="1"/>
  <c r="R17" i="2"/>
  <c r="AM17" i="2" l="1"/>
  <c r="AB17" i="2"/>
  <c r="AX16" i="2"/>
  <c r="AC16" i="2" a="1"/>
  <c r="AL16" i="2"/>
  <c r="J16" i="2"/>
  <c r="AJ16" i="2"/>
  <c r="K16" i="2" a="1"/>
  <c r="I16" i="2"/>
  <c r="L16" i="2" a="1"/>
  <c r="AS16" i="2"/>
  <c r="E16" i="2"/>
  <c r="AP16" i="2"/>
  <c r="F16" i="2"/>
  <c r="Q16" i="2" s="1" a="1"/>
  <c r="AR16" i="2"/>
  <c r="AF16" i="2" a="1"/>
  <c r="H16" i="2" a="1"/>
  <c r="AT16" i="2" a="1"/>
  <c r="AQ16" i="2"/>
  <c r="AH16" i="2"/>
  <c r="AN16" i="2"/>
  <c r="AD16" i="2" a="1"/>
  <c r="AG16" i="2" a="1"/>
  <c r="AK16" i="2" a="1"/>
  <c r="BC16" i="2" a="1"/>
  <c r="AO16" i="2"/>
  <c r="N16" i="2" a="1"/>
  <c r="M16" i="2" a="1"/>
  <c r="AU16" i="2" a="1"/>
  <c r="AI16" i="2"/>
  <c r="AV16" i="2" a="1"/>
  <c r="S17" i="2"/>
  <c r="AV16" i="2" l="1"/>
  <c r="AU16" i="2"/>
  <c r="M16" i="2"/>
  <c r="N16" i="2"/>
  <c r="BC16" i="2"/>
  <c r="AK16" i="2"/>
  <c r="AG16" i="2"/>
  <c r="AD16" i="2"/>
  <c r="AT16" i="2"/>
  <c r="H16" i="2"/>
  <c r="AF16" i="2"/>
  <c r="Q16" i="2"/>
  <c r="L16" i="2"/>
  <c r="K16" i="2"/>
  <c r="AC16" i="2"/>
  <c r="Z17" i="2"/>
  <c r="Y17" i="2"/>
  <c r="X17" i="2"/>
  <c r="T17" i="2"/>
  <c r="U17" i="2" s="1"/>
  <c r="AW16" i="2" l="1"/>
  <c r="AE16" i="2" l="1"/>
  <c r="AA16" i="2" l="1"/>
  <c r="R16" i="2"/>
  <c r="AM16" i="2" l="1"/>
  <c r="AB16" i="2"/>
  <c r="AX15" i="2"/>
  <c r="S16" i="2"/>
  <c r="AC15" i="2" a="1"/>
  <c r="I15" i="2"/>
  <c r="AT15" i="2" a="1"/>
  <c r="H15" i="2" a="1"/>
  <c r="AK15" i="2" a="1"/>
  <c r="AD15" i="2" a="1"/>
  <c r="E15" i="2"/>
  <c r="AS15" i="2"/>
  <c r="AU15" i="2" a="1"/>
  <c r="AI15" i="2"/>
  <c r="AH15" i="2"/>
  <c r="AR15" i="2"/>
  <c r="J15" i="2"/>
  <c r="L15" i="2" a="1"/>
  <c r="AP15" i="2"/>
  <c r="AN15" i="2"/>
  <c r="M15" i="2" a="1"/>
  <c r="AF15" i="2" a="1"/>
  <c r="BC15" i="2" a="1"/>
  <c r="AQ15" i="2"/>
  <c r="F15" i="2"/>
  <c r="Q15" i="2" s="1" a="1"/>
  <c r="AJ15" i="2"/>
  <c r="AV15" i="2" a="1"/>
  <c r="AO15" i="2"/>
  <c r="K15" i="2" a="1"/>
  <c r="N15" i="2" a="1"/>
  <c r="AG15" i="2" a="1"/>
  <c r="AL15" i="2"/>
  <c r="AG15" i="2" l="1"/>
  <c r="N15" i="2"/>
  <c r="K15" i="2"/>
  <c r="AV15" i="2"/>
  <c r="Q15" i="2"/>
  <c r="BC15" i="2"/>
  <c r="AF15" i="2"/>
  <c r="M15" i="2"/>
  <c r="L15" i="2"/>
  <c r="AU15" i="2"/>
  <c r="AD15" i="2"/>
  <c r="AK15" i="2"/>
  <c r="H15" i="2"/>
  <c r="AT15" i="2"/>
  <c r="AC15" i="2"/>
  <c r="Z16" i="2"/>
  <c r="Y16" i="2"/>
  <c r="X16" i="2"/>
  <c r="T16" i="2"/>
  <c r="U16" i="2" s="1"/>
  <c r="AW15" i="2" l="1"/>
  <c r="AE15" i="2" l="1"/>
  <c r="AA15" i="2" l="1"/>
  <c r="R15" i="2"/>
  <c r="AM15" i="2" l="1"/>
  <c r="AB15" i="2"/>
  <c r="AX14" i="2"/>
  <c r="AC14" i="2" a="1"/>
  <c r="I14" i="2"/>
  <c r="AO14" i="2"/>
  <c r="AI14" i="2"/>
  <c r="AD14" i="2" a="1"/>
  <c r="AP14" i="2"/>
  <c r="AU14" i="2" a="1"/>
  <c r="AL14" i="2"/>
  <c r="F14" i="2"/>
  <c r="Q14" i="2" s="1" a="1"/>
  <c r="BC14" i="2" a="1"/>
  <c r="AG14" i="2" a="1"/>
  <c r="AJ14" i="2"/>
  <c r="N14" i="2" a="1"/>
  <c r="AQ14" i="2"/>
  <c r="AN14" i="2"/>
  <c r="AK14" i="2" a="1"/>
  <c r="AH14" i="2"/>
  <c r="K14" i="2" a="1"/>
  <c r="AS14" i="2"/>
  <c r="J14" i="2"/>
  <c r="AT14" i="2" a="1"/>
  <c r="H14" i="2" a="1"/>
  <c r="E14" i="2"/>
  <c r="M14" i="2" a="1"/>
  <c r="AF14" i="2" a="1"/>
  <c r="AR14" i="2"/>
  <c r="L14" i="2" a="1"/>
  <c r="AV14" i="2" a="1"/>
  <c r="S15" i="2"/>
  <c r="AV14" i="2" l="1"/>
  <c r="L14" i="2"/>
  <c r="AF14" i="2"/>
  <c r="M14" i="2"/>
  <c r="H14" i="2"/>
  <c r="AT14" i="2"/>
  <c r="K14" i="2"/>
  <c r="AK14" i="2"/>
  <c r="N14" i="2"/>
  <c r="AG14" i="2"/>
  <c r="BC14" i="2"/>
  <c r="Q14" i="2"/>
  <c r="AU14" i="2"/>
  <c r="AD14" i="2"/>
  <c r="AC14" i="2"/>
  <c r="Z15" i="2"/>
  <c r="Y15" i="2"/>
  <c r="X15" i="2"/>
  <c r="T15" i="2"/>
  <c r="U15" i="2" s="1"/>
  <c r="AW14" i="2" l="1"/>
  <c r="AE14" i="2" l="1"/>
  <c r="AA14" i="2" l="1"/>
  <c r="R14" i="2"/>
  <c r="AM14" i="2" l="1"/>
  <c r="AB14" i="2"/>
  <c r="AX13" i="2"/>
  <c r="I13" i="2"/>
  <c r="AC13" i="2" a="1"/>
  <c r="F13" i="2"/>
  <c r="Q13" i="2" s="1" a="1"/>
  <c r="AQ13" i="2"/>
  <c r="K13" i="2" a="1"/>
  <c r="AJ13" i="2"/>
  <c r="AG13" i="2" a="1"/>
  <c r="AL13" i="2"/>
  <c r="AN13" i="2"/>
  <c r="AK13" i="2" a="1"/>
  <c r="N13" i="2" a="1"/>
  <c r="AV13" i="2" a="1"/>
  <c r="AP13" i="2"/>
  <c r="AO13" i="2"/>
  <c r="L13" i="2" a="1"/>
  <c r="M13" i="2" a="1"/>
  <c r="AS13" i="2"/>
  <c r="AU13" i="2" a="1"/>
  <c r="AD13" i="2" a="1"/>
  <c r="BC13" i="2" a="1"/>
  <c r="AH13" i="2"/>
  <c r="AR13" i="2"/>
  <c r="AT13" i="2" a="1"/>
  <c r="E13" i="2"/>
  <c r="AI13" i="2"/>
  <c r="J13" i="2"/>
  <c r="AF13" i="2" a="1"/>
  <c r="H13" i="2" a="1"/>
  <c r="S14" i="2"/>
  <c r="H13" i="2" l="1"/>
  <c r="AF13" i="2"/>
  <c r="AT13" i="2"/>
  <c r="BC13" i="2"/>
  <c r="AD13" i="2"/>
  <c r="AU13" i="2"/>
  <c r="M13" i="2"/>
  <c r="L13" i="2"/>
  <c r="AV13" i="2"/>
  <c r="N13" i="2"/>
  <c r="AK13" i="2"/>
  <c r="AG13" i="2"/>
  <c r="K13" i="2"/>
  <c r="Q13" i="2"/>
  <c r="AC13" i="2"/>
  <c r="Z14" i="2"/>
  <c r="Y14" i="2"/>
  <c r="X14" i="2"/>
  <c r="T14" i="2"/>
  <c r="U14" i="2" s="1"/>
  <c r="AW13" i="2" l="1"/>
  <c r="AE13" i="2" l="1"/>
  <c r="AA13" i="2" l="1"/>
  <c r="R13" i="2"/>
  <c r="AM13" i="2" l="1"/>
  <c r="AB13" i="2"/>
  <c r="AX12" i="2"/>
  <c r="S13" i="2"/>
  <c r="AC12" i="2" a="1"/>
  <c r="I12" i="2"/>
  <c r="AF12" i="2" a="1"/>
  <c r="AG12" i="2" a="1"/>
  <c r="AJ12" i="2"/>
  <c r="AL12" i="2"/>
  <c r="AT12" i="2" a="1"/>
  <c r="H12" i="2" a="1"/>
  <c r="AO12" i="2"/>
  <c r="K12" i="2" a="1"/>
  <c r="AK12" i="2" a="1"/>
  <c r="AU12" i="2" a="1"/>
  <c r="AS12" i="2"/>
  <c r="J12" i="2"/>
  <c r="AD12" i="2" a="1"/>
  <c r="AN12" i="2"/>
  <c r="F12" i="2"/>
  <c r="Q12" i="2" s="1" a="1"/>
  <c r="AP12" i="2"/>
  <c r="M12" i="2" a="1"/>
  <c r="AR12" i="2"/>
  <c r="AH12" i="2"/>
  <c r="L12" i="2" a="1"/>
  <c r="AQ12" i="2"/>
  <c r="AV12" i="2" a="1"/>
  <c r="AI12" i="2"/>
  <c r="BC12" i="2" a="1"/>
  <c r="E12" i="2"/>
  <c r="N12" i="2" a="1"/>
  <c r="N12" i="2" l="1"/>
  <c r="BC12" i="2"/>
  <c r="AV12" i="2"/>
  <c r="L12" i="2"/>
  <c r="M12" i="2"/>
  <c r="Q12" i="2"/>
  <c r="AD12" i="2"/>
  <c r="AU12" i="2"/>
  <c r="AK12" i="2"/>
  <c r="K12" i="2"/>
  <c r="H12" i="2"/>
  <c r="AT12" i="2"/>
  <c r="AG12" i="2"/>
  <c r="AF12" i="2"/>
  <c r="AC12" i="2"/>
  <c r="Z13" i="2"/>
  <c r="Y13" i="2"/>
  <c r="X13" i="2"/>
  <c r="T13" i="2"/>
  <c r="U13" i="2" s="1"/>
  <c r="AW12" i="2" l="1"/>
  <c r="AE12" i="2" l="1"/>
  <c r="AA12" i="2" l="1"/>
  <c r="R12" i="2"/>
  <c r="AM12" i="2" l="1"/>
  <c r="AB12" i="2"/>
  <c r="AX11" i="2"/>
  <c r="AC11" i="2" a="1"/>
  <c r="I11" i="2"/>
  <c r="AJ11" i="2"/>
  <c r="E11" i="2"/>
  <c r="M11" i="2" a="1"/>
  <c r="AU11" i="2" a="1"/>
  <c r="AV11" i="2" a="1"/>
  <c r="AN11" i="2"/>
  <c r="BC11" i="2" a="1"/>
  <c r="AP11" i="2"/>
  <c r="K11" i="2" a="1"/>
  <c r="AT11" i="2" a="1"/>
  <c r="H11" i="2" a="1"/>
  <c r="AO11" i="2"/>
  <c r="AF11" i="2" a="1"/>
  <c r="AI11" i="2"/>
  <c r="AD11" i="2" a="1"/>
  <c r="AR11" i="2"/>
  <c r="AK11" i="2" a="1"/>
  <c r="AH11" i="2"/>
  <c r="AG11" i="2" a="1"/>
  <c r="L11" i="2" a="1"/>
  <c r="AQ11" i="2"/>
  <c r="F11" i="2"/>
  <c r="Q11" i="2" s="1" a="1"/>
  <c r="J11" i="2"/>
  <c r="AS11" i="2"/>
  <c r="N11" i="2" a="1"/>
  <c r="AL11" i="2"/>
  <c r="S12" i="2"/>
  <c r="N11" i="2" l="1"/>
  <c r="Q11" i="2"/>
  <c r="L11" i="2"/>
  <c r="AG11" i="2"/>
  <c r="AK11" i="2"/>
  <c r="AD11" i="2"/>
  <c r="AF11" i="2"/>
  <c r="H11" i="2"/>
  <c r="AT11" i="2"/>
  <c r="K11" i="2"/>
  <c r="BC11" i="2"/>
  <c r="AV11" i="2"/>
  <c r="AU11" i="2"/>
  <c r="M11" i="2"/>
  <c r="AC11" i="2"/>
  <c r="Z12" i="2"/>
  <c r="Y12" i="2"/>
  <c r="X12" i="2"/>
  <c r="T12" i="2"/>
  <c r="U12" i="2" s="1"/>
  <c r="AW11" i="2" l="1"/>
  <c r="AE11" i="2" l="1"/>
  <c r="AA11" i="2" l="1"/>
  <c r="R11" i="2"/>
  <c r="AM11" i="2" l="1"/>
  <c r="AB11" i="2"/>
  <c r="AX10" i="2"/>
  <c r="AC10" i="2" a="1"/>
  <c r="AI10" i="2"/>
  <c r="AQ10" i="2"/>
  <c r="AP10" i="2"/>
  <c r="F10" i="2"/>
  <c r="AL10" i="2"/>
  <c r="H10" i="2" a="1"/>
  <c r="AJ10" i="2"/>
  <c r="AT10" i="2" a="1"/>
  <c r="I10" i="2"/>
  <c r="L10" i="2" a="1"/>
  <c r="BC10" i="2" a="1"/>
  <c r="E10" i="2"/>
  <c r="AH10" i="2"/>
  <c r="AS10" i="2"/>
  <c r="J10" i="2"/>
  <c r="AR10" i="2"/>
  <c r="AN10" i="2"/>
  <c r="AD10" i="2" a="1"/>
  <c r="AK10" i="2" a="1"/>
  <c r="AU10" i="2" a="1"/>
  <c r="AV10" i="2" a="1"/>
  <c r="M10" i="2" a="1"/>
  <c r="AF10" i="2" a="1"/>
  <c r="AO10" i="2"/>
  <c r="N10" i="2" a="1"/>
  <c r="Q10" i="2" a="1"/>
  <c r="K10" i="2" a="1"/>
  <c r="AG10" i="2" a="1"/>
  <c r="S11" i="2"/>
  <c r="AG10" i="2" l="1"/>
  <c r="K10" i="2"/>
  <c r="Q10" i="2"/>
  <c r="N10" i="2"/>
  <c r="AF10" i="2"/>
  <c r="M10" i="2"/>
  <c r="AV10" i="2"/>
  <c r="AU10" i="2"/>
  <c r="AK10" i="2"/>
  <c r="AD10" i="2"/>
  <c r="BC10" i="2"/>
  <c r="L10" i="2"/>
  <c r="AT10" i="2"/>
  <c r="H10" i="2"/>
  <c r="AC10" i="2"/>
  <c r="Z11" i="2"/>
  <c r="Y11" i="2"/>
  <c r="X11" i="2"/>
  <c r="T11" i="2"/>
  <c r="U11" i="2" s="1"/>
  <c r="AW10" i="2" l="1"/>
  <c r="AE10" i="2" l="1"/>
  <c r="AA10" i="2" l="1"/>
  <c r="R10" i="2"/>
  <c r="AM10" i="2" l="1"/>
  <c r="AB10" i="2"/>
  <c r="AX9" i="2"/>
  <c r="S10" i="2"/>
  <c r="AC9" i="2" a="1"/>
  <c r="I9" i="2"/>
  <c r="AU9" i="2" a="1"/>
  <c r="AR9" i="2"/>
  <c r="AI9" i="2"/>
  <c r="M9" i="2" a="1"/>
  <c r="E9" i="2"/>
  <c r="K9" i="2" a="1"/>
  <c r="AJ9" i="2"/>
  <c r="AL9" i="2"/>
  <c r="AO9" i="2"/>
  <c r="AH9" i="2"/>
  <c r="AN9" i="2"/>
  <c r="AP9" i="2"/>
  <c r="AS9" i="2"/>
  <c r="AG9" i="2" a="1"/>
  <c r="N9" i="2" a="1"/>
  <c r="AQ9" i="2"/>
  <c r="AK9" i="2" a="1"/>
  <c r="J9" i="2"/>
  <c r="AF9" i="2" a="1"/>
  <c r="AV9" i="2" a="1"/>
  <c r="L9" i="2" a="1"/>
  <c r="H9" i="2" a="1"/>
  <c r="AD9" i="2" a="1"/>
  <c r="F9" i="2"/>
  <c r="Q9" i="2" s="1" a="1"/>
  <c r="AT9" i="2" a="1"/>
  <c r="BC9" i="2" a="1"/>
  <c r="BC9" i="2" l="1"/>
  <c r="AT9" i="2"/>
  <c r="Q9" i="2"/>
  <c r="AD9" i="2"/>
  <c r="H9" i="2"/>
  <c r="L9" i="2"/>
  <c r="AV9" i="2"/>
  <c r="AF9" i="2"/>
  <c r="AK9" i="2"/>
  <c r="N9" i="2"/>
  <c r="AG9" i="2"/>
  <c r="K9" i="2"/>
  <c r="M9" i="2"/>
  <c r="AU9" i="2"/>
  <c r="AC9" i="2"/>
  <c r="Z10" i="2"/>
  <c r="Y10" i="2"/>
  <c r="X10" i="2"/>
  <c r="T10" i="2"/>
  <c r="U10" i="2" s="1"/>
  <c r="AW9" i="2" l="1"/>
  <c r="AE9" i="2" l="1"/>
  <c r="AA9" i="2" l="1"/>
  <c r="R9" i="2"/>
  <c r="AM9" i="2" l="1"/>
  <c r="AB9" i="2"/>
  <c r="AX8" i="2"/>
  <c r="S9" i="2"/>
  <c r="AC8" i="2" a="1"/>
  <c r="AG8" i="2" a="1"/>
  <c r="AO8" i="2"/>
  <c r="AQ8" i="2"/>
  <c r="AU8" i="2" a="1"/>
  <c r="AJ8" i="2"/>
  <c r="AP8" i="2"/>
  <c r="AH8" i="2"/>
  <c r="AK8" i="2" a="1"/>
  <c r="AL8" i="2"/>
  <c r="AV8" i="2" a="1"/>
  <c r="AN8" i="2"/>
  <c r="L8" i="2" a="1"/>
  <c r="AT8" i="2" a="1"/>
  <c r="H8" i="2" a="1"/>
  <c r="M8" i="2" a="1"/>
  <c r="AF8" i="2" a="1"/>
  <c r="AD8" i="2" a="1"/>
  <c r="E8" i="2"/>
  <c r="AI8" i="2"/>
  <c r="K8" i="2" a="1"/>
  <c r="F8" i="2"/>
  <c r="Q8" i="2" s="1" a="1"/>
  <c r="AS8" i="2"/>
  <c r="N8" i="2" a="1"/>
  <c r="BC8" i="2" a="1"/>
  <c r="J8" i="2"/>
  <c r="AR8" i="2"/>
  <c r="I8" i="2"/>
  <c r="BC8" i="2" l="1"/>
  <c r="N8" i="2"/>
  <c r="Q8" i="2"/>
  <c r="K8" i="2"/>
  <c r="AD8" i="2"/>
  <c r="AF8" i="2"/>
  <c r="M8" i="2"/>
  <c r="H8" i="2"/>
  <c r="AT8" i="2"/>
  <c r="L8" i="2"/>
  <c r="AV8" i="2"/>
  <c r="AK8" i="2"/>
  <c r="AU8" i="2"/>
  <c r="AG8" i="2"/>
  <c r="AC8" i="2"/>
  <c r="Z9" i="2"/>
  <c r="X9" i="2"/>
  <c r="Y9" i="2"/>
  <c r="T9" i="2"/>
  <c r="U9" i="2" s="1"/>
  <c r="AW8" i="2" l="1"/>
  <c r="AE8" i="2" l="1"/>
  <c r="AA8" i="2" l="1"/>
  <c r="R8" i="2"/>
  <c r="AM8" i="2" l="1"/>
  <c r="AB8" i="2"/>
  <c r="AX7" i="2"/>
  <c r="AC7" i="2" a="1"/>
  <c r="I7" i="2"/>
  <c r="AR7" i="2"/>
  <c r="AL7" i="2"/>
  <c r="AD7" i="2" a="1"/>
  <c r="F7" i="2"/>
  <c r="Q7" i="2" s="1" a="1"/>
  <c r="AJ7" i="2"/>
  <c r="AS7" i="2"/>
  <c r="AG7" i="2" a="1"/>
  <c r="AQ7" i="2"/>
  <c r="BC7" i="2" a="1"/>
  <c r="E7" i="2"/>
  <c r="AF7" i="2" a="1"/>
  <c r="M7" i="2" a="1"/>
  <c r="AN7" i="2"/>
  <c r="AV7" i="2" a="1"/>
  <c r="AT7" i="2" a="1"/>
  <c r="H7" i="2" a="1"/>
  <c r="J7" i="2"/>
  <c r="N7" i="2" a="1"/>
  <c r="L7" i="2" a="1"/>
  <c r="AP7" i="2"/>
  <c r="AO7" i="2"/>
  <c r="AI7" i="2"/>
  <c r="AK7" i="2" a="1"/>
  <c r="AU7" i="2" a="1"/>
  <c r="AH7" i="2"/>
  <c r="K7" i="2" a="1"/>
  <c r="S8" i="2"/>
  <c r="K7" i="2" l="1"/>
  <c r="AU7" i="2"/>
  <c r="AK7" i="2"/>
  <c r="L7" i="2"/>
  <c r="N7" i="2"/>
  <c r="H7" i="2"/>
  <c r="AT7" i="2"/>
  <c r="AV7" i="2"/>
  <c r="M7" i="2"/>
  <c r="AF7" i="2"/>
  <c r="BC7" i="2"/>
  <c r="AG7" i="2"/>
  <c r="Q7" i="2"/>
  <c r="AD7" i="2"/>
  <c r="AC7" i="2"/>
  <c r="Z8" i="2"/>
  <c r="Y8" i="2"/>
  <c r="X8" i="2"/>
  <c r="T8" i="2"/>
  <c r="U8" i="2" s="1"/>
  <c r="AW7" i="2" l="1"/>
  <c r="AE7" i="2" l="1"/>
  <c r="AA7" i="2" l="1"/>
  <c r="R7" i="2"/>
  <c r="AM7" i="2" l="1"/>
  <c r="AB7" i="2"/>
  <c r="AX6" i="2"/>
  <c r="AC6" i="2" a="1"/>
  <c r="I6" i="2"/>
  <c r="F6" i="2"/>
  <c r="Q6" i="2" s="1" a="1"/>
  <c r="AH6" i="2"/>
  <c r="AI6" i="2"/>
  <c r="AK6" i="2" a="1"/>
  <c r="N6" i="2" a="1"/>
  <c r="AT6" i="2" a="1"/>
  <c r="H6" i="2" a="1"/>
  <c r="AF6" i="2" a="1"/>
  <c r="AU6" i="2" a="1"/>
  <c r="L6" i="2" a="1"/>
  <c r="AN6" i="2"/>
  <c r="M6" i="2" a="1"/>
  <c r="AJ6" i="2"/>
  <c r="BC6" i="2" a="1"/>
  <c r="AD6" i="2" a="1"/>
  <c r="AL6" i="2"/>
  <c r="K6" i="2" a="1"/>
  <c r="AR6" i="2"/>
  <c r="AS6" i="2"/>
  <c r="AP6" i="2"/>
  <c r="AO6" i="2"/>
  <c r="AG6" i="2" a="1"/>
  <c r="J6" i="2"/>
  <c r="E6" i="2"/>
  <c r="AQ6" i="2"/>
  <c r="AV6" i="2" a="1"/>
  <c r="S7" i="2"/>
  <c r="AV6" i="2" l="1"/>
  <c r="AG6" i="2"/>
  <c r="K6" i="2"/>
  <c r="AD6" i="2"/>
  <c r="BC6" i="2"/>
  <c r="M6" i="2"/>
  <c r="L6" i="2"/>
  <c r="AU6" i="2"/>
  <c r="AF6" i="2"/>
  <c r="H6" i="2"/>
  <c r="AT6" i="2"/>
  <c r="N6" i="2"/>
  <c r="AK6" i="2"/>
  <c r="Q6" i="2"/>
  <c r="AC6" i="2"/>
  <c r="Z7" i="2"/>
  <c r="Y7" i="2"/>
  <c r="X7" i="2"/>
  <c r="T7" i="2"/>
  <c r="U7" i="2" s="1"/>
  <c r="AW6" i="2" l="1"/>
  <c r="AE6" i="2" l="1"/>
  <c r="AA6" i="2" l="1"/>
  <c r="R6" i="2"/>
  <c r="AM6" i="2" l="1"/>
  <c r="AB6" i="2"/>
  <c r="AX5" i="2"/>
  <c r="AC5" i="2" a="1"/>
  <c r="I5" i="2"/>
  <c r="AR5" i="2"/>
  <c r="AD5" i="2" a="1"/>
  <c r="BC5" i="2" a="1"/>
  <c r="J5" i="2"/>
  <c r="AS5" i="2"/>
  <c r="AO5" i="2"/>
  <c r="AF5" i="2" a="1"/>
  <c r="AL5" i="2"/>
  <c r="AG5" i="2" a="1"/>
  <c r="AN5" i="2"/>
  <c r="K5" i="2" a="1"/>
  <c r="AP5" i="2"/>
  <c r="N5" i="2" a="1"/>
  <c r="M5" i="2" a="1"/>
  <c r="AH5" i="2"/>
  <c r="AJ5" i="2"/>
  <c r="AI5" i="2"/>
  <c r="AK5" i="2" a="1"/>
  <c r="F5" i="2"/>
  <c r="Q5" i="2" s="1" a="1"/>
  <c r="AT5" i="2" a="1"/>
  <c r="H5" i="2" a="1"/>
  <c r="AV5" i="2" a="1"/>
  <c r="E5" i="2"/>
  <c r="AQ5" i="2"/>
  <c r="L5" i="2" a="1"/>
  <c r="AU5" i="2" a="1"/>
  <c r="S6" i="2"/>
  <c r="AU5" i="2" l="1"/>
  <c r="L5" i="2"/>
  <c r="AV5" i="2"/>
  <c r="H5" i="2"/>
  <c r="AT5" i="2"/>
  <c r="Q5" i="2"/>
  <c r="AK5" i="2"/>
  <c r="M5" i="2"/>
  <c r="N5" i="2"/>
  <c r="K5" i="2"/>
  <c r="AG5" i="2"/>
  <c r="AF5" i="2"/>
  <c r="BC5" i="2"/>
  <c r="AD5" i="2"/>
  <c r="AC5" i="2"/>
  <c r="Z6" i="2"/>
  <c r="Y6" i="2"/>
  <c r="X6" i="2"/>
  <c r="T6" i="2"/>
  <c r="U6" i="2" s="1"/>
  <c r="AW5" i="2" l="1"/>
  <c r="AE5" i="2" l="1"/>
  <c r="AA5" i="2" l="1"/>
  <c r="R5" i="2"/>
  <c r="AM5" i="2" l="1"/>
  <c r="AB5" i="2"/>
  <c r="AX4" i="2"/>
  <c r="AC4" i="2" a="1"/>
  <c r="I4" i="2"/>
  <c r="N4" i="2" a="1"/>
  <c r="AD4" i="2" a="1"/>
  <c r="AG4" i="2" a="1"/>
  <c r="F4" i="2"/>
  <c r="Q4" i="2" s="1" a="1"/>
  <c r="AQ4" i="2"/>
  <c r="AH4" i="2"/>
  <c r="AI4" i="2"/>
  <c r="AR4" i="2"/>
  <c r="AP4" i="2"/>
  <c r="AK4" i="2" a="1"/>
  <c r="AV4" i="2" a="1"/>
  <c r="BC4" i="2" a="1"/>
  <c r="AT4" i="2" a="1"/>
  <c r="H4" i="2" a="1"/>
  <c r="K4" i="2" a="1"/>
  <c r="AJ4" i="2"/>
  <c r="AN4" i="2"/>
  <c r="AU4" i="2" a="1"/>
  <c r="E4" i="2"/>
  <c r="AS4" i="2"/>
  <c r="AL4" i="2"/>
  <c r="AO4" i="2"/>
  <c r="J4" i="2"/>
  <c r="M4" i="2" a="1"/>
  <c r="L4" i="2" a="1"/>
  <c r="AF4" i="2" a="1"/>
  <c r="S5" i="2"/>
  <c r="AF4" i="2" l="1"/>
  <c r="L4" i="2"/>
  <c r="M4" i="2"/>
  <c r="AU4" i="2"/>
  <c r="K4" i="2"/>
  <c r="H4" i="2"/>
  <c r="AT4" i="2"/>
  <c r="BC4" i="2"/>
  <c r="AV4" i="2"/>
  <c r="AK4" i="2"/>
  <c r="Q4" i="2"/>
  <c r="AG4" i="2"/>
  <c r="AD4" i="2"/>
  <c r="N4" i="2"/>
  <c r="AC4" i="2"/>
  <c r="Y5" i="2"/>
  <c r="X5" i="2"/>
  <c r="Z5" i="2"/>
  <c r="T5" i="2"/>
  <c r="U5" i="2" s="1"/>
  <c r="AW4" i="2" l="1"/>
  <c r="AE4" i="2" l="1"/>
  <c r="AA4" i="2" l="1"/>
  <c r="R4" i="2"/>
  <c r="AM4" i="2" l="1"/>
  <c r="AB4" i="2"/>
  <c r="AX3" i="2"/>
  <c r="S4" i="2"/>
  <c r="AC3" i="2" a="1"/>
  <c r="I3" i="2"/>
  <c r="AH3" i="2"/>
  <c r="AO3" i="2"/>
  <c r="AQ3" i="2"/>
  <c r="AV3" i="2" a="1"/>
  <c r="AF3" i="2" a="1"/>
  <c r="AS3" i="2"/>
  <c r="N3" i="2" a="1"/>
  <c r="E3" i="2"/>
  <c r="AN3" i="2"/>
  <c r="L3" i="2" a="1"/>
  <c r="AK3" i="2" a="1"/>
  <c r="AT3" i="2" a="1"/>
  <c r="H3" i="2" a="1"/>
  <c r="BC3" i="2" a="1"/>
  <c r="F3" i="2"/>
  <c r="Q3" i="2" s="1" a="1"/>
  <c r="AG3" i="2" a="1"/>
  <c r="AU3" i="2" a="1"/>
  <c r="AD3" i="2" a="1"/>
  <c r="AL3" i="2"/>
  <c r="AJ3" i="2"/>
  <c r="K3" i="2" a="1"/>
  <c r="AI3" i="2"/>
  <c r="AR3" i="2"/>
  <c r="J3" i="2"/>
  <c r="M3" i="2" a="1"/>
  <c r="AP3" i="2"/>
  <c r="M3" i="2" l="1"/>
  <c r="K3" i="2"/>
  <c r="AD3" i="2"/>
  <c r="AU3" i="2"/>
  <c r="AG3" i="2"/>
  <c r="Q3" i="2"/>
  <c r="BC3" i="2"/>
  <c r="H3" i="2"/>
  <c r="AT3" i="2"/>
  <c r="AK3" i="2"/>
  <c r="L3" i="2"/>
  <c r="N3" i="2"/>
  <c r="AF3" i="2"/>
  <c r="AV3" i="2"/>
  <c r="AC3" i="2"/>
  <c r="Y4" i="2"/>
  <c r="X4" i="2"/>
  <c r="Z4" i="2"/>
  <c r="T4" i="2"/>
  <c r="U4" i="2" s="1"/>
  <c r="AW3" i="2" l="1"/>
  <c r="AE3" i="2" l="1"/>
  <c r="AA3" i="2" l="1"/>
  <c r="R3" i="2"/>
  <c r="AM3" i="2" l="1"/>
  <c r="AB3" i="2"/>
  <c r="S3" i="2"/>
  <c r="Z3" i="2" l="1"/>
  <c r="Y3" i="2"/>
  <c r="X3" i="2"/>
  <c r="T3" i="2"/>
  <c r="U3" i="2" s="1"/>
  <c r="F29" i="9"/>
  <c r="F43" i="9"/>
  <c r="F41" i="9"/>
  <c r="F39" i="9"/>
  <c r="F28" i="9"/>
  <c r="F19" i="9"/>
  <c r="F11" i="9"/>
  <c r="J41" i="9"/>
  <c r="J11" i="9"/>
  <c r="F6" i="9"/>
  <c r="F27" i="9"/>
  <c r="E42" i="9"/>
  <c r="F36" i="9"/>
  <c r="F26" i="9"/>
  <c r="F37" i="9"/>
  <c r="E41" i="9"/>
  <c r="F40" i="9"/>
  <c r="F20" i="9"/>
  <c r="F7" i="9"/>
  <c r="L7" i="8" a="1"/>
  <c r="F25" i="9"/>
  <c r="J42" i="9"/>
  <c r="F44" i="9"/>
  <c r="E11" i="9"/>
  <c r="F42" i="9"/>
  <c r="F38" i="9"/>
  <c r="L7" i="8" l="1"/>
  <c r="P5" i="4" a="1"/>
  <c r="R7" i="4"/>
  <c r="T5" i="4"/>
  <c r="U6" i="4"/>
  <c r="F8" i="4"/>
  <c r="F6" i="4"/>
  <c r="F5" i="4"/>
  <c r="R6" i="4"/>
  <c r="U8" i="4"/>
  <c r="P8" i="4" a="1"/>
  <c r="P7" i="4" a="1"/>
  <c r="Q7" i="4" a="1"/>
  <c r="Q6" i="4" a="1"/>
  <c r="U5" i="4"/>
  <c r="S8" i="4"/>
  <c r="S7" i="4"/>
  <c r="S6" i="4"/>
  <c r="Q8" i="4" a="1"/>
  <c r="R5" i="4"/>
  <c r="T8" i="4"/>
  <c r="T7" i="4"/>
  <c r="Q8" i="4" l="1"/>
  <c r="Q6" i="4"/>
  <c r="Q7" i="4"/>
  <c r="P7" i="4"/>
  <c r="P8" i="4"/>
  <c r="P5" i="4"/>
  <c r="M40" i="9"/>
  <c r="N40" i="9" s="1"/>
  <c r="L40" i="9"/>
  <c r="N39" i="9"/>
  <c r="N38" i="9"/>
  <c r="N37" i="9"/>
  <c r="N36" i="9"/>
  <c r="N4" i="9"/>
  <c r="J6" i="4"/>
  <c r="J8" i="4"/>
  <c r="J7" i="4"/>
  <c r="K4" i="9" l="1"/>
  <c r="K44" i="9"/>
  <c r="K10" i="9"/>
  <c r="K16" i="9"/>
  <c r="K22" i="9"/>
  <c r="K28" i="9"/>
  <c r="K34" i="9"/>
  <c r="K5" i="9"/>
  <c r="K11" i="9"/>
  <c r="K17" i="9"/>
  <c r="K23" i="9"/>
  <c r="K29" i="9"/>
  <c r="K35" i="9"/>
  <c r="K40" i="9"/>
  <c r="K6" i="9"/>
  <c r="K12" i="9"/>
  <c r="K18" i="9"/>
  <c r="K24" i="9"/>
  <c r="K30" i="9"/>
  <c r="K36" i="9"/>
  <c r="K41" i="9"/>
  <c r="K13" i="9"/>
  <c r="K31" i="9"/>
  <c r="K37" i="9"/>
  <c r="K42" i="9"/>
  <c r="K14" i="9"/>
  <c r="K26" i="9"/>
  <c r="K3" i="9"/>
  <c r="K43" i="9"/>
  <c r="K9" i="9"/>
  <c r="K15" i="9"/>
  <c r="K21" i="9"/>
  <c r="K27" i="9"/>
  <c r="K33" i="9"/>
  <c r="K7" i="9"/>
  <c r="K19" i="9"/>
  <c r="K25" i="9"/>
  <c r="K8" i="9"/>
  <c r="K20" i="9"/>
  <c r="K32" i="9"/>
  <c r="K38" i="9"/>
  <c r="K39" i="9"/>
  <c r="C5" i="7" l="1"/>
  <c r="S5" i="8" l="1"/>
  <c r="S4" i="8"/>
  <c r="K8" i="4" l="1"/>
  <c r="K7" i="4" l="1"/>
  <c r="S6" i="8"/>
  <c r="L8" i="4" l="1"/>
  <c r="X8" i="4"/>
  <c r="L7" i="4" l="1"/>
  <c r="W7" i="4" s="1"/>
  <c r="X7" i="4"/>
  <c r="W8" i="4"/>
  <c r="N8" i="4"/>
  <c r="M8" i="4"/>
  <c r="O8" i="4" s="1"/>
  <c r="M7" i="4" l="1"/>
  <c r="O7" i="4" s="1"/>
  <c r="N7" i="4"/>
  <c r="K6" i="4"/>
  <c r="K5" i="4" l="1"/>
  <c r="X6" i="4" l="1"/>
  <c r="L6" i="4"/>
  <c r="X5" i="4" l="1"/>
  <c r="L5" i="4"/>
  <c r="W5" i="4" s="1"/>
  <c r="W6" i="4"/>
  <c r="N6" i="4"/>
  <c r="M6" i="4"/>
  <c r="O6" i="4" s="1"/>
  <c r="N5" i="4" l="1"/>
  <c r="M5" i="4"/>
  <c r="O5" i="4" s="1"/>
  <c r="K4" i="4"/>
  <c r="X4" i="4" l="1"/>
  <c r="L4" i="4"/>
  <c r="W4" i="4" l="1"/>
  <c r="N4" i="4"/>
  <c r="M4" i="4"/>
  <c r="O4" i="4" s="1"/>
  <c r="K3" i="4" l="1"/>
  <c r="X3" i="4" l="1"/>
  <c r="L3" i="4"/>
  <c r="W3" i="4" l="1"/>
  <c r="N3" i="4"/>
  <c r="M3" i="4"/>
  <c r="O3" i="4" s="1"/>
  <c r="F17" i="7" l="1"/>
  <c r="F16" i="7"/>
  <c r="F15" i="7"/>
  <c r="F14" i="7"/>
  <c r="F13" i="7"/>
  <c r="F12" i="7"/>
  <c r="F11" i="7"/>
  <c r="F10" i="7"/>
  <c r="F9" i="7"/>
  <c r="F8" i="7"/>
  <c r="F7" i="7"/>
  <c r="F6" i="7"/>
  <c r="F5" i="7"/>
  <c r="E31" i="6"/>
  <c r="D31" i="6"/>
  <c r="E30" i="6"/>
  <c r="D30" i="6"/>
  <c r="E29" i="6"/>
  <c r="D29" i="6"/>
  <c r="E28" i="6"/>
  <c r="D28" i="6"/>
  <c r="E23" i="6"/>
  <c r="D23" i="6"/>
  <c r="E22" i="6"/>
  <c r="D22" i="6"/>
  <c r="E21" i="6"/>
  <c r="D21" i="6"/>
  <c r="E20" i="6"/>
  <c r="D20" i="6"/>
  <c r="E15" i="6"/>
  <c r="D15" i="6"/>
  <c r="E14" i="6"/>
  <c r="D14" i="6"/>
  <c r="E13" i="6"/>
  <c r="D13" i="6"/>
  <c r="E12" i="6"/>
  <c r="D12" i="6"/>
  <c r="E7" i="6"/>
  <c r="D7" i="6"/>
  <c r="E6" i="6"/>
  <c r="D6" i="6"/>
  <c r="E5" i="6"/>
  <c r="D5" i="6"/>
  <c r="E4" i="6"/>
  <c r="D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tc={DB5A054E-518F-4BEE-9D97-1C3413BF651B}</author>
  </authors>
  <commentList>
    <comment ref="AX2" authorId="0" shapeId="0" xr:uid="{DB5A054E-518F-4BEE-9D97-1C3413BF651B}">
      <text>
        <t>[Threaded comment]
Your version of Excel allows you to read this threaded comment; however, any edits to it will get removed if the file is opened in a newer version of Excel. Learn more: https://go.microsoft.com/fwlink/?linkid=870924
Comment:
    DO NOT CHANGE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<sst xmlns="http://schemas.openxmlformats.org/spreadsheetml/2006/main" count="4404" uniqueCount="936">
  <si>
    <t>RM</t>
  </si>
  <si>
    <t>Client</t>
  </si>
  <si>
    <t>Name</t>
  </si>
  <si>
    <t>Ccy</t>
  </si>
  <si>
    <t>ISIN</t>
  </si>
  <si>
    <t>Moodys / Fitch / S&amp;P</t>
  </si>
  <si>
    <t>Coupon</t>
  </si>
  <si>
    <t>Yld. to Wrst.</t>
  </si>
  <si>
    <t>Rank</t>
  </si>
  <si>
    <t>Maturity</t>
  </si>
  <si>
    <t>Duration</t>
  </si>
  <si>
    <t>Next Call Dt.</t>
  </si>
  <si>
    <t xml:space="preserve">Notional </t>
  </si>
  <si>
    <t>Pur. Price</t>
  </si>
  <si>
    <t>Ind. Bid</t>
  </si>
  <si>
    <t>Pur. Value ($)</t>
  </si>
  <si>
    <t>Mkt. Value + Accrued ($)</t>
  </si>
  <si>
    <t>P/L ($)</t>
  </si>
  <si>
    <t>% P/L</t>
  </si>
  <si>
    <t>Portfolio Wt %</t>
  </si>
  <si>
    <t>Total Return ($)</t>
  </si>
  <si>
    <t>Industry</t>
  </si>
  <si>
    <t>Ind. Ask</t>
  </si>
  <si>
    <t>Notional ($)</t>
  </si>
  <si>
    <t>Purchase Value</t>
  </si>
  <si>
    <t>Market Value</t>
  </si>
  <si>
    <t>ID_ISIN</t>
  </si>
  <si>
    <t>Country of Risk</t>
  </si>
  <si>
    <t>Asset Class</t>
  </si>
  <si>
    <t>Sub Classification</t>
  </si>
  <si>
    <t>Z Spread</t>
  </si>
  <si>
    <t>For YTW Formula</t>
  </si>
  <si>
    <t>Accrued Interest</t>
  </si>
  <si>
    <t>Accrued Interest ($)</t>
  </si>
  <si>
    <t xml:space="preserve"> Weight in bond portfolio %</t>
  </si>
  <si>
    <t>Market Value ($) ex Accrued</t>
  </si>
  <si>
    <t>Years to Maturity</t>
  </si>
  <si>
    <t>Non-Viability Check</t>
  </si>
  <si>
    <t>Coupon Type</t>
  </si>
  <si>
    <t>LTV</t>
  </si>
  <si>
    <t>PRR</t>
  </si>
  <si>
    <t>Pur. Date</t>
  </si>
  <si>
    <t>FX at the time of pur.</t>
  </si>
  <si>
    <t>GB00BMBL1D50</t>
  </si>
  <si>
    <t>PAL63444B5A9</t>
  </si>
  <si>
    <t>Ticker</t>
  </si>
  <si>
    <t>Industry Sector</t>
  </si>
  <si>
    <t>Mkt. Cap ($ Bn)</t>
  </si>
  <si>
    <t>Dvd. Yld. %</t>
  </si>
  <si>
    <t>P/E</t>
  </si>
  <si>
    <t>12m Fwd P/E</t>
  </si>
  <si>
    <t>P/B</t>
  </si>
  <si>
    <t>EV/EBITDA</t>
  </si>
  <si>
    <t>Units</t>
  </si>
  <si>
    <t>Last Price</t>
  </si>
  <si>
    <t>Mkt. Value ($)</t>
  </si>
  <si>
    <t>% P/L (ex. Income)</t>
  </si>
  <si>
    <t>Ind. Dvd. p.a.
(USD)</t>
  </si>
  <si>
    <t>P/CF</t>
  </si>
  <si>
    <t>DEBT/ ASSETS</t>
  </si>
  <si>
    <t>BBG BUY</t>
  </si>
  <si>
    <t>BBG HOLD</t>
  </si>
  <si>
    <t>BBG SELL</t>
  </si>
  <si>
    <t>Consensus Rating</t>
  </si>
  <si>
    <t>Bloomberg Analyst PT</t>
  </si>
  <si>
    <t>Return Potential based on PT</t>
  </si>
  <si>
    <t>1M Price Change</t>
  </si>
  <si>
    <t>3M Price Change</t>
  </si>
  <si>
    <t>6M Price Change</t>
  </si>
  <si>
    <t>YTD</t>
  </si>
  <si>
    <t>12M High</t>
  </si>
  <si>
    <t>12M Low</t>
  </si>
  <si>
    <t>Sector</t>
  </si>
  <si>
    <t>BBG IDEAL</t>
  </si>
  <si>
    <t>BBG AMANI</t>
  </si>
  <si>
    <t>ISLAMIC</t>
  </si>
  <si>
    <t>Equity</t>
  </si>
  <si>
    <t>Geo Focus</t>
  </si>
  <si>
    <t>Strategy</t>
  </si>
  <si>
    <t>Fund Assets ($ Bn)</t>
  </si>
  <si>
    <t>YTD Price Change</t>
  </si>
  <si>
    <t>TRR 1Y</t>
  </si>
  <si>
    <t>Market Value ($)</t>
  </si>
  <si>
    <t>Ind. Dvd p.a. ($)</t>
  </si>
  <si>
    <t xml:space="preserve">Asset Class </t>
  </si>
  <si>
    <t>Asset Class Focus</t>
  </si>
  <si>
    <t>Fund Type</t>
  </si>
  <si>
    <t>Rating Focus</t>
  </si>
  <si>
    <t xml:space="preserve">Inception Date </t>
  </si>
  <si>
    <t>Ann TRR 3Y</t>
  </si>
  <si>
    <t>Ann TRR 5Y</t>
  </si>
  <si>
    <t>Front Load</t>
  </si>
  <si>
    <t>Expense Ratio</t>
  </si>
  <si>
    <t>Current Mgmt Fee</t>
  </si>
  <si>
    <t>Min Investment</t>
  </si>
  <si>
    <t>Sharpe Ratio</t>
  </si>
  <si>
    <t>Sortino Ratio</t>
  </si>
  <si>
    <t>Excess Return</t>
  </si>
  <si>
    <t>Return Beta</t>
  </si>
  <si>
    <t>Return Alpha</t>
  </si>
  <si>
    <t>Share Class</t>
  </si>
  <si>
    <t>FX at the time of purchase</t>
  </si>
  <si>
    <t>XS2907977131</t>
  </si>
  <si>
    <t>XS2911679004</t>
  </si>
  <si>
    <t>XS2630917107</t>
  </si>
  <si>
    <t>XS2827680112</t>
  </si>
  <si>
    <t>P/L % (ex. Income)</t>
  </si>
  <si>
    <t>FX Rate</t>
  </si>
  <si>
    <t>Gold Bar 12.5 Kg (Ounces)</t>
  </si>
  <si>
    <t>Issuer</t>
  </si>
  <si>
    <t>Maturity Date</t>
  </si>
  <si>
    <t>Notional</t>
  </si>
  <si>
    <t>Coupon % p.a.</t>
  </si>
  <si>
    <t>Credit Linked</t>
  </si>
  <si>
    <t>Underlying 1</t>
  </si>
  <si>
    <t>Underlying 2</t>
  </si>
  <si>
    <t>Underlying 3</t>
  </si>
  <si>
    <t>Underlying 4</t>
  </si>
  <si>
    <t>Underlying 5</t>
  </si>
  <si>
    <t>Structured Products</t>
  </si>
  <si>
    <t>XS2907245208</t>
  </si>
  <si>
    <t>XS2755904872</t>
  </si>
  <si>
    <t>XS2401571448</t>
  </si>
  <si>
    <t>XS2908722783</t>
  </si>
  <si>
    <t>Account no.</t>
  </si>
  <si>
    <t>SYB</t>
  </si>
  <si>
    <t>SS</t>
  </si>
  <si>
    <t>FAB UAE</t>
  </si>
  <si>
    <t>1D Price Change</t>
  </si>
  <si>
    <t>5D Price Change</t>
  </si>
  <si>
    <t>Criteria</t>
  </si>
  <si>
    <t>BONDS</t>
  </si>
  <si>
    <t>Y/N</t>
  </si>
  <si>
    <t># positions</t>
  </si>
  <si>
    <t>EQUITIES</t>
  </si>
  <si>
    <t>1D Price Change &lt; -5%?</t>
  </si>
  <si>
    <t>1D Price Change &gt; +5%?</t>
  </si>
  <si>
    <t>Notes</t>
  </si>
  <si>
    <t>1D Price Change &lt; -1.0%?</t>
  </si>
  <si>
    <t>1D Price Change &gt; +1.0%?</t>
  </si>
  <si>
    <t>5D Price Change &lt; -5.0%?</t>
  </si>
  <si>
    <t>5D Price Change &gt; +5.0%?</t>
  </si>
  <si>
    <t>+/- 5% higlighted</t>
  </si>
  <si>
    <t>+/- 1% highlighted</t>
  </si>
  <si>
    <t>+/- 5% highlighted</t>
  </si>
  <si>
    <t>Maturity in current month highlighted</t>
  </si>
  <si>
    <t>Call date in current month highlighted</t>
  </si>
  <si>
    <t>+/- 7% higlighted</t>
  </si>
  <si>
    <t>+/- 10% highlighted</t>
  </si>
  <si>
    <t>5D Price Change &lt; -10%?</t>
  </si>
  <si>
    <t>5D Price Change &gt; +10%?</t>
  </si>
  <si>
    <t>MF and ETFs</t>
  </si>
  <si>
    <t>Commodities</t>
  </si>
  <si>
    <t>Last Updated</t>
  </si>
  <si>
    <t>Custodian</t>
  </si>
  <si>
    <t>Cash ($)</t>
  </si>
  <si>
    <t>AKCT</t>
  </si>
  <si>
    <t>Silver Chroma</t>
  </si>
  <si>
    <t>Alpha One</t>
  </si>
  <si>
    <t>Chianti</t>
  </si>
  <si>
    <t>Growbiz</t>
  </si>
  <si>
    <t>Omni</t>
  </si>
  <si>
    <t>LH</t>
  </si>
  <si>
    <t>MAG</t>
  </si>
  <si>
    <t>GE</t>
  </si>
  <si>
    <t>GI</t>
  </si>
  <si>
    <t>Total ($)</t>
  </si>
  <si>
    <t>Fiduciary Deposit ($)</t>
  </si>
  <si>
    <t>XS2725803162</t>
  </si>
  <si>
    <t>XS2408003064</t>
  </si>
  <si>
    <t>XS2853544398</t>
  </si>
  <si>
    <t>XS2384698994</t>
  </si>
  <si>
    <t>XS2913966318</t>
  </si>
  <si>
    <t>XS2855391533</t>
  </si>
  <si>
    <t>USH42097EY93</t>
  </si>
  <si>
    <t>USP1000TAB37</t>
  </si>
  <si>
    <t>XS2392969395</t>
  </si>
  <si>
    <t>USP32506AE09</t>
  </si>
  <si>
    <t>XS2893147681</t>
  </si>
  <si>
    <t>XS2893146873</t>
  </si>
  <si>
    <t>XS2893165584</t>
  </si>
  <si>
    <t>XS2966242500</t>
  </si>
  <si>
    <t>XS2966242179</t>
  </si>
  <si>
    <t>XS2966241361</t>
  </si>
  <si>
    <t>XS2966241445</t>
  </si>
  <si>
    <t>XS2966241957</t>
  </si>
  <si>
    <t>XS2966242096</t>
  </si>
  <si>
    <t>XS2895056955</t>
  </si>
  <si>
    <t>XS2895056872</t>
  </si>
  <si>
    <t>XS2895057177</t>
  </si>
  <si>
    <t>XS2895057334</t>
  </si>
  <si>
    <t>XS2895056369</t>
  </si>
  <si>
    <t>XS2895056013</t>
  </si>
  <si>
    <t>XS2895056526</t>
  </si>
  <si>
    <t>SocGen</t>
  </si>
  <si>
    <t>XS2908172260</t>
  </si>
  <si>
    <t>USF8586CBQ45</t>
  </si>
  <si>
    <t>XS2914524009</t>
  </si>
  <si>
    <t>DEEM</t>
  </si>
  <si>
    <t>BAYN GY</t>
  </si>
  <si>
    <t>RIO LN</t>
  </si>
  <si>
    <t>CZR US</t>
  </si>
  <si>
    <t>PYPL US</t>
  </si>
  <si>
    <t>PFE US</t>
  </si>
  <si>
    <t>TGT US</t>
  </si>
  <si>
    <t>TDOC US</t>
  </si>
  <si>
    <t>DIS US</t>
  </si>
  <si>
    <t>PSFE US</t>
  </si>
  <si>
    <t>BIDU US</t>
  </si>
  <si>
    <t>IQ US</t>
  </si>
  <si>
    <t>SMSN LI</t>
  </si>
  <si>
    <t>INTC US</t>
  </si>
  <si>
    <t>VOW3 GY</t>
  </si>
  <si>
    <t>CVX US</t>
  </si>
  <si>
    <t>TLT US</t>
  </si>
  <si>
    <t>GLTL LN</t>
  </si>
  <si>
    <t>MJ US</t>
  </si>
  <si>
    <t>SRUUF US</t>
  </si>
  <si>
    <t>ARKG US</t>
  </si>
  <si>
    <t>ARKW US</t>
  </si>
  <si>
    <t>KARS US</t>
  </si>
  <si>
    <t>ONLN US</t>
  </si>
  <si>
    <t>XRT US</t>
  </si>
  <si>
    <t>BJK US</t>
  </si>
  <si>
    <t>EEM US</t>
  </si>
  <si>
    <t>ASOL SW</t>
  </si>
  <si>
    <t>AADA SW</t>
  </si>
  <si>
    <t>ADOT SW</t>
  </si>
  <si>
    <t>ABNB SW</t>
  </si>
  <si>
    <t>AETH SW</t>
  </si>
  <si>
    <t>Multiple</t>
  </si>
  <si>
    <t xml:space="preserve">7.5% UK GILT note </t>
  </si>
  <si>
    <t>20% FCN Note on COIN / PYPL</t>
  </si>
  <si>
    <t>XS2850608428</t>
  </si>
  <si>
    <t>XS2680134074</t>
  </si>
  <si>
    <t>Rates Linked Notes</t>
  </si>
  <si>
    <t>Equity Linked Structured Products</t>
  </si>
  <si>
    <t>Underlying</t>
  </si>
  <si>
    <t>KO/KI type</t>
  </si>
  <si>
    <t>Current Spot Price</t>
  </si>
  <si>
    <t>Option Type</t>
  </si>
  <si>
    <t>Expiry</t>
  </si>
  <si>
    <t>Underlying Price</t>
  </si>
  <si>
    <t>Strike Price</t>
  </si>
  <si>
    <t>Margin Block %</t>
  </si>
  <si>
    <t>Margin Block</t>
  </si>
  <si>
    <t>Upfront Premium (%)</t>
  </si>
  <si>
    <t>Upfront Premium ($)</t>
  </si>
  <si>
    <t>EUR</t>
  </si>
  <si>
    <t>Call on SPX</t>
  </si>
  <si>
    <t>Put on SPX</t>
  </si>
  <si>
    <t xml:space="preserve">PYPL US 01/16/26 C85 Equity </t>
  </si>
  <si>
    <t>Broker Code</t>
  </si>
  <si>
    <t>NOMX</t>
  </si>
  <si>
    <t>XS2651081304</t>
  </si>
  <si>
    <t>XS2776001880</t>
  </si>
  <si>
    <t>XS2834924867</t>
  </si>
  <si>
    <t>US22536PAJ03</t>
  </si>
  <si>
    <t>XS2676777605</t>
  </si>
  <si>
    <t>USP30179BR86</t>
  </si>
  <si>
    <t>XS2585988145</t>
  </si>
  <si>
    <t>USG84228FT04</t>
  </si>
  <si>
    <t>US404280DZ92</t>
  </si>
  <si>
    <t>117302-1</t>
  </si>
  <si>
    <t>Standard Chartered</t>
  </si>
  <si>
    <t>USH42097EL72</t>
  </si>
  <si>
    <t>US06738ECD58</t>
  </si>
  <si>
    <t>USH42097CS44</t>
  </si>
  <si>
    <t>XS2529511722</t>
  </si>
  <si>
    <t>XS2451768720</t>
  </si>
  <si>
    <t>XS2243350753</t>
  </si>
  <si>
    <t>FAB Client Money</t>
  </si>
  <si>
    <t>LONN SW</t>
  </si>
  <si>
    <t>NESN SW</t>
  </si>
  <si>
    <t>MC FP</t>
  </si>
  <si>
    <t>IFX GY</t>
  </si>
  <si>
    <t>FRE GY</t>
  </si>
  <si>
    <t>1299 HK</t>
  </si>
  <si>
    <t>SHOP US</t>
  </si>
  <si>
    <t>MDT US</t>
  </si>
  <si>
    <t>SLB US</t>
  </si>
  <si>
    <t>GE US</t>
  </si>
  <si>
    <t>AMD US</t>
  </si>
  <si>
    <t>PEP US</t>
  </si>
  <si>
    <t>BRK/B US</t>
  </si>
  <si>
    <t>GOOGL US</t>
  </si>
  <si>
    <t>RIO US</t>
  </si>
  <si>
    <t>VALE US</t>
  </si>
  <si>
    <t>SGXZ13072848</t>
  </si>
  <si>
    <t>SPY US</t>
  </si>
  <si>
    <t>GLD US</t>
  </si>
  <si>
    <t>113656 -1</t>
  </si>
  <si>
    <t>Standard Chartered Bank Singapore</t>
  </si>
  <si>
    <t>XS1883878883</t>
  </si>
  <si>
    <t>XS2902573877</t>
  </si>
  <si>
    <t>XS2866204691</t>
  </si>
  <si>
    <t>XS2395576437</t>
  </si>
  <si>
    <t>XS2248458395</t>
  </si>
  <si>
    <t>US80386WAB19</t>
  </si>
  <si>
    <t>XS2677517497</t>
  </si>
  <si>
    <t>XS2010026727</t>
  </si>
  <si>
    <t>USY44680RW11</t>
  </si>
  <si>
    <t>US46115HBQ92</t>
  </si>
  <si>
    <t>US251526BN89</t>
  </si>
  <si>
    <t>XS2548003503</t>
  </si>
  <si>
    <t>XS1884698256</t>
  </si>
  <si>
    <t>XS2393498204</t>
  </si>
  <si>
    <t>XS2642454271</t>
  </si>
  <si>
    <t>US251525AX97</t>
  </si>
  <si>
    <t>US404280DT33</t>
  </si>
  <si>
    <t>ROG SW</t>
  </si>
  <si>
    <t>BN FP</t>
  </si>
  <si>
    <t>SAN FP</t>
  </si>
  <si>
    <t>SAP GY</t>
  </si>
  <si>
    <t>ALV GY</t>
  </si>
  <si>
    <t>HSBA LN</t>
  </si>
  <si>
    <t>700 HK</t>
  </si>
  <si>
    <t>2318 HK</t>
  </si>
  <si>
    <t>388 HK</t>
  </si>
  <si>
    <t>9988 HK</t>
  </si>
  <si>
    <t>6954 JT</t>
  </si>
  <si>
    <t>7203 JT</t>
  </si>
  <si>
    <t>6861 JT</t>
  </si>
  <si>
    <t>GOLD US</t>
  </si>
  <si>
    <t>ACN US</t>
  </si>
  <si>
    <t>NIO US</t>
  </si>
  <si>
    <t>BDX US</t>
  </si>
  <si>
    <t>META US</t>
  </si>
  <si>
    <t>AMZN US</t>
  </si>
  <si>
    <t>GS US</t>
  </si>
  <si>
    <t>AAPL US</t>
  </si>
  <si>
    <t>KO US</t>
  </si>
  <si>
    <t>MSFT US</t>
  </si>
  <si>
    <t>WMT US</t>
  </si>
  <si>
    <t>ADBE US</t>
  </si>
  <si>
    <t>SBUX US</t>
  </si>
  <si>
    <t>MA US</t>
  </si>
  <si>
    <t xml:space="preserve">BRK/B US  </t>
  </si>
  <si>
    <t>V US</t>
  </si>
  <si>
    <t>NFLX US</t>
  </si>
  <si>
    <t>ASML US</t>
  </si>
  <si>
    <t>TSM US</t>
  </si>
  <si>
    <t>Currency</t>
  </si>
  <si>
    <t>Type</t>
  </si>
  <si>
    <t>Strike</t>
  </si>
  <si>
    <t>Current</t>
  </si>
  <si>
    <t>P&amp;L price</t>
  </si>
  <si>
    <t>Knock Out</t>
  </si>
  <si>
    <t>Small Notional</t>
  </si>
  <si>
    <t>Large Notional</t>
  </si>
  <si>
    <t>Expiry Date</t>
  </si>
  <si>
    <t>Apple Inc</t>
  </si>
  <si>
    <t>USD</t>
  </si>
  <si>
    <t>Decu</t>
  </si>
  <si>
    <t>Adobe Inc</t>
  </si>
  <si>
    <t>Accu</t>
  </si>
  <si>
    <t>EWJ US</t>
  </si>
  <si>
    <t>GDX US</t>
  </si>
  <si>
    <t>Microsoft Corp</t>
  </si>
  <si>
    <t>PepsiCo Inc</t>
  </si>
  <si>
    <t>QQQ US</t>
  </si>
  <si>
    <t>TLT</t>
  </si>
  <si>
    <t>XBI US</t>
  </si>
  <si>
    <t>XLE US</t>
  </si>
  <si>
    <t>3033 HK</t>
  </si>
  <si>
    <t>1475 JT</t>
  </si>
  <si>
    <t>MCHI US</t>
  </si>
  <si>
    <t>Added 3 Jul 24</t>
  </si>
  <si>
    <t>12% FCN ASML RMS SAP</t>
  </si>
  <si>
    <t>XS2781214023</t>
  </si>
  <si>
    <t>10.21% FCN MCD DPZ SBUX</t>
  </si>
  <si>
    <t>XS2952518590</t>
  </si>
  <si>
    <t>HSBC</t>
  </si>
  <si>
    <t>9.12% FCN SPY QQQ FEZ</t>
  </si>
  <si>
    <t>XS2821372591</t>
  </si>
  <si>
    <t>UBS</t>
  </si>
  <si>
    <t>FEZ US</t>
  </si>
  <si>
    <t>XS2076398184</t>
  </si>
  <si>
    <t>XS1954963580</t>
  </si>
  <si>
    <t>XS2384475930</t>
  </si>
  <si>
    <t>XS2325559396</t>
  </si>
  <si>
    <t>XS2356571559</t>
  </si>
  <si>
    <t>XS2365120885</t>
  </si>
  <si>
    <t>XS2055399054</t>
  </si>
  <si>
    <t>XS2678233243</t>
  </si>
  <si>
    <t>XS2542166744</t>
  </si>
  <si>
    <t xml:space="preserve">USP94461AC79 </t>
  </si>
  <si>
    <t>US06738EBX22</t>
  </si>
  <si>
    <t>USF2R125CJ25</t>
  </si>
  <si>
    <t>XS2348062899</t>
  </si>
  <si>
    <t>XS2586873379</t>
  </si>
  <si>
    <t>XS2560994381</t>
  </si>
  <si>
    <t>XS2106834372</t>
  </si>
  <si>
    <t>XS1904731129</t>
  </si>
  <si>
    <t>XS2211514885</t>
  </si>
  <si>
    <t>XS1299811486</t>
  </si>
  <si>
    <t>XS2077601610</t>
  </si>
  <si>
    <t>XS2063540038</t>
  </si>
  <si>
    <t>XS2572292626</t>
  </si>
  <si>
    <t>US404280DS59</t>
  </si>
  <si>
    <t>XS2775892065</t>
  </si>
  <si>
    <t>US404280DN62</t>
  </si>
  <si>
    <t>XS1575968026</t>
  </si>
  <si>
    <t>XS2608638602</t>
  </si>
  <si>
    <t>XS2885225966</t>
  </si>
  <si>
    <t>XS2315966742</t>
  </si>
  <si>
    <t>XS2900444139</t>
  </si>
  <si>
    <t>DB</t>
  </si>
  <si>
    <t>FAB</t>
  </si>
  <si>
    <t>MDLZ US</t>
  </si>
  <si>
    <t>NKE US</t>
  </si>
  <si>
    <t>BABA US</t>
  </si>
  <si>
    <t>DGE LN</t>
  </si>
  <si>
    <t>AZN LN</t>
  </si>
  <si>
    <t>BA US</t>
  </si>
  <si>
    <t>EWZ US</t>
  </si>
  <si>
    <t>XLRE</t>
  </si>
  <si>
    <t>IUKP LN</t>
  </si>
  <si>
    <t>VMID LN</t>
  </si>
  <si>
    <t>LU0067412154</t>
  </si>
  <si>
    <t>LU0786609619</t>
  </si>
  <si>
    <t>LU1997245177</t>
  </si>
  <si>
    <t>LU2083965363</t>
  </si>
  <si>
    <t>CLN (Kingdom of Saudi Arabia)</t>
  </si>
  <si>
    <t>FCN SEMICONDUCTOR ETFs</t>
  </si>
  <si>
    <t>FCN AAPL CVS CVX</t>
  </si>
  <si>
    <t>FCN BMY PFE UNH</t>
  </si>
  <si>
    <t>FCN DG HD TJX</t>
  </si>
  <si>
    <t>FCN MCD SBUX DPZ</t>
  </si>
  <si>
    <t>FCN GOOGL MSFT META</t>
  </si>
  <si>
    <t>FCN GSK SANOFI ROCHE</t>
  </si>
  <si>
    <t>SHARKFIN ON TOPIX</t>
  </si>
  <si>
    <t>FCN on BNP + ACA + SANTANDER</t>
  </si>
  <si>
    <t>XS2118215669</t>
  </si>
  <si>
    <t>XS2846001001</t>
  </si>
  <si>
    <t>XS2802863113</t>
  </si>
  <si>
    <t>XS2810284997</t>
  </si>
  <si>
    <t>XS2207662676</t>
  </si>
  <si>
    <t>XS2830322991</t>
  </si>
  <si>
    <t>XS2830323023</t>
  </si>
  <si>
    <t>XS2821626798</t>
  </si>
  <si>
    <t>XS2723312786</t>
  </si>
  <si>
    <t>XS2954169558</t>
  </si>
  <si>
    <t>EARLS EIGHT LTD</t>
  </si>
  <si>
    <t>27/02/2020</t>
  </si>
  <si>
    <t>20/12/2025</t>
  </si>
  <si>
    <t>Credit Linked Notes</t>
  </si>
  <si>
    <t>SG</t>
  </si>
  <si>
    <t>HSBC BANK PLC</t>
  </si>
  <si>
    <t>22/04/2024</t>
  </si>
  <si>
    <t>03/05/2024</t>
  </si>
  <si>
    <t>CITIBANK</t>
  </si>
  <si>
    <t>NOMURA</t>
  </si>
  <si>
    <t>GBP</t>
  </si>
  <si>
    <t>BNP</t>
  </si>
  <si>
    <t>16/12/2026</t>
  </si>
  <si>
    <t>HSED</t>
  </si>
  <si>
    <t xml:space="preserve">Put Option on TLT </t>
  </si>
  <si>
    <t>OTC</t>
  </si>
  <si>
    <t>Money Market Funds ($)</t>
  </si>
  <si>
    <t>USN15516AG70</t>
  </si>
  <si>
    <t>US279158AN94</t>
  </si>
  <si>
    <t>Soc Gen Geneva</t>
  </si>
  <si>
    <t>ACHR US</t>
  </si>
  <si>
    <t>BMY US</t>
  </si>
  <si>
    <t>CVS US</t>
  </si>
  <si>
    <t>DELL US</t>
  </si>
  <si>
    <t>ETSY US</t>
  </si>
  <si>
    <t>F US</t>
  </si>
  <si>
    <t>LAKE US</t>
  </si>
  <si>
    <t>LRCX US</t>
  </si>
  <si>
    <t>LNTH US</t>
  </si>
  <si>
    <t>LCID US</t>
  </si>
  <si>
    <t>LYFT US</t>
  </si>
  <si>
    <t>MRK US</t>
  </si>
  <si>
    <t>NIO UN</t>
  </si>
  <si>
    <t>NVDA US</t>
  </si>
  <si>
    <t>PLTR US</t>
  </si>
  <si>
    <t>ROKU US</t>
  </si>
  <si>
    <t>SNAP UN</t>
  </si>
  <si>
    <t>UBER US</t>
  </si>
  <si>
    <t>ZM US</t>
  </si>
  <si>
    <t>SNAP US</t>
  </si>
  <si>
    <t>UNH US</t>
  </si>
  <si>
    <t>DRIV US</t>
  </si>
  <si>
    <t>CLOU US</t>
  </si>
  <si>
    <t>TAN US</t>
  </si>
  <si>
    <t>FXI US</t>
  </si>
  <si>
    <t>JPGEAAU LX</t>
  </si>
  <si>
    <t>UBSEPDI LX</t>
  </si>
  <si>
    <t>SBCEHKI LX</t>
  </si>
  <si>
    <t>VMFXX US</t>
  </si>
  <si>
    <t>24M: AAL UW/ JD UW/NKE UN</t>
  </si>
  <si>
    <t>24M: META UQ/MSFT UQ/AAPL UQ</t>
  </si>
  <si>
    <t>24M: C UN/BACUN/WFC UN</t>
  </si>
  <si>
    <t>24M: DELL UN/HPE UN/HPQ UN</t>
  </si>
  <si>
    <t>24M: HD UN/ LOW UN/ DG UN</t>
  </si>
  <si>
    <t>24M: MDLZ UW/ PEP UW/ TGT UN</t>
  </si>
  <si>
    <t>24M FCN: AMD/ COP/ MET</t>
  </si>
  <si>
    <t>24M FCN: SCHW/ KER/ QCOM</t>
  </si>
  <si>
    <t>24M FCN: NFLX/ CVS/ ADBE</t>
  </si>
  <si>
    <t>24M FCN: TTE/ NKE/ BIDU</t>
  </si>
  <si>
    <t>24M: F UN/ GM UN/ TSLA UQ</t>
  </si>
  <si>
    <t>24M: BIIB UW/ CVS US/ GILD UW</t>
  </si>
  <si>
    <t>24M: GLEN LN/ RIO LN/ GOLD UN</t>
  </si>
  <si>
    <t>24M: DAL US/LUV US/UAL US</t>
  </si>
  <si>
    <t>24M FCN: LLY US/NVO US/ AZN LN</t>
  </si>
  <si>
    <t>24M: NKE US/ LULU US</t>
  </si>
  <si>
    <t>12M: UK GILT 0.50% 10/22/2061</t>
  </si>
  <si>
    <t>24M: BARRICK/FREEPORT/NEWMONT</t>
  </si>
  <si>
    <t>24M: HD UN/LOW UN/DG UN</t>
  </si>
  <si>
    <t>XS2531583792</t>
  </si>
  <si>
    <t>XS2531583875</t>
  </si>
  <si>
    <t>XS2893349477</t>
  </si>
  <si>
    <t>XS2846108061</t>
  </si>
  <si>
    <t>XS2846108145</t>
  </si>
  <si>
    <t>XS2877191598</t>
  </si>
  <si>
    <t>XS2877191671</t>
  </si>
  <si>
    <t>XS2785856464</t>
  </si>
  <si>
    <t>CH1334410052</t>
  </si>
  <si>
    <t>CH1334409831</t>
  </si>
  <si>
    <t>XS2729057898</t>
  </si>
  <si>
    <t>CH1349997416</t>
  </si>
  <si>
    <t>CH1354996675</t>
  </si>
  <si>
    <t>XS2747445299</t>
  </si>
  <si>
    <t>XS2823744045</t>
  </si>
  <si>
    <t>XS2846125743</t>
  </si>
  <si>
    <t>XS2638594569</t>
  </si>
  <si>
    <t>CH1354996725</t>
  </si>
  <si>
    <t>CH1373753925</t>
  </si>
  <si>
    <t>XS2913730979</t>
  </si>
  <si>
    <t>BNPA</t>
  </si>
  <si>
    <t>JPM</t>
  </si>
  <si>
    <t>MSIP</t>
  </si>
  <si>
    <t>UBSF</t>
  </si>
  <si>
    <t>LEOZ</t>
  </si>
  <si>
    <t>VONT</t>
  </si>
  <si>
    <t>NXED</t>
  </si>
  <si>
    <t>BBVL</t>
  </si>
  <si>
    <t>Boeing Co</t>
  </si>
  <si>
    <t>Conoco Philips</t>
  </si>
  <si>
    <t>Estee Lauder</t>
  </si>
  <si>
    <t>American Airlines</t>
  </si>
  <si>
    <t>JD.COM Inc</t>
  </si>
  <si>
    <t>NIKE</t>
  </si>
  <si>
    <t>Baidu</t>
  </si>
  <si>
    <t>Ralph Lauren</t>
  </si>
  <si>
    <t>-</t>
  </si>
  <si>
    <t>META</t>
  </si>
  <si>
    <t>Microsoft</t>
  </si>
  <si>
    <t>Apple</t>
  </si>
  <si>
    <t>Citigroup</t>
  </si>
  <si>
    <t>Bank of America</t>
  </si>
  <si>
    <t>Wells Fargo &amp; Co</t>
  </si>
  <si>
    <t>Dell Tech Inc</t>
  </si>
  <si>
    <t>Hewlett Packard Ent</t>
  </si>
  <si>
    <t>HP Inc</t>
  </si>
  <si>
    <t>Home Depot</t>
  </si>
  <si>
    <t>Lowe's Cos Inc</t>
  </si>
  <si>
    <t>Dollar General Corp</t>
  </si>
  <si>
    <t>Mondelez International</t>
  </si>
  <si>
    <t>Target Corp</t>
  </si>
  <si>
    <t>Advanced Micro Devices</t>
  </si>
  <si>
    <t>MetLife Inc</t>
  </si>
  <si>
    <t>Charles Schwab Corp</t>
  </si>
  <si>
    <t>Kering SA</t>
  </si>
  <si>
    <t>Qualcomm Inc</t>
  </si>
  <si>
    <t>Netflix Inc</t>
  </si>
  <si>
    <t>CVS Health Corp</t>
  </si>
  <si>
    <t>Total Energies SE</t>
  </si>
  <si>
    <t>Nike Inc</t>
  </si>
  <si>
    <t>Baidu Inc</t>
  </si>
  <si>
    <t>Ford Motor Co</t>
  </si>
  <si>
    <t>General Motors</t>
  </si>
  <si>
    <t>Tesla Inc</t>
  </si>
  <si>
    <t>Intel Corp</t>
  </si>
  <si>
    <t>Biogen Inc</t>
  </si>
  <si>
    <t>Gilead Sciences Inc</t>
  </si>
  <si>
    <t>Prologis Inc</t>
  </si>
  <si>
    <t>American Tower Corp</t>
  </si>
  <si>
    <t>Crown Castle Inc</t>
  </si>
  <si>
    <t>Glencore PLC</t>
  </si>
  <si>
    <t>Rio Tinto plc</t>
  </si>
  <si>
    <t>Barrick Gold Corp</t>
  </si>
  <si>
    <t>Delta Airlines</t>
  </si>
  <si>
    <t>Southwest Airlines</t>
  </si>
  <si>
    <t>United Airlines</t>
  </si>
  <si>
    <t>Eli Lilly</t>
  </si>
  <si>
    <t>NovoNordisk</t>
  </si>
  <si>
    <t>AstraZeneca</t>
  </si>
  <si>
    <t>Lululemon Athletica</t>
  </si>
  <si>
    <t>UK GILT 0.50% 10/22/2061</t>
  </si>
  <si>
    <t>Barrick Gold</t>
  </si>
  <si>
    <t>Freeport Mcmoran</t>
  </si>
  <si>
    <t>Newmont Corp</t>
  </si>
  <si>
    <t>Meta Inc</t>
  </si>
  <si>
    <t>Americal Airlines</t>
  </si>
  <si>
    <t>JD.Com Inc</t>
  </si>
  <si>
    <t>Citigroup Inc</t>
  </si>
  <si>
    <t>Bank of America Corp</t>
  </si>
  <si>
    <t>Hewlett Packard Ent.</t>
  </si>
  <si>
    <t>October 25 Call on BIDU UW</t>
  </si>
  <si>
    <t>October 25 Put on BIDU UW</t>
  </si>
  <si>
    <t>October 25 Call on LRCX UW</t>
  </si>
  <si>
    <t>October 25 Put on LRCX UW</t>
  </si>
  <si>
    <t>October 25 Call on NIO UN</t>
  </si>
  <si>
    <t>October 25 Put on NIO UN</t>
  </si>
  <si>
    <t>CALL</t>
  </si>
  <si>
    <t>PUTO</t>
  </si>
  <si>
    <t>Units / Notional ($)</t>
  </si>
  <si>
    <t>XS2821647364</t>
  </si>
  <si>
    <t>US251526CT41</t>
  </si>
  <si>
    <t>ELV US</t>
  </si>
  <si>
    <t>IWVL LN</t>
  </si>
  <si>
    <t>XLP US</t>
  </si>
  <si>
    <t>XBI  US</t>
  </si>
  <si>
    <t>VNQI US</t>
  </si>
  <si>
    <t>24M: GOLD UN/FCX UN/NEM UN</t>
  </si>
  <si>
    <t>CLN: FordMotorCoNR</t>
  </si>
  <si>
    <t>18m Absolute Certificate on TPR UN</t>
  </si>
  <si>
    <t>18m Absolute Certificate on NKE UN</t>
  </si>
  <si>
    <t>18m Absolute Certificate on DAL UN</t>
  </si>
  <si>
    <t>18m Absolute Certificate on AAPL UQ</t>
  </si>
  <si>
    <t>12M: SAUDI INTL GOV BOND 4.50% 2060</t>
  </si>
  <si>
    <t>24M FCN: AZN LN/LLY UN/NVO UN</t>
  </si>
  <si>
    <t>24M RC: BNP FP/SAN SQ/UCG IM</t>
  </si>
  <si>
    <t>24M: QCOMM UW/NVDA UW/AMDUW</t>
  </si>
  <si>
    <t>12M: UK GILT 0.5% 10/22/2061</t>
  </si>
  <si>
    <t xml:space="preserve">12M: US TREASURY 1.25% 15/05/2050 </t>
  </si>
  <si>
    <t>24M: HD LN/ LOW UN/ DG UN</t>
  </si>
  <si>
    <t>24M FCN: DAL/LUV/UAL</t>
  </si>
  <si>
    <t>24M: AMD/ NKE/ AAL</t>
  </si>
  <si>
    <t>24M: ACN US/ ADBE US/ INTC US</t>
  </si>
  <si>
    <t>XS2557686628</t>
  </si>
  <si>
    <t>CH1336219238</t>
  </si>
  <si>
    <t>CH1336219246</t>
  </si>
  <si>
    <t>CH1336219220</t>
  </si>
  <si>
    <t>CH1336219212</t>
  </si>
  <si>
    <t>XS2962094814</t>
  </si>
  <si>
    <t>XS2747481419</t>
  </si>
  <si>
    <t>XS2877191754</t>
  </si>
  <si>
    <t>XS2908864650</t>
  </si>
  <si>
    <t>XS2515371438</t>
  </si>
  <si>
    <t>RBCD</t>
  </si>
  <si>
    <t>Freeport McMoran</t>
  </si>
  <si>
    <t>Credit Suisse Group AG</t>
  </si>
  <si>
    <t>Tapestry Inc</t>
  </si>
  <si>
    <t>Delta Airlines inc</t>
  </si>
  <si>
    <t>Saudi Gov Intl Bond</t>
  </si>
  <si>
    <t>BNP Paribas</t>
  </si>
  <si>
    <t>Banco Santander</t>
  </si>
  <si>
    <t>UniCredit Spa</t>
  </si>
  <si>
    <t>NVIDIA</t>
  </si>
  <si>
    <t>Advanced Micro</t>
  </si>
  <si>
    <t>UK GILT 0.5% 10/22/2061</t>
  </si>
  <si>
    <t xml:space="preserve">US TREASURY 1.25% 15/05/2050 </t>
  </si>
  <si>
    <t>Glencore International AG</t>
  </si>
  <si>
    <t>Rio Tinto Plc</t>
  </si>
  <si>
    <t>Southwest</t>
  </si>
  <si>
    <t>Accenture Plc</t>
  </si>
  <si>
    <t>XYZ US</t>
  </si>
  <si>
    <t>LQDE LN</t>
  </si>
  <si>
    <t>UKDV LN</t>
  </si>
  <si>
    <t>XLRE US</t>
  </si>
  <si>
    <t>CLN: CEMEX</t>
  </si>
  <si>
    <t>12M: ISH 20+Y/ISH 10-20/VGD EXT</t>
  </si>
  <si>
    <t>12M: US TREASURY 1.25% 12/05/2050</t>
  </si>
  <si>
    <t>12M: UK GILT  0.50% 10/22/20261</t>
  </si>
  <si>
    <t>XS1628425958</t>
  </si>
  <si>
    <t>XS2788748858</t>
  </si>
  <si>
    <t>Cemex Corp</t>
  </si>
  <si>
    <t>iShares 20+ year treasury bond</t>
  </si>
  <si>
    <t>US TREASURY 1.25% 12/05/2050</t>
  </si>
  <si>
    <t>UK GILT  0.50% 10/22/20261</t>
  </si>
  <si>
    <t>iShares 10-20 year treasury bond</t>
  </si>
  <si>
    <t>DBXM</t>
  </si>
  <si>
    <t>XAU CURNCY</t>
  </si>
  <si>
    <t>JD US</t>
  </si>
  <si>
    <t>PARA US</t>
  </si>
  <si>
    <t>TEMGBLA LX</t>
  </si>
  <si>
    <t>CLN -UniCredit SpA (SLAC)</t>
  </si>
  <si>
    <t>CLN -Intesa Sanpaolo SpA (SLAC)</t>
  </si>
  <si>
    <t>CLN -Standard Chartered PLC (SUB)</t>
  </si>
  <si>
    <t>CLN -UBS AG (SUB)</t>
  </si>
  <si>
    <t>CLN - Deutsche Bank AG (SLAC)</t>
  </si>
  <si>
    <t>CLN -Barclays PLC (SUB)</t>
  </si>
  <si>
    <t>CLN -UniCredit SpA (SUB)</t>
  </si>
  <si>
    <t>CLN -Deutsche Bank AG (SUB)</t>
  </si>
  <si>
    <t>CLN -BarclaysPLCSub</t>
  </si>
  <si>
    <t>CLN -DeutscheBankAGSub</t>
  </si>
  <si>
    <t>CLN -CommerzbankAGSub</t>
  </si>
  <si>
    <t>CLN -INGGroepNVSub</t>
  </si>
  <si>
    <t>CLN -BancoBilbaoVizcayaArgentariaSASub</t>
  </si>
  <si>
    <t>CLN -DanskeBankASSub</t>
  </si>
  <si>
    <t>CLN - Emirates Airlines (SENIOR)</t>
  </si>
  <si>
    <t>CLN -UniCreditSpASub</t>
  </si>
  <si>
    <t>CLN -BancoSantanderSASub</t>
  </si>
  <si>
    <t>CLN -StandardCharteredPlcSub</t>
  </si>
  <si>
    <t>CLN -LloydsBankingGroupPLCSub</t>
  </si>
  <si>
    <t>CLN -GeneralMotorsCoNR</t>
  </si>
  <si>
    <t>CLN -FordMotorCoNR</t>
  </si>
  <si>
    <t>XS2515075385</t>
  </si>
  <si>
    <t>XS2515075112</t>
  </si>
  <si>
    <t>XS2515075625</t>
  </si>
  <si>
    <t>XS2515077167</t>
  </si>
  <si>
    <t>XS2515074651</t>
  </si>
  <si>
    <t>XS2515076433</t>
  </si>
  <si>
    <t>XS2515076193</t>
  </si>
  <si>
    <t>XS2515075971</t>
  </si>
  <si>
    <t>XS2723599978</t>
  </si>
  <si>
    <t>XS2723600222</t>
  </si>
  <si>
    <t>XS2723599895</t>
  </si>
  <si>
    <t>XS2723599119</t>
  </si>
  <si>
    <t>XS2723599622</t>
  </si>
  <si>
    <t>XS2723599549</t>
  </si>
  <si>
    <t>XS2627121689</t>
  </si>
  <si>
    <t>XS2723600065</t>
  </si>
  <si>
    <t>XS2723599465</t>
  </si>
  <si>
    <t>XS2723599382</t>
  </si>
  <si>
    <t>XS2723599200</t>
  </si>
  <si>
    <t>XS2723600149</t>
  </si>
  <si>
    <t>XS2723600495</t>
  </si>
  <si>
    <t>Unicredit Spa</t>
  </si>
  <si>
    <t>Intesa Sanpaolo Spa</t>
  </si>
  <si>
    <t>UBS AG</t>
  </si>
  <si>
    <t>Deutsche Bank</t>
  </si>
  <si>
    <t>Barclays PLC</t>
  </si>
  <si>
    <t xml:space="preserve">Barclays PLC </t>
  </si>
  <si>
    <t>Commerzbank</t>
  </si>
  <si>
    <t>INGGroep</t>
  </si>
  <si>
    <t>Banco Bilbao</t>
  </si>
  <si>
    <t>Danske Bank</t>
  </si>
  <si>
    <t xml:space="preserve"> Emirates Airlines</t>
  </si>
  <si>
    <t>Standard chartered Plc</t>
  </si>
  <si>
    <t>Lloyds banking Group</t>
  </si>
  <si>
    <t>Ford  motor co</t>
  </si>
  <si>
    <t>BPSP</t>
  </si>
  <si>
    <t>23/05/2023</t>
  </si>
  <si>
    <t>19/02/2024</t>
  </si>
  <si>
    <t>30/05/2023</t>
  </si>
  <si>
    <t>Credit Agricole</t>
  </si>
  <si>
    <t>US195325EG61</t>
  </si>
  <si>
    <t>US698299BW36</t>
  </si>
  <si>
    <t>US91086QAV05</t>
  </si>
  <si>
    <t>US77586TAE64</t>
  </si>
  <si>
    <t>XS1807299331</t>
  </si>
  <si>
    <t>USY7141BAC73</t>
  </si>
  <si>
    <t>XS2747599509</t>
  </si>
  <si>
    <t>JPMUDLC LX</t>
  </si>
  <si>
    <t>XS2922154286</t>
  </si>
  <si>
    <t>XS2922152157</t>
  </si>
  <si>
    <t>XS2918020368</t>
  </si>
  <si>
    <t>CH1400446311</t>
  </si>
  <si>
    <t>XS2918020442</t>
  </si>
  <si>
    <t>XS2922153981</t>
  </si>
  <si>
    <t>XS2922153809</t>
  </si>
  <si>
    <t>XS2931915735</t>
  </si>
  <si>
    <t>XS2858161222</t>
  </si>
  <si>
    <t>XS2840524719</t>
  </si>
  <si>
    <t>XS2922154013</t>
  </si>
  <si>
    <t>XS2922152074</t>
  </si>
  <si>
    <t>XS2922153718</t>
  </si>
  <si>
    <t>Boeing Company</t>
  </si>
  <si>
    <t>Anglo American Plc</t>
  </si>
  <si>
    <t xml:space="preserve">Banco Santander </t>
  </si>
  <si>
    <t>UniCredit</t>
  </si>
  <si>
    <t>Glencore</t>
  </si>
  <si>
    <t>Arcelormittal</t>
  </si>
  <si>
    <t>APPLE INC 2.80% 2061</t>
  </si>
  <si>
    <t>US treasuries</t>
  </si>
  <si>
    <t>Stellantis</t>
  </si>
  <si>
    <t>Romanian Gov</t>
  </si>
  <si>
    <t>CL</t>
  </si>
  <si>
    <t>CLN: Boeing Company</t>
  </si>
  <si>
    <t>CLN: Anglo American Plc</t>
  </si>
  <si>
    <t>24M: AMD/NVDA/QCOM</t>
  </si>
  <si>
    <t>24M: DELL/HP/HEWLETT PACKARD</t>
  </si>
  <si>
    <t>24M: CI/CNC/ELV</t>
  </si>
  <si>
    <t>24M: GOLD/FCX/NEM</t>
  </si>
  <si>
    <t>24M: BNP/SAN/UCG</t>
  </si>
  <si>
    <t>CLN:  Glencore</t>
  </si>
  <si>
    <t>CLN: Arcelormittal</t>
  </si>
  <si>
    <t>12M: APPLE INC 2.80% 2061</t>
  </si>
  <si>
    <t>12M: MSFT US</t>
  </si>
  <si>
    <t>12M: US treasuries</t>
  </si>
  <si>
    <t>CLN: Stellantis</t>
  </si>
  <si>
    <t>CLN: Romanian Gov</t>
  </si>
  <si>
    <t>CLN: General Motors</t>
  </si>
  <si>
    <t>MP US</t>
  </si>
  <si>
    <t>CLAR SP</t>
  </si>
  <si>
    <t>MINT SP</t>
  </si>
  <si>
    <t>CICT SP</t>
  </si>
  <si>
    <t>3690 HK</t>
  </si>
  <si>
    <t>BP/ LN</t>
  </si>
  <si>
    <t>GSK LN</t>
  </si>
  <si>
    <t>9618 HK</t>
  </si>
  <si>
    <t>Deutsche Bank Geneva</t>
  </si>
  <si>
    <t>FNDE US</t>
  </si>
  <si>
    <t>HEFA US</t>
  </si>
  <si>
    <t>SLV US</t>
  </si>
  <si>
    <t>MHM</t>
  </si>
  <si>
    <t>MI</t>
  </si>
  <si>
    <t>XS2976035316</t>
  </si>
  <si>
    <t>XS2975294393</t>
  </si>
  <si>
    <t>XS2998746213</t>
  </si>
  <si>
    <t>COST US</t>
  </si>
  <si>
    <t>CSX US</t>
  </si>
  <si>
    <t>SCMMAAU SP</t>
  </si>
  <si>
    <t>10% FCN RIO HSBC SHELL</t>
  </si>
  <si>
    <t>XS2978639750</t>
  </si>
  <si>
    <t>CITI</t>
  </si>
  <si>
    <t>6861 JP</t>
  </si>
  <si>
    <t>632309-1</t>
  </si>
  <si>
    <t>XS2913968363</t>
  </si>
  <si>
    <t>XS2568343672</t>
  </si>
  <si>
    <t>US05971KAH23</t>
  </si>
  <si>
    <t>US639057AQ15</t>
  </si>
  <si>
    <t>XS2887872989</t>
  </si>
  <si>
    <t>SHEL LN</t>
  </si>
  <si>
    <t>DPZ US</t>
  </si>
  <si>
    <t>JNJ US</t>
  </si>
  <si>
    <t>MSFT</t>
  </si>
  <si>
    <t>ADBE</t>
  </si>
  <si>
    <t>NKE</t>
  </si>
  <si>
    <t>NVO US</t>
  </si>
  <si>
    <t xml:space="preserve">LVMUY </t>
  </si>
  <si>
    <t>SPLV US</t>
  </si>
  <si>
    <t>10.21 FCN MCD + DPZ + SBUX</t>
  </si>
  <si>
    <t>9.12% FCN QQQ SPY FEZ</t>
  </si>
  <si>
    <t>SCB Bond Basket Note</t>
  </si>
  <si>
    <t>XS2821431355</t>
  </si>
  <si>
    <t>XS2112008391</t>
  </si>
  <si>
    <t>STANDARD CHART</t>
  </si>
  <si>
    <t>27-Jan-27</t>
  </si>
  <si>
    <t>GB00BPSNBB36</t>
  </si>
  <si>
    <t>XS2388445764</t>
  </si>
  <si>
    <t>XS0982711474</t>
  </si>
  <si>
    <t>XS2348591707</t>
  </si>
  <si>
    <t>XS2322321964</t>
  </si>
  <si>
    <t>XS2341882913</t>
  </si>
  <si>
    <t>XS2346524783</t>
  </si>
  <si>
    <t>NEM AU</t>
  </si>
  <si>
    <t>STLAM IM</t>
  </si>
  <si>
    <t>CMCSA UQ</t>
  </si>
  <si>
    <t>LUV US</t>
  </si>
  <si>
    <t>IAT US</t>
  </si>
  <si>
    <t>IXJ US</t>
  </si>
  <si>
    <t>9.4% FCN: MCD + SBUX + DPZ</t>
  </si>
  <si>
    <t>CH1362321569</t>
  </si>
  <si>
    <t>9.2% FCN: DG + HD + TJX</t>
  </si>
  <si>
    <t>XS2807666669</t>
  </si>
  <si>
    <t>10.5% FCN DELL + MICRON TECH + AMD</t>
  </si>
  <si>
    <t>XS2956258995</t>
  </si>
  <si>
    <t>XS2339102878</t>
  </si>
  <si>
    <t>USG84228FL77</t>
  </si>
  <si>
    <t>USP1265VAH52</t>
  </si>
  <si>
    <t>XS2785324703</t>
  </si>
  <si>
    <t>XS2785302998</t>
  </si>
  <si>
    <t>XS2785326153</t>
  </si>
  <si>
    <t>XS2785423943</t>
  </si>
  <si>
    <t>XS2785423430</t>
  </si>
  <si>
    <t>XS2785422895</t>
  </si>
  <si>
    <t>3883 HK</t>
  </si>
  <si>
    <t>FCN DELL AMD MICRON TECH</t>
  </si>
  <si>
    <t>XS2956248095</t>
  </si>
  <si>
    <t>XS2829208169</t>
  </si>
  <si>
    <t>USY68613AE13</t>
  </si>
  <si>
    <t>USY68613AB73</t>
  </si>
  <si>
    <t>Call</t>
  </si>
  <si>
    <t>Put</t>
  </si>
  <si>
    <t>Equity Option</t>
  </si>
  <si>
    <t>16/01/2026</t>
  </si>
  <si>
    <t>10.43% FCN LLY NVO</t>
  </si>
  <si>
    <t>XS3000780109</t>
  </si>
  <si>
    <t>GS</t>
  </si>
  <si>
    <t>LLY US</t>
  </si>
  <si>
    <t>FCN UPS FDX DHL</t>
  </si>
  <si>
    <t>US06738ECH62</t>
  </si>
  <si>
    <t>QBTS US</t>
  </si>
  <si>
    <t>24M: AMAT UW / BIDU US / RL US</t>
  </si>
  <si>
    <t>Applied Materials</t>
  </si>
  <si>
    <t>24M: ABI BB/STZ UN/DGE LN</t>
  </si>
  <si>
    <t>XS2969871156</t>
  </si>
  <si>
    <t>Anheuser-Busch</t>
  </si>
  <si>
    <t>Constellation Brands</t>
  </si>
  <si>
    <t>Diageo PLC</t>
  </si>
  <si>
    <t>Accenture</t>
  </si>
  <si>
    <t>AKCT (ex DPM)</t>
  </si>
  <si>
    <t>MRVL US</t>
  </si>
  <si>
    <t>KRE US</t>
  </si>
  <si>
    <t>SPRE US</t>
  </si>
  <si>
    <t>XLV US</t>
  </si>
  <si>
    <t>24M: BA US/LCID US/ROKU US</t>
  </si>
  <si>
    <t>24M: LOWES/LUCID/ROKU</t>
  </si>
  <si>
    <t>24M: AB INBEV/DIAGEO/CONSTELLATION</t>
  </si>
  <si>
    <t>24M: UTD/FEDEX/DEUTSCHE POST</t>
  </si>
  <si>
    <t>XS3011514620</t>
  </si>
  <si>
    <t>CH1420145737</t>
  </si>
  <si>
    <t>XS3008722806</t>
  </si>
  <si>
    <t>XS2972200559</t>
  </si>
  <si>
    <t>SGDP</t>
  </si>
  <si>
    <t>GSSD</t>
  </si>
  <si>
    <t>BRSP</t>
  </si>
  <si>
    <t>XS3032932645</t>
  </si>
  <si>
    <t>926850</t>
  </si>
  <si>
    <t>926852</t>
  </si>
  <si>
    <t>SPX Index</t>
  </si>
  <si>
    <t>US09660V2D44</t>
  </si>
  <si>
    <t>US404280EL97</t>
  </si>
  <si>
    <t>JPM US</t>
  </si>
  <si>
    <t>DXB530502360301</t>
  </si>
  <si>
    <t>ENBD</t>
  </si>
  <si>
    <t>USY0616GAA14</t>
  </si>
  <si>
    <t>FCN QQQ SPY FEZ</t>
  </si>
  <si>
    <t>XS2857163229</t>
  </si>
  <si>
    <t>FCN BAC C MS</t>
  </si>
  <si>
    <t>XS2956626894</t>
  </si>
  <si>
    <t>#N/A Invalid Security</t>
  </si>
  <si>
    <t>24M FCN: UPS UN/ FDX UN/ DHL GY</t>
  </si>
  <si>
    <t>XS2956537521</t>
  </si>
  <si>
    <t>United Parcel Service</t>
  </si>
  <si>
    <t>Fedex Corp</t>
  </si>
  <si>
    <t>DHL Group</t>
  </si>
  <si>
    <t>24: BA US/LCID UD/ROKU US</t>
  </si>
  <si>
    <t xml:space="preserve">Boeing </t>
  </si>
  <si>
    <t xml:space="preserve">Lucid </t>
  </si>
  <si>
    <t>Roku</t>
  </si>
  <si>
    <t>2618 HK</t>
  </si>
  <si>
    <t>CAP FP</t>
  </si>
  <si>
    <t xml:space="preserve">STLAM IM </t>
  </si>
  <si>
    <t>SXXPIEX GY</t>
  </si>
  <si>
    <t>AXP US</t>
  </si>
  <si>
    <t>11% FCN: GS + JPM + WFC</t>
  </si>
  <si>
    <t>12% FCN: GOOGL + META + NVDA</t>
  </si>
  <si>
    <t>XS3042870801</t>
  </si>
  <si>
    <t>CH1421087516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</si>
</sst>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0.000%"/>
    <numFmt numFmtId="165" formatCode="#,##0_ ;\-#,##0\ "/>
    <numFmt numFmtId="166" formatCode="#,##0;\(#,##0\);\-\ ;@"/>
    <numFmt numFmtId="167" formatCode="0.0%;\(0.0%\);\-\ ;@"/>
    <numFmt numFmtId="168" formatCode="#,##0.0000_ ;\-#,##0.0000\ "/>
    <numFmt numFmtId="169" formatCode="#,##0.0"/>
    <numFmt numFmtId="170" formatCode="0.0%"/>
    <numFmt numFmtId="171" formatCode="0;\-0;&quot;-&quot;;@"/>
    <numFmt numFmtId="172" formatCode="0.0000%"/>
    <numFmt numFmtId="173" formatCode="#,##0.000"/>
    <numFmt numFmtId="174" formatCode="#,##0.00_-;\-* #,##0.00_-;_-* &quot;-&quot;??_-;_-@_-"/>
    <numFmt numFmtId="175" formatCode="#,##0;\-#,##0;&quot;-&quot;;@"/>
    <numFmt numFmtId="176" formatCode="#,##0.000_ ;\-#,##0.000\ 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0"/>
      <color theme="1"/>
      <name val="Aptos Display"/>
      <family val="2"/>
      <scheme val="major"/>
    </font>
    <font>
      <b/>
      <sz val="1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0"/>
      <color rgb="FF9C5700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-0.249977111117893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197097"/>
        <bgColor rgb="FF000000"/>
      </patternFill>
    </fill>
    <fill>
      <patternFill patternType="solid">
        <fgColor rgb="FFFFEB9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hair">
        <color rgb="FFA5A5A5"/>
      </top>
      <bottom style="hair">
        <color rgb="FFA5A5A5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/>
      <bottom style="hair">
        <color rgb="FFA5A5A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rgb="FFA5A5A5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8" borderId="0" applyNumberFormat="0" applyBorder="0" applyAlignment="0" applyProtection="0"/>
  </cellStyleXfs>
  <cellXfs count="144">
    <xf numFmtId="0" fontId="0" fillId="0" borderId="0" xfId="0"/>
    <xf numFmtId="2" fontId="2" fillId="2" borderId="1" xfId="0" applyNumberFormat="1" applyFont="1" applyFill="1" applyBorder="1" applyAlignment="1">
      <alignment horizontal="left" vertical="top" wrapText="1"/>
    </xf>
    <xf numFmtId="2" fontId="2" fillId="2" borderId="1" xfId="2" applyNumberFormat="1" applyFont="1" applyFill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3" borderId="2" xfId="0" applyFont="1" applyFill="1" applyBorder="1" applyAlignment="1" applyProtection="1">
      <alignment horizontal="left" vertical="top"/>
      <protection locked="0"/>
    </xf>
    <xf numFmtId="0" fontId="4" fillId="4" borderId="2" xfId="0" applyFont="1" applyFill="1" applyBorder="1" applyAlignment="1" applyProtection="1">
      <alignment horizontal="left" vertical="top"/>
      <protection locked="0"/>
    </xf>
    <xf numFmtId="10" fontId="4" fillId="3" borderId="2" xfId="2" applyNumberFormat="1" applyFont="1" applyFill="1" applyBorder="1" applyAlignment="1" applyProtection="1">
      <alignment horizontal="left" vertical="top"/>
      <protection locked="0"/>
    </xf>
    <xf numFmtId="2" fontId="4" fillId="3" borderId="2" xfId="2" applyNumberFormat="1" applyFont="1" applyFill="1" applyBorder="1" applyAlignment="1" applyProtection="1">
      <alignment horizontal="left" vertical="top"/>
      <protection locked="0"/>
    </xf>
    <xf numFmtId="3" fontId="4" fillId="4" borderId="2" xfId="0" applyNumberFormat="1" applyFont="1" applyFill="1" applyBorder="1" applyAlignment="1" applyProtection="1">
      <alignment horizontal="left" vertical="top"/>
      <protection locked="0"/>
    </xf>
    <xf numFmtId="2" fontId="4" fillId="3" borderId="2" xfId="0" applyNumberFormat="1" applyFont="1" applyFill="1" applyBorder="1" applyAlignment="1" applyProtection="1">
      <alignment horizontal="left" vertical="top"/>
      <protection locked="0"/>
    </xf>
    <xf numFmtId="165" fontId="4" fillId="3" borderId="2" xfId="1" applyNumberFormat="1" applyFont="1" applyFill="1" applyBorder="1" applyAlignment="1" applyProtection="1">
      <alignment horizontal="left" vertical="top"/>
      <protection locked="0"/>
    </xf>
    <xf numFmtId="166" fontId="3" fillId="0" borderId="3" xfId="0" applyNumberFormat="1" applyFont="1" applyBorder="1" applyAlignment="1">
      <alignment horizontal="left" vertical="top" wrapText="1"/>
    </xf>
    <xf numFmtId="167" fontId="4" fillId="3" borderId="2" xfId="2" applyNumberFormat="1" applyFont="1" applyFill="1" applyBorder="1" applyAlignment="1" applyProtection="1">
      <alignment horizontal="left" vertical="top"/>
      <protection locked="0"/>
    </xf>
    <xf numFmtId="3" fontId="4" fillId="3" borderId="2" xfId="0" applyNumberFormat="1" applyFont="1" applyFill="1" applyBorder="1" applyAlignment="1" applyProtection="1">
      <alignment horizontal="left" vertical="top"/>
      <protection locked="0"/>
    </xf>
    <xf numFmtId="10" fontId="4" fillId="0" borderId="2" xfId="2" applyNumberFormat="1" applyFont="1" applyFill="1" applyBorder="1" applyAlignment="1" applyProtection="1">
      <alignment horizontal="left" vertical="top"/>
      <protection locked="0"/>
    </xf>
    <xf numFmtId="14" fontId="4" fillId="3" borderId="2" xfId="0" applyNumberFormat="1" applyFont="1" applyFill="1" applyBorder="1" applyAlignment="1" applyProtection="1">
      <alignment horizontal="left" vertical="top"/>
      <protection locked="0"/>
    </xf>
    <xf numFmtId="10" fontId="4" fillId="4" borderId="2" xfId="2" applyNumberFormat="1" applyFont="1" applyFill="1" applyBorder="1" applyAlignment="1" applyProtection="1">
      <alignment horizontal="left" vertical="top"/>
      <protection locked="0"/>
    </xf>
    <xf numFmtId="0" fontId="4" fillId="4" borderId="2" xfId="2" applyNumberFormat="1" applyFont="1" applyFill="1" applyBorder="1" applyAlignment="1" applyProtection="1">
      <alignment horizontal="left" vertical="top"/>
      <protection locked="0"/>
    </xf>
    <xf numFmtId="14" fontId="4" fillId="4" borderId="2" xfId="0" applyNumberFormat="1" applyFont="1" applyFill="1" applyBorder="1" applyAlignment="1" applyProtection="1">
      <alignment horizontal="left" vertical="top"/>
      <protection locked="0"/>
    </xf>
    <xf numFmtId="168" fontId="4" fillId="4" borderId="2" xfId="1" applyNumberFormat="1" applyFont="1" applyFill="1" applyBorder="1" applyAlignment="1" applyProtection="1">
      <alignment horizontal="left" vertical="top" wrapText="1"/>
      <protection locked="0"/>
    </xf>
    <xf numFmtId="0" fontId="5" fillId="0" borderId="0" xfId="0" applyFont="1" applyAlignment="1">
      <alignment horizontal="left" vertical="top" wrapText="1"/>
    </xf>
    <xf numFmtId="0" fontId="4" fillId="3" borderId="2" xfId="0" applyFont="1" applyFill="1" applyBorder="1" applyAlignment="1" applyProtection="1">
      <alignment horizontal="left" vertical="top" wrapText="1"/>
      <protection locked="0"/>
    </xf>
    <xf numFmtId="0" fontId="4" fillId="4" borderId="2" xfId="0" applyFont="1" applyFill="1" applyBorder="1" applyAlignment="1" applyProtection="1">
      <alignment horizontal="left" vertical="top" wrapText="1"/>
      <protection locked="0"/>
    </xf>
    <xf numFmtId="3" fontId="4" fillId="3" borderId="2" xfId="0" applyNumberFormat="1" applyFont="1" applyFill="1" applyBorder="1" applyAlignment="1" applyProtection="1">
      <alignment horizontal="left" vertical="top" wrapText="1"/>
      <protection locked="0"/>
    </xf>
    <xf numFmtId="10" fontId="4" fillId="3" borderId="2" xfId="2" applyNumberFormat="1" applyFont="1" applyFill="1" applyBorder="1" applyAlignment="1" applyProtection="1">
      <alignment horizontal="left" vertical="top" wrapText="1"/>
      <protection locked="0"/>
    </xf>
    <xf numFmtId="169" fontId="4" fillId="3" borderId="2" xfId="0" applyNumberFormat="1" applyFont="1" applyFill="1" applyBorder="1" applyAlignment="1" applyProtection="1">
      <alignment horizontal="left" vertical="top" wrapText="1"/>
      <protection locked="0"/>
    </xf>
    <xf numFmtId="3" fontId="4" fillId="4" borderId="2" xfId="0" applyNumberFormat="1" applyFont="1" applyFill="1" applyBorder="1" applyAlignment="1" applyProtection="1">
      <alignment horizontal="left" vertical="top" wrapText="1"/>
      <protection locked="0"/>
    </xf>
    <xf numFmtId="2" fontId="4" fillId="4" borderId="2" xfId="0" applyNumberFormat="1" applyFont="1" applyFill="1" applyBorder="1" applyAlignment="1" applyProtection="1">
      <alignment horizontal="left" vertical="top" wrapText="1"/>
      <protection locked="0"/>
    </xf>
    <xf numFmtId="165" fontId="4" fillId="3" borderId="2" xfId="1" applyNumberFormat="1" applyFont="1" applyFill="1" applyBorder="1" applyAlignment="1" applyProtection="1">
      <alignment horizontal="left" vertical="top" wrapText="1"/>
      <protection locked="0"/>
    </xf>
    <xf numFmtId="49" fontId="4" fillId="3" borderId="2" xfId="0" applyNumberFormat="1" applyFont="1" applyFill="1" applyBorder="1" applyAlignment="1" applyProtection="1">
      <alignment horizontal="left" vertical="top" wrapText="1"/>
      <protection locked="0"/>
    </xf>
    <xf numFmtId="10" fontId="4" fillId="0" borderId="2" xfId="0" applyNumberFormat="1" applyFont="1" applyBorder="1" applyAlignment="1" applyProtection="1">
      <alignment horizontal="left" vertical="top" wrapText="1"/>
      <protection locked="0"/>
    </xf>
    <xf numFmtId="170" fontId="4" fillId="3" borderId="2" xfId="2" applyNumberFormat="1" applyFont="1" applyFill="1" applyBorder="1" applyAlignment="1" applyProtection="1">
      <alignment horizontal="left" vertical="top" wrapText="1"/>
      <protection locked="0"/>
    </xf>
    <xf numFmtId="2" fontId="4" fillId="3" borderId="2" xfId="0" applyNumberFormat="1" applyFont="1" applyFill="1" applyBorder="1" applyAlignment="1" applyProtection="1">
      <alignment horizontal="left" vertical="top" wrapText="1"/>
      <protection locked="0"/>
    </xf>
    <xf numFmtId="4" fontId="4" fillId="3" borderId="2" xfId="0" applyNumberFormat="1" applyFont="1" applyFill="1" applyBorder="1" applyAlignment="1" applyProtection="1">
      <alignment horizontal="left" vertical="top" wrapText="1"/>
      <protection locked="0"/>
    </xf>
    <xf numFmtId="9" fontId="4" fillId="0" borderId="2" xfId="0" applyNumberFormat="1" applyFont="1" applyBorder="1" applyAlignment="1" applyProtection="1">
      <alignment horizontal="left" vertical="top" wrapText="1"/>
      <protection locked="0"/>
    </xf>
    <xf numFmtId="4" fontId="4" fillId="3" borderId="2" xfId="2" applyNumberFormat="1" applyFont="1" applyFill="1" applyBorder="1" applyAlignment="1" applyProtection="1">
      <alignment horizontal="left" vertical="top" wrapText="1"/>
      <protection locked="0"/>
    </xf>
    <xf numFmtId="14" fontId="4" fillId="4" borderId="2" xfId="0" applyNumberFormat="1" applyFont="1" applyFill="1" applyBorder="1" applyAlignment="1" applyProtection="1">
      <alignment horizontal="left" vertical="top" wrapText="1"/>
      <protection locked="0"/>
    </xf>
    <xf numFmtId="0" fontId="4" fillId="0" borderId="2" xfId="0" applyFont="1" applyBorder="1" applyAlignment="1" applyProtection="1">
      <alignment horizontal="left" vertical="top" wrapText="1"/>
      <protection locked="0"/>
    </xf>
    <xf numFmtId="0" fontId="3" fillId="0" borderId="0" xfId="0" applyFont="1"/>
    <xf numFmtId="170" fontId="4" fillId="4" borderId="2" xfId="2" applyNumberFormat="1" applyFont="1" applyFill="1" applyBorder="1" applyAlignment="1" applyProtection="1">
      <alignment horizontal="left" vertical="top" wrapText="1"/>
      <protection locked="0"/>
    </xf>
    <xf numFmtId="165" fontId="4" fillId="4" borderId="2" xfId="1" applyNumberFormat="1" applyFont="1" applyFill="1" applyBorder="1" applyAlignment="1" applyProtection="1">
      <alignment horizontal="left" vertical="top" wrapText="1"/>
      <protection locked="0"/>
    </xf>
    <xf numFmtId="10" fontId="4" fillId="4" borderId="2" xfId="2" applyNumberFormat="1" applyFont="1" applyFill="1" applyBorder="1" applyAlignment="1" applyProtection="1">
      <alignment horizontal="left" vertical="top" wrapText="1"/>
      <protection locked="0"/>
    </xf>
    <xf numFmtId="2" fontId="2" fillId="6" borderId="1" xfId="0" applyNumberFormat="1" applyFont="1" applyFill="1" applyBorder="1" applyAlignment="1">
      <alignment horizontal="left" vertical="top" wrapText="1"/>
    </xf>
    <xf numFmtId="9" fontId="4" fillId="4" borderId="2" xfId="0" applyNumberFormat="1" applyFont="1" applyFill="1" applyBorder="1" applyAlignment="1" applyProtection="1">
      <alignment horizontal="left" vertical="top" wrapText="1"/>
      <protection locked="0"/>
    </xf>
    <xf numFmtId="2" fontId="4" fillId="4" borderId="2" xfId="2" applyNumberFormat="1" applyFont="1" applyFill="1" applyBorder="1" applyAlignment="1" applyProtection="1">
      <alignment horizontal="left" vertical="top" wrapText="1"/>
      <protection locked="0"/>
    </xf>
    <xf numFmtId="3" fontId="4" fillId="0" borderId="2" xfId="0" applyNumberFormat="1" applyFont="1" applyBorder="1" applyAlignment="1" applyProtection="1">
      <alignment horizontal="left" vertical="top" wrapText="1"/>
      <protection locked="0"/>
    </xf>
    <xf numFmtId="2" fontId="6" fillId="0" borderId="1" xfId="0" applyNumberFormat="1" applyFont="1" applyBorder="1" applyAlignment="1">
      <alignment horizontal="left" vertical="top" wrapText="1"/>
    </xf>
    <xf numFmtId="0" fontId="4" fillId="4" borderId="4" xfId="0" applyFont="1" applyFill="1" applyBorder="1" applyAlignment="1" applyProtection="1">
      <alignment horizontal="left" vertical="top"/>
      <protection locked="0"/>
    </xf>
    <xf numFmtId="2" fontId="2" fillId="2" borderId="0" xfId="0" applyNumberFormat="1" applyFont="1" applyFill="1" applyAlignment="1">
      <alignment horizontal="left" vertical="top" wrapText="1"/>
    </xf>
    <xf numFmtId="2" fontId="2" fillId="7" borderId="0" xfId="0" applyNumberFormat="1" applyFont="1" applyFill="1" applyAlignment="1">
      <alignment horizontal="left" vertical="top" wrapText="1"/>
    </xf>
    <xf numFmtId="10" fontId="3" fillId="0" borderId="0" xfId="0" applyNumberFormat="1" applyFont="1"/>
    <xf numFmtId="171" fontId="3" fillId="0" borderId="0" xfId="0" applyNumberFormat="1" applyFont="1"/>
    <xf numFmtId="2" fontId="2" fillId="2" borderId="6" xfId="2" applyNumberFormat="1" applyFont="1" applyFill="1" applyBorder="1" applyAlignment="1">
      <alignment horizontal="left" vertical="top" wrapText="1"/>
    </xf>
    <xf numFmtId="0" fontId="3" fillId="0" borderId="5" xfId="0" quotePrefix="1" applyFont="1" applyBorder="1" applyAlignment="1">
      <alignment wrapText="1"/>
    </xf>
    <xf numFmtId="167" fontId="4" fillId="3" borderId="5" xfId="2" quotePrefix="1" applyNumberFormat="1" applyFont="1" applyFill="1" applyBorder="1" applyAlignment="1" applyProtection="1">
      <alignment horizontal="left" vertical="top" wrapText="1"/>
      <protection locked="0"/>
    </xf>
    <xf numFmtId="167" fontId="4" fillId="3" borderId="5" xfId="2" quotePrefix="1" applyNumberFormat="1" applyFont="1" applyFill="1" applyBorder="1" applyAlignment="1" applyProtection="1">
      <alignment horizontal="left" wrapText="1"/>
      <protection locked="0"/>
    </xf>
    <xf numFmtId="0" fontId="8" fillId="8" borderId="0" xfId="3" applyFont="1"/>
    <xf numFmtId="0" fontId="3" fillId="0" borderId="7" xfId="0" applyFont="1" applyBorder="1"/>
    <xf numFmtId="171" fontId="3" fillId="0" borderId="7" xfId="0" applyNumberFormat="1" applyFont="1" applyBorder="1"/>
    <xf numFmtId="0" fontId="3" fillId="0" borderId="0" xfId="0" quotePrefix="1" applyFont="1" applyAlignment="1">
      <alignment wrapText="1"/>
    </xf>
    <xf numFmtId="167" fontId="4" fillId="3" borderId="8" xfId="2" applyNumberFormat="1" applyFont="1" applyFill="1" applyBorder="1" applyAlignment="1" applyProtection="1">
      <alignment horizontal="left" vertical="top"/>
      <protection locked="0"/>
    </xf>
    <xf numFmtId="167" fontId="4" fillId="3" borderId="0" xfId="2" applyNumberFormat="1" applyFont="1" applyFill="1" applyBorder="1" applyAlignment="1" applyProtection="1">
      <alignment horizontal="left" vertical="top"/>
      <protection locked="0"/>
    </xf>
    <xf numFmtId="0" fontId="3" fillId="4" borderId="0" xfId="0" applyFont="1" applyFill="1" applyAlignment="1">
      <alignment horizontal="left" vertical="top" wrapText="1"/>
    </xf>
    <xf numFmtId="0" fontId="9" fillId="4" borderId="0" xfId="0" applyFont="1" applyFill="1"/>
    <xf numFmtId="14" fontId="9" fillId="4" borderId="0" xfId="0" applyNumberFormat="1" applyFont="1" applyFill="1"/>
    <xf numFmtId="0" fontId="9" fillId="5" borderId="0" xfId="0" applyFont="1" applyFill="1"/>
    <xf numFmtId="0" fontId="3" fillId="4" borderId="0" xfId="0" applyFont="1" applyFill="1"/>
    <xf numFmtId="14" fontId="4" fillId="0" borderId="2" xfId="0" applyNumberFormat="1" applyFont="1" applyBorder="1" applyAlignment="1" applyProtection="1">
      <alignment horizontal="left" vertical="top" wrapText="1"/>
      <protection locked="0"/>
    </xf>
    <xf numFmtId="168" fontId="4" fillId="3" borderId="0" xfId="1" applyNumberFormat="1" applyFont="1" applyFill="1" applyBorder="1" applyAlignment="1" applyProtection="1">
      <alignment horizontal="left" vertical="top" wrapText="1"/>
      <protection locked="0"/>
    </xf>
    <xf numFmtId="0" fontId="4" fillId="3" borderId="0" xfId="0" applyFont="1" applyFill="1" applyAlignment="1" applyProtection="1">
      <alignment horizontal="left" vertical="top" wrapText="1"/>
      <protection locked="0"/>
    </xf>
    <xf numFmtId="4" fontId="4" fillId="4" borderId="2" xfId="0" applyNumberFormat="1" applyFont="1" applyFill="1" applyBorder="1" applyAlignment="1" applyProtection="1">
      <alignment horizontal="left" vertical="top" wrapText="1"/>
      <protection locked="0"/>
    </xf>
    <xf numFmtId="172" fontId="4" fillId="4" borderId="2" xfId="2" applyNumberFormat="1" applyFont="1" applyFill="1" applyBorder="1" applyAlignment="1" applyProtection="1">
      <alignment horizontal="left" vertical="top" wrapText="1"/>
      <protection locked="0"/>
    </xf>
    <xf numFmtId="166" fontId="3" fillId="4" borderId="3" xfId="0" applyNumberFormat="1" applyFont="1" applyFill="1" applyBorder="1" applyAlignment="1">
      <alignment horizontal="left" vertical="top" wrapText="1"/>
    </xf>
    <xf numFmtId="173" fontId="4" fillId="4" borderId="2" xfId="0" applyNumberFormat="1" applyFont="1" applyFill="1" applyBorder="1" applyAlignment="1" applyProtection="1">
      <alignment horizontal="left" vertical="top" wrapText="1"/>
      <protection locked="0"/>
    </xf>
    <xf numFmtId="173" fontId="4" fillId="0" borderId="2" xfId="0" applyNumberFormat="1" applyFont="1" applyBorder="1" applyAlignment="1" applyProtection="1">
      <alignment horizontal="left" vertical="top" wrapText="1"/>
      <protection locked="0"/>
    </xf>
    <xf numFmtId="165" fontId="4" fillId="0" borderId="2" xfId="1" applyNumberFormat="1" applyFont="1" applyFill="1" applyBorder="1" applyAlignment="1" applyProtection="1">
      <alignment horizontal="left" vertical="top" wrapText="1"/>
      <protection locked="0"/>
    </xf>
    <xf numFmtId="2" fontId="4" fillId="0" borderId="2" xfId="2" applyNumberFormat="1" applyFont="1" applyFill="1" applyBorder="1" applyAlignment="1" applyProtection="1">
      <alignment horizontal="left" vertical="top" wrapText="1"/>
      <protection locked="0"/>
    </xf>
    <xf numFmtId="0" fontId="4" fillId="9" borderId="2" xfId="0" applyFont="1" applyFill="1" applyBorder="1" applyAlignment="1" applyProtection="1">
      <alignment horizontal="left" vertical="top" wrapText="1"/>
      <protection locked="0"/>
    </xf>
    <xf numFmtId="10" fontId="3" fillId="0" borderId="0" xfId="2" applyNumberFormat="1" applyFont="1" applyBorder="1" applyAlignment="1">
      <alignment horizontal="center"/>
    </xf>
    <xf numFmtId="17" fontId="4" fillId="4" borderId="2" xfId="0" applyNumberFormat="1" applyFont="1" applyFill="1" applyBorder="1" applyAlignment="1" applyProtection="1">
      <alignment horizontal="left" vertical="top"/>
      <protection locked="0"/>
    </xf>
    <xf numFmtId="0" fontId="4" fillId="10" borderId="2" xfId="0" applyFont="1" applyFill="1" applyBorder="1" applyAlignment="1" applyProtection="1">
      <alignment horizontal="left" vertical="top" wrapText="1"/>
      <protection locked="0"/>
    </xf>
    <xf numFmtId="2" fontId="4" fillId="4" borderId="2" xfId="0" applyNumberFormat="1" applyFont="1" applyFill="1" applyBorder="1" applyAlignment="1" applyProtection="1">
      <alignment horizontal="left" vertical="top"/>
      <protection locked="0"/>
    </xf>
    <xf numFmtId="0" fontId="3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14" fontId="2" fillId="2" borderId="1" xfId="0" applyNumberFormat="1" applyFont="1" applyFill="1" applyBorder="1" applyAlignment="1">
      <alignment horizontal="left" vertical="top" wrapText="1"/>
    </xf>
    <xf numFmtId="14" fontId="3" fillId="4" borderId="0" xfId="0" applyNumberFormat="1" applyFont="1" applyFill="1" applyAlignment="1">
      <alignment horizontal="left"/>
    </xf>
    <xf numFmtId="14" fontId="3" fillId="0" borderId="0" xfId="0" applyNumberFormat="1" applyFont="1" applyAlignment="1">
      <alignment horizontal="left"/>
    </xf>
    <xf numFmtId="2" fontId="4" fillId="0" borderId="2" xfId="0" applyNumberFormat="1" applyFont="1" applyBorder="1" applyAlignment="1" applyProtection="1">
      <alignment horizontal="left" vertical="top" wrapText="1"/>
      <protection locked="0"/>
    </xf>
    <xf numFmtId="174" fontId="4" fillId="4" borderId="2" xfId="2" applyNumberFormat="1" applyFont="1" applyFill="1" applyBorder="1" applyAlignment="1" applyProtection="1">
      <alignment horizontal="left" vertical="top" wrapText="1"/>
      <protection locked="0"/>
    </xf>
    <xf numFmtId="174" fontId="4" fillId="0" borderId="2" xfId="2" applyNumberFormat="1" applyFont="1" applyFill="1" applyBorder="1" applyAlignment="1" applyProtection="1">
      <alignment horizontal="left" vertical="top" wrapText="1"/>
      <protection locked="0"/>
    </xf>
    <xf numFmtId="167" fontId="4" fillId="0" borderId="2" xfId="2" applyNumberFormat="1" applyFont="1" applyFill="1" applyBorder="1" applyAlignment="1" applyProtection="1">
      <alignment horizontal="left" vertical="top"/>
      <protection locked="0"/>
    </xf>
    <xf numFmtId="10" fontId="4" fillId="0" borderId="2" xfId="2" applyNumberFormat="1" applyFont="1" applyFill="1" applyBorder="1" applyAlignment="1" applyProtection="1">
      <alignment horizontal="left" vertical="top" wrapText="1"/>
      <protection locked="0"/>
    </xf>
    <xf numFmtId="175" fontId="3" fillId="4" borderId="0" xfId="0" applyNumberFormat="1" applyFont="1" applyFill="1" applyAlignment="1">
      <alignment horizontal="left"/>
    </xf>
    <xf numFmtId="175" fontId="3" fillId="0" borderId="0" xfId="0" applyNumberFormat="1" applyFont="1" applyAlignment="1">
      <alignment horizontal="left"/>
    </xf>
    <xf numFmtId="175" fontId="3" fillId="0" borderId="0" xfId="0" applyNumberFormat="1" applyFont="1"/>
    <xf numFmtId="0" fontId="4" fillId="11" borderId="2" xfId="0" applyFont="1" applyFill="1" applyBorder="1" applyAlignment="1" applyProtection="1">
      <alignment horizontal="left" vertical="top" wrapText="1"/>
      <protection locked="0"/>
    </xf>
    <xf numFmtId="3" fontId="4" fillId="11" borderId="2" xfId="0" applyNumberFormat="1" applyFont="1" applyFill="1" applyBorder="1" applyAlignment="1" applyProtection="1">
      <alignment horizontal="left" vertical="top" wrapText="1"/>
      <protection locked="0"/>
    </xf>
    <xf numFmtId="2" fontId="4" fillId="11" borderId="2" xfId="0" applyNumberFormat="1" applyFont="1" applyFill="1" applyBorder="1" applyAlignment="1" applyProtection="1">
      <alignment horizontal="left" vertical="top" wrapText="1"/>
      <protection locked="0"/>
    </xf>
    <xf numFmtId="10" fontId="4" fillId="4" borderId="2" xfId="0" applyNumberFormat="1" applyFont="1" applyFill="1" applyBorder="1" applyAlignment="1" applyProtection="1">
      <alignment horizontal="left" vertical="top" wrapText="1"/>
      <protection locked="0"/>
    </xf>
    <xf numFmtId="0" fontId="4" fillId="5" borderId="4" xfId="0" applyFont="1" applyFill="1" applyBorder="1" applyAlignment="1" applyProtection="1">
      <alignment horizontal="left" vertical="top"/>
      <protection locked="0"/>
    </xf>
    <xf numFmtId="0" fontId="4" fillId="5" borderId="2" xfId="0" applyFont="1" applyFill="1" applyBorder="1" applyAlignment="1" applyProtection="1">
      <alignment horizontal="left" vertical="top"/>
      <protection locked="0"/>
    </xf>
    <xf numFmtId="10" fontId="4" fillId="5" borderId="2" xfId="2" applyNumberFormat="1" applyFont="1" applyFill="1" applyBorder="1" applyAlignment="1" applyProtection="1">
      <alignment horizontal="left" vertical="top"/>
      <protection locked="0"/>
    </xf>
    <xf numFmtId="2" fontId="4" fillId="5" borderId="2" xfId="2" applyNumberFormat="1" applyFont="1" applyFill="1" applyBorder="1" applyAlignment="1" applyProtection="1">
      <alignment horizontal="left" vertical="top"/>
      <protection locked="0"/>
    </xf>
    <xf numFmtId="3" fontId="4" fillId="5" borderId="2" xfId="0" applyNumberFormat="1" applyFont="1" applyFill="1" applyBorder="1" applyAlignment="1" applyProtection="1">
      <alignment horizontal="left" vertical="top"/>
      <protection locked="0"/>
    </xf>
    <xf numFmtId="2" fontId="4" fillId="5" borderId="2" xfId="0" applyNumberFormat="1" applyFont="1" applyFill="1" applyBorder="1" applyAlignment="1" applyProtection="1">
      <alignment horizontal="left" vertical="top"/>
      <protection locked="0"/>
    </xf>
    <xf numFmtId="165" fontId="4" fillId="5" borderId="2" xfId="1" applyNumberFormat="1" applyFont="1" applyFill="1" applyBorder="1" applyAlignment="1" applyProtection="1">
      <alignment horizontal="left" vertical="top"/>
      <protection locked="0"/>
    </xf>
    <xf numFmtId="166" fontId="3" fillId="5" borderId="3" xfId="0" applyNumberFormat="1" applyFont="1" applyFill="1" applyBorder="1" applyAlignment="1">
      <alignment horizontal="left" vertical="top" wrapText="1"/>
    </xf>
    <xf numFmtId="167" fontId="4" fillId="5" borderId="2" xfId="2" applyNumberFormat="1" applyFont="1" applyFill="1" applyBorder="1" applyAlignment="1" applyProtection="1">
      <alignment horizontal="left" vertical="top"/>
      <protection locked="0"/>
    </xf>
    <xf numFmtId="14" fontId="4" fillId="5" borderId="2" xfId="0" applyNumberFormat="1" applyFont="1" applyFill="1" applyBorder="1" applyAlignment="1" applyProtection="1">
      <alignment horizontal="left" vertical="top"/>
      <protection locked="0"/>
    </xf>
    <xf numFmtId="0" fontId="5" fillId="5" borderId="0" xfId="0" applyFont="1" applyFill="1" applyAlignment="1">
      <alignment horizontal="left" vertical="top" wrapText="1"/>
    </xf>
    <xf numFmtId="165" fontId="4" fillId="12" borderId="2" xfId="1" applyNumberFormat="1" applyFont="1" applyFill="1" applyBorder="1" applyAlignment="1" applyProtection="1">
      <alignment horizontal="left" vertical="top"/>
      <protection locked="0"/>
    </xf>
    <xf numFmtId="14" fontId="4" fillId="13" borderId="2" xfId="0" applyNumberFormat="1" applyFont="1" applyFill="1" applyBorder="1" applyAlignment="1" applyProtection="1">
      <alignment horizontal="left" vertical="top" wrapText="1"/>
      <protection locked="0"/>
    </xf>
    <xf numFmtId="2" fontId="4" fillId="14" borderId="2" xfId="2" applyNumberFormat="1" applyFont="1" applyFill="1" applyBorder="1" applyAlignment="1" applyProtection="1">
      <alignment horizontal="left" vertical="top" wrapText="1"/>
      <protection locked="0"/>
    </xf>
    <xf numFmtId="0" fontId="4" fillId="9" borderId="4" xfId="0" applyFont="1" applyFill="1" applyBorder="1" applyAlignment="1" applyProtection="1">
      <alignment horizontal="left" vertical="top"/>
      <protection locked="0"/>
    </xf>
    <xf numFmtId="0" fontId="4" fillId="9" borderId="2" xfId="0" applyFont="1" applyFill="1" applyBorder="1" applyAlignment="1" applyProtection="1">
      <alignment horizontal="left" vertical="top"/>
      <protection locked="0"/>
    </xf>
    <xf numFmtId="10" fontId="4" fillId="9" borderId="2" xfId="2" applyNumberFormat="1" applyFont="1" applyFill="1" applyBorder="1" applyAlignment="1" applyProtection="1">
      <alignment horizontal="left" vertical="top"/>
      <protection locked="0"/>
    </xf>
    <xf numFmtId="2" fontId="4" fillId="9" borderId="2" xfId="2" applyNumberFormat="1" applyFont="1" applyFill="1" applyBorder="1" applyAlignment="1" applyProtection="1">
      <alignment horizontal="left" vertical="top"/>
      <protection locked="0"/>
    </xf>
    <xf numFmtId="3" fontId="4" fillId="9" borderId="2" xfId="0" applyNumberFormat="1" applyFont="1" applyFill="1" applyBorder="1" applyAlignment="1" applyProtection="1">
      <alignment horizontal="left" vertical="top"/>
      <protection locked="0"/>
    </xf>
    <xf numFmtId="2" fontId="4" fillId="9" borderId="2" xfId="0" applyNumberFormat="1" applyFont="1" applyFill="1" applyBorder="1" applyAlignment="1" applyProtection="1">
      <alignment horizontal="left" vertical="top"/>
      <protection locked="0"/>
    </xf>
    <xf numFmtId="165" fontId="4" fillId="9" borderId="2" xfId="1" applyNumberFormat="1" applyFont="1" applyFill="1" applyBorder="1" applyAlignment="1" applyProtection="1">
      <alignment horizontal="left" vertical="top"/>
      <protection locked="0"/>
    </xf>
    <xf numFmtId="166" fontId="3" fillId="9" borderId="3" xfId="0" applyNumberFormat="1" applyFont="1" applyFill="1" applyBorder="1" applyAlignment="1">
      <alignment horizontal="left" vertical="top" wrapText="1"/>
    </xf>
    <xf numFmtId="167" fontId="4" fillId="9" borderId="2" xfId="2" applyNumberFormat="1" applyFont="1" applyFill="1" applyBorder="1" applyAlignment="1" applyProtection="1">
      <alignment horizontal="left" vertical="top"/>
      <protection locked="0"/>
    </xf>
    <xf numFmtId="14" fontId="4" fillId="9" borderId="2" xfId="0" applyNumberFormat="1" applyFont="1" applyFill="1" applyBorder="1" applyAlignment="1" applyProtection="1">
      <alignment horizontal="left" vertical="top"/>
      <protection locked="0"/>
    </xf>
    <xf numFmtId="0" fontId="5" fillId="9" borderId="0" xfId="0" applyFont="1" applyFill="1" applyAlignment="1">
      <alignment horizontal="left" vertical="top" wrapText="1"/>
    </xf>
    <xf numFmtId="0" fontId="4" fillId="15" borderId="4" xfId="0" applyFont="1" applyFill="1" applyBorder="1" applyAlignment="1" applyProtection="1">
      <alignment horizontal="left" vertical="top"/>
      <protection locked="0"/>
    </xf>
    <xf numFmtId="0" fontId="4" fillId="15" borderId="2" xfId="0" applyFont="1" applyFill="1" applyBorder="1" applyAlignment="1" applyProtection="1">
      <alignment horizontal="left" vertical="top"/>
      <protection locked="0"/>
    </xf>
    <xf numFmtId="164" fontId="4" fillId="15" borderId="2" xfId="2" applyNumberFormat="1" applyFont="1" applyFill="1" applyBorder="1" applyAlignment="1" applyProtection="1">
      <alignment horizontal="left" vertical="top"/>
      <protection locked="0"/>
    </xf>
    <xf numFmtId="10" fontId="4" fillId="15" borderId="2" xfId="2" applyNumberFormat="1" applyFont="1" applyFill="1" applyBorder="1" applyAlignment="1" applyProtection="1">
      <alignment horizontal="left" vertical="top"/>
      <protection locked="0"/>
    </xf>
    <xf numFmtId="2" fontId="4" fillId="15" borderId="2" xfId="2" applyNumberFormat="1" applyFont="1" applyFill="1" applyBorder="1" applyAlignment="1" applyProtection="1">
      <alignment horizontal="left" vertical="top"/>
      <protection locked="0"/>
    </xf>
    <xf numFmtId="3" fontId="4" fillId="15" borderId="2" xfId="0" applyNumberFormat="1" applyFont="1" applyFill="1" applyBorder="1" applyAlignment="1" applyProtection="1">
      <alignment horizontal="left" vertical="top"/>
      <protection locked="0"/>
    </xf>
    <xf numFmtId="2" fontId="4" fillId="15" borderId="2" xfId="0" applyNumberFormat="1" applyFont="1" applyFill="1" applyBorder="1" applyAlignment="1" applyProtection="1">
      <alignment horizontal="left" vertical="top"/>
      <protection locked="0"/>
    </xf>
    <xf numFmtId="165" fontId="4" fillId="15" borderId="2" xfId="1" applyNumberFormat="1" applyFont="1" applyFill="1" applyBorder="1" applyAlignment="1" applyProtection="1">
      <alignment horizontal="left" vertical="top"/>
      <protection locked="0"/>
    </xf>
    <xf numFmtId="166" fontId="3" fillId="15" borderId="3" xfId="0" applyNumberFormat="1" applyFont="1" applyFill="1" applyBorder="1" applyAlignment="1">
      <alignment horizontal="left" vertical="top" wrapText="1"/>
    </xf>
    <xf numFmtId="167" fontId="4" fillId="15" borderId="2" xfId="2" applyNumberFormat="1" applyFont="1" applyFill="1" applyBorder="1" applyAlignment="1" applyProtection="1">
      <alignment horizontal="left" vertical="top"/>
      <protection locked="0"/>
    </xf>
    <xf numFmtId="14" fontId="4" fillId="15" borderId="2" xfId="0" applyNumberFormat="1" applyFont="1" applyFill="1" applyBorder="1" applyAlignment="1" applyProtection="1">
      <alignment horizontal="left" vertical="top"/>
      <protection locked="0"/>
    </xf>
    <xf numFmtId="0" fontId="3" fillId="15" borderId="0" xfId="0" applyFont="1" applyFill="1" applyAlignment="1">
      <alignment horizontal="left" vertical="top" wrapText="1"/>
    </xf>
    <xf numFmtId="10" fontId="4" fillId="12" borderId="2" xfId="2" applyNumberFormat="1" applyFont="1" applyFill="1" applyBorder="1" applyAlignment="1" applyProtection="1">
      <alignment horizontal="left" vertical="top"/>
      <protection locked="0"/>
    </xf>
    <xf numFmtId="0" fontId="3" fillId="0" borderId="2" xfId="0" applyFont="1" applyBorder="1" applyAlignment="1">
      <alignment horizontal="left" vertical="top" wrapText="1"/>
    </xf>
    <xf numFmtId="168" fontId="4" fillId="4" borderId="0" xfId="1" applyNumberFormat="1" applyFont="1" applyFill="1" applyBorder="1" applyAlignment="1" applyProtection="1">
      <alignment horizontal="left" vertical="top" wrapText="1"/>
      <protection locked="0"/>
    </xf>
    <xf numFmtId="4" fontId="4" fillId="0" borderId="2" xfId="0" applyNumberFormat="1" applyFont="1" applyBorder="1" applyAlignment="1" applyProtection="1">
      <alignment horizontal="left" vertical="top" wrapText="1"/>
      <protection locked="0"/>
    </xf>
    <xf numFmtId="4" fontId="4" fillId="4" borderId="2" xfId="0" applyNumberFormat="1" applyFont="1" applyFill="1" applyBorder="1" applyAlignment="1" applyProtection="1">
      <alignment horizontal="left" vertical="top"/>
      <protection locked="0"/>
    </xf>
    <xf numFmtId="0" fontId="3" fillId="4" borderId="0" xfId="0" applyFont="1" applyFill="1" applyAlignment="1">
      <alignment vertical="top" wrapText="1"/>
    </xf>
    <xf numFmtId="176" fontId="4" fillId="4" borderId="2" xfId="1" applyNumberFormat="1" applyFont="1" applyFill="1" applyBorder="1" applyAlignment="1" applyProtection="1">
      <alignment horizontal="left" vertical="top" wrapText="1"/>
      <protection locked="0"/>
    </xf>
    <xf numFmtId="2" fontId="4" fillId="11" borderId="2" xfId="2" applyNumberFormat="1" applyFont="1" applyFill="1" applyBorder="1" applyAlignment="1" applyProtection="1">
      <alignment horizontal="left" vertical="top" wrapText="1"/>
      <protection locked="0"/>
    </xf>
  </cellXfs>
  <cellStyles count="4">
    <cellStyle name="Comma" xfId="1" builtinId="3"/>
    <cellStyle name="Neutral" xfId="3" builtinId="28"/>
    <cellStyle name="Normal" xfId="0" builtinId="0"/>
    <cellStyle name="Per cent" xfId="2" builtinId="5"/>
  </cellStyles>
  <dxfs count="3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fgColor theme="0"/>
          <bgColor rgb="FFC6EFCE"/>
        </patternFill>
      </fill>
    </dxf>
    <dxf>
      <font>
        <color rgb="FF9C0006"/>
      </font>
      <fill>
        <patternFill patternType="solid">
          <fgColor theme="0"/>
          <bgColor rgb="FFFFC7CE"/>
        </patternFill>
      </fill>
    </dxf>
    <dxf>
      <font>
        <color rgb="FF006100"/>
      </font>
      <fill>
        <patternFill patternType="solid">
          <fgColor theme="0"/>
          <bgColor rgb="FFC6EFCE"/>
        </patternFill>
      </fill>
    </dxf>
    <dxf>
      <font>
        <color rgb="FF9C0006"/>
      </font>
      <fill>
        <patternFill patternType="solid">
          <fgColor theme="0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9C0006"/>
      <color rgb="FFFFC7CE"/>
      <color rgb="FF006100"/>
      <color rgb="FFC6EFCE"/>
      <color rgb="FF197097"/>
      <color rgb="FFA5A5A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Requesting Data...3339319922</v>
        <stp/>
        <stp>BDP|16792596891287013765</stp>
        <tr r="AU209" s="1"/>
        <tr r="AU209" s="1"/>
        <tr r="AU209" s="1"/>
      </tp>
      <tp t="s">
        <v>#N/A Requesting Data...3844340603</v>
        <stp/>
        <stp>BDP|16400628651346854961</stp>
        <tr r="L62" s="2"/>
        <tr r="L62" s="2"/>
        <tr r="L62" s="2"/>
      </tp>
      <tp t="s">
        <v>#N/A Requesting Data...1195082216</v>
        <stp/>
        <stp>BDP|12696351037808581084</stp>
        <tr r="I42" s="3"/>
        <tr r="I42" s="3"/>
        <tr r="I42" s="3"/>
        <tr r="I60" s="3"/>
        <tr r="I60" s="3"/>
        <tr r="I60" s="3"/>
        <tr r="I41" s="3"/>
        <tr r="I41" s="3"/>
        <tr r="I41" s="3"/>
        <tr r="I50" s="3"/>
        <tr r="I50" s="3"/>
        <tr r="I50" s="3"/>
        <tr r="I75" s="3"/>
        <tr r="I75" s="3"/>
        <tr r="I75" s="3"/>
        <tr r="I33" s="3"/>
        <tr r="I33" s="3"/>
        <tr r="I33" s="3"/>
      </tp>
      <tp t="s">
        <v>#N/A Requesting Data...3003971967</v>
        <stp/>
        <stp>BDP|16827300023559631448</stp>
        <tr r="L129" s="1"/>
        <tr r="L129" s="1"/>
        <tr r="AS129" s="1"/>
      </tp>
      <tp t="s">
        <v>#N/A Requesting Data...3739272634</v>
        <stp/>
        <stp>BDP|11916287984542524393</stp>
        <tr r="AO88" s="3"/>
        <tr r="AO88" s="3"/>
        <tr r="AO88" s="3"/>
      </tp>
      <tp t="s">
        <v>#N/A Requesting Data...4221124248</v>
        <stp/>
        <stp>BDP|12288090791890550167</stp>
        <tr r="I226" s="2"/>
      </tp>
      <tp t="s">
        <v>#N/A Requesting Data...2231603010</v>
        <stp/>
        <stp>BDP|13332397181162668042</stp>
        <tr r="AO146" s="2"/>
      </tp>
      <tp t="s">
        <v>#N/A Requesting Data...1044223963</v>
        <stp/>
        <stp>BDP|15108912576375852475</stp>
        <tr r="I20" s="3"/>
        <tr r="I20" s="3"/>
        <tr r="I20" s="3"/>
        <tr r="I40" s="3"/>
        <tr r="I40" s="3"/>
        <tr r="I40" s="3"/>
        <tr r="I44" s="3"/>
        <tr r="I44" s="3"/>
        <tr r="I44" s="3"/>
      </tp>
      <tp t="s">
        <v>#N/A Requesting Data...3944238693</v>
        <stp/>
        <stp>BDP|10699870576424695185</stp>
        <tr r="AO189" s="1"/>
      </tp>
      <tp t="s">
        <v>#N/A Requesting Data...2124656351</v>
        <stp/>
        <stp>BDP|15050254380440533597</stp>
        <tr r="N77" s="1"/>
        <tr r="N171" s="1"/>
      </tp>
      <tp t="s">
        <v>#N/A Requesting Data...3242982614</v>
        <stp/>
        <stp>BDP|15604192260519258142</stp>
        <tr r="Q66" s="3"/>
      </tp>
      <tp t="s">
        <v>#N/A N/A</v>
        <stp/>
        <stp>BDP|11746547384732968472</stp>
        <tr r="N159" s="1"/>
      </tp>
      <tp t="s">
        <v>#N/A Requesting Data...4101988833</v>
        <stp/>
        <stp>BDP|12814376986467435447</stp>
        <tr r="AK188" s="1"/>
        <tr r="AK188" s="1"/>
        <tr r="AK188" s="1"/>
      </tp>
      <tp t="s">
        <v>#N/A Requesting Data...3175552185</v>
        <stp/>
        <stp>BDP|10989921621735116429</stp>
        <tr r="AN30" s="3"/>
        <tr r="AN30" s="3"/>
        <tr r="AN30" s="3"/>
        <tr r="AN37" s="3"/>
        <tr r="AN37" s="3"/>
        <tr r="AN37" s="3"/>
      </tp>
      <tp t="s">
        <v>#N/A Requesting Data...3782898350</v>
        <stp/>
        <stp>BDP|10953887788632255827</stp>
        <tr r="AD53" s="1"/>
      </tp>
      <tp t="s">
        <v>#N/A Requesting Data...3025880592</v>
        <stp/>
        <stp>BDP|13803380581386053483</stp>
        <tr r="AR112" s="2"/>
        <tr r="AR150" s="2"/>
        <tr r="AR217" s="2"/>
        <tr r="AR230" s="2"/>
      </tp>
      <tp t="s">
        <v>#N/A Requesting Data...4120792788</v>
        <stp/>
        <stp>BDP|11585891643547393050</stp>
        <tr r="Q25" s="3"/>
      </tp>
      <tp t="s">
        <v>#N/A N/A</v>
        <stp/>
        <stp>BDP|16581488897583596269</stp>
        <tr r="J103" s="1"/>
        <tr r="J104" s="1"/>
        <tr r="J110" s="1"/>
        <tr r="J117" s="1"/>
        <tr r="J181" s="1"/>
      </tp>
      <tp t="s">
        <v>#N/A Requesting Data...4158260453</v>
        <stp/>
        <stp>BDP|10607304703468982143</stp>
        <tr r="H43" s="3"/>
        <tr r="H43" s="3"/>
        <tr r="H43" s="3"/>
        <tr r="H61" s="3"/>
        <tr r="H61" s="3"/>
        <tr r="H61" s="3"/>
        <tr r="H69" s="3"/>
        <tr r="H69" s="3"/>
        <tr r="H69" s="3"/>
        <tr r="H77" s="3"/>
        <tr r="H77" s="3"/>
        <tr r="H77" s="3"/>
      </tp>
      <tp t="s">
        <v>#N/A Requesting Data...4208963862</v>
        <stp/>
        <stp>BDP|18418391506350489170</stp>
        <tr r="AU63" s="2"/>
        <tr r="AU63" s="2"/>
      </tp>
      <tp t="s">
        <v>#N/A Requesting Data...4106191155</v>
        <stp/>
        <stp>BDP|17118989900653833797</stp>
        <tr r="AL10" s="2"/>
        <tr r="AL40" s="2"/>
        <tr r="AL178" s="2"/>
        <tr r="AL179" s="2"/>
      </tp>
      <tp t="s">
        <v>#N/A Requesting Data...3855335029</v>
        <stp/>
        <stp>BDP|10047943649575180244</stp>
        <tr r="F93" s="2"/>
      </tp>
      <tp t="s">
        <v>#N/A Requesting Data...3771976978</v>
        <stp/>
        <stp>BDP|15245704541528205499</stp>
        <tr r="J39" s="9"/>
        <tr r="J44" s="9"/>
      </tp>
      <tp t="s">
        <v>#N/A Requesting Data...4077937716</v>
        <stp/>
        <stp>BDP|18189205910449127887</stp>
        <tr r="AU18" s="3"/>
        <tr r="AU18" s="3"/>
      </tp>
      <tp t="s">
        <v>#N/A Requesting Data...3240525517</v>
        <stp/>
        <stp>BDP|10128605178589089219</stp>
        <tr r="F18" s="5"/>
      </tp>
      <tp t="s">
        <v>#N/A Requesting Data...4040115141</v>
        <stp/>
        <stp>BDP|12073993332241452371</stp>
        <tr r="AR39" s="3"/>
        <tr r="AR39" s="3"/>
        <tr r="AR39" s="3"/>
      </tp>
      <tp t="s">
        <v>#N/A Requesting Data...3808633352</v>
        <stp/>
        <stp>BDP|10505969725062710399</stp>
        <tr r="AD135" s="2"/>
        <tr r="AD135" s="2"/>
        <tr r="AD135" s="2"/>
      </tp>
      <tp t="s">
        <v>#N/A Requesting Data...4002895724</v>
        <stp/>
        <stp>BDP|17985047891684717039</stp>
        <tr r="Q48" s="5"/>
      </tp>
      <tp t="s">
        <v>#N/A Requesting Data...4046637384</v>
        <stp/>
        <stp>BDP|10036617288300103407</stp>
        <tr r="W93" s="1"/>
      </tp>
      <tp t="s">
        <v>#N/A Requesting Data...3693660577</v>
        <stp/>
        <stp>BDP|11428282526312246900</stp>
        <tr r="F122" s="5"/>
        <tr r="F71" s="5"/>
        <tr r="F93" s="5"/>
      </tp>
      <tp t="s">
        <v>#N/A Requesting Data...4142442196</v>
        <stp/>
        <stp>BDP|18273476410593404492</stp>
        <tr r="AH53" s="2"/>
      </tp>
      <tp t="s">
        <v>#N/A Requesting Data...2553086101</v>
        <stp/>
        <stp>BDP|14743742888801726049</stp>
        <tr r="AN112" s="2"/>
        <tr r="AN150" s="2"/>
        <tr r="AN217" s="2"/>
        <tr r="AN230" s="2"/>
      </tp>
      <tp t="s">
        <v>#N/A Requesting Data...3912053555</v>
        <stp/>
        <stp>BDP|18103214617000658194</stp>
        <tr r="AF54" s="2"/>
        <tr r="AF54" s="2"/>
      </tp>
      <tp t="s">
        <v>#N/A Requesting Data...3616511340</v>
        <stp/>
        <stp>BDP|16213381772631959997</stp>
        <tr r="AE85" s="1"/>
      </tp>
      <tp t="s">
        <v>#N/A Requesting Data...4075198983</v>
        <stp/>
        <stp>BDP|12940319902309054210</stp>
        <tr r="AO25" s="1"/>
      </tp>
      <tp t="s">
        <v>#N/A Requesting Data...4130772355</v>
        <stp/>
        <stp>BDP|13833661446828352304</stp>
        <tr r="Q110" s="5"/>
        <tr r="Q77" s="5"/>
      </tp>
      <tp t="s">
        <v>#N/A Requesting Data...4117689272</v>
        <stp/>
        <stp>BDP|15112087863140390924</stp>
        <tr r="AD55" s="1"/>
      </tp>
      <tp t="s">
        <v>#N/A Requesting Data...4191422083</v>
        <stp/>
        <stp>BDP|18332585377597624719</stp>
        <tr r="AN9" s="3"/>
        <tr r="AN9" s="3"/>
        <tr r="AN9" s="3"/>
      </tp>
      <tp t="s">
        <v>#N/A Requesting Data...3208988489</v>
        <stp/>
        <stp>BDP|10001821628161397121</stp>
        <tr r="E179" s="1"/>
      </tp>
      <tp t="s">
        <v>#N/A Requesting Data...4268704152</v>
        <stp/>
        <stp>BDP|14112504203332963908</stp>
        <tr r="AQ82" s="3"/>
        <tr r="AQ82" s="3"/>
        <tr r="AQ82" s="3"/>
      </tp>
      <tp t="s">
        <v>#N/A Requesting Data...4009074262</v>
        <stp/>
        <stp>BDP|16899810710343437666</stp>
        <tr r="AU47" s="2"/>
        <tr r="AU47" s="2"/>
        <tr r="AU47" s="2"/>
      </tp>
      <tp t="s">
        <v>#N/A Requesting Data...3725934125</v>
        <stp/>
        <stp>BDP|12806313715008055279</stp>
        <tr r="AU87" s="1"/>
        <tr r="AU87" s="1"/>
        <tr r="AU87" s="1"/>
      </tp>
      <tp t="s">
        <v>#N/A Requesting Data...3411792849</v>
        <stp/>
        <stp>BDP|12280450998612540717</stp>
        <tr r="AD125" s="1"/>
      </tp>
      <tp t="s">
        <v>#N/A Requesting Data...3786902521</v>
        <stp/>
        <stp>BDP|11578016274175328981</stp>
        <tr r="H95" s="1"/>
        <tr r="H95" s="1"/>
      </tp>
      <tp t="s">
        <v>#N/A Requesting Data...3296881943</v>
        <stp/>
        <stp>BDP|14979829861511097111</stp>
        <tr r="M19" s="3"/>
        <tr r="M19" s="3"/>
        <tr r="M19" s="3"/>
      </tp>
      <tp t="s">
        <v>#N/A Requesting Data...3426676157</v>
        <stp/>
        <stp>BDP|12525273909189275324</stp>
        <tr r="AN78" s="3"/>
        <tr r="AN78" s="3"/>
        <tr r="AN78" s="3"/>
      </tp>
      <tp t="s">
        <v>#N/A Requesting Data...4089476354</v>
        <stp/>
        <stp>BDP|13147192998608349984</stp>
        <tr r="AL83" s="1"/>
      </tp>
      <tp t="s">
        <v>#N/A Requesting Data...3230440234</v>
        <stp/>
        <stp>BDP|14458317973302582889</stp>
        <tr r="M99" s="2"/>
        <tr r="M99" s="2"/>
      </tp>
      <tp t="s">
        <v>#N/A Requesting Data...3496813992</v>
        <stp/>
        <stp>BDP|11299944124897078797</stp>
        <tr r="AS102" s="1"/>
        <tr r="AS108" s="1"/>
      </tp>
      <tp t="s">
        <v>#N/A Requesting Data...4133558519</v>
        <stp/>
        <stp>BDP|16575754506373407895</stp>
        <tr r="AO186" s="1"/>
      </tp>
      <tp t="s">
        <v>#N/A Requesting Data...3339582033</v>
        <stp/>
        <stp>BDP|16120474980816827647</stp>
        <tr r="F51" s="5"/>
      </tp>
      <tp t="s">
        <v>#N/A Requesting Data...3427955480</v>
        <stp/>
        <stp>BDP|18042797919962837620</stp>
        <tr r="AK79" s="2"/>
        <tr r="AK79" s="2"/>
        <tr r="AK79" s="2"/>
      </tp>
      <tp t="s">
        <v>#N/A Requesting Data...4088225532</v>
        <stp/>
        <stp>BDP|11016855635265292586</stp>
        <tr r="AL26" s="2"/>
        <tr r="AL52" s="2"/>
      </tp>
      <tp t="s">
        <v>#N/A Requesting Data...4234068531</v>
        <stp/>
        <stp>BDP|15180601049669465461</stp>
        <tr r="N47" s="3"/>
        <tr r="N47" s="3"/>
        <tr r="N47" s="3"/>
        <tr r="N73" s="3"/>
        <tr r="N73" s="3"/>
        <tr r="N73" s="3"/>
        <tr r="N96" s="3"/>
        <tr r="N96" s="3"/>
        <tr r="N96" s="3"/>
      </tp>
      <tp t="s">
        <v>#N/A Requesting Data...3551699301</v>
        <stp/>
        <stp>BDP|14152586684625391642</stp>
        <tr r="N70" s="1"/>
      </tp>
      <tp t="s">
        <v>#N/A Requesting Data...3847740696</v>
        <stp/>
        <stp>BDP|14283807185266949844</stp>
        <tr r="M213" s="2"/>
        <tr r="M213" s="2"/>
        <tr r="M213" s="2"/>
        <tr r="M214" s="2"/>
        <tr r="M214" s="2"/>
        <tr r="M214" s="2"/>
      </tp>
      <tp t="s">
        <v>#N/A Requesting Data...4137093473</v>
        <stp/>
        <stp>BDP|16105676779858221571</stp>
        <tr r="K93" s="1"/>
      </tp>
      <tp t="s">
        <v>#N/A Requesting Data...3609356162</v>
        <stp/>
        <stp>BDP|10681044428020766877</stp>
        <tr r="AA183" s="1"/>
        <tr r="AA28" s="1"/>
      </tp>
      <tp t="s">
        <v>#N/A Requesting Data...4262173619</v>
        <stp/>
        <stp>BDP|17368900044874897454</stp>
        <tr r="M74" s="3"/>
        <tr r="M74" s="3"/>
        <tr r="M74" s="3"/>
        <tr r="M3" s="3"/>
        <tr r="M3" s="3"/>
        <tr r="M3" s="3"/>
        <tr r="M51" s="3"/>
        <tr r="M51" s="3"/>
        <tr r="M51" s="3"/>
        <tr r="M64" s="3"/>
        <tr r="M64" s="3"/>
        <tr r="M64" s="3"/>
      </tp>
      <tp t="s">
        <v>#N/A Requesting Data...4208444909</v>
        <stp/>
        <stp>BDP|13931912264172617403</stp>
        <tr r="AL98" s="1"/>
        <tr r="AL99" s="1"/>
        <tr r="AL109" s="1"/>
        <tr r="AL161" s="1"/>
      </tp>
      <tp t="s">
        <v>#N/A Requesting Data...3268670955</v>
        <stp/>
        <stp>BDP|13896068814980389830</stp>
        <tr r="F31" s="2"/>
      </tp>
      <tp t="s">
        <v>#N/A Requesting Data...3657284479</v>
        <stp/>
        <stp>BDP|17845921883774348801</stp>
        <tr r="W56" s="1"/>
      </tp>
      <tp t="s">
        <v>#N/A Requesting Data...3551484706</v>
        <stp/>
        <stp>BDP|12297243873074781987</stp>
        <tr r="N65" s="3"/>
        <tr r="N65" s="3"/>
        <tr r="N65" s="3"/>
      </tp>
      <tp t="s">
        <v>#N/A Requesting Data...3788925951</v>
        <stp/>
        <stp>BDP|12840883452165117093</stp>
        <tr r="AD22" s="3"/>
        <tr r="AD22" s="3"/>
        <tr r="AD22" s="3"/>
      </tp>
      <tp t="s">
        <v>#N/A Requesting Data...4057494548</v>
        <stp/>
        <stp>BDP|11175791502644276823</stp>
        <tr r="AP93" s="2"/>
      </tp>
      <tp t="s">
        <v>#N/A Requesting Data...3791730563</v>
        <stp/>
        <stp>BDP|15574057925095818808</stp>
        <tr r="N45" s="1"/>
      </tp>
      <tp t="s">
        <v>#N/A Requesting Data...3355955645</v>
        <stp/>
        <stp>BDP|17373696713153283961</stp>
        <tr r="AL21" s="1"/>
      </tp>
      <tp t="s">
        <v>#N/A Requesting Data...4233190233</v>
        <stp/>
        <stp>BDP|17006278663281945800</stp>
        <tr r="Q114" s="1"/>
      </tp>
      <tp t="s">
        <v>#N/A Requesting Data...3901838284</v>
        <stp/>
        <stp>BDP|17769949549184613412</stp>
        <tr r="J140" s="2"/>
      </tp>
      <tp t="s">
        <v>#N/A Requesting Data...3861672183</v>
        <stp/>
        <stp>BDP|13892022740555758808</stp>
        <tr r="Y57" s="5"/>
        <tr r="Y57" s="5"/>
        <tr r="Y57" s="5"/>
        <tr r="Y80" s="5"/>
        <tr r="Y80" s="5"/>
        <tr r="Y80" s="5"/>
      </tp>
      <tp t="s">
        <v>#N/A Requesting Data...4215276604</v>
        <stp/>
        <stp>BDP|10058925339409651902</stp>
        <tr r="AC74" s="2"/>
        <tr r="AC74" s="2"/>
        <tr r="AC113" s="2"/>
        <tr r="AC113" s="2"/>
        <tr r="AC154" s="2"/>
        <tr r="AC154" s="2"/>
        <tr r="AC193" s="2"/>
        <tr r="AC193" s="2"/>
        <tr r="AC194" s="2"/>
        <tr r="AC194" s="2"/>
        <tr r="AC216" s="2"/>
        <tr r="AC216" s="2"/>
        <tr r="AC228" s="2"/>
        <tr r="AC228" s="2"/>
      </tp>
      <tp t="s">
        <v>#N/A Requesting Data...1479353158</v>
        <stp/>
        <stp>BDP|15392290075638350218</stp>
        <tr r="AL157" s="2"/>
      </tp>
      <tp t="s">
        <v>#N/A Requesting Data...4086126535</v>
        <stp/>
        <stp>BDP|12556059249099157558</stp>
        <tr r="Q62" s="2"/>
      </tp>
      <tp t="s">
        <v>#N/A Requesting Data...2251594038</v>
        <stp/>
        <stp>BDP|16820726381386161570</stp>
        <tr r="AC38" s="3"/>
        <tr r="AC38" s="3"/>
        <tr r="AC38" s="3"/>
      </tp>
      <tp t="s">
        <v>#N/A Requesting Data...1542086099</v>
        <stp/>
        <stp>BDP|14752884306060095648</stp>
        <tr r="Q35" s="1"/>
        <tr r="Q139" s="1"/>
        <tr r="Q205" s="1"/>
      </tp>
      <tp t="s">
        <v>#N/A Requesting Data...3363890315</v>
        <stp/>
        <stp>BDP|13476509399047498240</stp>
        <tr r="E3" s="1"/>
        <tr r="E75" s="1"/>
      </tp>
      <tp t="s">
        <v>#N/A Requesting Data...3778129075</v>
        <stp/>
        <stp>BDP|17768517954768763587</stp>
        <tr r="F22" s="3"/>
      </tp>
      <tp t="s">
        <v>#N/A Requesting Data...4029256896</v>
        <stp/>
        <stp>BDP|10227712610174820865</stp>
        <tr r="V129" s="1"/>
      </tp>
      <tp t="s">
        <v>#N/A Requesting Data...4215449694</v>
        <stp/>
        <stp>BDP|14484951528357245268</stp>
        <tr r="AK186" s="1"/>
        <tr r="AK186" s="1"/>
        <tr r="AK186" s="1"/>
      </tp>
      <tp t="s">
        <v>#N/A Requesting Data...3742202439</v>
        <stp/>
        <stp>BDP|11288391681468097871</stp>
        <tr r="E207" s="1"/>
      </tp>
      <tp t="s">
        <v>#N/A Requesting Data...4068988654</v>
        <stp/>
        <stp>BDP|10452965290099871372</stp>
        <tr r="M62" s="1"/>
        <tr r="M62" s="1"/>
      </tp>
      <tp t="s">
        <v>#N/A Requesting Data...3616964056</v>
        <stp/>
        <stp>BDP|13633864615834893402</stp>
        <tr r="AG133" s="2"/>
        <tr r="AG133" s="2"/>
        <tr r="AG133" s="2"/>
      </tp>
      <tp t="s">
        <v>#N/A Requesting Data...4078137991</v>
        <stp/>
        <stp>BDP|10527952077536978229</stp>
        <tr r="F15" s="5"/>
      </tp>
      <tp t="s">
        <v>#N/A Requesting Data...4259998794</v>
        <stp/>
        <stp>BDP|13279744873131803819</stp>
        <tr r="AL13" s="1"/>
      </tp>
      <tp t="s">
        <v>#N/A Requesting Data...1293855481</v>
        <stp/>
        <stp>BDP|14774445846356189882</stp>
        <tr r="AM187" s="1"/>
        <tr r="AM187" s="1"/>
      </tp>
      <tp t="s">
        <v>#N/A Requesting Data...4171274359</v>
        <stp/>
        <stp>BDP|17884127097061662472</stp>
        <tr r="M140" s="2"/>
        <tr r="M140" s="2"/>
        <tr r="M140" s="2"/>
      </tp>
      <tp t="s">
        <v>#N/A Requesting Data...1162403849</v>
        <stp/>
        <stp>BDP|17650576298084618539</stp>
        <tr r="AV7" s="3"/>
        <tr r="AV7" s="3"/>
      </tp>
      <tp t="s">
        <v>#N/A Requesting Data...3855653621</v>
        <stp/>
        <stp>BDP|16918999401340865557</stp>
        <tr r="AJ129" s="2"/>
      </tp>
      <tp t="s">
        <v>#N/A Requesting Data...4195803375</v>
        <stp/>
        <stp>BDP|16566803839010088707</stp>
        <tr r="J4" s="2"/>
        <tr r="J78" s="2"/>
        <tr r="J110" s="2"/>
        <tr r="J161" s="2"/>
        <tr r="J162" s="2"/>
        <tr r="J229" s="2"/>
      </tp>
      <tp t="s">
        <v>#N/A Requesting Data...4164185750</v>
        <stp/>
        <stp>BDP|15924873187718446718</stp>
        <tr r="V195" s="2"/>
        <tr r="V25" s="2"/>
        <tr r="V49" s="2"/>
        <tr r="V127" s="2"/>
        <tr r="V108" s="2"/>
      </tp>
      <tp t="s">
        <v>#N/A Requesting Data...3587524995</v>
        <stp/>
        <stp>BDP|12975944517876173673</stp>
        <tr r="Z138" s="1"/>
        <tr r="Z200" s="1"/>
        <tr r="Z34" s="1"/>
      </tp>
      <tp t="s">
        <v>#N/A Requesting Data...3467961551</v>
        <stp/>
        <stp>BDP|17124842169377786476</stp>
        <tr r="F98" s="3"/>
      </tp>
      <tp t="s">
        <v>#N/A Requesting Data...3585832933</v>
        <stp/>
        <stp>BDP|13791607339329247504</stp>
        <tr r="H74" s="5"/>
      </tp>
      <tp t="s">
        <v>#N/A Requesting Data...1524309029</v>
        <stp/>
        <stp>BDP|14221869546127739595</stp>
        <tr r="AL145" s="1"/>
      </tp>
      <tp t="s">
        <v>#N/A Requesting Data...3732893189</v>
        <stp/>
        <stp>BDP|15779797975507204859</stp>
        <tr r="E107" s="1"/>
        <tr r="E149" s="1"/>
      </tp>
      <tp t="s">
        <v>#N/A Requesting Data...4109224624</v>
        <stp/>
        <stp>BDP|18352766249876216726</stp>
        <tr r="AU17" s="1"/>
        <tr r="AU17" s="1"/>
        <tr r="AU17" s="1"/>
        <tr r="AU67" s="1"/>
        <tr r="AU67" s="1"/>
        <tr r="AU67" s="1"/>
        <tr r="AU147" s="1"/>
        <tr r="AU147" s="1"/>
        <tr r="AU147" s="1"/>
      </tp>
      <tp t="s">
        <v>#N/A Requesting Data...4198378747</v>
        <stp/>
        <stp>BDP|18338136639722077256</stp>
        <tr r="H40" s="1"/>
        <tr r="H40" s="1"/>
        <tr r="H81" s="1"/>
        <tr r="H81" s="1"/>
        <tr r="H96" s="1"/>
        <tr r="H96" s="1"/>
        <tr r="H97" s="1"/>
        <tr r="H97" s="1"/>
      </tp>
      <tp t="s">
        <v>#N/A Requesting Data...4289396571</v>
        <stp/>
        <stp>BDP|13521194398736022780</stp>
        <tr r="AU114" s="1"/>
        <tr r="AU114" s="1"/>
        <tr r="AU114" s="1"/>
      </tp>
      <tp t="s">
        <v>#N/A Requesting Data...4284855408</v>
        <stp/>
        <stp>BDP|10284990531846137670</stp>
        <tr r="AV104" s="2"/>
        <tr r="AV104" s="2"/>
        <tr r="AV104" s="2"/>
      </tp>
      <tp t="s">
        <v>#N/A Requesting Data...3322110130</v>
        <stp/>
        <stp>BDP|11001849664634980155</stp>
        <tr r="AQ14" s="3"/>
        <tr r="AQ14" s="3"/>
        <tr r="AQ14" s="3"/>
      </tp>
      <tp t="s">
        <v>#N/A Requesting Data...4195896331</v>
        <stp/>
        <stp>BDP|13360408918389576528</stp>
        <tr r="AS199" s="2"/>
      </tp>
      <tp t="s">
        <v>#N/A Requesting Data...3616324169</v>
        <stp/>
        <stp>BDP|16149486336992383901</stp>
        <tr r="L63" s="3"/>
        <tr r="L90" s="3"/>
      </tp>
      <tp t="s">
        <v>#N/A Requesting Data...3499359829</v>
        <stp/>
        <stp>BDP|14850907034061884588</stp>
        <tr r="V94" s="1"/>
      </tp>
      <tp t="s">
        <v>#N/A Requesting Data...3594352304</v>
        <stp/>
        <stp>BDP|12094953893559870129</stp>
        <tr r="AV56" s="3"/>
        <tr r="AV56" s="3"/>
        <tr r="AV68" s="3"/>
        <tr r="AV68" s="3"/>
      </tp>
      <tp t="s">
        <v>#N/A Requesting Data...3562375891</v>
        <stp/>
        <stp>BDP|15876267221658077730</stp>
        <tr r="J10" s="3"/>
        <tr r="J10" s="3"/>
        <tr r="J10" s="3"/>
      </tp>
      <tp t="s">
        <v>#N/A Requesting Data...3295909402</v>
        <stp/>
        <stp>BDP|14698992477136430609</stp>
        <tr r="AD11" s="3"/>
        <tr r="AD11" s="3"/>
        <tr r="AD11" s="3"/>
      </tp>
      <tp t="s">
        <v>#N/A Requesting Data...3461888186</v>
        <stp/>
        <stp>BDP|10212793365403636845</stp>
        <tr r="AD234" s="2"/>
        <tr r="AD234" s="2"/>
        <tr r="AD234" s="2"/>
        <tr r="AD235" s="2"/>
        <tr r="AD235" s="2"/>
        <tr r="AD235" s="2"/>
        <tr r="AD236" s="2"/>
        <tr r="AD236" s="2"/>
        <tr r="AD236" s="2"/>
        <tr r="AC110" s="3"/>
        <tr r="AC110" s="3"/>
        <tr r="AC110" s="3"/>
        <tr r="AC106" s="3"/>
        <tr r="AC106" s="3"/>
        <tr r="AC106" s="3"/>
        <tr r="AC107" s="3"/>
        <tr r="AC107" s="3"/>
        <tr r="AC107" s="3"/>
        <tr r="AC108" s="3"/>
        <tr r="AC108" s="3"/>
        <tr r="AC108" s="3"/>
        <tr r="AC109" s="3"/>
        <tr r="AC109" s="3"/>
        <tr r="AC109" s="3"/>
      </tp>
      <tp t="s">
        <v>#N/A Requesting Data...3989483743</v>
        <stp/>
        <stp>BDP|14232503789160765307</stp>
        <tr r="Q72" s="3"/>
        <tr r="Q83" s="3"/>
        <tr r="Q92" s="3"/>
      </tp>
      <tp t="s">
        <v>#N/A Requesting Data...3790222164</v>
        <stp/>
        <stp>BDP|14276933619437213161</stp>
        <tr r="BC26" s="2"/>
        <tr r="BC52" s="2"/>
      </tp>
      <tp t="s">
        <v>#N/A Requesting Data...3462076053</v>
        <stp/>
        <stp>BDP|14799850817394970308</stp>
        <tr r="AK13" s="3"/>
        <tr r="AK13" s="3"/>
      </tp>
      <tp t="s">
        <v>#N/A Requesting Data...4015599234</v>
        <stp/>
        <stp>BDP|11920967565247226341</stp>
        <tr r="AR6" s="2"/>
      </tp>
      <tp t="s">
        <v>#N/A Requesting Data...4241618600</v>
        <stp/>
        <stp>BDP|13978332483350586235</stp>
        <tr r="AJ130" s="2"/>
      </tp>
      <tp t="s">
        <v>#N/A Requesting Data...3373295578</v>
        <stp/>
        <stp>BDP|17149373233998859526</stp>
        <tr r="AJ31" s="2"/>
      </tp>
      <tp t="s">
        <v>#N/A Requesting Data...4041355756</v>
        <stp/>
        <stp>BDP|13500511471063292884</stp>
        <tr r="X73" s="1"/>
      </tp>
      <tp t="s">
        <v>#N/A Requesting Data...4204831157</v>
        <stp/>
        <stp>BDP|11414548395825821220</stp>
        <tr r="H114" s="1"/>
        <tr r="H114" s="1"/>
      </tp>
      <tp t="s">
        <v>#N/A Requesting Data...4093570977</v>
        <stp/>
        <stp>BDP|11496353853235899853</stp>
        <tr r="K189" s="1"/>
      </tp>
      <tp t="s">
        <v>#N/A Requesting Data...4126040166</v>
        <stp/>
        <stp>BDP|13842843721044607745</stp>
        <tr r="AS92" s="1"/>
      </tp>
      <tp t="s">
        <v>#N/A Requesting Data...3405732862</v>
        <stp/>
        <stp>BDP|10527485085134547222</stp>
        <tr r="AI13" s="3"/>
        <tr r="AI13" s="3"/>
        <tr r="AI13" s="3"/>
      </tp>
      <tp t="s">
        <v>#N/A Requesting Data...4246505397</v>
        <stp/>
        <stp>BDP|14629160578611104963</stp>
        <tr r="F192" s="1"/>
      </tp>
      <tp t="s">
        <v>#N/A Requesting Data...3641982651</v>
        <stp/>
        <stp>BDP|11944830876191107522</stp>
        <tr r="L53" s="2"/>
        <tr r="L53" s="2"/>
        <tr r="L53" s="2"/>
      </tp>
      <tp t="s">
        <v>#N/A Requesting Data...4183477625</v>
        <stp/>
        <stp>BDP|10023435159348406311</stp>
        <tr r="Q182" s="2"/>
      </tp>
      <tp t="s">
        <v>#N/A Requesting Data...3462519032</v>
        <stp/>
        <stp>BDP|16564875200735589188</stp>
        <tr r="AS79" s="2"/>
      </tp>
      <tp t="s">
        <v>#N/A Requesting Data...3718426317</v>
        <stp/>
        <stp>BDP|10685911819801866393</stp>
        <tr r="Q203" s="2"/>
        <tr r="Q204" s="2"/>
      </tp>
      <tp t="s">
        <v>#N/A N/A</v>
        <stp/>
        <stp>BDP|10486883071850655542</stp>
        <tr r="J48" s="1"/>
      </tp>
      <tp t="s">
        <v>#N/A Requesting Data...3865987881</v>
        <stp/>
        <stp>BDP|18001281343857368364</stp>
        <tr r="N17" s="3"/>
        <tr r="N17" s="3"/>
        <tr r="N17" s="3"/>
      </tp>
      <tp t="s">
        <v>#N/A Requesting Data...3558221073</v>
        <stp/>
        <stp>BDP|10070014140099885771</stp>
        <tr r="AL15" s="3"/>
        <tr r="AL15" s="3"/>
        <tr r="AL15" s="3"/>
      </tp>
      <tp t="s">
        <v>#N/A Requesting Data...4275943249</v>
        <stp/>
        <stp>BDP|15975407596401885396</stp>
        <tr r="AR226" s="2"/>
      </tp>
      <tp t="s">
        <v>#N/A Requesting Data...3387545377</v>
        <stp/>
        <stp>BDP|15524892722767295224</stp>
        <tr r="V11" s="1"/>
        <tr r="V135" s="1"/>
      </tp>
      <tp t="s">
        <v>#N/A Requesting Data...4137046032</v>
        <stp/>
        <stp>BDP|12391991922406156570</stp>
        <tr r="AK5" s="2"/>
        <tr r="AK5" s="2"/>
        <tr r="AK5" s="2"/>
        <tr r="AK27" s="2"/>
        <tr r="AK27" s="2"/>
        <tr r="AK27" s="2"/>
        <tr r="AK101" s="2"/>
        <tr r="AK101" s="2"/>
        <tr r="AK101" s="2"/>
        <tr r="AK166" s="2"/>
        <tr r="AK166" s="2"/>
        <tr r="AK166" s="2"/>
        <tr r="AK167" s="2"/>
        <tr r="AK167" s="2"/>
        <tr r="AK167" s="2"/>
      </tp>
      <tp t="s">
        <v>#N/A Requesting Data...4013319167</v>
        <stp/>
        <stp>BDP|16521839930436107192</stp>
        <tr r="Q45" s="5"/>
      </tp>
      <tp t="s">
        <v>#N/A Requesting Data...1171301567</v>
        <stp/>
        <stp>BDP|13164474740951112897</stp>
        <tr r="S60" s="2"/>
        <tr r="R60" s="2"/>
        <tr r="S61" s="2"/>
        <tr r="R61" s="2"/>
        <tr r="S62" s="2"/>
        <tr r="R62" s="2"/>
        <tr r="S23" s="3"/>
        <tr r="R23" s="3"/>
      </tp>
      <tp t="s">
        <v>#N/A Requesting Data...3424517961</v>
        <stp/>
        <stp>BDP|17538136383816355284</stp>
        <tr r="AD188" s="1"/>
      </tp>
      <tp t="s">
        <v>#N/A Requesting Data...4199753322</v>
        <stp/>
        <stp>BDP|18151987860605697811</stp>
        <tr r="AR100" s="2"/>
        <tr r="AR147" s="2"/>
        <tr r="AR165" s="2"/>
        <tr r="AR221" s="2"/>
      </tp>
      <tp t="s">
        <v>#N/A Requesting Data...4192555924</v>
        <stp/>
        <stp>BDP|17797441688812609333</stp>
        <tr r="AP54" s="2"/>
      </tp>
      <tp t="s">
        <v>#N/A Requesting Data...3661716640</v>
        <stp/>
        <stp>BDP|13866106062467264961</stp>
        <tr r="AC42" s="2"/>
        <tr r="AC42" s="2"/>
        <tr r="AC76" s="2"/>
        <tr r="AC76" s="2"/>
      </tp>
      <tp t="s">
        <v>#N/A Requesting Data...4158847704</v>
        <stp/>
        <stp>BDP|15908928876280309109</stp>
        <tr r="L97" s="3"/>
      </tp>
      <tp t="s">
        <v>#N/A Requesting Data...4120692897</v>
        <stp/>
        <stp>BDP|13585132891862014392</stp>
        <tr r="W144" s="1"/>
      </tp>
      <tp t="s">
        <v>#N/A Requesting Data...3588254194</v>
        <stp/>
        <stp>BDP|11868865933265137523</stp>
        <tr r="AK182" s="2"/>
        <tr r="AK182" s="2"/>
        <tr r="AK182" s="2"/>
      </tp>
      <tp t="s">
        <v>#N/A Requesting Data...3909768309</v>
        <stp/>
        <stp>BDP|12600862651301618490</stp>
        <tr r="K120" s="1"/>
        <tr r="K169" s="1"/>
      </tp>
      <tp t="s">
        <v>#N/A Requesting Data...3953895374</v>
        <stp/>
        <stp>BDP|16888508611149162167</stp>
        <tr r="BC201" s="2"/>
      </tp>
      <tp t="s">
        <v>#N/A Requesting Data...3342547221</v>
        <stp/>
        <stp>BDP|10650473533455800842</stp>
        <tr r="Q26" s="5"/>
      </tp>
      <tp t="s">
        <v>#N/A Requesting Data...3897578182</v>
        <stp/>
        <stp>BDP|12614029523839845313</stp>
        <tr r="AL55" s="2"/>
      </tp>
      <tp t="s">
        <v>#N/A Requesting Data...2916958087</v>
        <stp/>
        <stp>BDP|10026727359811189943</stp>
        <tr r="Q20" s="2"/>
        <tr r="Q158" s="2"/>
        <tr r="Q209" s="2"/>
        <tr r="Q231" s="2"/>
      </tp>
      <tp t="s">
        <v>#N/A Requesting Data...4185484791</v>
        <stp/>
        <stp>BDP|10698772585847367293</stp>
        <tr r="E226" s="2"/>
      </tp>
      <tp t="s">
        <v>#N/A Requesting Data...4256826803</v>
        <stp/>
        <stp>BDP|13354246780061870212</stp>
        <tr r="Y106" s="1"/>
        <tr r="Y177" s="1"/>
        <tr r="Y89" s="1"/>
        <tr r="Y100" s="1"/>
      </tp>
      <tp t="s">
        <v>#N/A Requesting Data...3989730764</v>
        <stp/>
        <stp>BDP|16549973442132553348</stp>
        <tr r="H188" s="1"/>
      </tp>
      <tp t="s">
        <v>#N/A Requesting Data...4264897753</v>
        <stp/>
        <stp>BDP|16867424025929639383</stp>
        <tr r="AM52" s="3"/>
        <tr r="AM52" s="3"/>
        <tr r="AM52" s="3"/>
      </tp>
      <tp t="s">
        <v>#N/A Requesting Data...3762136116</v>
        <stp/>
        <stp>BDP|10684991642216498188</stp>
        <tr r="I4" s="5"/>
      </tp>
      <tp t="s">
        <v>#N/A Requesting Data...4275649958</v>
        <stp/>
        <stp>BDP|10722196173908438487</stp>
        <tr r="AJ4" s="2"/>
        <tr r="AJ78" s="2"/>
        <tr r="AJ110" s="2"/>
        <tr r="AJ161" s="2"/>
        <tr r="AJ162" s="2"/>
        <tr r="AJ229" s="2"/>
      </tp>
      <tp t="s">
        <v>#N/A Requesting Data...4245113621</v>
        <stp/>
        <stp>BDP|11130828204091110273</stp>
        <tr r="F121" s="2"/>
        <tr r="F186" s="2"/>
        <tr r="F187" s="2"/>
      </tp>
      <tp t="s">
        <v>#N/A Requesting Data...4223184536</v>
        <stp/>
        <stp>BDP|16285414685643242356</stp>
        <tr r="Q116" s="2"/>
        <tr r="Q190" s="2"/>
        <tr r="Q218" s="2"/>
      </tp>
      <tp t="s">
        <v>#N/A Requesting Data...3539980461</v>
        <stp/>
        <stp>BDP|12806880756564293153</stp>
        <tr r="M93" s="2"/>
        <tr r="M93" s="2"/>
        <tr r="M93" s="2"/>
      </tp>
      <tp t="s">
        <v>#N/A Requesting Data...3928845111</v>
        <stp/>
        <stp>BDP|17309063886200161539</stp>
        <tr r="E60" s="1"/>
      </tp>
      <tp t="s">
        <v>#N/A Requesting Data...4229691067</v>
        <stp/>
        <stp>BDP|14788770884946488714</stp>
        <tr r="N46" s="2"/>
        <tr r="N46" s="2"/>
        <tr r="N89" s="2"/>
        <tr r="N89" s="2"/>
      </tp>
      <tp t="s">
        <v>#N/A Requesting Data...4270099911</v>
        <stp/>
        <stp>BDP|14618539040588559714</stp>
        <tr r="AU199" s="2"/>
        <tr r="AU199" s="2"/>
        <tr r="AU199" s="2"/>
      </tp>
      <tp t="s">
        <v>#N/A Requesting Data...4198906921</v>
        <stp/>
        <stp>BDP|17603756561589769549</stp>
        <tr r="Q6" s="3"/>
      </tp>
      <tp t="s">
        <v>#N/A Requesting Data...3246055102</v>
        <stp/>
        <stp>BDP|15463805025284432140</stp>
        <tr r="AL197" s="1"/>
      </tp>
      <tp t="s">
        <v>#N/A Requesting Data...3859220773</v>
        <stp/>
        <stp>BDP|15361267190743360772</stp>
        <tr r="J104" s="5"/>
        <tr r="J104" s="5"/>
      </tp>
      <tp t="s">
        <v>#N/A Requesting Data...4281837073</v>
        <stp/>
        <stp>BDP|18085035626825639521</stp>
        <tr r="AK159" s="1"/>
        <tr r="AK159" s="1"/>
        <tr r="AK159" s="1"/>
      </tp>
      <tp t="s">
        <v>#N/A Requesting Data...3990910167</v>
        <stp/>
        <stp>BDP|13079147790092515307</stp>
        <tr r="H45" s="3"/>
        <tr r="H45" s="3"/>
        <tr r="H45" s="3"/>
      </tp>
      <tp t="s">
        <v>#N/A Requesting Data...2350806903</v>
        <stp/>
        <stp>BDP|16321472515111005804</stp>
        <tr r="AS143" s="1"/>
        <tr r="L143" s="1"/>
        <tr r="L143" s="1"/>
      </tp>
      <tp t="s">
        <v>#N/A Requesting Data...4192401590</v>
        <stp/>
        <stp>BDP|14307607521552708859</stp>
        <tr r="BC15" s="2"/>
      </tp>
      <tp t="s">
        <v>#N/A Requesting Data...4166942606</v>
        <stp/>
        <stp>BDP|10913699781287675374</stp>
        <tr r="AS6" s="3"/>
        <tr r="AS6" s="3"/>
        <tr r="AS6" s="3"/>
      </tp>
      <tp t="s">
        <v>#N/A Requesting Data...3489362709</v>
        <stp/>
        <stp>BDP|16609584684128259989</stp>
        <tr r="E11" s="3"/>
      </tp>
      <tp t="s">
        <v>#N/A Requesting Data...4051897289</v>
        <stp/>
        <stp>BDP|15988893499179958707</stp>
        <tr r="AE11" s="3"/>
        <tr r="AE11" s="3"/>
        <tr r="AE11" s="3"/>
      </tp>
      <tp t="s">
        <v>#N/A Requesting Data...3426026182</v>
        <stp/>
        <stp>BDP|18392286413658878901</stp>
        <tr r="W179" s="1"/>
      </tp>
      <tp t="s">
        <v>#N/A Requesting Data...3924570528</v>
        <stp/>
        <stp>BDP|10980283377557553836</stp>
        <tr r="AR84" s="2"/>
      </tp>
      <tp t="s">
        <v>#N/A Requesting Data...2600772136</v>
        <stp/>
        <stp>BDP|18211055145501355719</stp>
        <tr r="M129" s="1"/>
        <tr r="M129" s="1"/>
      </tp>
      <tp t="s">
        <v>#N/A N/A</v>
        <stp/>
        <stp>BDP|14119634282546198614</stp>
        <tr r="AO115" s="1"/>
      </tp>
      <tp t="s">
        <v>#N/A Requesting Data...4224933593</v>
        <stp/>
        <stp>BDP|13440872020247515469</stp>
        <tr r="AO130" s="2"/>
      </tp>
      <tp t="s">
        <v>#N/A Requesting Data...3648248991</v>
        <stp/>
        <stp>BDP|13667927414042529350</stp>
        <tr r="E42" s="1"/>
      </tp>
      <tp t="s">
        <v>#N/A Requesting Data...4201850123</v>
        <stp/>
        <stp>BDP|16662962119781846515</stp>
        <tr r="F24" s="2"/>
      </tp>
      <tp t="s">
        <v>#N/A Requesting Data...4252214344</v>
        <stp/>
        <stp>BDP|17778086003674465983</stp>
        <tr r="AH135" s="2"/>
      </tp>
      <tp t="s">
        <v>#N/A Requesting Data...1652686463</v>
        <stp/>
        <stp>BDP|18217811309363326993</stp>
        <tr r="F29" s="1"/>
        <tr r="F140" s="1"/>
        <tr r="F201" s="1"/>
      </tp>
      <tp t="s">
        <v>#N/A Requesting Data...4008541855</v>
        <stp/>
        <stp>BDP|15022005196610122671</stp>
        <tr r="H30" s="2"/>
        <tr r="H30" s="2"/>
        <tr r="H30" s="2"/>
        <tr r="AT30" s="2"/>
        <tr r="AT30" s="2"/>
        <tr r="AT30" s="2"/>
      </tp>
      <tp t="s">
        <v>#N/A Requesting Data...3329606831</v>
        <stp/>
        <stp>BDP|17057523151098372506</stp>
        <tr r="AD206" s="1"/>
      </tp>
      <tp t="s">
        <v>#N/A Requesting Data...3590403980</v>
        <stp/>
        <stp>BDP|14520506165394766976</stp>
        <tr r="AV109" s="2"/>
        <tr r="AV109" s="2"/>
        <tr r="AV109" s="2"/>
      </tp>
      <tp t="s">
        <v>#N/A Requesting Data...3657342719</v>
        <stp/>
        <stp>BDP|13057927756612359777</stp>
        <tr r="Q115" s="1"/>
      </tp>
      <tp t="s">
        <v>#N/A Requesting Data...2008801687</v>
        <stp/>
        <stp>BDP|13654722383137253157</stp>
        <tr r="AL35" s="2"/>
      </tp>
      <tp t="s">
        <v>#N/A Requesting Data...3419134287</v>
        <stp/>
        <stp>BDP|18046603699968197583</stp>
        <tr r="AI101" s="3"/>
        <tr r="AI101" s="3"/>
        <tr r="AI101" s="3"/>
        <tr r="AI12" s="3"/>
        <tr r="AI12" s="3"/>
        <tr r="AI12" s="3"/>
        <tr r="AI28" s="3"/>
        <tr r="AI28" s="3"/>
        <tr r="AI28" s="3"/>
      </tp>
      <tp t="s">
        <v>#N/A Requesting Data...4114666325</v>
        <stp/>
        <stp>BDP|11749268238469933331</stp>
        <tr r="X209" s="1"/>
      </tp>
      <tp t="s">
        <v>#N/A Requesting Data...1087812942</v>
        <stp/>
        <stp>BDP|16473249651638678345</stp>
        <tr r="AJ35" s="2"/>
      </tp>
      <tp t="s">
        <v>#N/A Requesting Data...4182887149</v>
        <stp/>
        <stp>BDP|13370896810932855214</stp>
        <tr r="N16" s="2"/>
        <tr r="N16" s="2"/>
        <tr r="N16" s="2"/>
        <tr r="N94" s="2"/>
        <tr r="N94" s="2"/>
        <tr r="N94" s="2"/>
        <tr r="N202" s="2"/>
        <tr r="N202" s="2"/>
        <tr r="N202" s="2"/>
        <tr r="N220" s="2"/>
        <tr r="N220" s="2"/>
        <tr r="N220" s="2"/>
        <tr r="N232" s="2"/>
        <tr r="N232" s="2"/>
        <tr r="N232" s="2"/>
      </tp>
      <tp t="s">
        <v>#N/A Requesting Data...3717886643</v>
        <stp/>
        <stp>BDP|13350588116785606882</stp>
        <tr r="H9" s="1"/>
        <tr r="H9" s="1"/>
        <tr r="H133" s="1"/>
        <tr r="H133" s="1"/>
      </tp>
      <tp t="s">
        <v>#N/A Requesting Data...2108421641</v>
        <stp/>
        <stp>BDP|13899463383105964073</stp>
        <tr r="Q18" s="1"/>
      </tp>
      <tp t="s">
        <v>#N/A Requesting Data...3708332673</v>
        <stp/>
        <stp>BDP|15751942129550997406</stp>
        <tr r="AF81" s="2"/>
        <tr r="AF81" s="2"/>
      </tp>
      <tp t="s">
        <v>#N/A Requesting Data...4006227067</v>
        <stp/>
        <stp>BDP|17648732836329089001</stp>
        <tr r="BC144" s="2"/>
      </tp>
      <tp t="s">
        <v>#N/A Requesting Data...4220189498</v>
        <stp/>
        <stp>BDP|18244122572552595646</stp>
        <tr r="BC142" s="2"/>
      </tp>
      <tp t="s">
        <v>#N/A Requesting Data...2213266045</v>
        <stp/>
        <stp>BDP|10282554897821509767</stp>
        <tr r="L157" s="2"/>
        <tr r="L157" s="2"/>
        <tr r="L157" s="2"/>
      </tp>
      <tp t="s">
        <v>#N/A Requesting Data...1418212288</v>
        <stp/>
        <stp>BDP|12186660703888128661</stp>
        <tr r="Q39" s="3"/>
      </tp>
      <tp t="s">
        <v>#N/A Requesting Data...1241380458</v>
        <stp/>
        <stp>BDP|13150857957115778177</stp>
        <tr r="AU13" s="1"/>
        <tr r="AU13" s="1"/>
        <tr r="AU13" s="1"/>
      </tp>
      <tp t="s">
        <v>#N/A Requesting Data...3931601075</v>
        <stp/>
        <stp>BDP|16493996878742596033</stp>
        <tr r="AU188" s="1"/>
        <tr r="AU188" s="1"/>
        <tr r="AU188" s="1"/>
      </tp>
      <tp t="s">
        <v>#N/A Requesting Data...4103968532</v>
        <stp/>
        <stp>BDP|14449458955459381642</stp>
        <tr r="E57" s="3"/>
        <tr r="E70" s="3"/>
      </tp>
      <tp t="s">
        <v>#N/A Requesting Data...3947195612</v>
        <stp/>
        <stp>BDP|17847559107419062198</stp>
        <tr r="W20" s="3"/>
        <tr r="W40" s="3"/>
        <tr r="W44" s="3"/>
      </tp>
      <tp t="s">
        <v>#N/A Requesting Data...4241644941</v>
        <stp/>
        <stp>BDP|13156387659909557668</stp>
        <tr r="AD104" s="2"/>
        <tr r="AD104" s="2"/>
        <tr r="AD104" s="2"/>
      </tp>
      <tp t="s">
        <v>#N/A Requesting Data...3726906306</v>
        <stp/>
        <stp>BDP|17777732140559640712</stp>
        <tr r="M119" s="2"/>
        <tr r="M119" s="2"/>
        <tr r="M119" s="2"/>
        <tr r="M160" s="2"/>
        <tr r="M160" s="2"/>
        <tr r="M160" s="2"/>
      </tp>
      <tp t="s">
        <v>#N/A Requesting Data...4088560571</v>
        <stp/>
        <stp>BDP|18441084800110673293</stp>
        <tr r="Q79" s="5"/>
      </tp>
      <tp t="s">
        <v>#N/A Requesting Data...3525091258</v>
        <stp/>
        <stp>BDP|17812916447355967547</stp>
        <tr r="AI91" s="2"/>
      </tp>
      <tp t="s">
        <v>#N/A Requesting Data...3810279642</v>
        <stp/>
        <stp>BDP|13138358343237689924</stp>
        <tr r="AJ55" s="2"/>
      </tp>
      <tp t="s">
        <v>#N/A Requesting Data...4124603583</v>
        <stp/>
        <stp>BDP|11636352571947156809</stp>
        <tr r="W121" s="2"/>
        <tr r="W186" s="2"/>
        <tr r="W187" s="2"/>
      </tp>
      <tp t="s">
        <v>#N/A Requesting Data...3417683255</v>
        <stp/>
        <stp>BDP|15858009253279901304</stp>
        <tr r="AQ53" s="3"/>
        <tr r="AQ53" s="3"/>
        <tr r="AQ53" s="3"/>
      </tp>
      <tp t="s">
        <v>#N/A Requesting Data...1685912398</v>
        <stp/>
        <stp>BDP|11250448746748227307</stp>
        <tr r="M13" s="1"/>
        <tr r="M13" s="1"/>
      </tp>
      <tp t="s">
        <v>#N/A Requesting Data...4184069162</v>
        <stp/>
        <stp>BDP|15237249992263078761</stp>
        <tr r="E32" s="9"/>
        <tr r="E33" s="9"/>
        <tr r="E34" s="9"/>
        <tr r="E35" s="9"/>
      </tp>
      <tp t="s">
        <v>#N/A Requesting Data...4017383734</v>
        <stp/>
        <stp>BDP|14643832459617667485</stp>
        <tr r="N166" s="1"/>
      </tp>
      <tp t="s">
        <v>#N/A Requesting Data...3744936103</v>
        <stp/>
        <stp>BDP|11306944669745551191</stp>
        <tr r="I54" s="3"/>
        <tr r="I54" s="3"/>
        <tr r="I54" s="3"/>
      </tp>
      <tp t="s">
        <v>#N/A Requesting Data...3394409281</v>
        <stp/>
        <stp>BDP|11828665698153718730</stp>
        <tr r="M15" s="3"/>
        <tr r="M15" s="3"/>
        <tr r="M15" s="3"/>
      </tp>
      <tp t="s">
        <v>#N/A Requesting Data...3920250618</v>
        <stp/>
        <stp>BDP|11734855525775503405</stp>
        <tr r="H17" s="1"/>
        <tr r="H17" s="1"/>
        <tr r="H67" s="1"/>
        <tr r="H67" s="1"/>
        <tr r="H147" s="1"/>
        <tr r="H147" s="1"/>
      </tp>
      <tp t="s">
        <v>#N/A Requesting Data...3633953978</v>
        <stp/>
        <stp>BDP|11221055881191431201</stp>
        <tr r="F183" s="1"/>
        <tr r="F28" s="1"/>
      </tp>
      <tp t="s">
        <v>#N/A Requesting Data...4288533479</v>
        <stp/>
        <stp>BDP|11267351543724762812</stp>
        <tr r="AD17" s="3"/>
        <tr r="AD17" s="3"/>
        <tr r="AD17" s="3"/>
      </tp>
      <tp t="s">
        <v>#N/A Requesting Data...3698011425</v>
        <stp/>
        <stp>BDP|15690760471458459701</stp>
        <tr r="AO113" s="1"/>
      </tp>
      <tp t="s">
        <v>#N/A Requesting Data...3906584595</v>
        <stp/>
        <stp>BDP|13715898389059700050</stp>
        <tr r="I8" s="2"/>
      </tp>
      <tp t="s">
        <v>#N/A Requesting Data...4194699646</v>
        <stp/>
        <stp>BDP|14033559135788761023</stp>
        <tr r="J182" s="2"/>
      </tp>
      <tp t="s">
        <v>#N/A Requesting Data...3303466690</v>
        <stp/>
        <stp>BDP|10681602786447055353</stp>
        <tr r="Z151" s="1"/>
      </tp>
      <tp t="s">
        <v>#N/A Requesting Data...3301612464</v>
        <stp/>
        <stp>BDP|12702023483784249418</stp>
        <tr r="H28" s="2"/>
        <tr r="H28" s="2"/>
        <tr r="H28" s="2"/>
        <tr r="AT28" s="2"/>
        <tr r="AT28" s="2"/>
        <tr r="AT28" s="2"/>
      </tp>
      <tp t="s">
        <v>#N/A Requesting Data...3876510818</v>
        <stp/>
        <stp>BDP|17639663883610771319</stp>
        <tr r="H173" s="1"/>
      </tp>
      <tp t="s">
        <v>#N/A Requesting Data...3824029726</v>
        <stp/>
        <stp>BDP|15351240320817673842</stp>
        <tr r="AV19" s="2"/>
        <tr r="AV19" s="2"/>
      </tp>
      <tp t="s">
        <v>#N/A Requesting Data...3282684848</v>
        <stp/>
        <stp>BDP|17849948169406834484</stp>
        <tr r="AL116" s="1"/>
      </tp>
      <tp t="s">
        <v>#N/A Requesting Data...3800438222</v>
        <stp/>
        <stp>BDP|10970138594966814438</stp>
        <tr r="AC45" s="3"/>
        <tr r="AC45" s="3"/>
        <tr r="AC45" s="3"/>
      </tp>
      <tp t="s">
        <v>#N/A Requesting Data...3230977195</v>
        <stp/>
        <stp>BDP|11992103623259855171</stp>
        <tr r="AO14" s="1"/>
        <tr r="AO59" s="1"/>
      </tp>
      <tp t="s">
        <v>#N/A Requesting Data...3650437391</v>
        <stp/>
        <stp>BDP|17909190508134543886</stp>
        <tr r="N6" s="3"/>
        <tr r="N6" s="3"/>
        <tr r="N6" s="3"/>
      </tp>
      <tp t="s">
        <v>#N/A Requesting Data...3517265192</v>
        <stp/>
        <stp>BDP|14402562096361315323</stp>
        <tr r="J39" s="3"/>
        <tr r="J39" s="3"/>
        <tr r="J39" s="3"/>
      </tp>
      <tp t="s">
        <v>#N/A Requesting Data...4136974047</v>
        <stp/>
        <stp>BDP|11114058563238112539</stp>
        <tr r="E15" s="3"/>
      </tp>
      <tp t="s">
        <v>#N/A Requesting Data...4049507318</v>
        <stp/>
        <stp>BDP|13766949266525836388</stp>
        <tr r="AO140" s="2"/>
      </tp>
      <tp t="s">
        <v>#N/A Requesting Data...3977077620</v>
        <stp/>
        <stp>BDP|13176886456767970336</stp>
        <tr r="I38" s="2"/>
        <tr r="I71" s="2"/>
      </tp>
      <tp t="s">
        <v>#N/A Requesting Data...3708412554</v>
        <stp/>
        <stp>BDP|17734812259880887027</stp>
        <tr r="Q57" s="3"/>
        <tr r="Q70" s="3"/>
      </tp>
      <tp t="s">
        <v>#N/A Requesting Data...3605162750</v>
        <stp/>
        <stp>BDP|10528960797248168200</stp>
        <tr r="AO101" s="3"/>
        <tr r="AO101" s="3"/>
        <tr r="AO101" s="3"/>
        <tr r="AO12" s="3"/>
        <tr r="AO12" s="3"/>
        <tr r="AO12" s="3"/>
        <tr r="AO28" s="3"/>
        <tr r="AO28" s="3"/>
        <tr r="AO28" s="3"/>
      </tp>
      <tp t="s">
        <v>#N/A Requesting Data...4277702209</v>
        <stp/>
        <stp>BDP|17363639025801491848</stp>
        <tr r="AC13" s="2"/>
        <tr r="AC13" s="2"/>
        <tr r="AC155" s="2"/>
        <tr r="AC155" s="2"/>
        <tr r="AC219" s="2"/>
        <tr r="AC219" s="2"/>
      </tp>
      <tp t="s">
        <v>#N/A Requesting Data...3819159613</v>
        <stp/>
        <stp>BDP|12747196031452801823</stp>
        <tr r="H132" s="1"/>
        <tr r="H132" s="1"/>
      </tp>
      <tp t="s">
        <v>#N/A Requesting Data...3657037319</v>
        <stp/>
        <stp>BDP|17388113336889931684</stp>
        <tr r="AU62" s="1"/>
        <tr r="AU62" s="1"/>
        <tr r="AU62" s="1"/>
      </tp>
      <tp t="s">
        <v>#N/A Requesting Data...3658142190</v>
        <stp/>
        <stp>BDP|17191710113309251254</stp>
        <tr r="W64" s="1"/>
      </tp>
      <tp t="s">
        <v>#N/A Requesting Data...4056263326</v>
        <stp/>
        <stp>BDP|18159113600023451009</stp>
        <tr r="AC4" s="3"/>
        <tr r="AC4" s="3"/>
        <tr r="AC4" s="3"/>
      </tp>
      <tp t="s">
        <v>#N/A Requesting Data...3546367134</v>
        <stp/>
        <stp>BDP|11881604640091827847</stp>
        <tr r="F17" s="1"/>
        <tr r="F67" s="1"/>
        <tr r="F147" s="1"/>
      </tp>
      <tp t="s">
        <v>#N/A Requesting Data...3471926146</v>
        <stp/>
        <stp>BDP|18131828220118051076</stp>
        <tr r="AG11" s="3"/>
        <tr r="AG11" s="3"/>
        <tr r="AG11" s="3"/>
      </tp>
      <tp t="s">
        <v>#N/A Requesting Data...3448612635</v>
        <stp/>
        <stp>BDP|11193769183784975098</stp>
        <tr r="AD55" s="3"/>
        <tr r="AD55" s="3"/>
      </tp>
      <tp t="s">
        <v>#N/A Requesting Data...4031740831</v>
        <stp/>
        <stp>BDP|17435912523920506677</stp>
        <tr r="AU101" s="3"/>
        <tr r="AU101" s="3"/>
        <tr r="AU12" s="3"/>
        <tr r="AU12" s="3"/>
        <tr r="AU28" s="3"/>
        <tr r="AU28" s="3"/>
      </tp>
      <tp t="s">
        <v>#N/A Requesting Data...3617085927</v>
        <stp/>
        <stp>BDP|14694566198346908452</stp>
        <tr r="AK116" s="1"/>
        <tr r="AK116" s="1"/>
        <tr r="AK116" s="1"/>
      </tp>
      <tp t="s">
        <v>#N/A Requesting Data...3609189240</v>
        <stp/>
        <stp>BDP|10947830112593577098</stp>
        <tr r="Y153" s="1"/>
        <tr r="Y191" s="1"/>
        <tr r="Y8" s="1"/>
      </tp>
      <tp t="s">
        <v>#N/A N/A</v>
        <stp/>
        <stp>BDP|15345936708244886246</stp>
        <tr r="J86" s="1"/>
        <tr r="J119" s="1"/>
      </tp>
      <tp t="s">
        <v>#N/A Requesting Data...3827208139</v>
        <stp/>
        <stp>BDP|14482266967529005316</stp>
        <tr r="AJ78" s="3"/>
        <tr r="AJ78" s="3"/>
        <tr r="AJ78" s="3"/>
      </tp>
      <tp t="s">
        <v>#N/A Requesting Data...3438115761</v>
        <stp/>
        <stp>BDP|15321078738544169894</stp>
        <tr r="H43" s="1"/>
      </tp>
      <tp t="s">
        <v>#N/A Requesting Data...1561320869</v>
        <stp/>
        <stp>BDP|13598903615290202164</stp>
        <tr r="AH69" s="2"/>
        <tr r="AH134" s="2"/>
        <tr r="AH149" s="2"/>
        <tr r="AH163" s="2"/>
        <tr r="AH164" s="2"/>
      </tp>
      <tp t="s">
        <v>#N/A Requesting Data...4058488042</v>
        <stp/>
        <stp>BDP|10503055263245639917</stp>
        <tr r="H95" s="1"/>
        <tr r="H95" s="1"/>
      </tp>
      <tp t="s">
        <v>#N/A Requesting Data...3815457430</v>
        <stp/>
        <stp>BDP|13095865042040866588</stp>
        <tr r="AU34" s="1"/>
        <tr r="AU34" s="1"/>
        <tr r="AU34" s="1"/>
        <tr r="AU138" s="1"/>
        <tr r="AU138" s="1"/>
        <tr r="AU138" s="1"/>
        <tr r="AU200" s="1"/>
        <tr r="AU200" s="1"/>
        <tr r="AU200" s="1"/>
      </tp>
      <tp t="s">
        <v>#N/A Requesting Data...3531274099</v>
        <stp/>
        <stp>BDP|18314762356105446537</stp>
        <tr r="AS5" s="3"/>
        <tr r="AS5" s="3"/>
        <tr r="AS67" s="3"/>
        <tr r="AS67" s="3"/>
        <tr r="AS81" s="3"/>
        <tr r="AS81" s="3"/>
        <tr r="AS86" s="3"/>
        <tr r="AS86" s="3"/>
        <tr r="AS94" s="3"/>
        <tr r="AS94" s="3"/>
      </tp>
      <tp t="s">
        <v>#N/A Requesting Data...4275882540</v>
        <stp/>
        <stp>BDP|13047906605209718961</stp>
        <tr r="H126" s="1"/>
        <tr r="H168" s="1"/>
      </tp>
      <tp t="s">
        <v>#N/A Requesting Data...4269929496</v>
        <stp/>
        <stp>BDP|14156946014456103047</stp>
        <tr r="K98" s="1"/>
        <tr r="K99" s="1"/>
        <tr r="K109" s="1"/>
        <tr r="K161" s="1"/>
      </tp>
      <tp t="s">
        <v>#N/A Requesting Data...2688659676</v>
        <stp/>
        <stp>BDP|15778295842721801805</stp>
        <tr r="AI7" s="3"/>
        <tr r="AI7" s="3"/>
        <tr r="AI7" s="3"/>
      </tp>
      <tp t="s">
        <v>#N/A Requesting Data...2563002737</v>
        <stp/>
        <stp>BDP|14169028966831406951</stp>
        <tr r="E29" s="1"/>
        <tr r="E140" s="1"/>
        <tr r="E201" s="1"/>
      </tp>
      <tp t="s">
        <v>#N/A Requesting Data...3774005877</v>
        <stp/>
        <stp>BDP|13068620893492169443</stp>
        <tr r="V113" s="1"/>
      </tp>
      <tp t="s">
        <v>#N/A Requesting Data...4224354640</v>
        <stp/>
        <stp>BDP|14767988459894335610</stp>
        <tr r="W78" s="1"/>
      </tp>
      <tp t="s">
        <v>#N/A Requesting Data...4166102230</v>
        <stp/>
        <stp>BDP|13873964341491817533</stp>
        <tr r="AK38" s="1"/>
        <tr r="AK38" s="1"/>
        <tr r="AK38" s="1"/>
        <tr r="AK58" s="1"/>
        <tr r="AK58" s="1"/>
        <tr r="AK58" s="1"/>
      </tp>
      <tp t="s">
        <v>#N/A Requesting Data...3540086823</v>
        <stp/>
        <stp>BDP|16976028307415869909</stp>
        <tr r="H76" s="5"/>
      </tp>
      <tp t="s">
        <v>#N/A Requesting Data...2577367263</v>
        <stp/>
        <stp>BDP|13657207227948237143</stp>
        <tr r="H13" s="2"/>
        <tr r="H13" s="2"/>
        <tr r="H13" s="2"/>
        <tr r="AT13" s="2"/>
        <tr r="AT13" s="2"/>
        <tr r="AT13" s="2"/>
        <tr r="AT155" s="2"/>
        <tr r="AT155" s="2"/>
        <tr r="AT155" s="2"/>
        <tr r="H155" s="2"/>
        <tr r="H155" s="2"/>
        <tr r="H155" s="2"/>
        <tr r="AT219" s="2"/>
        <tr r="AT219" s="2"/>
        <tr r="AT219" s="2"/>
        <tr r="H219" s="2"/>
        <tr r="H219" s="2"/>
        <tr r="H219" s="2"/>
      </tp>
      <tp t="s">
        <v>#N/A Requesting Data...3917159900</v>
        <stp/>
        <stp>BDP|13102569693154199129</stp>
        <tr r="AE120" s="1"/>
        <tr r="AE169" s="1"/>
      </tp>
      <tp t="s">
        <v>#N/A Requesting Data...3437121285</v>
        <stp/>
        <stp>BDP|12295880230895587684</stp>
        <tr r="AN21" s="3"/>
        <tr r="AN21" s="3"/>
        <tr r="AN21" s="3"/>
      </tp>
      <tp t="s">
        <v>#N/A Requesting Data...3893693550</v>
        <stp/>
        <stp>BDP|16997656088160674255</stp>
        <tr r="AI45" s="3"/>
        <tr r="AI45" s="3"/>
        <tr r="AI45" s="3"/>
      </tp>
      <tp t="s">
        <v>#N/A Requesting Data...3388957886</v>
        <stp/>
        <stp>BDP|14893916935387224392</stp>
        <tr r="F17" s="3"/>
      </tp>
      <tp t="s">
        <v>#N/A Requesting Data...3529710339</v>
        <stp/>
        <stp>BDP|10447981978226453270</stp>
        <tr r="AL68" s="1"/>
      </tp>
      <tp t="s">
        <v>#N/A Requesting Data...4026165252</v>
        <stp/>
        <stp>BDP|10838641136806887950</stp>
        <tr r="N17" s="1"/>
        <tr r="N67" s="1"/>
        <tr r="N147" s="1"/>
      </tp>
      <tp t="s">
        <v>#N/A Requesting Data...3545367387</v>
        <stp/>
        <stp>BDP|14582126039515907909</stp>
        <tr r="X142" s="1"/>
        <tr r="X204" s="1"/>
        <tr r="X32" s="1"/>
      </tp>
      <tp t="s">
        <v>#N/A Requesting Data...3743353097</v>
        <stp/>
        <stp>BDP|18092039907481362300</stp>
        <tr r="M109" s="2"/>
        <tr r="M109" s="2"/>
        <tr r="M109" s="2"/>
      </tp>
      <tp t="s">
        <v>#N/A Requesting Data...3871022240</v>
        <stp/>
        <stp>BDP|18047413277545153405</stp>
        <tr r="AO198" s="1"/>
      </tp>
      <tp t="s">
        <v>#N/A Requesting Data...4206680210</v>
        <stp/>
        <stp>BDP|10528443791156735102</stp>
        <tr r="L208" s="2"/>
        <tr r="L208" s="2"/>
        <tr r="L208" s="2"/>
      </tp>
      <tp t="s">
        <v>#N/A Requesting Data...1019117053</v>
        <stp/>
        <stp>BDP|10830952445093842475</stp>
        <tr r="J68" s="2"/>
        <tr r="J131" s="2"/>
        <tr r="J153" s="2"/>
      </tp>
      <tp t="s">
        <v>#N/A Requesting Data...3665684175</v>
        <stp/>
        <stp>BDP|12371046587058746805</stp>
        <tr r="AT102" s="3"/>
        <tr r="AT102" s="3"/>
      </tp>
      <tp t="s">
        <v>#N/A N/A</v>
        <stp/>
        <stp>BDP|14319256691707369236</stp>
        <tr r="N40" s="1"/>
        <tr r="N81" s="1"/>
        <tr r="N96" s="1"/>
        <tr r="N97" s="1"/>
      </tp>
      <tp t="s">
        <v>#N/A Requesting Data...4246106839</v>
        <stp/>
        <stp>BDP|15915421951507803952</stp>
        <tr r="AD191" s="2"/>
        <tr r="AD191" s="2"/>
        <tr r="AD191" s="2"/>
        <tr r="AD192" s="2"/>
        <tr r="AD192" s="2"/>
        <tr r="AD192" s="2"/>
      </tp>
      <tp t="s">
        <v>#N/A Requesting Data...4146509286</v>
        <stp/>
        <stp>BDP|10509620896921768418</stp>
        <tr r="M81" s="2"/>
        <tr r="M81" s="2"/>
      </tp>
      <tp t="s">
        <v>#N/A Requesting Data...3482919269</v>
        <stp/>
        <stp>BDP|18120974133540442860</stp>
        <tr r="AA42" s="1"/>
      </tp>
      <tp t="s">
        <v>#N/A Requesting Data...4243219680</v>
        <stp/>
        <stp>BDP|11808084808342817971</stp>
        <tr r="L32" s="2"/>
        <tr r="L32" s="2"/>
        <tr r="L32" s="2"/>
        <tr r="L223" s="2"/>
        <tr r="L223" s="2"/>
        <tr r="L223" s="2"/>
        <tr r="L233" s="2"/>
        <tr r="L233" s="2"/>
        <tr r="L233" s="2"/>
      </tp>
      <tp t="s">
        <v>#N/A Requesting Data...4288363723</v>
        <stp/>
        <stp>BDP|14930891536532591748</stp>
        <tr r="AG63" s="2"/>
        <tr r="AG63" s="2"/>
        <tr r="AG63" s="2"/>
      </tp>
      <tp t="s">
        <v>#N/A Requesting Data...4084605079</v>
        <stp/>
        <stp>BDP|13104276914962762833</stp>
        <tr r="BC80" s="3"/>
      </tp>
      <tp t="s">
        <v>#N/A Requesting Data...3474327320</v>
        <stp/>
        <stp>BDP|10891885820240405024</stp>
        <tr r="AE63" s="3"/>
        <tr r="AE63" s="3"/>
        <tr r="AE63" s="3"/>
        <tr r="AE90" s="3"/>
        <tr r="AE90" s="3"/>
        <tr r="AE90" s="3"/>
      </tp>
      <tp t="s">
        <v>#N/A Requesting Data...3769823344</v>
        <stp/>
        <stp>BDP|16282364422379004405</stp>
        <tr r="AU201" s="2"/>
        <tr r="AU201" s="2"/>
        <tr r="AU201" s="2"/>
      </tp>
      <tp t="s">
        <v>#N/A Requesting Data...4140311422</v>
        <stp/>
        <stp>BDP|11117006360789385440</stp>
        <tr r="AL101" s="1"/>
      </tp>
      <tp t="s">
        <v>#N/A Requesting Data...4012238221</v>
        <stp/>
        <stp>BDP|11988396143929714528</stp>
        <tr r="AA53" s="1"/>
      </tp>
      <tp t="s">
        <v>#N/A Requesting Data...1566207455</v>
        <stp/>
        <stp>BDP|14134664089955061586</stp>
        <tr r="AU132" s="1"/>
        <tr r="AU132" s="1"/>
        <tr r="AU132" s="1"/>
      </tp>
      <tp t="s">
        <v>#N/A Requesting Data...1198905606</v>
        <stp/>
        <stp>BDP|18225395919806347676</stp>
        <tr r="AH13" s="2"/>
        <tr r="AH155" s="2"/>
        <tr r="AH219" s="2"/>
      </tp>
      <tp t="s">
        <v>#N/A Requesting Data...4281853479</v>
        <stp/>
        <stp>BDP|12021934400539797826</stp>
        <tr r="AN17" s="2"/>
        <tr r="AN107" s="2"/>
      </tp>
      <tp t="s">
        <v>#N/A N/A</v>
        <stp/>
        <stp>BDP|17696043086572253706</stp>
        <tr r="J190" s="1"/>
      </tp>
      <tp t="s">
        <v>#N/A Requesting Data...3341556671</v>
        <stp/>
        <stp>BDP|13592358481677250551</stp>
        <tr r="J58" s="5"/>
      </tp>
      <tp t="s">
        <v>#N/A Requesting Data...3847189752</v>
        <stp/>
        <stp>BDP|12350252971948087517</stp>
        <tr r="E91" s="3"/>
      </tp>
      <tp t="s">
        <v>#N/A Requesting Data...3624169918</v>
        <stp/>
        <stp>BDP|10236124212743278967</stp>
        <tr r="V136" s="1"/>
        <tr r="V199" s="1"/>
        <tr r="V30" s="1"/>
      </tp>
      <tp t="s">
        <v>#N/A Requesting Data...3631489120</v>
        <stp/>
        <stp>BDP|15968037963568662192</stp>
        <tr r="Q24" s="2"/>
      </tp>
      <tp t="s">
        <v>#N/A Requesting Data...3980033298</v>
        <stp/>
        <stp>BDP|13209886748296216365</stp>
        <tr r="L7" s="2"/>
        <tr r="L7" s="2"/>
        <tr r="L7" s="2"/>
      </tp>
      <tp t="s">
        <v>#N/A Requesting Data...1897897800</v>
        <stp/>
        <stp>BDP|18046757236141712723</stp>
        <tr r="AM207" s="1"/>
        <tr r="AM207" s="1"/>
      </tp>
      <tp t="s">
        <v>#N/A Requesting Data...3979699323</v>
        <stp/>
        <stp>BDP|17238210665301824885</stp>
        <tr r="AD208" s="2"/>
        <tr r="AD208" s="2"/>
        <tr r="AD208" s="2"/>
      </tp>
      <tp t="s">
        <v>#N/A Requesting Data...3338453121</v>
        <stp/>
        <stp>BDP|14536888505033949579</stp>
        <tr r="AP119" s="2"/>
        <tr r="AP160" s="2"/>
      </tp>
      <tp t="s">
        <v>#N/A Requesting Data...3354312974</v>
        <stp/>
        <stp>BDP|16635919869955312749</stp>
        <tr r="I42" s="2"/>
        <tr r="I76" s="2"/>
      </tp>
      <tp t="s">
        <v>#N/A Requesting Data...3355280240</v>
        <stp/>
        <stp>BDP|17841822125766337058</stp>
        <tr r="AU73" s="1"/>
        <tr r="AU73" s="1"/>
        <tr r="AU73" s="1"/>
      </tp>
      <tp t="s">
        <v>#N/A Requesting Data...3796517741</v>
        <stp/>
        <stp>BDP|16792301634519356492</stp>
        <tr r="H36" s="5"/>
      </tp>
      <tp t="s">
        <v>#N/A Requesting Data...3563641975</v>
        <stp/>
        <stp>BDP|16947409115538410014</stp>
        <tr r="AO80" s="3"/>
        <tr r="AO80" s="3"/>
        <tr r="AO80" s="3"/>
      </tp>
      <tp t="s">
        <v>#N/A Requesting Data...4197828638</v>
        <stp/>
        <stp>BDP|16273462563076903979</stp>
        <tr r="AS84" s="1"/>
        <tr r="L84" s="1"/>
        <tr r="L84" s="1"/>
      </tp>
      <tp t="s">
        <v>#N/A Requesting Data...4203882308</v>
        <stp/>
        <stp>BDP|14090470881937770484</stp>
        <tr r="Y22" s="5"/>
        <tr r="Y22" s="5"/>
        <tr r="Y22" s="5"/>
      </tp>
      <tp t="s">
        <v>#N/A Requesting Data...4280840443</v>
        <stp/>
        <stp>BDP|13710180803521058852</stp>
        <tr r="AH226" s="2"/>
      </tp>
      <tp t="s">
        <v>#N/A Requesting Data...4041181043</v>
        <stp/>
        <stp>BDP|13459114192548946872</stp>
        <tr r="L59" s="3"/>
        <tr r="L87" s="3"/>
        <tr r="L99" s="3"/>
      </tp>
      <tp t="s">
        <v>#N/A N/A</v>
        <stp/>
        <stp>BDP|17515651598737777462</stp>
        <tr r="N176" s="1"/>
      </tp>
      <tp t="s">
        <v>#N/A Requesting Data...3679407256</v>
        <stp/>
        <stp>BDP|17882019291556757366</stp>
        <tr r="AL37" s="2"/>
        <tr r="AL70" s="2"/>
      </tp>
      <tp t="s">
        <v>#N/A Requesting Data...4211847458</v>
        <stp/>
        <stp>BDP|14999433929889948030</stp>
        <tr r="Z173" s="1"/>
      </tp>
      <tp t="s">
        <v>#N/A Requesting Data...4286944490</v>
        <stp/>
        <stp>BDP|12355115761776816820</stp>
        <tr r="AR191" s="2"/>
        <tr r="AR192" s="2"/>
      </tp>
      <tp t="s">
        <v>#N/A Requesting Data...3726027703</v>
        <stp/>
        <stp>BDP|14805308803325591976</stp>
        <tr r="F203" s="2"/>
        <tr r="F204" s="2"/>
      </tp>
      <tp t="s">
        <v>#N/A Requesting Data...3686989514</v>
        <stp/>
        <stp>BDP|15746703200351696889</stp>
        <tr r="I63" s="1"/>
      </tp>
      <tp t="s">
        <v>#N/A Requesting Data...4286751248</v>
        <stp/>
        <stp>BDP|13603466041741008999</stp>
        <tr r="AC97" s="2"/>
        <tr r="AC97" s="2"/>
      </tp>
      <tp t="s">
        <v>#N/A Requesting Data...4125819828</v>
        <stp/>
        <stp>BDP|17212176190870954442</stp>
        <tr r="AM197" s="1"/>
        <tr r="AM197" s="1"/>
      </tp>
      <tp t="s">
        <v>#N/A Requesting Data...3711134565</v>
        <stp/>
        <stp>BDP|14084553811238474381</stp>
        <tr r="AC61" s="2"/>
        <tr r="AC61" s="2"/>
      </tp>
      <tp t="s">
        <v>#N/A Requesting Data...4118320395</v>
        <stp/>
        <stp>BDP|15570808265745169593</stp>
        <tr r="AM9" s="3"/>
        <tr r="AM9" s="3"/>
        <tr r="AM9" s="3"/>
      </tp>
      <tp t="s">
        <v>#N/A Requesting Data...4292627958</v>
        <stp/>
        <stp>BDP|17206789189430882339</stp>
        <tr r="Q41" s="2"/>
        <tr r="Q75" s="2"/>
        <tr r="Q115" s="2"/>
        <tr r="Q138" s="2"/>
        <tr r="Q200" s="2"/>
      </tp>
      <tp t="s">
        <v>#N/A Requesting Data...4119233465</v>
        <stp/>
        <stp>BDP|13865115040395525840</stp>
        <tr r="M104" s="3"/>
        <tr r="M104" s="3"/>
        <tr r="M104" s="3"/>
        <tr r="M26" s="3"/>
        <tr r="M26" s="3"/>
        <tr r="M26" s="3"/>
      </tp>
      <tp t="s">
        <v>#N/A Requesting Data...4112577902</v>
        <stp/>
        <stp>BDP|13729206890495645694</stp>
        <tr r="K34" s="3"/>
      </tp>
      <tp t="s">
        <v>#N/A Requesting Data...1773040582</v>
        <stp/>
        <stp>BDP|10310423037139738590</stp>
        <tr r="AD100" s="2"/>
        <tr r="AD100" s="2"/>
        <tr r="AD100" s="2"/>
        <tr r="AD147" s="2"/>
        <tr r="AD147" s="2"/>
        <tr r="AD147" s="2"/>
        <tr r="AD165" s="2"/>
        <tr r="AD165" s="2"/>
        <tr r="AD165" s="2"/>
        <tr r="AD221" s="2"/>
        <tr r="AD221" s="2"/>
        <tr r="AD221" s="2"/>
      </tp>
      <tp t="s">
        <v>#N/A Requesting Data...3994798534</v>
        <stp/>
        <stp>BDP|16044719527909827166</stp>
        <tr r="W11" s="1"/>
        <tr r="W135" s="1"/>
      </tp>
      <tp t="s">
        <v>#N/A Requesting Data...1646158589</v>
        <stp/>
        <stp>BDP|16606038227138268788</stp>
        <tr r="AG38" s="3"/>
        <tr r="AG38" s="3"/>
        <tr r="AG38" s="3"/>
      </tp>
      <tp t="s">
        <v>#N/A Requesting Data...3586597969</v>
        <stp/>
        <stp>BDP|10470297043375126876</stp>
        <tr r="X151" s="1"/>
      </tp>
      <tp t="s">
        <v>#N/A Requesting Data...4066524839</v>
        <stp/>
        <stp>BDP|15917333014369319554</stp>
        <tr r="J12" s="5"/>
      </tp>
      <tp t="s">
        <v>#N/A Requesting Data...3664207218</v>
        <stp/>
        <stp>BDP|16769893422016368177</stp>
        <tr r="AO56" s="1"/>
      </tp>
      <tp t="s">
        <v>#N/A Requesting Data...3438943759</v>
        <stp/>
        <stp>BDP|18313242967933207490</stp>
        <tr r="AU91" s="2"/>
        <tr r="AU91" s="2"/>
        <tr r="AU91" s="2"/>
      </tp>
      <tp t="s">
        <v>#N/A Requesting Data...3839229386</v>
        <stp/>
        <stp>BDP|13033465076963324883</stp>
        <tr r="F116" s="2"/>
        <tr r="F190" s="2"/>
        <tr r="F218" s="2"/>
      </tp>
      <tp t="s">
        <v>#N/A Requesting Data...3071223679</v>
        <stp/>
        <stp>BDP|12047468769673455801</stp>
        <tr r="BC74" s="2"/>
        <tr r="BC113" s="2"/>
        <tr r="BC154" s="2"/>
        <tr r="BC194" s="2"/>
        <tr r="BC216" s="2"/>
        <tr r="BC228" s="2"/>
      </tp>
      <tp t="s">
        <v>#N/A Requesting Data...3757707747</v>
        <stp/>
        <stp>BDP|14417840259561293300</stp>
        <tr r="Q51" s="2"/>
      </tp>
      <tp t="s">
        <v>#N/A Requesting Data...2952328595</v>
        <stp/>
        <stp>BDP|10572109794580365391</stp>
        <tr r="H132" s="1"/>
        <tr r="H132" s="1"/>
      </tp>
      <tp t="s">
        <v>#N/A Requesting Data...4293320712</v>
        <stp/>
        <stp>BDP|15675891153604768706</stp>
        <tr r="AS4" s="2"/>
        <tr r="AS78" s="2"/>
        <tr r="AS110" s="2"/>
        <tr r="AS161" s="2"/>
        <tr r="AS162" s="2"/>
        <tr r="AS229" s="2"/>
      </tp>
      <tp t="s">
        <v>#N/A Requesting Data...4294080656</v>
        <stp/>
        <stp>BDP|13933468997581117428</stp>
        <tr r="AF118" s="2"/>
        <tr r="AF118" s="2"/>
        <tr r="AF118" s="2"/>
        <tr r="AF171" s="2"/>
        <tr r="AF171" s="2"/>
        <tr r="AF171" s="2"/>
      </tp>
      <tp t="s">
        <v>#N/A Requesting Data...2421346987</v>
        <stp/>
        <stp>BDP|16870626191400611262</stp>
        <tr r="AI145" s="2"/>
      </tp>
      <tp t="s">
        <v>#N/A Requesting Data...3376795822</v>
        <stp/>
        <stp>BDP|10379598611857440846</stp>
        <tr r="AL43" s="1"/>
      </tp>
      <tp t="s">
        <v>#N/A Requesting Data...1430006557</v>
        <stp/>
        <stp>BDP|13727847329135101700</stp>
        <tr r="Q207" s="1"/>
      </tp>
      <tp t="s">
        <v>#N/A Requesting Data...3608875931</v>
        <stp/>
        <stp>BDP|17299655999272722137</stp>
        <tr r="AU63" s="1"/>
        <tr r="AU63" s="1"/>
        <tr r="AU63" s="1"/>
      </tp>
      <tp t="s">
        <v>#N/A Requesting Data...3987059645</v>
        <stp/>
        <stp>BDP|12941701755882334954</stp>
        <tr r="AE6" s="3"/>
        <tr r="AE6" s="3"/>
        <tr r="AE6" s="3"/>
      </tp>
      <tp t="s">
        <v>#N/A Requesting Data...4042068432</v>
        <stp/>
        <stp>BDP|13350906456434653098</stp>
        <tr r="BC79" s="2"/>
      </tp>
      <tp t="s">
        <v>#N/A Requesting Data...4030543132</v>
        <stp/>
        <stp>BDP|10616981649861541786</stp>
        <tr r="K90" s="2"/>
        <tr r="K90" s="2"/>
        <tr r="K90" s="2"/>
        <tr r="K123" s="2"/>
        <tr r="K123" s="2"/>
        <tr r="K123" s="2"/>
        <tr r="K174" s="2"/>
        <tr r="K174" s="2"/>
        <tr r="K174" s="2"/>
        <tr r="K175" s="2"/>
        <tr r="K175" s="2"/>
        <tr r="K175" s="2"/>
      </tp>
      <tp t="s">
        <v>#N/A Requesting Data...4065768577</v>
        <stp/>
        <stp>BDP|10695825348531777614</stp>
        <tr r="AI97" s="2"/>
      </tp>
      <tp t="s">
        <v>#N/A Requesting Data...825968502</v>
        <stp/>
        <stp>BDP|10130537319908154701</stp>
        <tr r="AK165" s="1"/>
        <tr r="AK165" s="1"/>
        <tr r="AK165" s="1"/>
      </tp>
      <tp t="s">
        <v>#N/A Requesting Data...3385246618</v>
        <stp/>
        <stp>BDP|12109415188197608248</stp>
        <tr r="BC133" s="2"/>
      </tp>
      <tp t="s">
        <v>#N/A Requesting Data...3796326287</v>
        <stp/>
        <stp>BDP|15268016392971290693</stp>
        <tr r="AM172" s="1"/>
        <tr r="AM172" s="1"/>
      </tp>
      <tp t="s">
        <v>#N/A Requesting Data...3380525433</v>
        <stp/>
        <stp>BDP|16253328612977901817</stp>
        <tr r="V84" s="3"/>
      </tp>
      <tp t="s">
        <v>#N/A Requesting Data...4199545104</v>
        <stp/>
        <stp>BDP|15550953847674577785</stp>
        <tr r="Q162" s="1"/>
      </tp>
      <tp t="s">
        <v>#N/A Requesting Data...4130807804</v>
        <stp/>
        <stp>BDP|13616336584746330582</stp>
        <tr r="AK74" s="1"/>
        <tr r="AK74" s="1"/>
        <tr r="AK74" s="1"/>
        <tr r="AK178" s="1"/>
        <tr r="AK178" s="1"/>
        <tr r="AK178" s="1"/>
      </tp>
      <tp t="s">
        <v>#N/A Requesting Data...4262467503</v>
        <stp/>
        <stp>BDP|10687752239259582651</stp>
        <tr r="Y198" s="1"/>
      </tp>
      <tp t="s">
        <v>#N/A Requesting Data...4121891880</v>
        <stp/>
        <stp>BDP|12438763082477956131</stp>
        <tr r="AC207" s="2"/>
        <tr r="AC207" s="2"/>
      </tp>
      <tp t="s">
        <v>#N/A Requesting Data...4174622706</v>
        <stp/>
        <stp>BDP|11857557210517046974</stp>
        <tr r="AM125" s="1"/>
        <tr r="AM125" s="1"/>
      </tp>
      <tp t="s">
        <v>#N/A Requesting Data...3426080116</v>
        <stp/>
        <stp>BDP|16816076524509901685</stp>
        <tr r="Z118" s="1"/>
        <tr r="Z184" s="1"/>
      </tp>
      <tp t="s">
        <v>#N/A Requesting Data...4169892010</v>
        <stp/>
        <stp>BDP|14747244959040462843</stp>
        <tr r="L103" s="3"/>
      </tp>
      <tp t="s">
        <v>#N/A Requesting Data...3421561748</v>
        <stp/>
        <stp>BDP|16339594624609238367</stp>
        <tr r="AF23" s="3"/>
        <tr r="AF23" s="3"/>
      </tp>
      <tp t="s">
        <v>#N/A Requesting Data...4252531423</v>
        <stp/>
        <stp>BDP|18255910081415868703</stp>
        <tr r="Z147" s="1"/>
        <tr r="Z17" s="1"/>
        <tr r="Z67" s="1"/>
      </tp>
      <tp t="s">
        <v>#N/A Requesting Data...4260385443</v>
        <stp/>
        <stp>BDP|11339616444569448180</stp>
        <tr r="AN48" s="3"/>
        <tr r="AN48" s="3"/>
        <tr r="AN48" s="3"/>
      </tp>
      <tp t="s">
        <v>#N/A Requesting Data...3888273359</v>
        <stp/>
        <stp>BDP|17403829033761948611</stp>
        <tr r="Y40" s="5"/>
        <tr r="Y40" s="5"/>
        <tr r="Y40" s="5"/>
      </tp>
      <tp t="s">
        <v>#N/A Requesting Data...4213751426</v>
        <stp/>
        <stp>BDP|14482967830110732587</stp>
        <tr r="V139" s="2"/>
      </tp>
      <tp t="s">
        <v>#N/A Requesting Data...4235474138</v>
        <stp/>
        <stp>BDP|15734627958914946993</stp>
        <tr r="AR53" s="2"/>
      </tp>
      <tp t="s">
        <v>#N/A Requesting Data...3266547862</v>
        <stp/>
        <stp>BDP|14891224756701657975</stp>
        <tr r="Q142" s="2"/>
      </tp>
      <tp t="s">
        <v>#N/A Requesting Data...1035080134</v>
        <stp/>
        <stp>BDP|13298988441821027462</stp>
        <tr r="AU186" s="1"/>
        <tr r="AU186" s="1"/>
        <tr r="AU186" s="1"/>
      </tp>
      <tp t="s">
        <v>#N/A Requesting Data...3953445833</v>
        <stp/>
        <stp>BDP|18439380562880509666</stp>
        <tr r="H20" s="1"/>
        <tr r="H20" s="1"/>
      </tp>
      <tp t="s">
        <v>#N/A Requesting Data...4138082486</v>
        <stp/>
        <stp>BDP|13242155793331090196</stp>
        <tr r="Q103" s="3"/>
      </tp>
      <tp t="s">
        <v>#N/A Requesting Data...3561962057</v>
        <stp/>
        <stp>BDP|10051491501116687930</stp>
        <tr r="F61" s="1"/>
      </tp>
      <tp t="s">
        <v>#N/A Requesting Data...4253557950</v>
        <stp/>
        <stp>BDP|14395727618321628823</stp>
        <tr r="AI73" s="2"/>
        <tr r="AI111" s="2"/>
        <tr r="AI180" s="2"/>
        <tr r="AI181" s="2"/>
      </tp>
      <tp t="s">
        <v>#N/A Requesting Data...3936018280</v>
        <stp/>
        <stp>BDP|13070999702208363958</stp>
        <tr r="AF201" s="2"/>
        <tr r="AF201" s="2"/>
        <tr r="AF201" s="2"/>
      </tp>
      <tp t="s">
        <v>#N/A Requesting Data...2913012374</v>
        <stp/>
        <stp>BDP|12127002308101422801</stp>
        <tr r="F123" s="1"/>
        <tr r="F185" s="1"/>
      </tp>
      <tp t="s">
        <v>#N/A Requesting Data...2124354369</v>
        <stp/>
        <stp>BDP|14850463784997769409</stp>
        <tr r="AT127" s="1"/>
      </tp>
      <tp t="s">
        <v>#N/A Requesting Data...3816193453</v>
        <stp/>
        <stp>BDP|16552692134168033055</stp>
        <tr r="F45" s="3"/>
      </tp>
      <tp t="s">
        <v>#N/A Requesting Data...4198531713</v>
        <stp/>
        <stp>BDP|14372802773252471290</stp>
        <tr r="H102" s="1"/>
        <tr r="H102" s="1"/>
        <tr r="H108" s="1"/>
        <tr r="H108" s="1"/>
      </tp>
      <tp t="s">
        <v>#N/A Requesting Data...3954517037</v>
        <stp/>
        <stp>BDP|12353892704461388010</stp>
        <tr r="AT192" s="1"/>
      </tp>
      <tp t="s">
        <v>#N/A Requesting Data...2999009534</v>
        <stp/>
        <stp>BDP|11601635067433695983</stp>
        <tr r="V142" s="2"/>
      </tp>
      <tp t="s">
        <v>#N/A Requesting Data...4085522123</v>
        <stp/>
        <stp>BDP|11606011939539645049</stp>
        <tr r="AL104" s="3"/>
        <tr r="AL104" s="3"/>
        <tr r="AL104" s="3"/>
        <tr r="AL26" s="3"/>
        <tr r="AL26" s="3"/>
        <tr r="AL26" s="3"/>
      </tp>
      <tp t="s">
        <v>#N/A Requesting Data...3388942092</v>
        <stp/>
        <stp>BDP|12141453480531081483</stp>
        <tr r="AD19" s="3"/>
        <tr r="AD19" s="3"/>
        <tr r="AD19" s="3"/>
      </tp>
      <tp t="s">
        <v>#N/A Requesting Data...3736282077</v>
        <stp/>
        <stp>BDP|17509476709678600018</stp>
        <tr r="AC100" s="2"/>
        <tr r="AC100" s="2"/>
        <tr r="AC147" s="2"/>
        <tr r="AC147" s="2"/>
        <tr r="AC165" s="2"/>
        <tr r="AC165" s="2"/>
        <tr r="AC221" s="2"/>
        <tr r="AC221" s="2"/>
      </tp>
      <tp t="s">
        <v>#N/A Requesting Data...4056256097</v>
        <stp/>
        <stp>BDP|17117869641410276083</stp>
        <tr r="H50" s="5"/>
      </tp>
      <tp t="s">
        <v>#N/A Requesting Data...3482216185</v>
        <stp/>
        <stp>BDP|15110807639832074745</stp>
        <tr r="I43" s="1"/>
      </tp>
      <tp t="s">
        <v>#N/A Requesting Data...4036386134</v>
        <stp/>
        <stp>BDP|14716507782755056798</stp>
        <tr r="AD8" s="3"/>
        <tr r="AD8" s="3"/>
        <tr r="AD8" s="3"/>
      </tp>
      <tp t="s">
        <v>#N/A Requesting Data...4219767027</v>
        <stp/>
        <stp>BDP|13312730313699945761</stp>
        <tr r="Q125" s="1"/>
      </tp>
      <tp t="s">
        <v>#N/A Requesting Data...3938365539</v>
        <stp/>
        <stp>BDP|15444152756698379286</stp>
        <tr r="K105" s="2"/>
        <tr r="K105" s="2"/>
        <tr r="K105" s="2"/>
      </tp>
      <tp t="s">
        <v>#N/A Requesting Data...3718071105</v>
        <stp/>
        <stp>BDP|12696525699235879099</stp>
        <tr r="AK65" s="1"/>
        <tr r="AK65" s="1"/>
        <tr r="AK65" s="1"/>
      </tp>
      <tp t="s">
        <v>#N/A Requesting Data...2975391936</v>
        <stp/>
        <stp>BDP|14402633649559724454</stp>
        <tr r="AT77" s="1"/>
        <tr r="AT171" s="1"/>
      </tp>
      <tp t="s">
        <v>#N/A Requesting Data...3777225188</v>
        <stp/>
        <stp>BDP|10495378281446721690</stp>
        <tr r="V132" s="1"/>
      </tp>
      <tp t="s">
        <v>#N/A Requesting Data...4052253839</v>
        <stp/>
        <stp>BDP|13827364840826210909</stp>
        <tr r="I67" s="2"/>
      </tp>
      <tp t="s">
        <v>#N/A Requesting Data...3503340648</v>
        <stp/>
        <stp>BDP|12645347088485334751</stp>
        <tr r="AS82" s="1"/>
      </tp>
      <tp t="s">
        <v>#N/A Requesting Data...3642479154</v>
        <stp/>
        <stp>BDP|17803168790475838194</stp>
        <tr r="H22" s="1"/>
        <tr r="H22" s="1"/>
      </tp>
      <tp t="s">
        <v>#N/A Requesting Data...3731846035</v>
        <stp/>
        <stp>BDP|17671700547986917976</stp>
        <tr r="AV58" s="2"/>
        <tr r="AV58" s="2"/>
        <tr r="AV58" s="2"/>
      </tp>
      <tp t="s">
        <v>#N/A Requesting Data...4015838708</v>
        <stp/>
        <stp>BDP|13303685846183297904</stp>
        <tr r="AT198" s="1"/>
      </tp>
      <tp t="s">
        <v>#N/A Requesting Data...4236203825</v>
        <stp/>
        <stp>BDP|14501772691843442287</stp>
        <tr r="Q84" s="3"/>
      </tp>
      <tp t="s">
        <v>#N/A Requesting Data...4272765822</v>
        <stp/>
        <stp>BDP|17980653152188049717</stp>
        <tr r="AE102" s="3"/>
        <tr r="AE102" s="3"/>
        <tr r="AE102" s="3"/>
      </tp>
      <tp t="s">
        <v>#N/A Requesting Data...4038792764</v>
        <stp/>
        <stp>BDP|12968667759332884812</stp>
        <tr r="AK203" s="2"/>
        <tr r="AK203" s="2"/>
        <tr r="AK203" s="2"/>
        <tr r="AK204" s="2"/>
        <tr r="AK204" s="2"/>
        <tr r="AK204" s="2"/>
      </tp>
      <tp t="s">
        <v>#N/A N/A</v>
        <stp/>
        <stp>BDP|17269173096994517095</stp>
        <tr r="J83" s="1"/>
      </tp>
      <tp t="s">
        <v>#N/A Requesting Data...3413573468</v>
        <stp/>
        <stp>BDP|11241030609929162365</stp>
        <tr r="W38" s="2"/>
        <tr r="W71" s="2"/>
      </tp>
      <tp t="s">
        <v>#N/A Requesting Data...3495101380</v>
        <stp/>
        <stp>BDP|15362887443274446639</stp>
        <tr r="AK29" s="2"/>
        <tr r="AK29" s="2"/>
        <tr r="AK29" s="2"/>
      </tp>
      <tp t="s">
        <v>#N/A Requesting Data...4197824096</v>
        <stp/>
        <stp>BDP|17221784112938634212</stp>
        <tr r="Q201" s="2"/>
      </tp>
      <tp t="s">
        <v>#N/A Requesting Data...3375490325</v>
        <stp/>
        <stp>BDP|18340689266022567175</stp>
        <tr r="L130" s="2"/>
        <tr r="L130" s="2"/>
        <tr r="L130" s="2"/>
      </tp>
      <tp t="s">
        <v>#N/A Requesting Data...4114295027</v>
        <stp/>
        <stp>BDP|15015281486872276632</stp>
        <tr r="AO84" s="2"/>
      </tp>
      <tp t="s">
        <v>#N/A Requesting Data...3860488213</v>
        <stp/>
        <stp>BDP|15314367929829756647</stp>
        <tr r="J42" s="2"/>
        <tr r="J76" s="2"/>
      </tp>
      <tp t="s">
        <v>#N/A Requesting Data...3489899057</v>
        <stp/>
        <stp>BDP|12945277071295525950</stp>
        <tr r="AV58" s="3"/>
        <tr r="AV58" s="3"/>
        <tr r="AV71" s="3"/>
        <tr r="AV71" s="3"/>
      </tp>
      <tp t="s">
        <v>#N/A Requesting Data...3922331295</v>
        <stp/>
        <stp>BDP|15090913001857929062</stp>
        <tr r="J40" s="9"/>
      </tp>
      <tp t="s">
        <v>#N/A Requesting Data...3849244826</v>
        <stp/>
        <stp>BDP|17268985812080677416</stp>
        <tr r="Y178" s="1"/>
        <tr r="Y74" s="1"/>
      </tp>
      <tp t="s">
        <v>#N/A Requesting Data...2021813253</v>
        <stp/>
        <stp>BDP|14663728891249840828</stp>
        <tr r="K47" s="3"/>
        <tr r="K73" s="3"/>
        <tr r="K96" s="3"/>
      </tp>
      <tp t="s">
        <v>#N/A Requesting Data...3731619047</v>
        <stp/>
        <stp>BDP|13509688500709064729</stp>
        <tr r="AO38" s="1"/>
        <tr r="AO58" s="1"/>
      </tp>
      <tp t="s">
        <v>#N/A Requesting Data...147300708</v>
        <stp/>
        <stp>BDP|12667485551610959890</stp>
        <tr r="AN142" s="2"/>
      </tp>
      <tp t="s">
        <v>#N/A Requesting Data...3492235280</v>
        <stp/>
        <stp>BDP|14890202431217392950</stp>
        <tr r="AT56" s="1"/>
      </tp>
      <tp t="s">
        <v>#N/A Requesting Data...1034504396</v>
        <stp/>
        <stp>BDP|18397555764380597080</stp>
        <tr r="AR118" s="2"/>
        <tr r="AR171" s="2"/>
      </tp>
      <tp t="s">
        <v>#N/A Requesting Data...3650264702</v>
        <stp/>
        <stp>BDP|14030223672059815375</stp>
        <tr r="L17" s="3"/>
      </tp>
      <tp t="s">
        <v>#N/A Requesting Data...766832095</v>
        <stp/>
        <stp>BDP|12961897239212743013</stp>
        <tr r="K22" s="2"/>
        <tr r="K22" s="2"/>
        <tr r="K22" s="2"/>
        <tr r="K210" s="2"/>
        <tr r="K210" s="2"/>
        <tr r="K210" s="2"/>
        <tr r="K211" s="2"/>
        <tr r="K211" s="2"/>
        <tr r="K211" s="2"/>
      </tp>
      <tp t="s">
        <v>#N/A Requesting Data...4010107158</v>
        <stp/>
        <stp>BDP|13152478750050158991</stp>
        <tr r="AS14" s="2"/>
        <tr r="AS117" s="2"/>
      </tp>
      <tp t="s">
        <v>#N/A Requesting Data...3425233357</v>
        <stp/>
        <stp>BDP|15646283164229333379</stp>
        <tr r="H29" s="1"/>
        <tr r="H29" s="1"/>
        <tr r="H140" s="1"/>
        <tr r="H140" s="1"/>
        <tr r="H201" s="1"/>
        <tr r="H201" s="1"/>
      </tp>
      <tp t="s">
        <v>#N/A Requesting Data...3753081066</v>
        <stp/>
        <stp>BDP|17445047539428232759</stp>
        <tr r="AO144" s="1"/>
      </tp>
      <tp t="s">
        <v>#N/A Requesting Data...3414117381</v>
        <stp/>
        <stp>BDP|12281982162876222043</stp>
        <tr r="AG11" s="2"/>
        <tr r="AG11" s="2"/>
        <tr r="AG11" s="2"/>
      </tp>
      <tp t="s">
        <v>#N/A Requesting Data...3976958652</v>
        <stp/>
        <stp>BDP|17936657990643503070</stp>
        <tr r="AP136" s="2"/>
      </tp>
      <tp t="s">
        <v>#N/A Requesting Data...4090019204</v>
        <stp/>
        <stp>BDP|16917932026025174336</stp>
        <tr r="N103" s="2"/>
        <tr r="N103" s="2"/>
        <tr r="N103" s="2"/>
      </tp>
      <tp t="s">
        <v>#N/A Requesting Data...4208476615</v>
        <stp/>
        <stp>BDP|15956638087900054030</stp>
        <tr r="AQ5" s="2"/>
        <tr r="AQ27" s="2"/>
        <tr r="AQ101" s="2"/>
        <tr r="AQ166" s="2"/>
        <tr r="AQ167" s="2"/>
      </tp>
      <tp t="s">
        <v>#N/A Requesting Data...4081082981</v>
        <stp/>
        <stp>BDP|17582525147275875868</stp>
        <tr r="AP182" s="2"/>
      </tp>
      <tp t="s">
        <v>#N/A Requesting Data...3856670376</v>
        <stp/>
        <stp>BDP|14465152089430285648</stp>
        <tr r="AD156" s="1"/>
      </tp>
      <tp t="s">
        <v>#N/A Requesting Data...3601615682</v>
        <stp/>
        <stp>BDP|10247581218049914653</stp>
        <tr r="F80" s="1"/>
      </tp>
      <tp t="s">
        <v>#N/A Requesting Data...3601872037</v>
        <stp/>
        <stp>BDP|12899934603516689607</stp>
        <tr r="AP86" s="2"/>
        <tr r="AP222" s="2"/>
      </tp>
      <tp t="s">
        <v>#N/A Requesting Data...4036731992</v>
        <stp/>
        <stp>BDP|13069805182061829946</stp>
        <tr r="AO143" s="1"/>
      </tp>
      <tp t="s">
        <v>#N/A Requesting Data...3502565262</v>
        <stp/>
        <stp>BDP|14025644109528004135</stp>
        <tr r="AD60" s="2"/>
        <tr r="AD60" s="2"/>
        <tr r="AD60" s="2"/>
      </tp>
      <tp t="s">
        <v>#N/A Requesting Data...3640718886</v>
        <stp/>
        <stp>BDP|15007010979918453129</stp>
        <tr r="AS44" s="1"/>
        <tr r="L44" s="1"/>
        <tr r="L44" s="1"/>
      </tp>
      <tp t="s">
        <v>#N/A Requesting Data...3428272753</v>
        <stp/>
        <stp>BDP|12577273478134072847</stp>
        <tr r="AR49" s="3"/>
        <tr r="AR49" s="3"/>
        <tr r="AR49" s="3"/>
      </tp>
      <tp t="s">
        <v>#N/A Requesting Data...3726280287</v>
        <stp/>
        <stp>BDP|10770948189912038841</stp>
        <tr r="H125" s="1"/>
      </tp>
      <tp t="s">
        <v>#N/A Requesting Data...3562710848</v>
        <stp/>
        <stp>BDP|15409924729555540041</stp>
        <tr r="AF14" s="2"/>
        <tr r="AF14" s="2"/>
        <tr r="AF14" s="2"/>
        <tr r="AF117" s="2"/>
        <tr r="AF117" s="2"/>
        <tr r="AF117" s="2"/>
      </tp>
      <tp t="s">
        <v>#N/A Requesting Data...3162174008</v>
        <stp/>
        <stp>BDP|12757822482060975904</stp>
        <tr r="AP52" s="3"/>
        <tr r="AP52" s="3"/>
        <tr r="AP52" s="3"/>
      </tp>
      <tp t="s">
        <v>#N/A N/A</v>
        <stp/>
        <stp>BDP|11270118614439042364</stp>
        <tr r="N4" s="1"/>
      </tp>
      <tp t="s">
        <v>#N/A Requesting Data...4061834130</v>
        <stp/>
        <stp>BDP|12058854663950234751</stp>
        <tr r="Q105" s="5"/>
        <tr r="Q74" s="5"/>
      </tp>
      <tp t="s">
        <v>#N/A Requesting Data...3790421011</v>
        <stp/>
        <stp>BDP|10056703860413788960</stp>
        <tr r="K133" s="2"/>
        <tr r="K133" s="2"/>
        <tr r="K133" s="2"/>
      </tp>
      <tp t="s">
        <v>#N/A Requesting Data...3683261068</v>
        <stp/>
        <stp>BDP|10975743353411931869</stp>
        <tr r="AQ14" s="2"/>
        <tr r="AQ117" s="2"/>
      </tp>
      <tp t="s">
        <v>#N/A Requesting Data...2485082614</v>
        <stp/>
        <stp>BDP|10352779630667692839</stp>
        <tr r="H152" s="2"/>
        <tr r="H152" s="2"/>
        <tr r="H152" s="2"/>
        <tr r="AT152" s="2"/>
        <tr r="AT152" s="2"/>
        <tr r="AT152" s="2"/>
      </tp>
      <tp t="s">
        <v>#N/A Requesting Data...4095136262</v>
        <stp/>
        <stp>BDP|17738351783442499546</stp>
        <tr r="K15" s="2"/>
        <tr r="K15" s="2"/>
        <tr r="K15" s="2"/>
      </tp>
      <tp t="s">
        <v>#N/A Requesting Data...2915281196</v>
        <stp/>
        <stp>BDP|10593496442622853974</stp>
        <tr r="Q100" s="2"/>
        <tr r="Q147" s="2"/>
        <tr r="Q165" s="2"/>
        <tr r="Q221" s="2"/>
      </tp>
      <tp t="s">
        <v>#N/A Requesting Data...3721342396</v>
        <stp/>
        <stp>BDP|17174541539968837253</stp>
        <tr r="AL25" s="1"/>
      </tp>
      <tp t="s">
        <v>#N/A Requesting Data...4006371468</v>
        <stp/>
        <stp>BDP|13267003699709242889</stp>
        <tr r="Y76" s="1"/>
      </tp>
      <tp t="s">
        <v>#N/A Requesting Data...3246276113</v>
        <stp/>
        <stp>BDP|14573526827271651978</stp>
        <tr r="AQ100" s="2"/>
        <tr r="AQ147" s="2"/>
        <tr r="AQ165" s="2"/>
        <tr r="AQ221" s="2"/>
      </tp>
      <tp t="s">
        <v>#N/A Requesting Data...3954633005</v>
        <stp/>
        <stp>BDP|15189371316689461557</stp>
        <tr r="W19" s="3"/>
      </tp>
      <tp t="s">
        <v>#N/A Requesting Data...3807933998</v>
        <stp/>
        <stp>BDP|11109978767077139216</stp>
        <tr r="K176" s="1"/>
      </tp>
      <tp t="s">
        <v>#N/A Requesting Data...3570613645</v>
        <stp/>
        <stp>BDP|16733703581420539225</stp>
        <tr r="Q29" s="2"/>
      </tp>
      <tp t="s">
        <v>#N/A Requesting Data...2184363686</v>
        <stp/>
        <stp>BDP|11183804026361351158</stp>
        <tr r="H119" s="1"/>
        <tr r="H119" s="1"/>
        <tr r="H86" s="1"/>
        <tr r="H86" s="1"/>
      </tp>
      <tp t="s">
        <v>#N/A Requesting Data...3560815089</v>
        <stp/>
        <stp>BDP|11666953921727214612</stp>
        <tr r="BC226" s="2"/>
      </tp>
      <tp t="s">
        <v>#N/A Requesting Data...3702758351</v>
        <stp/>
        <stp>BDP|15436978647045685633</stp>
        <tr r="AP98" s="3"/>
        <tr r="AP98" s="3"/>
        <tr r="AP98" s="3"/>
      </tp>
      <tp t="s">
        <v>#N/A Requesting Data...3875858826</v>
        <stp/>
        <stp>BDP|17109876293119002440</stp>
        <tr r="BC103" s="2"/>
      </tp>
      <tp t="s">
        <v>#N/A Requesting Data...4195406280</v>
        <stp/>
        <stp>BDP|15331333290510718463</stp>
        <tr r="AQ203" s="2"/>
        <tr r="AQ204" s="2"/>
      </tp>
      <tp t="s">
        <v>#N/A Requesting Data...3979853579</v>
        <stp/>
        <stp>BDP|14226138471810811994</stp>
        <tr r="AI146" s="2"/>
      </tp>
      <tp t="s">
        <v>#N/A Requesting Data...4164872931</v>
        <stp/>
        <stp>BDP|16175089886707790296</stp>
        <tr r="N62" s="2"/>
        <tr r="N62" s="2"/>
        <tr r="N62" s="2"/>
      </tp>
      <tp t="s">
        <v>#N/A Requesting Data...3483441877</v>
        <stp/>
        <stp>BDP|11699166382677496476</stp>
        <tr r="AT38" s="1"/>
        <tr r="AT58" s="1"/>
      </tp>
      <tp t="s">
        <v>#N/A N/A</v>
        <stp/>
        <stp>BDP|15307812156421047254</stp>
        <tr r="AT115" s="1"/>
      </tp>
      <tp t="s">
        <v>#N/A Requesting Data...3631073102</v>
        <stp/>
        <stp>BDP|11492053188886123495</stp>
        <tr r="I122" s="5"/>
      </tp>
      <tp t="s">
        <v>#N/A Requesting Data...3611229720</v>
        <stp/>
        <stp>BDP|16097608752329108726</stp>
        <tr r="F8" s="2"/>
      </tp>
      <tp t="s">
        <v>#N/A Requesting Data...1318577570</v>
        <stp/>
        <stp>BDP|13135767032315561915</stp>
        <tr r="AN199" s="2"/>
      </tp>
      <tp t="s">
        <v>#N/A Requesting Data...2664013955</v>
        <stp/>
        <stp>BDP|16701640756119376772</stp>
        <tr r="AR13" s="2"/>
        <tr r="AR155" s="2"/>
        <tr r="AR219" s="2"/>
      </tp>
      <tp t="s">
        <v>#N/A Requesting Data...4228781243</v>
        <stp/>
        <stp>BDP|15498234587366156210</stp>
        <tr r="V106" s="2"/>
      </tp>
      <tp t="s">
        <v>#N/A Requesting Data...3833536028</v>
        <stp/>
        <stp>BDP|15723330696160684440</stp>
        <tr r="J91" s="2"/>
      </tp>
      <tp t="s">
        <v>#N/A Requesting Data...3887619806</v>
        <stp/>
        <stp>BDP|10675359811321169830</stp>
        <tr r="J44" s="5"/>
      </tp>
      <tp t="s">
        <v>#N/A N/A</v>
        <stp/>
        <stp>BDP|14909257373663822979</stp>
        <tr r="J101" s="1"/>
      </tp>
      <tp t="s">
        <v>#N/A Requesting Data...3620971339</v>
        <stp/>
        <stp>BDP|13669547610479393516</stp>
        <tr r="Q208" s="2"/>
      </tp>
      <tp t="s">
        <v>#N/A Requesting Data...64126582</v>
        <stp/>
        <stp>BDP|14463662299868834837</stp>
        <tr r="L4" s="2"/>
        <tr r="L4" s="2"/>
        <tr r="L4" s="2"/>
        <tr r="L78" s="2"/>
        <tr r="L78" s="2"/>
        <tr r="L78" s="2"/>
        <tr r="L110" s="2"/>
        <tr r="L110" s="2"/>
        <tr r="L110" s="2"/>
        <tr r="L161" s="2"/>
        <tr r="L161" s="2"/>
        <tr r="L161" s="2"/>
        <tr r="L162" s="2"/>
        <tr r="L162" s="2"/>
        <tr r="L162" s="2"/>
        <tr r="L229" s="2"/>
        <tr r="L229" s="2"/>
        <tr r="L229" s="2"/>
      </tp>
      <tp t="s">
        <v>#N/A Requesting Data...3017230823</v>
        <stp/>
        <stp>BDP|15857186394667396173</stp>
        <tr r="AE10" s="1"/>
        <tr r="AE134" s="1"/>
      </tp>
      <tp t="s">
        <v>#N/A N/A</v>
        <stp/>
        <stp>BDP|16592183277759224280</stp>
        <tr r="J151" s="1"/>
      </tp>
      <tp t="s">
        <v>#N/A Requesting Data...2282280772</v>
        <stp/>
        <stp>BDP|14767265485233359679</stp>
        <tr r="M163" s="1"/>
        <tr r="M163" s="1"/>
      </tp>
      <tp t="s">
        <v>#N/A Requesting Data...3670637719</v>
        <stp/>
        <stp>BDP|11326878806421666345</stp>
        <tr r="AT17" s="3"/>
        <tr r="AT17" s="3"/>
      </tp>
      <tp t="s">
        <v>#N/A Requesting Data...1171675212</v>
        <stp/>
        <stp>BDP|11901305178929331723</stp>
        <tr r="F35" s="1"/>
        <tr r="F139" s="1"/>
        <tr r="F205" s="1"/>
      </tp>
      <tp t="s">
        <v>#N/A Requesting Data...3583532477</v>
        <stp/>
        <stp>BDP|14108927306667637131</stp>
        <tr r="Q63" s="2"/>
      </tp>
      <tp t="s">
        <v>#N/A Requesting Data...4250822212</v>
        <stp/>
        <stp>BDP|15494349307298283558</stp>
        <tr r="AJ8" s="3"/>
        <tr r="AJ8" s="3"/>
        <tr r="AJ8" s="3"/>
      </tp>
      <tp t="s">
        <v>#N/A Requesting Data...4144905716</v>
        <stp/>
        <stp>BDP|13550372832969089107</stp>
        <tr r="I209" s="1"/>
      </tp>
      <tp t="s">
        <v>#N/A Requesting Data...3784181046</v>
        <stp/>
        <stp>BDP|13013419794991450413</stp>
        <tr r="AQ30" s="2"/>
      </tp>
      <tp t="s">
        <v>#N/A Requesting Data...2730850669</v>
        <stp/>
        <stp>BDP|12579435522286418906</stp>
        <tr r="AJ20" s="2"/>
        <tr r="AJ158" s="2"/>
        <tr r="AJ209" s="2"/>
        <tr r="AJ231" s="2"/>
      </tp>
      <tp t="s">
        <v>#N/A Requesting Data...3443483117</v>
        <stp/>
        <stp>BDP|11157782049139823083</stp>
        <tr r="AN37" s="2"/>
        <tr r="AN70" s="2"/>
      </tp>
      <tp t="s">
        <v>#N/A Requesting Data...3709923035</v>
        <stp/>
        <stp>BDP|17480669002568362234</stp>
        <tr r="I24" s="1"/>
      </tp>
      <tp t="s">
        <v>#N/A Requesting Data...4289027097</v>
        <stp/>
        <stp>BDP|10336041240428035770</stp>
        <tr r="AJ49" s="3"/>
        <tr r="AJ49" s="3"/>
        <tr r="AJ49" s="3"/>
      </tp>
      <tp t="s">
        <v>#N/A Requesting Data...1919677690</v>
        <stp/>
        <stp>BDP|14054641602978309159</stp>
        <tr r="AK126" s="1"/>
        <tr r="AK126" s="1"/>
        <tr r="AK126" s="1"/>
        <tr r="AK168" s="1"/>
        <tr r="AK168" s="1"/>
        <tr r="AK168" s="1"/>
      </tp>
      <tp t="s">
        <v>#N/A Requesting Data...1889142579</v>
        <stp/>
        <stp>BDP|11083468674479502070</stp>
        <tr r="H39" s="1"/>
        <tr r="H39" s="1"/>
      </tp>
      <tp t="s">
        <v>#N/A Requesting Data...4263984046</v>
        <stp/>
        <stp>BDP|11279871134827546670</stp>
        <tr r="V68" s="1"/>
      </tp>
      <tp t="s">
        <v>#N/A Requesting Data...3582042572</v>
        <stp/>
        <stp>BDP|12016764194761538648</stp>
        <tr r="AG38" s="2"/>
        <tr r="AG38" s="2"/>
        <tr r="AG38" s="2"/>
        <tr r="AG71" s="2"/>
        <tr r="AG71" s="2"/>
        <tr r="AG71" s="2"/>
      </tp>
      <tp t="s">
        <v>#N/A Requesting Data...3926513834</v>
        <stp/>
        <stp>BDP|10145910166756393263</stp>
        <tr r="N159" s="1"/>
      </tp>
      <tp t="s">
        <v>#N/A Requesting Data...1560664098</v>
        <stp/>
        <stp>BDP|11055498634629976474</stp>
        <tr r="M5" s="1"/>
        <tr r="M5" s="1"/>
        <tr r="M146" s="1"/>
        <tr r="M146" s="1"/>
      </tp>
      <tp t="s">
        <v>#N/A Requesting Data...1658135218</v>
        <stp/>
        <stp>BDP|10654777602924328836</stp>
        <tr r="AP157" s="2"/>
      </tp>
      <tp t="s">
        <v>#N/A Requesting Data...414612951</v>
        <stp/>
        <stp>BDP|16504347625125607919</stp>
        <tr r="AA97" s="1"/>
        <tr r="AA81" s="1"/>
        <tr r="AA40" s="1"/>
        <tr r="AA96" s="1"/>
      </tp>
      <tp t="s">
        <v>#N/A Requesting Data...2973908711</v>
        <stp/>
        <stp>BDP|10642510692384639308</stp>
        <tr r="V59" s="3"/>
        <tr r="V87" s="3"/>
        <tr r="V99" s="3"/>
      </tp>
      <tp t="s">
        <v>#N/A Requesting Data...3681976703</v>
        <stp/>
        <stp>BDP|17615847624906024051</stp>
        <tr r="H92" s="1"/>
        <tr r="H92" s="1"/>
      </tp>
      <tp t="s">
        <v>#N/A Requesting Data...3763906563</v>
        <stp/>
        <stp>BDP|12627839553765392169</stp>
        <tr r="I26" s="2"/>
        <tr r="I52" s="2"/>
      </tp>
      <tp t="s">
        <v>#N/A Requesting Data...1262253189</v>
        <stp/>
        <stp>BDP|14058962254756457556</stp>
        <tr r="I21" s="2"/>
        <tr r="I45" s="2"/>
        <tr r="I83" s="2"/>
        <tr r="I141" s="2"/>
        <tr r="I148" s="2"/>
        <tr r="I177" s="2"/>
      </tp>
      <tp t="s">
        <v>#N/A Requesting Data...3596791332</v>
        <stp/>
        <stp>BDP|12070416721219177627</stp>
        <tr r="H209" s="1"/>
      </tp>
      <tp t="s">
        <v>#N/A Requesting Data...4117182340</v>
        <stp/>
        <stp>BDP|17556961131191341723</stp>
        <tr r="X121" s="1"/>
        <tr r="X49" s="1"/>
      </tp>
      <tp t="s">
        <v>#N/A Requesting Data...1957908656</v>
        <stp/>
        <stp>BDP|10553241416379418104</stp>
        <tr r="V130" s="2"/>
      </tp>
      <tp t="s">
        <v>#N/A Requesting Data...4177461358</v>
        <stp/>
        <stp>BDP|15788901647323533068</stp>
        <tr r="I158" s="1"/>
        <tr r="I41" s="1"/>
      </tp>
      <tp t="s">
        <v>#N/A Requesting Data...3600507033</v>
        <stp/>
        <stp>BDP|18257716602391424562</stp>
        <tr r="H73" s="1"/>
        <tr r="H73" s="1"/>
      </tp>
      <tp t="s">
        <v>#N/A Requesting Data...3773843998</v>
        <stp/>
        <stp>BDP|10933136948119122701</stp>
        <tr r="Y53" s="1"/>
      </tp>
      <tp t="s">
        <v>#N/A Requesting Data...4005141488</v>
        <stp/>
        <stp>BDP|12772972332721938286</stp>
        <tr r="BC13" s="2"/>
        <tr r="BC155" s="2"/>
        <tr r="BC219" s="2"/>
      </tp>
      <tp t="s">
        <v>#N/A Requesting Data...2815458109</v>
        <stp/>
        <stp>BDP|11522318390179654919</stp>
        <tr r="AP100" s="2"/>
        <tr r="AP147" s="2"/>
        <tr r="AP165" s="2"/>
        <tr r="AP221" s="2"/>
      </tp>
      <tp t="s">
        <v>#N/A Requesting Data...3582138473</v>
        <stp/>
        <stp>BDP|10910970049686694028</stp>
        <tr r="L106" s="2"/>
        <tr r="L106" s="2"/>
        <tr r="L106" s="2"/>
      </tp>
      <tp t="s">
        <v>#N/A Requesting Data...3504279018</v>
        <stp/>
        <stp>BDP|12952087634593179976</stp>
        <tr r="W135" s="2"/>
      </tp>
      <tp t="s">
        <v>#N/A Requesting Data...2523007349</v>
        <stp/>
        <stp>BDP|15320590018602970886</stp>
        <tr r="N207" s="1"/>
      </tp>
      <tp t="s">
        <v>#N/A N/A</v>
        <stp/>
        <stp>BDP|15538938673575225548</stp>
        <tr r="J18" s="1"/>
      </tp>
      <tp t="s">
        <v>#N/A Requesting Data...3616808438</v>
        <stp/>
        <stp>BDP|14604205532308454628</stp>
        <tr r="I25" s="1"/>
      </tp>
      <tp t="s">
        <v>#N/A N/A</v>
        <stp/>
        <stp>BDP|16340729194804770708</stp>
        <tr r="J19" s="1"/>
        <tr r="J57" s="1"/>
      </tp>
      <tp t="s">
        <v>#N/A Requesting Data...3402544667</v>
        <stp/>
        <stp>BDP|12948403664558923369</stp>
        <tr r="AK37" s="1"/>
        <tr r="AK37" s="1"/>
        <tr r="AK37" s="1"/>
        <tr r="AK170" s="1"/>
        <tr r="AK170" s="1"/>
        <tr r="AK170" s="1"/>
      </tp>
      <tp t="s">
        <v>#N/A Requesting Data...3376281675</v>
        <stp/>
        <stp>BDP|18246246915131926188</stp>
        <tr r="AJ7" s="3"/>
        <tr r="AJ7" s="3"/>
        <tr r="AJ7" s="3"/>
      </tp>
      <tp t="s">
        <v>#N/A Requesting Data...4259098208</v>
        <stp/>
        <stp>BDP|18427528832183327656</stp>
        <tr r="V61" s="2"/>
      </tp>
      <tp t="s">
        <v>#N/A Requesting Data...1689957267</v>
        <stp/>
        <stp>BDP|12586023985103858283</stp>
        <tr r="AU112" s="1"/>
        <tr r="AU112" s="1"/>
        <tr r="AU112" s="1"/>
        <tr r="AU66" s="1"/>
        <tr r="AU66" s="1"/>
        <tr r="AU66" s="1"/>
      </tp>
      <tp t="s">
        <v>#N/A Requesting Data...4043072715</v>
        <stp/>
        <stp>BDP|12010957276293842493</stp>
        <tr r="AS6" s="2"/>
      </tp>
      <tp t="s">
        <v>#N/A N/A</v>
        <stp/>
        <stp>BDP|16735737711102465931</stp>
        <tr r="D19" s="10"/>
      </tp>
      <tp t="s">
        <v>#N/A N/A</v>
        <stp/>
        <stp>BDP|13052805796350431902</stp>
        <tr r="J69" s="1"/>
      </tp>
      <tp t="s">
        <v>#N/A Requesting Data...4283461676</v>
        <stp/>
        <stp>BDP|16409157454280251951</stp>
        <tr r="X194" s="1"/>
      </tp>
      <tp t="s">
        <v>#N/A Requesting Data...2783320470</v>
        <stp/>
        <stp>BDP|14576951672889997897</stp>
        <tr r="AA126" s="1"/>
        <tr r="AA168" s="1"/>
      </tp>
      <tp t="s">
        <v>#N/A Requesting Data...3644762585</v>
        <stp/>
        <stp>BDP|13553012072376369975</stp>
        <tr r="F121" s="5"/>
        <tr r="F70" s="5"/>
        <tr r="F94" s="5"/>
      </tp>
      <tp t="s">
        <v>#N/A Requesting Data...4209570992</v>
        <stp/>
        <stp>BDP|16286822987404385961</stp>
        <tr r="H40" s="5"/>
      </tp>
      <tp t="s">
        <v>#N/A Requesting Data...3177971251</v>
        <stp/>
        <stp>BDP|10320874365770039536</stp>
        <tr r="V12" s="1"/>
        <tr r="V128" s="1"/>
      </tp>
      <tp t="s">
        <v>#N/A Requesting Data...3509107197</v>
        <stp/>
        <stp>BDP|10778063196686617437</stp>
        <tr r="F24" s="5"/>
      </tp>
      <tp t="s">
        <v>#N/A Requesting Data...4111297703</v>
        <stp/>
        <stp>BDP|12994828019275205559</stp>
        <tr r="F24" s="9"/>
      </tp>
      <tp t="s">
        <v>#N/A Requesting Data...4115345123</v>
        <stp/>
        <stp>BDP|14053951650216094505</stp>
        <tr r="BC116" s="2"/>
        <tr r="BC190" s="2"/>
        <tr r="BC218" s="2"/>
      </tp>
      <tp t="s">
        <v>#N/A Requesting Data...3815726912</v>
        <stp/>
        <stp>BDP|15912763834763752999</stp>
        <tr r="AG72" s="3"/>
        <tr r="AG72" s="3"/>
        <tr r="AG72" s="3"/>
        <tr r="AG83" s="3"/>
        <tr r="AG83" s="3"/>
        <tr r="AG83" s="3"/>
        <tr r="AG92" s="3"/>
        <tr r="AG92" s="3"/>
        <tr r="AG92" s="3"/>
      </tp>
      <tp t="s">
        <v>#N/A N/A</v>
        <stp/>
        <stp>BDP|18093721382759647533</stp>
        <tr r="AH59" s="3"/>
        <tr r="AH59" s="3"/>
        <tr r="AH59" s="3"/>
        <tr r="AH87" s="3"/>
        <tr r="AH87" s="3"/>
        <tr r="AH87" s="3"/>
        <tr r="AH99" s="3"/>
        <tr r="AH99" s="3"/>
        <tr r="AH99" s="3"/>
      </tp>
      <tp t="s">
        <v>#N/A Requesting Data...4121397032</v>
        <stp/>
        <stp>BDP|13861140029252114918</stp>
        <tr r="AA4" s="1"/>
      </tp>
      <tp t="s">
        <v>#N/A Requesting Data...3460725302</v>
        <stp/>
        <stp>BDP|17286425392164182568</stp>
        <tr r="F118" s="2"/>
        <tr r="F171" s="2"/>
      </tp>
      <tp t="s">
        <v>#N/A Requesting Data...3671498353</v>
        <stp/>
        <stp>BDP|10135109504312124819</stp>
        <tr r="AH18" s="2"/>
      </tp>
      <tp t="s">
        <v>#N/A Requesting Data...2376979333</v>
        <stp/>
        <stp>BDP|14408920532415051011</stp>
        <tr r="AM77" s="1"/>
        <tr r="AM77" s="1"/>
        <tr r="AM171" s="1"/>
        <tr r="AM171" s="1"/>
      </tp>
      <tp t="s">
        <v>#N/A Requesting Data...3771068435</v>
        <stp/>
        <stp>BDP|16469307692176180128</stp>
        <tr r="AE167" s="1"/>
      </tp>
      <tp t="s">
        <v>#N/A Requesting Data...3940921920</v>
        <stp/>
        <stp>BDP|16400260915076335813</stp>
        <tr r="Y193" s="1"/>
      </tp>
      <tp t="s">
        <v>#N/A Requesting Data...4229787402</v>
        <stp/>
        <stp>BDP|11056358946585391855</stp>
        <tr r="X187" s="1"/>
      </tp>
      <tp t="s">
        <v>#N/A Requesting Data...3906442239</v>
        <stp/>
        <stp>BDP|17568130141191523871</stp>
        <tr r="Y22" s="1"/>
      </tp>
      <tp t="s">
        <v>#N/A Requesting Data...3669871209</v>
        <stp/>
        <stp>BDP|15007525834640697843</stp>
        <tr r="I129" s="2"/>
      </tp>
      <tp t="s">
        <v>#N/A Requesting Data...3729176986</v>
        <stp/>
        <stp>BDP|12720476387267683257</stp>
        <tr r="V23" s="1"/>
      </tp>
      <tp t="s">
        <v>#N/A Requesting Data...3542641986</v>
        <stp/>
        <stp>BDP|14268391109974751813</stp>
        <tr r="AO151" s="1"/>
      </tp>
      <tp t="s">
        <v>#N/A Requesting Data...4233380350</v>
        <stp/>
        <stp>BDP|10877838148045727202</stp>
        <tr r="F159" s="1"/>
      </tp>
      <tp t="s">
        <v>#N/A Requesting Data...3710375654</v>
        <stp/>
        <stp>BDP|14691944670229170876</stp>
        <tr r="V38" s="3"/>
      </tp>
      <tp t="s">
        <v>#N/A Requesting Data...3712428942</v>
        <stp/>
        <stp>BDP|12298490692563827753</stp>
        <tr r="AE87" s="1"/>
      </tp>
      <tp t="s">
        <v>#N/A Requesting Data...4163579036</v>
        <stp/>
        <stp>BDP|12749162653244799910</stp>
        <tr r="F19" s="5"/>
      </tp>
      <tp t="s">
        <v>#N/A Requesting Data...3698334470</v>
        <stp/>
        <stp>BDP|12273839695541107917</stp>
        <tr r="W8" s="2"/>
      </tp>
      <tp t="s">
        <v>#N/A Requesting Data...4092212341</v>
        <stp/>
        <stp>BDP|18250273379904948218</stp>
        <tr r="F133" s="2"/>
      </tp>
      <tp t="s">
        <v>#N/A Requesting Data...4223454458</v>
        <stp/>
        <stp>BDP|14350667686631240053</stp>
        <tr r="AI105" s="2"/>
      </tp>
      <tp t="s">
        <v>#N/A Requesting Data...4069819508</v>
        <stp/>
        <stp>BDP|18446702611415066017</stp>
        <tr r="Q120" s="2"/>
        <tr r="Q184" s="2"/>
        <tr r="Q185" s="2"/>
      </tp>
      <tp t="s">
        <v>#N/A Requesting Data...3662044431</v>
        <stp/>
        <stp>BDP|14077912284737187909</stp>
        <tr r="E183" s="1"/>
        <tr r="E28" s="1"/>
      </tp>
      <tp t="s">
        <v>#N/A Requesting Data...3987633183</v>
        <stp/>
        <stp>BDP|13485878815255195439</stp>
        <tr r="L11" s="2"/>
        <tr r="L11" s="2"/>
        <tr r="L11" s="2"/>
      </tp>
      <tp t="s">
        <v>#N/A Requesting Data...3665112294</v>
        <stp/>
        <stp>BDP|13936749898024290232</stp>
        <tr r="N99" s="2"/>
        <tr r="N99" s="2"/>
      </tp>
      <tp t="s">
        <v>#N/A Requesting Data...2127855977</v>
        <stp/>
        <stp>BDP|10723683729776040924</stp>
        <tr r="AD48" s="1"/>
      </tp>
      <tp t="s">
        <v>#N/A Requesting Data...3529874541</v>
        <stp/>
        <stp>BDP|16227062305285230874</stp>
        <tr r="AJ22" s="3"/>
        <tr r="AJ22" s="3"/>
      </tp>
      <tp t="s">
        <v>#N/A Requesting Data...4205567762</v>
        <stp/>
        <stp>BDP|13872416302508600490</stp>
        <tr r="Y188" s="1"/>
      </tp>
      <tp t="s">
        <v>#N/A Requesting Data...2137192482</v>
        <stp/>
        <stp>BDP|13471085938443397807</stp>
        <tr r="AU142" s="2"/>
        <tr r="AU142" s="2"/>
        <tr r="AU142" s="2"/>
      </tp>
      <tp t="s">
        <v>#N/A Requesting Data...4263126188</v>
        <stp/>
        <stp>BDP|15740658392700648117</stp>
        <tr r="I46" s="1"/>
      </tp>
      <tp t="s">
        <v>#N/A Requesting Data...1765161303</v>
        <stp/>
        <stp>BDP|16974495450745287955</stp>
        <tr r="F112" s="2"/>
        <tr r="F150" s="2"/>
        <tr r="F217" s="2"/>
        <tr r="F230" s="2"/>
        <tr r="F38" s="9"/>
      </tp>
      <tp t="s">
        <v>#N/A Requesting Data...4160692397</v>
        <stp/>
        <stp>BDP|12808577818804168914</stp>
        <tr r="Q46" s="3"/>
      </tp>
      <tp t="s">
        <v>#N/A Requesting Data...4032285629</v>
        <stp/>
        <stp>BDP|16053022722496020973</stp>
        <tr r="AR54" s="3"/>
        <tr r="AR54" s="3"/>
        <tr r="AR54" s="3"/>
      </tp>
      <tp t="s">
        <v>#N/A Requesting Data...896298483</v>
        <stp/>
        <stp>BDP|13899360695865525791</stp>
        <tr r="AE97" s="3"/>
        <tr r="AE97" s="3"/>
        <tr r="AE97" s="3"/>
      </tp>
      <tp t="s">
        <v>#N/A Requesting Data...3686360136</v>
        <stp/>
        <stp>BDP|13208112784093913291</stp>
        <tr r="AD106" s="2"/>
        <tr r="AD106" s="2"/>
        <tr r="AD106" s="2"/>
      </tp>
      <tp t="s">
        <v>#N/A Requesting Data...3667083242</v>
        <stp/>
        <stp>BDP|13751113490009874993</stp>
        <tr r="H39" s="1"/>
      </tp>
      <tp t="s">
        <v>#N/A Requesting Data...3493377074</v>
        <stp/>
        <stp>BDP|18013712405195506163</stp>
        <tr r="AO209" s="1"/>
      </tp>
      <tp t="s">
        <v>#N/A Requesting Data...3941344379</v>
        <stp/>
        <stp>BDP|13388759648772828915</stp>
        <tr r="AS59" s="2"/>
      </tp>
      <tp t="s">
        <v>#N/A Requesting Data...4133752838</v>
        <stp/>
        <stp>BDP|16730781584037506593</stp>
        <tr r="V96" s="1"/>
        <tr r="V81" s="1"/>
        <tr r="V97" s="1"/>
        <tr r="V40" s="1"/>
      </tp>
      <tp t="s">
        <v>#N/A Requesting Data...4200724569</v>
        <stp/>
        <stp>BDP|17949753787493538090</stp>
        <tr r="R8" s="4"/>
        <tr r="R5" s="4"/>
        <tr r="R6" s="4"/>
        <tr r="R7" s="4"/>
      </tp>
      <tp t="s">
        <v>#N/A Requesting Data...3986018651</v>
        <stp/>
        <stp>BDP|11780502300286395931</stp>
        <tr r="L19" s="2"/>
        <tr r="L19" s="2"/>
      </tp>
      <tp t="s">
        <v>#N/A Requesting Data...3995880590</v>
        <stp/>
        <stp>BDP|17937876117661638480</stp>
        <tr r="AF66" s="2"/>
        <tr r="AF66" s="2"/>
        <tr r="AF66" s="2"/>
      </tp>
      <tp t="s">
        <v>#N/A Requesting Data...2371401791</v>
        <stp/>
        <stp>BDP|16654536087153021350</stp>
        <tr r="H88" s="1"/>
        <tr r="H88" s="1"/>
        <tr r="H155" s="1"/>
        <tr r="H155" s="1"/>
      </tp>
      <tp t="s">
        <v>#N/A Requesting Data...4141787220</v>
        <stp/>
        <stp>BDP|10376585492454645382</stp>
        <tr r="AJ98" s="3"/>
        <tr r="AJ98" s="3"/>
        <tr r="AJ98" s="3"/>
      </tp>
      <tp t="s">
        <v>#N/A Requesting Data...4252769271</v>
        <stp/>
        <stp>BDP|13608374940528256743</stp>
        <tr r="H150" s="1"/>
      </tp>
      <tp t="s">
        <v>#N/A Requesting Data...2533184787</v>
        <stp/>
        <stp>BDP|14827094855098240215</stp>
        <tr r="BC128" s="2"/>
        <tr r="BC227" s="2"/>
      </tp>
      <tp t="s">
        <v>#N/A Requesting Data...4006370008</v>
        <stp/>
        <stp>BDP|11331804651847000058</stp>
        <tr r="Z24" s="1"/>
      </tp>
      <tp t="s">
        <v>#N/A Requesting Data...3678272831</v>
        <stp/>
        <stp>BDP|13770712563009209000</stp>
        <tr r="H62" s="1"/>
      </tp>
      <tp t="s">
        <v>#N/A Requesting Data...4280582930</v>
        <stp/>
        <stp>BDP|13441210949287955927</stp>
        <tr r="AT103" s="3"/>
        <tr r="AT103" s="3"/>
        <tr r="AT103" s="3"/>
      </tp>
      <tp t="s">
        <v>#N/A Requesting Data...3925079159</v>
        <stp/>
        <stp>BDP|11369702485516796371</stp>
        <tr r="F14" s="5"/>
      </tp>
      <tp t="s">
        <v>#N/A Requesting Data...3710025608</v>
        <stp/>
        <stp>BDP|10508560093997404020</stp>
        <tr r="H176" s="1"/>
        <tr r="H176" s="1"/>
      </tp>
      <tp t="s">
        <v>#N/A Requesting Data...3901463760</v>
        <stp/>
        <stp>BDP|14927784144769783540</stp>
        <tr r="Z63" s="1"/>
      </tp>
      <tp t="s">
        <v>#N/A Requesting Data...1674255703</v>
        <stp/>
        <stp>BDP|17559442014749066038</stp>
        <tr r="K87" s="2"/>
        <tr r="K87" s="2"/>
        <tr r="K143" s="2"/>
        <tr r="K143" s="2"/>
      </tp>
      <tp t="s">
        <v>#N/A Requesting Data...463318105</v>
        <stp/>
        <stp>BDP|15670383282084212188</stp>
        <tr r="W6" s="1"/>
        <tr r="W208" s="1"/>
      </tp>
      <tp t="s">
        <v>#N/A Requesting Data...4140662174</v>
        <stp/>
        <stp>BDP|10051828030179080949</stp>
        <tr r="AD61" s="2"/>
        <tr r="AD61" s="2"/>
        <tr r="AD61" s="2"/>
      </tp>
      <tp t="s">
        <v>#N/A Requesting Data...3768503807</v>
        <stp/>
        <stp>BDP|13206817190550174949</stp>
        <tr r="AU90" s="2"/>
        <tr r="AU90" s="2"/>
        <tr r="AU90" s="2"/>
        <tr r="AU123" s="2"/>
        <tr r="AU123" s="2"/>
        <tr r="AU123" s="2"/>
        <tr r="AU174" s="2"/>
        <tr r="AU174" s="2"/>
        <tr r="AU174" s="2"/>
        <tr r="AU175" s="2"/>
        <tr r="AU175" s="2"/>
        <tr r="AU175" s="2"/>
      </tp>
      <tp t="s">
        <v>#N/A Requesting Data...3613744125</v>
        <stp/>
        <stp>BDP|10166057793506518446</stp>
        <tr r="AK48" s="3"/>
        <tr r="AK48" s="3"/>
        <tr r="AK48" s="3"/>
      </tp>
      <tp t="s">
        <v>#N/A Requesting Data...3609315214</v>
        <stp/>
        <stp>BDP|12751047494461939186</stp>
        <tr r="E25" s="1"/>
      </tp>
      <tp t="s">
        <v>#N/A Requesting Data...1747494739</v>
        <stp/>
        <stp>BDP|18333217418516502692</stp>
        <tr r="BC9" s="2"/>
        <tr r="BC43" s="2"/>
        <tr r="BC77" s="2"/>
        <tr r="BC159" s="2"/>
        <tr r="BC172" s="2"/>
        <tr r="BC173" s="2"/>
      </tp>
      <tp t="s">
        <v>#N/A Requesting Data...3764407125</v>
        <stp/>
        <stp>BDP|14129212530038544636</stp>
        <tr r="AI24" s="2"/>
      </tp>
      <tp t="s">
        <v>#N/A Requesting Data...2249630695</v>
        <stp/>
        <stp>BDP|12661801242713457665</stp>
        <tr r="AJ100" s="3"/>
        <tr r="AJ100" s="3"/>
        <tr r="AJ100" s="3"/>
        <tr r="AJ85" s="3"/>
        <tr r="AJ85" s="3"/>
        <tr r="AJ85" s="3"/>
      </tp>
      <tp t="s">
        <v>#N/A Requesting Data...3768232983</v>
        <stp/>
        <stp>BDP|14220003712309621700</stp>
        <tr r="AH139" s="2"/>
      </tp>
      <tp t="s">
        <v>#N/A Requesting Data...3639183058</v>
        <stp/>
        <stp>BDP|13490685091776259199</stp>
        <tr r="AS151" s="1"/>
      </tp>
      <tp t="s">
        <v>#N/A N/A</v>
        <stp/>
        <stp>BDP|18008633230360431615</stp>
        <tr r="J197" s="1"/>
      </tp>
      <tp t="s">
        <v>#N/A Requesting Data...4234029917</v>
        <stp/>
        <stp>BDP|13112821275283995760</stp>
        <tr r="AH12" s="2"/>
      </tp>
      <tp t="s">
        <v>#N/A Requesting Data...1010868062</v>
        <stp/>
        <stp>BDP|12517929142994599393</stp>
        <tr r="K63" s="2"/>
        <tr r="K63" s="2"/>
        <tr r="K63" s="2"/>
      </tp>
      <tp t="s">
        <v>#N/A Requesting Data...1188974707</v>
        <stp/>
        <stp>BDP|15337885205667480231</stp>
        <tr r="K15" s="1"/>
        <tr r="K71" s="1"/>
        <tr r="K180" s="1"/>
      </tp>
      <tp t="s">
        <v>#N/A Requesting Data...3655494093</v>
        <stp/>
        <stp>BDP|12039000471639891404</stp>
        <tr r="Q198" s="1"/>
      </tp>
      <tp t="s">
        <v>#N/A Requesting Data...3892852733</v>
        <stp/>
        <stp>BDP|15470745637180739998</stp>
        <tr r="Y138" s="1"/>
        <tr r="Y200" s="1"/>
        <tr r="Y34" s="1"/>
      </tp>
      <tp t="s">
        <v>#N/A Requesting Data...4281459520</v>
        <stp/>
        <stp>BDP|10288997260854292300</stp>
        <tr r="N81" s="2"/>
        <tr r="N81" s="2"/>
      </tp>
      <tp t="s">
        <v>#N/A Requesting Data...3721352278</v>
        <stp/>
        <stp>BDP|12215670599044139141</stp>
        <tr r="AN203" s="2"/>
        <tr r="AN204" s="2"/>
      </tp>
      <tp t="s">
        <v>#N/A Requesting Data...4282229233</v>
        <stp/>
        <stp>BDP|17435680136253719941</stp>
        <tr r="M173" s="1"/>
        <tr r="M173" s="1"/>
      </tp>
      <tp t="s">
        <v>#N/A Requesting Data...3633961495</v>
        <stp/>
        <stp>BDP|17589537663919926555</stp>
        <tr r="Q73" s="1"/>
      </tp>
      <tp t="s">
        <v>#N/A Requesting Data...3664980487</v>
        <stp/>
        <stp>BDP|14117943853092828270</stp>
        <tr r="Y107" s="1"/>
        <tr r="Y149" s="1"/>
      </tp>
      <tp t="s">
        <v>#N/A Requesting Data...3600243526</v>
        <stp/>
        <stp>BDP|15463814871482974041</stp>
        <tr r="AK60" s="2"/>
        <tr r="AK60" s="2"/>
        <tr r="AK60" s="2"/>
      </tp>
      <tp t="s">
        <v>#N/A Requesting Data...3822600215</v>
        <stp/>
        <stp>BDP|14817140925456538951</stp>
        <tr r="H103" s="5"/>
      </tp>
      <tp t="s">
        <v>#N/A Requesting Data...3886185194</v>
        <stp/>
        <stp>BDP|17822913506407612102</stp>
        <tr r="AE113" s="1"/>
      </tp>
      <tp t="s">
        <v>#N/A Requesting Data...4155793381</v>
        <stp/>
        <stp>BDP|12421761056488424090</stp>
        <tr r="AA198" s="1"/>
      </tp>
      <tp t="s">
        <v>#N/A Requesting Data...4255981907</v>
        <stp/>
        <stp>BDP|14631336874420924808</stp>
        <tr r="X44" s="1"/>
      </tp>
      <tp t="s">
        <v>#N/A Requesting Data...3732589446</v>
        <stp/>
        <stp>BDP|16602117930994619894</stp>
        <tr r="AT120" s="1"/>
        <tr r="AT169" s="1"/>
      </tp>
      <tp t="s">
        <v>#N/A Requesting Data...4093102103</v>
        <stp/>
        <stp>BDP|16132530899950515262</stp>
        <tr r="AH120" s="2"/>
        <tr r="AH184" s="2"/>
        <tr r="AH185" s="2"/>
      </tp>
      <tp t="s">
        <v>#N/A Requesting Data...3991429232</v>
        <stp/>
        <stp>BDP|11152925635261782293</stp>
        <tr r="AF60" s="2"/>
        <tr r="AF60" s="2"/>
      </tp>
      <tp t="s">
        <v>#N/A Requesting Data...4270762844</v>
        <stp/>
        <stp>BDP|15352334538904434943</stp>
        <tr r="AL42" s="1"/>
      </tp>
      <tp t="s">
        <v>#N/A Requesting Data...3778221603</v>
        <stp/>
        <stp>BDP|18336467024441098795</stp>
        <tr r="AA138" s="1"/>
        <tr r="AA200" s="1"/>
        <tr r="AA34" s="1"/>
      </tp>
      <tp t="s">
        <v>#N/A Requesting Data...3672703848</v>
        <stp/>
        <stp>BDP|15985554382292238241</stp>
        <tr r="I28" s="2"/>
      </tp>
      <tp t="s">
        <v>#N/A Requesting Data...3894051921</v>
        <stp/>
        <stp>BDP|17088367843001487994</stp>
        <tr r="N31" s="1"/>
        <tr r="N141" s="1"/>
        <tr r="N203" s="1"/>
      </tp>
      <tp t="s">
        <v>#N/A Requesting Data...3590753410</v>
        <stp/>
        <stp>BDP|12928903629295921412</stp>
        <tr r="W3" s="2"/>
      </tp>
      <tp t="s">
        <v>#N/A Requesting Data...1066732558</v>
        <stp/>
        <stp>BDP|16584643489835515553</stp>
        <tr r="AS41" s="2"/>
        <tr r="AS75" s="2"/>
        <tr r="AS115" s="2"/>
        <tr r="AS138" s="2"/>
        <tr r="AS200" s="2"/>
      </tp>
      <tp t="s">
        <v>#N/A Requesting Data...3719215928</v>
        <stp/>
        <stp>BDP|12871101727320259950</stp>
        <tr r="AO156" s="1"/>
      </tp>
      <tp t="s">
        <v>#N/A Requesting Data...3695066467</v>
        <stp/>
        <stp>BDP|16736516088394282749</stp>
        <tr r="AJ59" s="2"/>
      </tp>
      <tp t="s">
        <v>#N/A Requesting Data...3872911873</v>
        <stp/>
        <stp>BDP|11508066922683855812</stp>
        <tr r="AD21" s="2"/>
        <tr r="AD21" s="2"/>
        <tr r="AD21" s="2"/>
        <tr r="AD45" s="2"/>
        <tr r="AD45" s="2"/>
        <tr r="AD45" s="2"/>
        <tr r="AD83" s="2"/>
        <tr r="AD83" s="2"/>
        <tr r="AD83" s="2"/>
        <tr r="AD141" s="2"/>
        <tr r="AD141" s="2"/>
        <tr r="AD141" s="2"/>
        <tr r="AD148" s="2"/>
        <tr r="AD148" s="2"/>
        <tr r="AD148" s="2"/>
        <tr r="AD177" s="2"/>
        <tr r="AD177" s="2"/>
        <tr r="AD177" s="2"/>
      </tp>
      <tp t="s">
        <v>#N/A Requesting Data...587605219</v>
        <stp/>
        <stp>BDP|17868142923688147461</stp>
        <tr r="E165" s="1"/>
      </tp>
      <tp t="s">
        <v>#N/A Requesting Data...4054310041</v>
        <stp/>
        <stp>BDP|12018298084016445618</stp>
        <tr r="AF105" s="2"/>
        <tr r="AF105" s="2"/>
        <tr r="AF105" s="2"/>
      </tp>
      <tp t="s">
        <v>#N/A Requesting Data...4150608889</v>
        <stp/>
        <stp>BDP|10441293325021018903</stp>
        <tr r="AK93" s="1"/>
        <tr r="AK93" s="1"/>
        <tr r="AK93" s="1"/>
      </tp>
      <tp t="s">
        <v>#N/A Requesting Data...4044574208</v>
        <stp/>
        <stp>BDP|15169997273893597064</stp>
        <tr r="AO80" s="2"/>
      </tp>
      <tp t="s">
        <v>#N/A Requesting Data...3902987700</v>
        <stp/>
        <stp>BDP|16321582637009493132</stp>
        <tr r="F124" s="2"/>
        <tr r="F188" s="2"/>
        <tr r="F189" s="2"/>
      </tp>
      <tp t="s">
        <v>#N/A Requesting Data...3634283193</v>
        <stp/>
        <stp>BDP|12861335887672276358</stp>
        <tr r="AQ101" s="3"/>
        <tr r="AQ101" s="3"/>
        <tr r="AQ101" s="3"/>
        <tr r="AQ12" s="3"/>
        <tr r="AQ12" s="3"/>
        <tr r="AQ12" s="3"/>
        <tr r="AQ28" s="3"/>
        <tr r="AQ28" s="3"/>
        <tr r="AQ28" s="3"/>
      </tp>
      <tp t="s">
        <v>#N/A Requesting Data...4208543278</v>
        <stp/>
        <stp>BDP|17048574533290825979</stp>
        <tr r="W24" s="2"/>
      </tp>
      <tp t="s">
        <v>#N/A Requesting Data...3697056872</v>
        <stp/>
        <stp>BDP|16961219881743204706</stp>
        <tr r="AL5" s="1"/>
        <tr r="AL146" s="1"/>
      </tp>
      <tp t="s">
        <v>#N/A Requesting Data...1282434175</v>
        <stp/>
        <stp>BDP|14954239750183496857</stp>
        <tr r="Z114" s="1"/>
      </tp>
      <tp t="s">
        <v>#N/A Requesting Data...3848182591</v>
        <stp/>
        <stp>BDP|11695161153049832409</stp>
        <tr r="AI182" s="2"/>
      </tp>
      <tp t="s">
        <v>#N/A Requesting Data...4006349237</v>
        <stp/>
        <stp>BDP|12199508602439920616</stp>
        <tr r="AS91" s="1"/>
        <tr r="L91" s="1"/>
        <tr r="L91" s="1"/>
        <tr r="AS122" s="1"/>
        <tr r="L122" s="1"/>
        <tr r="L122" s="1"/>
      </tp>
      <tp t="s">
        <v>#N/A Requesting Data...4238396821</v>
        <stp/>
        <stp>BDP|14745667075844889972</stp>
        <tr r="AV203" s="2"/>
        <tr r="AV203" s="2"/>
        <tr r="AV204" s="2"/>
        <tr r="AV204" s="2"/>
      </tp>
      <tp t="s">
        <v>#N/A Requesting Data...221305763</v>
        <stp/>
        <stp>BDP|15538143233239120680</stp>
        <tr r="AD88" s="1"/>
        <tr r="AD155" s="1"/>
      </tp>
      <tp t="s">
        <v>#N/A Requesting Data...421749390</v>
        <stp/>
        <stp>BDP|15668033027436868910</stp>
        <tr r="H97" s="3"/>
        <tr r="H97" s="3"/>
        <tr r="H97" s="3"/>
      </tp>
      <tp t="s">
        <v>#N/A Requesting Data...4167016608</v>
        <stp/>
        <stp>BDP|13373517523329868523</stp>
        <tr r="F16" s="5"/>
      </tp>
      <tp t="s">
        <v>#N/A Requesting Data...1766090852</v>
        <stp/>
        <stp>BDP|17358527385744943667</stp>
        <tr r="AN39" s="3"/>
        <tr r="AN39" s="3"/>
        <tr r="AN39" s="3"/>
      </tp>
      <tp t="s">
        <v>#N/A Requesting Data...3964760177</v>
        <stp/>
        <stp>BDP|16974373686535246010</stp>
        <tr r="AL66" s="3"/>
        <tr r="AL66" s="3"/>
        <tr r="AL66" s="3"/>
      </tp>
      <tp t="s">
        <v>#N/A Requesting Data...3824726969</v>
        <stp/>
        <stp>BDP|10869955718007948772</stp>
        <tr r="AS110" s="3"/>
        <tr r="AS110" s="3"/>
        <tr r="AS110" s="3"/>
        <tr r="AS106" s="3"/>
        <tr r="AS106" s="3"/>
        <tr r="AS106" s="3"/>
        <tr r="AS107" s="3"/>
        <tr r="AS107" s="3"/>
        <tr r="AS107" s="3"/>
        <tr r="AS108" s="3"/>
        <tr r="AS108" s="3"/>
        <tr r="AS108" s="3"/>
        <tr r="AS109" s="3"/>
        <tr r="AS109" s="3"/>
        <tr r="AS109" s="3"/>
      </tp>
      <tp t="s">
        <v>#N/A Requesting Data...2682889506</v>
        <stp/>
        <stp>BDP|13900837146694608314</stp>
        <tr r="AU129" s="1"/>
        <tr r="AU129" s="1"/>
        <tr r="AU129" s="1"/>
      </tp>
      <tp t="s">
        <v>#N/A Requesting Data...1515550645</v>
        <stp/>
        <stp>BDP|11724515830469531684</stp>
        <tr r="AJ41" s="2"/>
        <tr r="AJ75" s="2"/>
        <tr r="AJ115" s="2"/>
        <tr r="AJ138" s="2"/>
        <tr r="AJ200" s="2"/>
      </tp>
      <tp t="s">
        <v>#N/A Requesting Data...2530201739</v>
        <stp/>
        <stp>BDP|18064024000955095589</stp>
        <tr r="AP104" s="2"/>
      </tp>
      <tp t="s">
        <v>#N/A Requesting Data...4097736716</v>
        <stp/>
        <stp>BDP|14763997340886755736</stp>
        <tr r="Q53" s="2"/>
      </tp>
      <tp t="s">
        <v>#N/A Requesting Data...4264009313</v>
        <stp/>
        <stp>BDP|15838558860268377641</stp>
        <tr r="AP61" s="2"/>
      </tp>
      <tp t="s">
        <v>#N/A Requesting Data...2541965192</v>
        <stp/>
        <stp>BDP|16788292494512057704</stp>
        <tr r="X15" s="1"/>
        <tr r="X180" s="1"/>
        <tr r="X71" s="1"/>
      </tp>
      <tp t="s">
        <v>#N/A Requesting Data...2050629305</v>
        <stp/>
        <stp>BDP|15990434003028020131</stp>
        <tr r="AD77" s="1"/>
        <tr r="AD171" s="1"/>
      </tp>
      <tp t="s">
        <v>#N/A Requesting Data...4237875648</v>
        <stp/>
        <stp>BDP|12878811639243816228</stp>
        <tr r="AF8" s="2"/>
        <tr r="AF8" s="2"/>
        <tr r="AF8" s="2"/>
      </tp>
      <tp t="s">
        <v>#N/A Requesting Data...4170422266</v>
        <stp/>
        <stp>BDP|13350843908884004753</stp>
        <tr r="J168" s="2"/>
        <tr r="J169" s="2"/>
      </tp>
      <tp t="s">
        <v>#N/A Requesting Data...3595643028</v>
        <stp/>
        <stp>BDP|17484162057592719983</stp>
        <tr r="L27" s="1"/>
        <tr r="L27" s="1"/>
        <tr r="AS27" s="1"/>
      </tp>
      <tp t="s">
        <v>#N/A Requesting Data...4208620807</v>
        <stp/>
        <stp>BDP|13504568148758836291</stp>
        <tr r="AU179" s="1"/>
        <tr r="AU179" s="1"/>
        <tr r="AU179" s="1"/>
      </tp>
      <tp t="s">
        <v>#N/A Requesting Data...3825908784</v>
        <stp/>
        <stp>BDP|17095946562046435680</stp>
        <tr r="AJ24" s="2"/>
      </tp>
      <tp t="s">
        <v>#N/A Requesting Data...4096348761</v>
        <stp/>
        <stp>BDP|17688195585662982490</stp>
        <tr r="AN51" s="2"/>
      </tp>
      <tp t="s">
        <v>#N/A Requesting Data...4048959313</v>
        <stp/>
        <stp>BDP|18345184971176927091</stp>
        <tr r="F91" s="2"/>
      </tp>
      <tp t="s">
        <v>#N/A Requesting Data...3709318220</v>
        <stp/>
        <stp>BDP|14888846768901735396</stp>
        <tr r="AN208" s="2"/>
      </tp>
      <tp t="s">
        <v>#N/A Requesting Data...3552931195</v>
        <stp/>
        <stp>BDP|10544233725178818016</stp>
        <tr r="I80" s="2"/>
      </tp>
      <tp t="s">
        <v>#N/A Requesting Data...2518990598</v>
        <stp/>
        <stp>BDP|15620087786003450660</stp>
        <tr r="AH130" s="2"/>
      </tp>
      <tp t="s">
        <v>#N/A Requesting Data...3976278966</v>
        <stp/>
        <stp>BDP|14456837169380529214</stp>
        <tr r="AQ16" s="3"/>
        <tr r="AQ16" s="3"/>
        <tr r="AQ16" s="3"/>
      </tp>
      <tp t="s">
        <v>#N/A Requesting Data...4218868591</v>
        <stp/>
        <stp>BDP|15891925374744788735</stp>
        <tr r="H85" s="1"/>
      </tp>
      <tp t="s">
        <v>#N/A Requesting Data...2316835739</v>
        <stp/>
        <stp>BDP|18128294612480911395</stp>
        <tr r="AM100" s="1"/>
        <tr r="AM100" s="1"/>
        <tr r="AM106" s="1"/>
        <tr r="AM106" s="1"/>
        <tr r="AM177" s="1"/>
        <tr r="AM177" s="1"/>
        <tr r="AM89" s="1"/>
        <tr r="AM89" s="1"/>
      </tp>
      <tp t="s">
        <v>#N/A Requesting Data...3825100235</v>
        <stp/>
        <stp>BDP|16531796087405106404</stp>
        <tr r="AV53" s="2"/>
        <tr r="AV53" s="2"/>
        <tr r="AV53" s="2"/>
      </tp>
      <tp t="s">
        <v>#N/A Requesting Data...4029240946</v>
        <stp/>
        <stp>BDP|13016586817207148844</stp>
        <tr r="X24" s="1"/>
      </tp>
      <tp t="s">
        <v>#N/A Requesting Data...764421511</v>
        <stp/>
        <stp>BDP|17631808605131886669</stp>
        <tr r="I55" s="1"/>
      </tp>
      <tp t="s">
        <v>#N/A Requesting Data...4149049945</v>
        <stp/>
        <stp>BDP|11534609669228050117</stp>
        <tr r="AT32" s="3"/>
        <tr r="AT32" s="3"/>
        <tr r="AT32" s="3"/>
      </tp>
      <tp t="s">
        <v>#N/A Requesting Data...3971907205</v>
        <stp/>
        <stp>BDP|11335541310968870523</stp>
        <tr r="Z94" s="1"/>
      </tp>
      <tp t="s">
        <v>#N/A Requesting Data...3901340414</v>
        <stp/>
        <stp>BDP|13910351391794247522</stp>
        <tr r="AO93" s="3"/>
        <tr r="AO93" s="3"/>
        <tr r="AO93" s="3"/>
      </tp>
      <tp t="s">
        <v>#N/A Requesting Data...3606550283</v>
        <stp/>
        <stp>BDP|15194808884418132597</stp>
        <tr r="M24" s="3"/>
        <tr r="M24" s="3"/>
        <tr r="M24" s="3"/>
        <tr r="M79" s="3"/>
        <tr r="M79" s="3"/>
        <tr r="M79" s="3"/>
      </tp>
      <tp t="s">
        <v>#N/A Requesting Data...4082746570</v>
        <stp/>
        <stp>BDP|11587177601921831964</stp>
        <tr r="J7" s="2"/>
      </tp>
      <tp t="s">
        <v>#N/A Requesting Data...4103612169</v>
        <stp/>
        <stp>BDP|16968730681539720811</stp>
        <tr r="J115" s="5"/>
        <tr r="J66" s="5"/>
      </tp>
      <tp t="s">
        <v>#N/A Requesting Data...3181710410</v>
        <stp/>
        <stp>BDP|15124699781627489405</stp>
        <tr r="W88" s="2"/>
        <tr r="W125" s="2"/>
        <tr r="W92" s="2"/>
      </tp>
      <tp t="s">
        <v>#N/A Requesting Data...3923044556</v>
        <stp/>
        <stp>BDP|16651285131006447964</stp>
        <tr r="N114" s="2"/>
        <tr r="N114" s="2"/>
        <tr r="N114" s="2"/>
        <tr r="N212" s="2"/>
        <tr r="N212" s="2"/>
        <tr r="N212" s="2"/>
        <tr r="N215" s="2"/>
        <tr r="N215" s="2"/>
        <tr r="N215" s="2"/>
      </tp>
      <tp t="s">
        <v>#N/A Requesting Data...3975877711</v>
        <stp/>
        <stp>BDP|10806738380501735619</stp>
        <tr r="AG84" s="3"/>
        <tr r="AG84" s="3"/>
        <tr r="AG84" s="3"/>
      </tp>
      <tp t="s">
        <v>#N/A Requesting Data...345344542</v>
        <stp/>
        <stp>BDP|18274616977360828117</stp>
        <tr r="M82" s="3"/>
        <tr r="M82" s="3"/>
        <tr r="M82" s="3"/>
      </tp>
      <tp t="s">
        <v>#N/A Requesting Data...3949623873</v>
        <stp/>
        <stp>BDP|13419863009461313251</stp>
        <tr r="Q15" s="1"/>
        <tr r="Q71" s="1"/>
        <tr r="Q180" s="1"/>
      </tp>
      <tp t="s">
        <v>#N/A Requesting Data...3740643943</v>
        <stp/>
        <stp>BDP|14962993361226963554</stp>
        <tr r="N72" s="1"/>
      </tp>
      <tp t="s">
        <v>#N/A Requesting Data...3620734796</v>
        <stp/>
        <stp>BDP|17807191636354837924</stp>
        <tr r="AE13" s="3"/>
        <tr r="AE13" s="3"/>
        <tr r="AE13" s="3"/>
      </tp>
      <tp t="s">
        <v>#N/A Requesting Data...4028368362</v>
        <stp/>
        <stp>BDP|10551734992634828211</stp>
        <tr r="E140" s="2"/>
      </tp>
      <tp t="s">
        <v>#N/A Requesting Data...4128851547</v>
        <stp/>
        <stp>BDP|16524813018407706061</stp>
        <tr r="AH137" s="2"/>
      </tp>
      <tp t="s">
        <v>#N/A Requesting Data...4064562107</v>
        <stp/>
        <stp>BDP|16141809569220717036</stp>
        <tr r="AA162" s="1"/>
      </tp>
      <tp t="s">
        <v>#N/A Requesting Data...3966741141</v>
        <stp/>
        <stp>BDP|11989974910270705150</stp>
        <tr r="K84" s="2"/>
        <tr r="K84" s="2"/>
        <tr r="K84" s="2"/>
      </tp>
      <tp t="s">
        <v>#N/A Requesting Data...4136960590</v>
        <stp/>
        <stp>BDP|16235280190872218746</stp>
        <tr r="M26" s="2"/>
        <tr r="M26" s="2"/>
        <tr r="M26" s="2"/>
        <tr r="M52" s="2"/>
        <tr r="M52" s="2"/>
        <tr r="M52" s="2"/>
      </tp>
      <tp t="s">
        <v>#N/A Requesting Data...3554276253</v>
        <stp/>
        <stp>BDP|16647059633689822445</stp>
        <tr r="AK129" s="1"/>
        <tr r="AK129" s="1"/>
        <tr r="AK129" s="1"/>
      </tp>
      <tp t="s">
        <v>#N/A Requesting Data...3596667588</v>
        <stp/>
        <stp>BDP|16138927967120891100</stp>
        <tr r="AH60" s="2"/>
      </tp>
      <tp t="s">
        <v>#N/A Requesting Data...3715927956</v>
        <stp/>
        <stp>BDP|12338597381281328647</stp>
        <tr r="W13" s="3"/>
      </tp>
      <tp t="s">
        <v>#N/A Requesting Data...3499290564</v>
        <stp/>
        <stp>BDP|11865978143562314639</stp>
        <tr r="Q130" s="2"/>
      </tp>
      <tp t="s">
        <v>#N/A Requesting Data...2999140087</v>
        <stp/>
        <stp>BDP|15075524485537340781</stp>
        <tr r="N143" s="1"/>
      </tp>
      <tp t="s">
        <v>#N/A Requesting Data...3783619525</v>
        <stp/>
        <stp>BDP|15618816983114164997</stp>
        <tr r="AK86" s="2"/>
        <tr r="AK86" s="2"/>
        <tr r="AK86" s="2"/>
        <tr r="AK222" s="2"/>
        <tr r="AK222" s="2"/>
        <tr r="AK222" s="2"/>
      </tp>
      <tp t="s">
        <v>#N/A Requesting Data...3696215145</v>
        <stp/>
        <stp>BDP|15910268194215241358</stp>
        <tr r="K29" s="2"/>
        <tr r="K29" s="2"/>
        <tr r="K29" s="2"/>
      </tp>
      <tp t="s">
        <v>#N/A Requesting Data...3700379436</v>
        <stp/>
        <stp>BDP|11483214729918735171</stp>
        <tr r="AV106" s="2"/>
        <tr r="AV106" s="2"/>
      </tp>
      <tp t="s">
        <v>#N/A Requesting Data...2492728639</v>
        <stp/>
        <stp>BDP|14801404645728862491</stp>
        <tr r="L29" s="1"/>
        <tr r="L29" s="1"/>
        <tr r="AS29" s="1"/>
        <tr r="L140" s="1"/>
        <tr r="L140" s="1"/>
        <tr r="AS140" s="1"/>
        <tr r="L201" s="1"/>
        <tr r="L201" s="1"/>
        <tr r="AS201" s="1"/>
      </tp>
      <tp t="s">
        <v>#N/A Requesting Data...3890037560</v>
        <stp/>
        <stp>BDP|11783031106560512986</stp>
        <tr r="AL85" s="2"/>
      </tp>
      <tp t="s">
        <v>#N/A Requesting Data...3771275131</v>
        <stp/>
        <stp>BDP|13546804832119084980</stp>
        <tr r="H19" s="2"/>
        <tr r="H19" s="2"/>
        <tr r="H19" s="2"/>
        <tr r="AT19" s="2"/>
        <tr r="AT19" s="2"/>
        <tr r="AT19" s="2"/>
      </tp>
      <tp t="s">
        <v>#N/A Requesting Data...4057056770</v>
        <stp/>
        <stp>BDP|13293077980022361190</stp>
        <tr r="N54" s="2"/>
        <tr r="N54" s="2"/>
      </tp>
      <tp t="s">
        <v>#N/A Requesting Data...3858058173</v>
        <stp/>
        <stp>BDP|11765257117653306998</stp>
        <tr r="N176" s="2"/>
        <tr r="N176" s="2"/>
        <tr r="N176" s="2"/>
      </tp>
      <tp t="s">
        <v>#N/A Requesting Data...3989697721</v>
        <stp/>
        <stp>BDP|16286689031923513816</stp>
        <tr r="AJ116" s="2"/>
        <tr r="AJ190" s="2"/>
        <tr r="AJ218" s="2"/>
      </tp>
      <tp t="s">
        <v>#N/A N/A</v>
        <stp/>
        <stp>BDP|17059896970179795914</stp>
        <tr r="J194" s="1"/>
      </tp>
      <tp t="s">
        <v>#N/A Requesting Data...3682624137</v>
        <stp/>
        <stp>BDP|13166795461372661808</stp>
        <tr r="AL15" s="1"/>
        <tr r="AL71" s="1"/>
        <tr r="AL180" s="1"/>
      </tp>
      <tp t="s">
        <v>#N/A Requesting Data...3755139450</v>
        <stp/>
        <stp>BDP|18340072569965553374</stp>
        <tr r="J43" s="3"/>
        <tr r="J43" s="3"/>
        <tr r="J61" s="3"/>
        <tr r="J61" s="3"/>
        <tr r="J69" s="3"/>
        <tr r="J69" s="3"/>
        <tr r="J77" s="3"/>
        <tr r="J77" s="3"/>
      </tp>
      <tp t="s">
        <v>#N/A Requesting Data...3735033527</v>
        <stp/>
        <stp>BDP|18000775463894220592</stp>
        <tr r="AF45" s="3"/>
        <tr r="AF45" s="3"/>
      </tp>
      <tp t="s">
        <v>#N/A Requesting Data...4289160372</v>
        <stp/>
        <stp>BDP|15435176202385886962</stp>
        <tr r="L122" s="2"/>
        <tr r="L122" s="2"/>
        <tr r="L183" s="2"/>
        <tr r="L183" s="2"/>
      </tp>
      <tp t="s">
        <v>#N/A Requesting Data...3748135148</v>
        <stp/>
        <stp>BDP|11326509992554972178</stp>
        <tr r="AV51" s="2"/>
        <tr r="AV51" s="2"/>
        <tr r="AV51" s="2"/>
      </tp>
      <tp t="s">
        <v>#N/A Requesting Data...3909392909</v>
        <stp/>
        <stp>BDP|17388601897416256699</stp>
        <tr r="X197" s="1"/>
      </tp>
      <tp t="s">
        <v>#N/A Requesting Data...1117789016</v>
        <stp/>
        <stp>BDP|11325256807109816264</stp>
        <tr r="H207" s="1"/>
      </tp>
      <tp t="s">
        <v>#N/A Requesting Data...4275673319</v>
        <stp/>
        <stp>BDP|18056351188442667946</stp>
        <tr r="AL164" s="1"/>
      </tp>
      <tp t="s">
        <v>#N/A Requesting Data...3684058986</v>
        <stp/>
        <stp>BDP|13974459020965445873</stp>
        <tr r="AL4" s="1"/>
      </tp>
      <tp t="s">
        <v>#N/A Requesting Data...3754603828</v>
        <stp/>
        <stp>BDP|10036707584981290693</stp>
        <tr r="AC31" s="2"/>
        <tr r="AC31" s="2"/>
      </tp>
      <tp t="s">
        <v>#N/A Requesting Data...3696586728</v>
        <stp/>
        <stp>BDP|16856324861273232867</stp>
        <tr r="F68" s="1"/>
      </tp>
      <tp t="s">
        <v>#N/A Requesting Data...607431850</v>
        <stp/>
        <stp>BDP|11927876207876592732</stp>
        <tr r="AF17" s="2"/>
        <tr r="AF17" s="2"/>
        <tr r="AF17" s="2"/>
        <tr r="AF107" s="2"/>
        <tr r="AF107" s="2"/>
        <tr r="AF107" s="2"/>
      </tp>
      <tp t="s">
        <v>#N/A Requesting Data...4104091536</v>
        <stp/>
        <stp>BDP|18144943429623123825</stp>
        <tr r="E157" s="1"/>
      </tp>
      <tp t="s">
        <v>#N/A Requesting Data...3852931841</v>
        <stp/>
        <stp>BDP|16012827668403016355</stp>
        <tr r="AM139" s="1"/>
        <tr r="AM139" s="1"/>
        <tr r="AM205" s="1"/>
        <tr r="AM205" s="1"/>
        <tr r="AM35" s="1"/>
        <tr r="AM35" s="1"/>
      </tp>
      <tp t="s">
        <v>#N/A Requesting Data...4243219820</v>
        <stp/>
        <stp>BDP|16930602794409382818</stp>
        <tr r="AD150" s="1"/>
      </tp>
      <tp t="s">
        <v>#N/A Requesting Data...3746370918</v>
        <stp/>
        <stp>BDP|10653955198321163950</stp>
        <tr r="W93" s="2"/>
      </tp>
      <tp t="s">
        <v>#N/A Requesting Data...3791689852</v>
        <stp/>
        <stp>BDP|11809863476490388654</stp>
        <tr r="AS115" s="1"/>
        <tr r="L115" s="1"/>
        <tr r="L115" s="1"/>
      </tp>
      <tp t="s">
        <v>#N/A Requesting Data...4184256503</v>
        <stp/>
        <stp>BDP|17776552416158298386</stp>
        <tr r="AP106" s="2"/>
      </tp>
      <tp t="s">
        <v>#N/A Requesting Data...3893404206</v>
        <stp/>
        <stp>BDP|10314281410828664337</stp>
        <tr r="Q30" s="2"/>
      </tp>
      <tp t="s">
        <v>#N/A Requesting Data...3557823105</v>
        <stp/>
        <stp>BDP|16821921516917127131</stp>
        <tr r="AU52" s="3"/>
        <tr r="AU52" s="3"/>
      </tp>
      <tp t="s">
        <v>#N/A Requesting Data...3972107854</v>
        <stp/>
        <stp>BDP|12649098486372245054</stp>
        <tr r="AL196" s="1"/>
      </tp>
      <tp t="s">
        <v>#N/A N/A</v>
        <stp/>
        <stp>BDP|12885725584164248127</stp>
        <tr r="AE59" s="3"/>
        <tr r="AE59" s="3"/>
        <tr r="AE59" s="3"/>
        <tr r="AE87" s="3"/>
        <tr r="AE87" s="3"/>
        <tr r="AE87" s="3"/>
        <tr r="AE99" s="3"/>
        <tr r="AE99" s="3"/>
        <tr r="AE99" s="3"/>
      </tp>
      <tp t="s">
        <v>#N/A Requesting Data...4290714311</v>
        <stp/>
        <stp>BDP|15990835424294504350</stp>
        <tr r="AE78" s="1"/>
      </tp>
      <tp t="s">
        <v>#N/A Requesting Data...3832629455</v>
        <stp/>
        <stp>BDP|18035047538012481162</stp>
        <tr r="E12" s="2"/>
      </tp>
      <tp t="s">
        <v>#N/A Requesting Data...4284255173</v>
        <stp/>
        <stp>BDP|12027577796341630796</stp>
        <tr r="AV24" s="3"/>
        <tr r="AV24" s="3"/>
        <tr r="AV79" s="3"/>
        <tr r="AV79" s="3"/>
      </tp>
      <tp t="s">
        <v>#N/A Requesting Data...2282385662</v>
        <stp/>
        <stp>BDP|17114958646886417482</stp>
        <tr r="AU55" s="1"/>
        <tr r="AU55" s="1"/>
        <tr r="AU55" s="1"/>
      </tp>
      <tp t="s">
        <v>#N/A Requesting Data...2550872077</v>
        <stp/>
        <stp>BDP|16740111555652520883</stp>
        <tr r="E104" s="2"/>
      </tp>
      <tp t="s">
        <v>#N/A Requesting Data...1145197945</v>
        <stp/>
        <stp>BDP|11064793182327531105</stp>
        <tr r="M87" s="2"/>
        <tr r="M87" s="2"/>
        <tr r="M143" s="2"/>
        <tr r="M143" s="2"/>
      </tp>
      <tp t="s">
        <v>#N/A Requesting Data...3658326427</v>
        <stp/>
        <stp>BDP|16959054885132618416</stp>
        <tr r="AI60" s="2"/>
      </tp>
      <tp t="s">
        <v>#N/A Requesting Data...1273753699</v>
        <stp/>
        <stp>BDP|10352320867474011986</stp>
        <tr r="AK143" s="1"/>
        <tr r="AK143" s="1"/>
        <tr r="AK143" s="1"/>
      </tp>
      <tp t="s">
        <v>#N/A Requesting Data...3927164963</v>
        <stp/>
        <stp>BDP|13669401138264607861</stp>
        <tr r="AT90" s="1"/>
      </tp>
      <tp t="s">
        <v>#N/A Requesting Data...4218975359</v>
        <stp/>
        <stp>BDP|11762873757846199280</stp>
        <tr r="AD91" s="3"/>
        <tr r="AD91" s="3"/>
        <tr r="AD91" s="3"/>
      </tp>
      <tp t="s">
        <v>#N/A Requesting Data...3697713136</v>
        <stp/>
        <stp>BDP|17959049320545413883</stp>
        <tr r="AG18" s="3"/>
        <tr r="AG18" s="3"/>
        <tr r="AG18" s="3"/>
      </tp>
      <tp t="s">
        <v>#N/A Requesting Data...3763066604</v>
        <stp/>
        <stp>BDP|13169141994793485042</stp>
        <tr r="AV8" s="3"/>
        <tr r="AV8" s="3"/>
      </tp>
      <tp t="s">
        <v>#N/A Requesting Data...4179839459</v>
        <stp/>
        <stp>BDP|17587114718487452897</stp>
        <tr r="AE103" s="3"/>
        <tr r="AE103" s="3"/>
        <tr r="AE103" s="3"/>
      </tp>
      <tp t="s">
        <v>#N/A Requesting Data...3988045308</v>
        <stp/>
        <stp>BDP|16501804330774495102</stp>
        <tr r="Q88" s="3"/>
      </tp>
      <tp t="s">
        <v>#N/A Requesting Data...3967941547</v>
        <stp/>
        <stp>BDP|10370609440929764359</stp>
        <tr r="AQ93" s="3"/>
        <tr r="AQ93" s="3"/>
      </tp>
      <tp t="s">
        <v>#N/A Requesting Data...3866882922</v>
        <stp/>
        <stp>BDP|16784874501591925794</stp>
        <tr r="Z80" s="1"/>
      </tp>
      <tp t="s">
        <v>#N/A Requesting Data...3667803612</v>
        <stp/>
        <stp>BDP|10698875020680708274</stp>
        <tr r="Z125" s="1"/>
      </tp>
      <tp t="s">
        <v>#N/A Requesting Data...3077289841</v>
        <stp/>
        <stp>BDP|12208166724360482951</stp>
        <tr r="J21" s="2"/>
        <tr r="J45" s="2"/>
        <tr r="J83" s="2"/>
        <tr r="J141" s="2"/>
        <tr r="J148" s="2"/>
        <tr r="J177" s="2"/>
      </tp>
      <tp t="s">
        <v>#N/A Requesting Data...3681167529</v>
        <stp/>
        <stp>BDP|12365205676206554918</stp>
        <tr r="X189" s="1"/>
      </tp>
      <tp t="s">
        <v>#N/A Requesting Data...4179556926</v>
        <stp/>
        <stp>BDP|15381218277091449908</stp>
        <tr r="N80" s="1"/>
      </tp>
      <tp t="s">
        <v>#N/A Requesting Data...4059392300</v>
        <stp/>
        <stp>BDP|12758711970923077979</stp>
        <tr r="AE32" s="3"/>
        <tr r="AE32" s="3"/>
        <tr r="AE32" s="3"/>
      </tp>
      <tp t="s">
        <v>#N/A Requesting Data...1936779706</v>
        <stp/>
        <stp>BDP|15104221943018153305</stp>
        <tr r="AL17" s="2"/>
        <tr r="AL107" s="2"/>
      </tp>
      <tp t="s">
        <v>#N/A Requesting Data...3706131092</v>
        <stp/>
        <stp>BDP|16569270402538016413</stp>
        <tr r="Q118" s="1"/>
        <tr r="Q184" s="1"/>
      </tp>
      <tp t="s">
        <v>#N/A Requesting Data...3658428366</v>
        <stp/>
        <stp>BDP|16219083980473359583</stp>
        <tr r="X163" s="1"/>
      </tp>
      <tp t="s">
        <v>#N/A Requesting Data...3934206365</v>
        <stp/>
        <stp>BDP|12883716139916941884</stp>
        <tr r="W182" s="2"/>
      </tp>
      <tp t="s">
        <v>#N/A Requesting Data...2217146342</v>
        <stp/>
        <stp>BDP|11837054008658060141</stp>
        <tr r="AT9" s="1"/>
        <tr r="AT133" s="1"/>
      </tp>
      <tp t="s">
        <v>#N/A Requesting Data...3970255623</v>
        <stp/>
        <stp>BDP|16056417986432636000</stp>
        <tr r="H117" s="5"/>
        <tr r="H63" s="5"/>
      </tp>
      <tp t="s">
        <v>#N/A Requesting Data...4079062974</v>
        <stp/>
        <stp>BDP|11205269825910668963</stp>
        <tr r="AD38" s="2"/>
        <tr r="AD38" s="2"/>
        <tr r="AD38" s="2"/>
        <tr r="AD71" s="2"/>
        <tr r="AD71" s="2"/>
        <tr r="AD71" s="2"/>
      </tp>
      <tp t="s">
        <v>#N/A Requesting Data...1864270580</v>
        <stp/>
        <stp>BDP|14320459186824672471</stp>
        <tr r="F37" s="1"/>
        <tr r="F170" s="1"/>
      </tp>
      <tp t="s">
        <v>#N/A Requesting Data...4182033671</v>
        <stp/>
        <stp>BDP|18441163350366681246</stp>
        <tr r="AK176" s="2"/>
        <tr r="AK176" s="2"/>
        <tr r="AK176" s="2"/>
      </tp>
      <tp t="s">
        <v>#N/A Requesting Data...3647509136</v>
        <stp/>
        <stp>BDP|10233109437323263975</stp>
        <tr r="AS67" s="2"/>
      </tp>
      <tp t="s">
        <v>#N/A Requesting Data...1870040966</v>
        <stp/>
        <stp>BDP|10386951536027732570</stp>
        <tr r="L87" s="2"/>
        <tr r="L87" s="2"/>
        <tr r="L87" s="2"/>
        <tr r="L143" s="2"/>
        <tr r="L143" s="2"/>
        <tr r="L143" s="2"/>
      </tp>
      <tp t="s">
        <v>#N/A Requesting Data...4002342753</v>
        <stp/>
        <stp>BDP|16570761575069784717</stp>
        <tr r="AU79" s="2"/>
        <tr r="AU79" s="2"/>
        <tr r="AU79" s="2"/>
      </tp>
      <tp t="s">
        <v>#N/A Requesting Data...3912165947</v>
        <stp/>
        <stp>BDP|11895381262528235406</stp>
        <tr r="AJ144" s="2"/>
      </tp>
      <tp t="s">
        <v>#N/A Requesting Data...4287442391</v>
        <stp/>
        <stp>BDP|18127225272964489159</stp>
        <tr r="L102" s="3"/>
      </tp>
      <tp t="s">
        <v>#N/A Requesting Data...4095379614</v>
        <stp/>
        <stp>BDP|13664645403528294530</stp>
        <tr r="V51" s="1"/>
      </tp>
      <tp t="s">
        <v>#N/A Requesting Data...3664683213</v>
        <stp/>
        <stp>BDP|15724390389951204756</stp>
        <tr r="W182" s="1"/>
      </tp>
      <tp t="s">
        <v>#N/A Requesting Data...4147262740</v>
        <stp/>
        <stp>BDP|10978957357803847730</stp>
        <tr r="AT119" s="1"/>
        <tr r="AT86" s="1"/>
      </tp>
      <tp t="s">
        <v>#N/A Requesting Data...3665356986</v>
        <stp/>
        <stp>BDP|18238846383134118449</stp>
        <tr r="W47" s="2"/>
      </tp>
      <tp t="s">
        <v>#N/A Requesting Data...3883147945</v>
        <stp/>
        <stp>BDP|11830052139013444906</stp>
        <tr r="E234" s="2"/>
        <tr r="E235" s="2"/>
        <tr r="E236" s="2"/>
        <tr r="E110" s="3"/>
        <tr r="E106" s="3"/>
        <tr r="E107" s="3"/>
        <tr r="E108" s="3"/>
        <tr r="E109" s="3"/>
      </tp>
      <tp t="s">
        <v>#N/A Requesting Data...3851392403</v>
        <stp/>
        <stp>BDP|14160500427538216340</stp>
        <tr r="H17" s="5"/>
      </tp>
      <tp t="s">
        <v>#N/A Requesting Data...2986011588</v>
        <stp/>
        <stp>BDP|16728571443486136923</stp>
        <tr r="K18" s="1"/>
      </tp>
      <tp t="s">
        <v>#N/A Requesting Data...1626586420</v>
        <stp/>
        <stp>BDP|15978938554933610281</stp>
        <tr r="K32" s="2"/>
        <tr r="K32" s="2"/>
        <tr r="K32" s="2"/>
        <tr r="K223" s="2"/>
        <tr r="K223" s="2"/>
        <tr r="K223" s="2"/>
        <tr r="K233" s="2"/>
        <tr r="K233" s="2"/>
        <tr r="K233" s="2"/>
      </tp>
      <tp t="s">
        <v>#N/A Requesting Data...4002765071</v>
        <stp/>
        <stp>BDP|14428511225138923395</stp>
        <tr r="L23" s="1"/>
        <tr r="L23" s="1"/>
        <tr r="AS23" s="1"/>
      </tp>
      <tp t="s">
        <v>#N/A Requesting Data...2361465159</v>
        <stp/>
        <stp>BDP|17024357067458462262</stp>
        <tr r="AK12" s="1"/>
        <tr r="AK12" s="1"/>
        <tr r="AK12" s="1"/>
        <tr r="AK128" s="1"/>
        <tr r="AK128" s="1"/>
        <tr r="AK128" s="1"/>
      </tp>
      <tp t="s">
        <v>#N/A Requesting Data...3504367258</v>
        <stp/>
        <stp>BDP|15259869046175608477</stp>
        <tr r="J199" s="2"/>
      </tp>
      <tp t="s">
        <v>#N/A Requesting Data...4015940393</v>
        <stp/>
        <stp>BDP|15606723295994528771</stp>
        <tr r="Q209" s="1"/>
      </tp>
      <tp t="s">
        <v>#N/A Requesting Data...2944249778</v>
        <stp/>
        <stp>BDP|10083597290053333793</stp>
        <tr r="I165" s="1"/>
      </tp>
      <tp t="s">
        <v>#N/A Requesting Data...2123669802</v>
        <stp/>
        <stp>BDP|16399914369884021589</stp>
        <tr r="AK113" s="1"/>
        <tr r="AK113" s="1"/>
        <tr r="AK113" s="1"/>
      </tp>
      <tp t="s">
        <v>#N/A Requesting Data...1322447606</v>
        <stp/>
        <stp>BDP|16140810763810229023</stp>
        <tr r="K127" s="1"/>
      </tp>
      <tp t="s">
        <v>#N/A Requesting Data...4033300447</v>
        <stp/>
        <stp>BDP|11896925544631859553</stp>
        <tr r="AK26" s="1"/>
        <tr r="AK26" s="1"/>
        <tr r="AK26" s="1"/>
        <tr r="AK131" s="1"/>
        <tr r="AK131" s="1"/>
        <tr r="AK131" s="1"/>
      </tp>
      <tp t="s">
        <v>#N/A Requesting Data...3943471558</v>
        <stp/>
        <stp>BDP|17017013266609129055</stp>
        <tr r="AO39" s="3"/>
        <tr r="AO39" s="3"/>
        <tr r="AO39" s="3"/>
      </tp>
      <tp t="s">
        <v>#N/A Requesting Data...3943035664</v>
        <stp/>
        <stp>BDP|16412753805179712001</stp>
        <tr r="K66" s="2"/>
        <tr r="K66" s="2"/>
        <tr r="K66" s="2"/>
      </tp>
      <tp t="s">
        <v>#N/A Requesting Data...3864837080</v>
        <stp/>
        <stp>BDP|16521727097643263316</stp>
        <tr r="AS85" s="1"/>
        <tr r="L85" s="1"/>
        <tr r="L85" s="1"/>
      </tp>
      <tp t="s">
        <v>#N/A Requesting Data...4204797414</v>
        <stp/>
        <stp>BDP|16438571991117893599</stp>
        <tr r="AK44" s="2"/>
        <tr r="AK44" s="2"/>
        <tr r="AK44" s="2"/>
      </tp>
      <tp t="s">
        <v>#N/A Requesting Data...907039971</v>
        <stp/>
        <stp>BDP|12307918215217591511</stp>
        <tr r="N163" s="1"/>
      </tp>
      <tp t="s">
        <v>#N/A Requesting Data...3745808257</v>
        <stp/>
        <stp>BDP|11315653754768933284</stp>
        <tr r="AN14" s="2"/>
        <tr r="AN117" s="2"/>
      </tp>
      <tp t="s">
        <v>#N/A Requesting Data...3957435299</v>
        <stp/>
        <stp>BDP|15157951442295304567</stp>
        <tr r="AD121" s="2"/>
        <tr r="AD121" s="2"/>
        <tr r="AD121" s="2"/>
        <tr r="AD186" s="2"/>
        <tr r="AD186" s="2"/>
        <tr r="AD186" s="2"/>
        <tr r="AD187" s="2"/>
        <tr r="AD187" s="2"/>
        <tr r="AD187" s="2"/>
      </tp>
      <tp t="s">
        <v>#N/A Requesting Data...3901177802</v>
        <stp/>
        <stp>BDP|10561337098327803552</stp>
        <tr r="W29" s="3"/>
        <tr r="W35" s="3"/>
        <tr r="W62" s="3"/>
        <tr r="W89" s="3"/>
        <tr r="W95" s="3"/>
      </tp>
      <tp t="s">
        <v>#N/A Requesting Data...3217602583</v>
        <stp/>
        <stp>BDP|12001653140360373850</stp>
        <tr r="J20" s="2"/>
        <tr r="J158" s="2"/>
        <tr r="J209" s="2"/>
        <tr r="J231" s="2"/>
      </tp>
      <tp t="s">
        <v>#N/A Requesting Data...4214594804</v>
        <stp/>
        <stp>BDP|17677944741736278425</stp>
        <tr r="L114" s="2"/>
        <tr r="L114" s="2"/>
        <tr r="L114" s="2"/>
        <tr r="L212" s="2"/>
        <tr r="L212" s="2"/>
        <tr r="L212" s="2"/>
        <tr r="L215" s="2"/>
        <tr r="L215" s="2"/>
        <tr r="L215" s="2"/>
      </tp>
      <tp t="s">
        <v>#N/A Requesting Data...3633813201</v>
        <stp/>
        <stp>BDP|12687231686318051809</stp>
        <tr r="K45" s="3"/>
      </tp>
      <tp t="s">
        <v>#N/A Requesting Data...3812392422</v>
        <stp/>
        <stp>BDP|17088037205396398961</stp>
        <tr r="AN105" s="3"/>
        <tr r="AN105" s="3"/>
        <tr r="AN105" s="3"/>
        <tr r="AN31" s="3"/>
        <tr r="AN31" s="3"/>
        <tr r="AN31" s="3"/>
      </tp>
      <tp t="s">
        <v>#N/A Requesting Data...1885495712</v>
        <stp/>
        <stp>BDP|10729129310099167167</stp>
        <tr r="AU37" s="3"/>
        <tr r="AU37" s="3"/>
        <tr r="AU30" s="3"/>
        <tr r="AU30" s="3"/>
      </tp>
      <tp t="s">
        <v>#N/A Requesting Data...1792996365</v>
        <stp/>
        <stp>BDP|14246929141564426570</stp>
        <tr r="F130" s="1"/>
      </tp>
      <tp t="s">
        <v>#N/A Requesting Data...3756311562</v>
        <stp/>
        <stp>BDP|10960014394478955979</stp>
        <tr r="AU118" s="1"/>
        <tr r="AU118" s="1"/>
        <tr r="AU118" s="1"/>
        <tr r="AU184" s="1"/>
        <tr r="AU184" s="1"/>
        <tr r="AU184" s="1"/>
      </tp>
      <tp t="s">
        <v>#N/A Requesting Data...3918034967</v>
        <stp/>
        <stp>BDP|12464225724123159918</stp>
        <tr r="AO56" s="2"/>
        <tr r="AO98" s="2"/>
      </tp>
      <tp t="s">
        <v>#N/A Requesting Data...4187398725</v>
        <stp/>
        <stp>BDP|13833030127910705996</stp>
        <tr r="AP18" s="2"/>
      </tp>
      <tp t="s">
        <v>#N/A Requesting Data...3774719678</v>
        <stp/>
        <stp>BDP|11515700392300095758</stp>
        <tr r="W7" s="3"/>
      </tp>
      <tp t="s">
        <v>#N/A Requesting Data...3762880314</v>
        <stp/>
        <stp>BDP|12102605394874155168</stp>
        <tr r="H198" s="1"/>
      </tp>
      <tp t="s">
        <v>#N/A Requesting Data...3595547748</v>
        <stp/>
        <stp>BDP|17398969517830851788</stp>
        <tr r="AU12" s="1"/>
        <tr r="AU12" s="1"/>
        <tr r="AU12" s="1"/>
        <tr r="AU128" s="1"/>
        <tr r="AU128" s="1"/>
        <tr r="AU128" s="1"/>
      </tp>
      <tp t="s">
        <v>#N/A Requesting Data...3959378772</v>
        <stp/>
        <stp>BDP|14620795199021268364</stp>
        <tr r="AQ53" s="2"/>
      </tp>
      <tp t="s">
        <v>#N/A Requesting Data...3361802761</v>
        <stp/>
        <stp>BDP|13875866244607852007</stp>
        <tr r="Q43" s="3"/>
        <tr r="Q61" s="3"/>
        <tr r="Q69" s="3"/>
        <tr r="Q77" s="3"/>
      </tp>
      <tp t="s">
        <v>#N/A Requesting Data...3824862384</v>
        <stp/>
        <stp>BDP|16301140892983657567</stp>
        <tr r="K34" s="2"/>
        <tr r="K34" s="2"/>
        <tr r="K34" s="2"/>
        <tr r="K65" s="2"/>
        <tr r="K65" s="2"/>
        <tr r="K65" s="2"/>
      </tp>
      <tp t="s">
        <v>#N/A Requesting Data...4278164985</v>
        <stp/>
        <stp>BDP|18440287788279028319</stp>
        <tr r="AS121" s="2"/>
        <tr r="AS186" s="2"/>
        <tr r="AS187" s="2"/>
      </tp>
      <tp t="s">
        <v>#N/A Requesting Data...4014617755</v>
        <stp/>
        <stp>BDP|10581610396170374744</stp>
        <tr r="AE76" s="3"/>
        <tr r="AE76" s="3"/>
        <tr r="AE76" s="3"/>
      </tp>
      <tp t="s">
        <v>#N/A Requesting Data...4276870924</v>
        <stp/>
        <stp>BDP|16220732016940472867</stp>
        <tr r="I125" s="1"/>
      </tp>
      <tp t="s">
        <v>#N/A Requesting Data...2787733677</v>
        <stp/>
        <stp>BDP|18139369118776912431</stp>
        <tr r="W104" s="2"/>
      </tp>
      <tp t="s">
        <v>#N/A Requesting Data...4168263704</v>
        <stp/>
        <stp>BDP|10445524151621539978</stp>
        <tr r="AS51" s="1"/>
      </tp>
      <tp t="s">
        <v>#N/A Requesting Data...1886396171</v>
        <stp/>
        <stp>BDP|15067669148178908723</stp>
        <tr r="AM122" s="1"/>
        <tr r="AM122" s="1"/>
        <tr r="AM91" s="1"/>
        <tr r="AM91" s="1"/>
      </tp>
      <tp t="s">
        <v>#N/A Requesting Data...3899016822</v>
        <stp/>
        <stp>BDP|18238714422900124551</stp>
        <tr r="H65" s="3"/>
        <tr r="H65" s="3"/>
        <tr r="H65" s="3"/>
      </tp>
      <tp t="s">
        <v>#N/A Requesting Data...4177257425</v>
        <stp/>
        <stp>BDP|14002796938401273969</stp>
        <tr r="I162" s="1"/>
      </tp>
      <tp t="s">
        <v>#N/A Requesting Data...3739210151</v>
        <stp/>
        <stp>BDP|16133807546912494068</stp>
        <tr r="AH205" s="2"/>
        <tr r="AH206" s="2"/>
      </tp>
      <tp t="s">
        <v>#N/A Requesting Data...3677503075</v>
        <stp/>
        <stp>BDP|12457649310968700529</stp>
        <tr r="V64" s="2"/>
      </tp>
      <tp t="s">
        <v>#N/A Requesting Data...4060605660</v>
        <stp/>
        <stp>BDP|10878256389596875490</stp>
        <tr r="K6" s="2"/>
        <tr r="K6" s="2"/>
        <tr r="K6" s="2"/>
      </tp>
      <tp t="s">
        <v>#N/A Requesting Data...4082135983</v>
        <stp/>
        <stp>BDP|11651452195452089639</stp>
        <tr r="AO207" s="2"/>
      </tp>
      <tp t="s">
        <v>#N/A Requesting Data...4206636905</v>
        <stp/>
        <stp>BDP|12528464586104172212</stp>
        <tr r="AI109" s="2"/>
      </tp>
      <tp t="s">
        <v>#N/A Requesting Data...1496358419</v>
        <stp/>
        <stp>BDP|13186888730055822540</stp>
        <tr r="H10" s="1"/>
        <tr r="H10" s="1"/>
        <tr r="H134" s="1"/>
        <tr r="H134" s="1"/>
      </tp>
      <tp t="s">
        <v>#N/A Requesting Data...1297655489</v>
        <stp/>
        <stp>BDP|10075708181742622528</stp>
        <tr r="AU48" s="1"/>
        <tr r="AU48" s="1"/>
        <tr r="AU48" s="1"/>
      </tp>
      <tp t="s">
        <v>#N/A Requesting Data...4221290728</v>
        <stp/>
        <stp>BDP|14833739869458166569</stp>
        <tr r="AO30" s="1"/>
        <tr r="AO136" s="1"/>
      </tp>
      <tp t="s">
        <v>#N/A Requesting Data...4045801890</v>
        <stp/>
        <stp>BDP|17392270639368938618</stp>
        <tr r="N52" s="3"/>
        <tr r="N52" s="3"/>
        <tr r="N52" s="3"/>
      </tp>
      <tp t="s">
        <v>#N/A Requesting Data...2537026197</v>
        <stp/>
        <stp>BDP|10419833451753763643</stp>
        <tr r="AV32" s="2"/>
        <tr r="AV32" s="2"/>
        <tr r="AV223" s="2"/>
        <tr r="AV223" s="2"/>
        <tr r="AV233" s="2"/>
        <tr r="AV233" s="2"/>
      </tp>
      <tp t="s">
        <v>#N/A Requesting Data...2849503705</v>
        <stp/>
        <stp>BDP|17305529255777070819</stp>
        <tr r="AS82" s="3"/>
        <tr r="AS82" s="3"/>
        <tr r="AS82" s="3"/>
      </tp>
      <tp t="s">
        <v>#N/A Requesting Data...4269645055</v>
        <stp/>
        <stp>BDP|16162978002501856699</stp>
        <tr r="AL19" s="3"/>
        <tr r="AL19" s="3"/>
        <tr r="AL19" s="3"/>
      </tp>
      <tp t="s">
        <v>#N/A Requesting Data...3836718421</v>
        <stp/>
        <stp>BDP|13525200616771129971</stp>
        <tr r="K72" s="1"/>
      </tp>
      <tp t="s">
        <v>#N/A Requesting Data...2592470133</v>
        <stp/>
        <stp>BDP|12950773930269869734</stp>
        <tr r="AA103" s="1"/>
        <tr r="AA104" s="1"/>
        <tr r="AA110" s="1"/>
        <tr r="AA117" s="1"/>
        <tr r="AA181" s="1"/>
      </tp>
      <tp t="s">
        <v>#N/A Requesting Data...4291276375</v>
        <stp/>
        <stp>BDP|17414912666036710614</stp>
        <tr r="E56" s="1"/>
      </tp>
      <tp t="s">
        <v>#N/A Requesting Data...4155848144</v>
        <stp/>
        <stp>BDP|15004826435340056626</stp>
        <tr r="AK157" s="1"/>
        <tr r="AK157" s="1"/>
        <tr r="AK157" s="1"/>
      </tp>
      <tp t="s">
        <v>#N/A Requesting Data...3900039853</v>
        <stp/>
        <stp>BDP|10556111227379764215</stp>
        <tr r="AU162" s="1"/>
        <tr r="AU162" s="1"/>
        <tr r="AU162" s="1"/>
      </tp>
      <tp t="s">
        <v>#N/A Requesting Data...4060184980</v>
        <stp/>
        <stp>BDP|16772915825130629505</stp>
        <tr r="F72" s="1"/>
      </tp>
      <tp t="s">
        <v>#N/A Requesting Data...1217387547</v>
        <stp/>
        <stp>BDP|16684573770679213575</stp>
        <tr r="X119" s="1"/>
        <tr r="X86" s="1"/>
      </tp>
      <tp t="s">
        <v>#N/A Requesting Data...4098918284</v>
        <stp/>
        <stp>BDP|12339888748611668713</stp>
        <tr r="H58" s="3"/>
        <tr r="H58" s="3"/>
        <tr r="H58" s="3"/>
        <tr r="H71" s="3"/>
        <tr r="H71" s="3"/>
        <tr r="H71" s="3"/>
      </tp>
      <tp t="s">
        <v>#N/A Requesting Data...3885447928</v>
        <stp/>
        <stp>BDP|17308519465445706942</stp>
        <tr r="L14" s="2"/>
        <tr r="L14" s="2"/>
        <tr r="L14" s="2"/>
        <tr r="L117" s="2"/>
        <tr r="L117" s="2"/>
        <tr r="L117" s="2"/>
      </tp>
      <tp t="s">
        <v>#N/A Requesting Data...4188105032</v>
        <stp/>
        <stp>BDP|14057319233489514536</stp>
        <tr r="W32" s="3"/>
      </tp>
      <tp t="s">
        <v>#N/A Requesting Data...3732493589</v>
        <stp/>
        <stp>BDP|15756855476876166410</stp>
        <tr r="N11" s="2"/>
        <tr r="N11" s="2"/>
        <tr r="N11" s="2"/>
      </tp>
      <tp t="s">
        <v>#N/A Requesting Data...4210631071</v>
        <stp/>
        <stp>BDP|15891783431128128144</stp>
        <tr r="AC62" s="2"/>
        <tr r="AC62" s="2"/>
      </tp>
      <tp t="s">
        <v>#N/A Requesting Data...2853255993</v>
        <stp/>
        <stp>BDP|17635449846598675765</stp>
        <tr r="AV20" s="3"/>
        <tr r="AV20" s="3"/>
        <tr r="AV40" s="3"/>
        <tr r="AV40" s="3"/>
        <tr r="AV44" s="3"/>
        <tr r="AV44" s="3"/>
      </tp>
      <tp t="s">
        <v>#N/A Requesting Data...3057959916</v>
        <stp/>
        <stp>BDP|16210911246155087614</stp>
        <tr r="V52" s="3"/>
      </tp>
      <tp t="s">
        <v>#N/A Requesting Data...3975409918</v>
        <stp/>
        <stp>BDP|14989351289034940381</stp>
        <tr r="AS153" s="1"/>
        <tr r="AS191" s="1"/>
        <tr r="AS8" s="1"/>
      </tp>
      <tp t="s">
        <v>#N/A N/A</v>
        <stp/>
        <stp>BDP|13281658920337155824</stp>
        <tr r="F141" s="5"/>
        <tr r="F140" s="5"/>
        <tr r="F142" s="5"/>
        <tr r="F146" s="5"/>
        <tr r="F143" s="5"/>
        <tr r="F144" s="5"/>
        <tr r="F145" s="5"/>
      </tp>
      <tp t="s">
        <v>#N/A Requesting Data...3888326517</v>
        <stp/>
        <stp>BDP|12907475495336852171</stp>
        <tr r="N213" s="2"/>
        <tr r="N213" s="2"/>
        <tr r="N213" s="2"/>
        <tr r="N214" s="2"/>
        <tr r="N214" s="2"/>
        <tr r="N214" s="2"/>
      </tp>
      <tp t="s">
        <v>#N/A Requesting Data...4024013755</v>
        <stp/>
        <stp>BDP|12061808819580884352</stp>
        <tr r="Q34" s="2"/>
        <tr r="Q65" s="2"/>
      </tp>
      <tp t="s">
        <v>#N/A Requesting Data...4285256859</v>
        <stp/>
        <stp>BDP|17622992741626950432</stp>
        <tr r="Q14" s="3"/>
      </tp>
      <tp t="s">
        <v>#N/A Requesting Data...4165462960</v>
        <stp/>
        <stp>BDP|12027814010471600233</stp>
        <tr r="H44" s="2"/>
        <tr r="H44" s="2"/>
        <tr r="H44" s="2"/>
        <tr r="AT44" s="2"/>
        <tr r="AT44" s="2"/>
        <tr r="AT44" s="2"/>
      </tp>
      <tp t="s">
        <v>#N/A Requesting Data...4283122584</v>
        <stp/>
        <stp>BDP|10008989730173985150</stp>
        <tr r="AD139" s="2"/>
        <tr r="AD139" s="2"/>
        <tr r="AD139" s="2"/>
      </tp>
      <tp t="s">
        <v>#N/A N/A</v>
        <stp/>
        <stp>BDP|17768153563588369060</stp>
        <tr r="AD115" s="1"/>
      </tp>
      <tp t="s">
        <v>#N/A Requesting Data...3766841599</v>
        <stp/>
        <stp>BDP|18407526514030585438</stp>
        <tr r="V159" s="1"/>
      </tp>
      <tp t="s">
        <v>#N/A Requesting Data...3631760424</v>
        <stp/>
        <stp>BDP|12337560131308675461</stp>
        <tr r="AD89" s="1"/>
        <tr r="AD100" s="1"/>
        <tr r="AD106" s="1"/>
        <tr r="AD177" s="1"/>
      </tp>
      <tp t="s">
        <v>#N/A Requesting Data...1694797304</v>
        <stp/>
        <stp>BDP|17308743644694289866</stp>
        <tr r="M100" s="2"/>
        <tr r="M100" s="2"/>
        <tr r="M100" s="2"/>
        <tr r="M147" s="2"/>
        <tr r="M147" s="2"/>
        <tr r="M147" s="2"/>
        <tr r="M165" s="2"/>
        <tr r="M165" s="2"/>
        <tr r="M165" s="2"/>
        <tr r="M221" s="2"/>
        <tr r="M221" s="2"/>
        <tr r="M221" s="2"/>
      </tp>
      <tp t="s">
        <v>#N/A Requesting Data...3752571178</v>
        <stp/>
        <stp>BDP|11340218576924491874</stp>
        <tr r="AA51" s="1"/>
      </tp>
      <tp t="s">
        <v>#N/A Requesting Data...4282710048</v>
        <stp/>
        <stp>BDP|17988991615054127334</stp>
        <tr r="AP4" s="3"/>
        <tr r="AP4" s="3"/>
        <tr r="AP4" s="3"/>
      </tp>
      <tp t="s">
        <v>#N/A Requesting Data...1141033656</v>
        <stp/>
        <stp>BDP|15256543032668042335</stp>
        <tr r="K126" s="1"/>
        <tr r="K168" s="1"/>
      </tp>
      <tp t="s">
        <v>#N/A Requesting Data...4166854494</v>
        <stp/>
        <stp>BDP|13680768285074633043</stp>
        <tr r="E29" s="3"/>
        <tr r="E35" s="3"/>
        <tr r="E62" s="3"/>
        <tr r="E89" s="3"/>
        <tr r="E95" s="3"/>
      </tp>
      <tp t="s">
        <v>#N/A Requesting Data...4287975021</v>
        <stp/>
        <stp>BDP|12503274666676451877</stp>
        <tr r="I106" s="2"/>
      </tp>
      <tp t="s">
        <v>#N/A Requesting Data...2748643664</v>
        <stp/>
        <stp>BDP|17973927471462517382</stp>
        <tr r="AP97" s="3"/>
        <tr r="AP97" s="3"/>
        <tr r="AP97" s="3"/>
      </tp>
      <tp t="s">
        <v>#N/A Requesting Data...3980264065</v>
        <stp/>
        <stp>BDP|10459649722785252978</stp>
        <tr r="Q65" s="3"/>
      </tp>
      <tp t="s">
        <v>#N/A Requesting Data...4073877456</v>
        <stp/>
        <stp>BDP|14117767803808184323</stp>
        <tr r="K139" s="2"/>
        <tr r="K139" s="2"/>
        <tr r="K139" s="2"/>
      </tp>
      <tp t="s">
        <v>#N/A Requesting Data...3805919514</v>
        <stp/>
        <stp>BDP|12563610582176316223</stp>
        <tr r="AD194" s="1"/>
      </tp>
      <tp t="s">
        <v>#N/A Requesting Data...3806031010</v>
        <stp/>
        <stp>BDP|11864497488075601084</stp>
        <tr r="AU80" s="1"/>
        <tr r="AU80" s="1"/>
        <tr r="AU80" s="1"/>
      </tp>
      <tp t="s">
        <v>#N/A Requesting Data...1322540343</v>
        <stp/>
        <stp>BDP|14834876425466854051</stp>
        <tr r="AS145" s="1"/>
      </tp>
      <tp t="s">
        <v>#N/A Requesting Data...3833490773</v>
        <stp/>
        <stp>BDP|13715059145457484840</stp>
        <tr r="Q18" s="3"/>
      </tp>
      <tp t="s">
        <v>#N/A Requesting Data...4063585658</v>
        <stp/>
        <stp>BDP|11725801513465351519</stp>
        <tr r="BC44" s="3"/>
      </tp>
      <tp t="s">
        <v>#N/A Requesting Data...2037879737</v>
        <stp/>
        <stp>BDP|17625253694274705068</stp>
        <tr r="I7" s="3"/>
        <tr r="I7" s="3"/>
        <tr r="I7" s="3"/>
      </tp>
      <tp t="s">
        <v>#N/A Requesting Data...3304549341</v>
        <stp/>
        <stp>BDP|11503742484414543268</stp>
        <tr r="AS32" s="1"/>
        <tr r="AS142" s="1"/>
        <tr r="AS204" s="1"/>
      </tp>
      <tp t="s">
        <v>#N/A Requesting Data...4046961507</v>
        <stp/>
        <stp>BDP|15372739292732367176</stp>
        <tr r="AD143" s="1"/>
      </tp>
      <tp t="s">
        <v>#N/A Requesting Data...4050813386</v>
        <stp/>
        <stp>BDP|15531401457528561419</stp>
        <tr r="I85" s="1"/>
      </tp>
      <tp t="s">
        <v>#N/A Requesting Data...4270351317</v>
        <stp/>
        <stp>BDP|16697862000313412526</stp>
        <tr r="Q105" s="3"/>
        <tr r="Q31" s="3"/>
      </tp>
      <tp t="s">
        <v>#N/A Requesting Data...3890159546</v>
        <stp/>
        <stp>BDP|17632356070969747226</stp>
        <tr r="E36" s="3"/>
      </tp>
      <tp t="s">
        <v>#N/A Requesting Data...3784364325</v>
        <stp/>
        <stp>BDP|12256311141998343575</stp>
        <tr r="Q60" s="5"/>
      </tp>
      <tp t="s">
        <v>#N/A Requesting Data...3833333485</v>
        <stp/>
        <stp>BDP|17644050657938734252</stp>
        <tr r="V190" s="1"/>
      </tp>
      <tp t="s">
        <v>#N/A Requesting Data...3812360497</v>
        <stp/>
        <stp>BDP|14673663097712595149</stp>
        <tr r="E95" s="1"/>
      </tp>
      <tp t="s">
        <v>#N/A Requesting Data...3950237253</v>
        <stp/>
        <stp>BDP|10650916227711673202</stp>
        <tr r="AH32" s="3"/>
        <tr r="AH32" s="3"/>
        <tr r="AH32" s="3"/>
      </tp>
      <tp t="s">
        <v>#N/A Requesting Data...4063950289</v>
        <stp/>
        <stp>BDP|14419904754508576837</stp>
        <tr r="E36" s="2"/>
        <tr r="E96" s="2"/>
        <tr r="E126" s="2"/>
      </tp>
      <tp t="s">
        <v>#N/A Requesting Data...1822205038</v>
        <stp/>
        <stp>BDP|18441988828899257201</stp>
        <tr r="H11" s="1"/>
        <tr r="H11" s="1"/>
        <tr r="H135" s="1"/>
        <tr r="H135" s="1"/>
      </tp>
      <tp t="s">
        <v>#N/A Requesting Data...4194806001</v>
        <stp/>
        <stp>BDP|14144620574754612975</stp>
        <tr r="AI144" s="2"/>
      </tp>
      <tp t="s">
        <v>#N/A Requesting Data...3697030456</v>
        <stp/>
        <stp>BDP|13018593885580898629</stp>
        <tr r="Q55" s="5"/>
      </tp>
      <tp t="s">
        <v>#N/A Requesting Data...3829003730</v>
        <stp/>
        <stp>BDP|14115238223719005579</stp>
        <tr r="K164" s="1"/>
      </tp>
      <tp t="s">
        <v>#N/A Requesting Data...4224632231</v>
        <stp/>
        <stp>BDP|14453904822352206527</stp>
        <tr r="AH129" s="2"/>
      </tp>
      <tp t="s">
        <v>#N/A Requesting Data...4044417206</v>
        <stp/>
        <stp>BDP|12663845403246225456</stp>
        <tr r="AC27" s="3"/>
        <tr r="AC27" s="3"/>
        <tr r="AC27" s="3"/>
      </tp>
      <tp t="s">
        <v>#N/A Requesting Data...3840356550</v>
        <stp/>
        <stp>BDP|14238491493431586145</stp>
        <tr r="Y144" s="1"/>
      </tp>
      <tp t="s">
        <v>#N/A Requesting Data...4037093146</v>
        <stp/>
        <stp>BDP|16850267207458368538</stp>
        <tr r="Q113" s="5"/>
      </tp>
      <tp t="s">
        <v>#N/A Requesting Data...4051424480</v>
        <stp/>
        <stp>BDP|17983919759007134590</stp>
        <tr r="F28" s="2"/>
      </tp>
      <tp t="s">
        <v>#N/A Requesting Data...3880324037</v>
        <stp/>
        <stp>BDP|17845907372386381609</stp>
        <tr r="H88" s="3"/>
        <tr r="H88" s="3"/>
        <tr r="H88" s="3"/>
      </tp>
      <tp t="s">
        <v>#N/A Requesting Data...4196610283</v>
        <stp/>
        <stp>BDP|16481020394035980321</stp>
        <tr r="AR25" s="3"/>
        <tr r="AR25" s="3"/>
        <tr r="AR25" s="3"/>
      </tp>
      <tp t="s">
        <v>#N/A Requesting Data...4015121249</v>
        <stp/>
        <stp>BDP|10130015277479746797</stp>
        <tr r="AJ205" s="2"/>
        <tr r="AJ206" s="2"/>
      </tp>
      <tp t="s">
        <v>#N/A Requesting Data...4287854764</v>
        <stp/>
        <stp>BDP|17171996383279044622</stp>
        <tr r="AL102" s="3"/>
        <tr r="AL102" s="3"/>
        <tr r="AL102" s="3"/>
      </tp>
      <tp t="s">
        <v>#N/A Requesting Data...4019172271</v>
        <stp/>
        <stp>BDP|16034300646288875072</stp>
        <tr r="AI58" s="2"/>
      </tp>
      <tp t="s">
        <v>#N/A Requesting Data...3818509641</v>
        <stp/>
        <stp>BDP|12438826888768699300</stp>
        <tr r="AO45" s="3"/>
        <tr r="AO45" s="3"/>
        <tr r="AO45" s="3"/>
      </tp>
      <tp t="s">
        <v>#N/A Requesting Data...1481668823</v>
        <stp/>
        <stp>BDP|14307889907432476701</stp>
        <tr r="E89" s="1"/>
        <tr r="E100" s="1"/>
        <tr r="E106" s="1"/>
        <tr r="E177" s="1"/>
      </tp>
      <tp t="s">
        <v>#N/A Requesting Data...4025979035</v>
        <stp/>
        <stp>BDP|13092437312749054697</stp>
        <tr r="Q61" s="2"/>
      </tp>
      <tp t="s">
        <v>#N/A Requesting Data...3241668223</v>
        <stp/>
        <stp>BDP|18154579251333903266</stp>
        <tr r="N123" s="1"/>
        <tr r="N185" s="1"/>
      </tp>
      <tp t="s">
        <v>#N/A Requesting Data...4108535389</v>
        <stp/>
        <stp>BDP|10342569647078375092</stp>
        <tr r="E55" s="3"/>
      </tp>
      <tp t="s">
        <v>#N/A Requesting Data...2512713992</v>
        <stp/>
        <stp>BDP|13484444384293529593</stp>
        <tr r="AF64" s="3"/>
        <tr r="AF64" s="3"/>
        <tr r="AF64" s="3"/>
        <tr r="AF74" s="3"/>
        <tr r="AF74" s="3"/>
        <tr r="AF74" s="3"/>
        <tr r="AF51" s="3"/>
        <tr r="AF51" s="3"/>
        <tr r="AF51" s="3"/>
        <tr r="AF3" s="3"/>
        <tr r="AF3" s="3"/>
        <tr r="AF3" s="3"/>
      </tp>
      <tp t="s">
        <v>#N/A Requesting Data...4265744852</v>
        <stp/>
        <stp>BDP|15426490052498353540</stp>
        <tr r="AK66" s="3"/>
        <tr r="AK66" s="3"/>
        <tr r="AK66" s="3"/>
      </tp>
      <tp t="s">
        <v>#N/A Requesting Data...3731507752</v>
        <stp/>
        <stp>BDP|18142297135749018957</stp>
        <tr r="AM32" s="3"/>
        <tr r="AM32" s="3"/>
        <tr r="AM32" s="3"/>
      </tp>
      <tp t="s">
        <v>#N/A Requesting Data...4025363864</v>
        <stp/>
        <stp>BDP|14658176150161840817</stp>
        <tr r="N88" s="3"/>
        <tr r="N88" s="3"/>
        <tr r="N88" s="3"/>
      </tp>
      <tp t="s">
        <v>#N/A Requesting Data...4286647496</v>
        <stp/>
        <stp>BDP|11514238762789490586</stp>
        <tr r="AF91" s="2"/>
        <tr r="AF91" s="2"/>
        <tr r="AF91" s="2"/>
      </tp>
      <tp t="s">
        <v>#N/A Requesting Data...3947448549</v>
        <stp/>
        <stp>BDP|15151936265717670493</stp>
        <tr r="N109" s="2"/>
        <tr r="N109" s="2"/>
        <tr r="N109" s="2"/>
      </tp>
      <tp t="s">
        <v>#N/A Requesting Data...1498491382</v>
        <stp/>
        <stp>BDP|10889706561209313128</stp>
        <tr r="AS113" s="1"/>
      </tp>
      <tp t="s">
        <v>#N/A N/A</v>
        <stp/>
        <stp>BDP|14944279106859423643</stp>
        <tr r="D13" s="10"/>
      </tp>
      <tp t="s">
        <v>#N/A Requesting Data...4255191332</v>
        <stp/>
        <stp>BDP|11580701364091377896</stp>
        <tr r="AQ91" s="3"/>
        <tr r="AQ91" s="3"/>
      </tp>
      <tp t="s">
        <v>#N/A Requesting Data...3906405129</v>
        <stp/>
        <stp>BDP|10640997925886818495</stp>
        <tr r="Q99" s="2"/>
      </tp>
      <tp t="s">
        <v>#N/A Requesting Data...639138569</v>
        <stp/>
        <stp>BDP|10542987723517596500</stp>
        <tr r="AL82" s="3"/>
        <tr r="AL82" s="3"/>
        <tr r="AL82" s="3"/>
      </tp>
      <tp t="s">
        <v>#N/A Requesting Data...4085119725</v>
        <stp/>
        <stp>BDP|14148170378022326968</stp>
        <tr r="AU50" s="2"/>
        <tr r="AU50" s="2"/>
        <tr r="AU50" s="2"/>
      </tp>
      <tp t="s">
        <v>#N/A Requesting Data...4191308554</v>
        <stp/>
        <stp>BDP|18334749391818866759</stp>
        <tr r="AC109" s="2"/>
        <tr r="AC109" s="2"/>
      </tp>
      <tp t="s">
        <v>#N/A Requesting Data...1248107782</v>
        <stp/>
        <stp>BDP|17574588287765053611</stp>
        <tr r="H26" s="1"/>
        <tr r="H131" s="1"/>
      </tp>
      <tp t="s">
        <v>#N/A Requesting Data...3982372517</v>
        <stp/>
        <stp>BDP|11211593192443125737</stp>
        <tr r="AL27" s="3"/>
        <tr r="AL27" s="3"/>
        <tr r="AL27" s="3"/>
      </tp>
      <tp t="s">
        <v>#N/A Requesting Data...3947987053</v>
        <stp/>
        <stp>BDP|17758833139771733413</stp>
        <tr r="AV196" s="2"/>
        <tr r="AV196" s="2"/>
        <tr r="AV197" s="2"/>
        <tr r="AV197" s="2"/>
        <tr r="AV198" s="2"/>
        <tr r="AV198" s="2"/>
      </tp>
      <tp t="s">
        <v>#N/A Requesting Data...3874108989</v>
        <stp/>
        <stp>BDP|14569426083245962464</stp>
        <tr r="AS82" s="1"/>
        <tr r="L82" s="1"/>
        <tr r="L82" s="1"/>
      </tp>
      <tp t="s">
        <v>#N/A Requesting Data...3978350142</v>
        <stp/>
        <stp>BDP|15012101789076261306</stp>
        <tr r="F15" s="2"/>
      </tp>
      <tp t="s">
        <v>#N/A Requesting Data...3906836759</v>
        <stp/>
        <stp>BDP|13468236959799124442</stp>
        <tr r="AS62" s="1"/>
        <tr r="L62" s="1"/>
        <tr r="L62" s="1"/>
      </tp>
      <tp t="s">
        <v>#N/A Requesting Data...3734323837</v>
        <stp/>
        <stp>BDP|17339224088343265704</stp>
        <tr r="J48" s="5"/>
      </tp>
      <tp t="s">
        <v>#N/A Requesting Data...3923797257</v>
        <stp/>
        <stp>BDP|14925954173712639127</stp>
        <tr r="H35" s="5"/>
        <tr r="H54" s="5"/>
      </tp>
      <tp t="s">
        <v>#N/A Requesting Data...3998186602</v>
        <stp/>
        <stp>BDP|14892972757369785845</stp>
        <tr r="AJ170" s="2"/>
      </tp>
      <tp t="s">
        <v>#N/A Requesting Data...3777734223</v>
        <stp/>
        <stp>BDP|17952284593554853114</stp>
        <tr r="Y128" s="5"/>
        <tr r="Y128" s="5"/>
        <tr r="Y128" s="5"/>
        <tr r="Y134" s="5"/>
        <tr r="Y134" s="5"/>
        <tr r="Y134" s="5"/>
        <tr r="Y135" s="5"/>
        <tr r="Y135" s="5"/>
        <tr r="Y135" s="5"/>
      </tp>
      <tp t="s">
        <v>#N/A Requesting Data...3714298955</v>
        <stp/>
        <stp>BDP|18366429224116715184</stp>
        <tr r="AN56" s="3"/>
        <tr r="AN56" s="3"/>
        <tr r="AN56" s="3"/>
        <tr r="AN68" s="3"/>
        <tr r="AN68" s="3"/>
        <tr r="AN68" s="3"/>
      </tp>
      <tp t="s">
        <v>#N/A Requesting Data...4085922294</v>
        <stp/>
        <stp>BDP|10782921157304162196</stp>
        <tr r="Q34" s="2"/>
        <tr r="Q65" s="2"/>
      </tp>
      <tp t="s">
        <v>#N/A Requesting Data...4082827334</v>
        <stp/>
        <stp>BDP|17723520597644954618</stp>
        <tr r="BC174" s="2"/>
      </tp>
      <tp t="s">
        <v>#N/A Requesting Data...3882336066</v>
        <stp/>
        <stp>BDP|18385190064061132755</stp>
        <tr r="AS137" s="2"/>
      </tp>
      <tp t="s">
        <v>#N/A Requesting Data...3911841804</v>
        <stp/>
        <stp>BDP|15074871127691347797</stp>
        <tr r="BC88" s="3"/>
      </tp>
      <tp t="s">
        <v>#N/A Requesting Data...3942241798</v>
        <stp/>
        <stp>BDP|10820080878857108938</stp>
        <tr r="H80" s="2"/>
        <tr r="H80" s="2"/>
        <tr r="H80" s="2"/>
        <tr r="AT80" s="2"/>
        <tr r="AT80" s="2"/>
        <tr r="AT80" s="2"/>
      </tp>
      <tp t="s">
        <v>#N/A Requesting Data...1900307749</v>
        <stp/>
        <stp>BDP|17702472181392876036</stp>
        <tr r="H12" s="1"/>
        <tr r="H12" s="1"/>
        <tr r="H128" s="1"/>
        <tr r="H128" s="1"/>
      </tp>
      <tp t="s">
        <v>#N/A Requesting Data...3860094159</v>
        <stp/>
        <stp>BDP|15400637964159123583</stp>
        <tr r="Q38" s="2"/>
        <tr r="Q71" s="2"/>
      </tp>
      <tp t="s">
        <v>#N/A Requesting Data...4252249629</v>
        <stp/>
        <stp>BDP|15950953821391571625</stp>
        <tr r="AG50" s="2"/>
        <tr r="AG50" s="2"/>
        <tr r="AG50" s="2"/>
      </tp>
      <tp t="s">
        <v>#N/A Requesting Data...4185013016</v>
        <stp/>
        <stp>BDP|15521541075717779997</stp>
        <tr r="Q120" s="5"/>
      </tp>
      <tp t="s">
        <v>#N/A Requesting Data...3753556590</v>
        <stp/>
        <stp>BDP|12626454868380374926</stp>
        <tr r="AK174" s="1"/>
        <tr r="AK174" s="1"/>
        <tr r="AK174" s="1"/>
      </tp>
      <tp t="s">
        <v>#N/A Requesting Data...3943350010</v>
        <stp/>
        <stp>BDP|17962123145882350902</stp>
        <tr r="Q104" s="3"/>
        <tr r="Q26" s="3"/>
      </tp>
      <tp t="s">
        <v>#N/A Requesting Data...4023347567</v>
        <stp/>
        <stp>BDP|11783853102641802157</stp>
        <tr r="AJ135" s="2"/>
      </tp>
      <tp t="s">
        <v>#N/A Requesting Data...3964183821</v>
        <stp/>
        <stp>BDP|13785392373388679666</stp>
        <tr r="AR57" s="2"/>
      </tp>
      <tp t="s">
        <v>#N/A Requesting Data...4131930266</v>
        <stp/>
        <stp>BDP|11252469238216746967</stp>
        <tr r="AS124" s="2"/>
        <tr r="AS188" s="2"/>
        <tr r="AS189" s="2"/>
      </tp>
      <tp t="s">
        <v>#N/A Requesting Data...4291591508</v>
        <stp/>
        <stp>BDP|18229091425852477170</stp>
        <tr r="AC50" s="2"/>
        <tr r="AC50" s="2"/>
      </tp>
      <tp t="s">
        <v>#N/A Requesting Data...3903917278</v>
        <stp/>
        <stp>BDP|12281885480249166265</stp>
        <tr r="AP102" s="3"/>
        <tr r="AP102" s="3"/>
        <tr r="AP102" s="3"/>
      </tp>
      <tp t="s">
        <v>#N/A Requesting Data...3920414415</v>
        <stp/>
        <stp>BDP|16980267130808791652</stp>
        <tr r="AS9" s="3"/>
        <tr r="AS9" s="3"/>
        <tr r="AS9" s="3"/>
      </tp>
      <tp t="s">
        <v>#N/A Requesting Data...4011132539</v>
        <stp/>
        <stp>BDP|11682961738050323267</stp>
        <tr r="AC17" s="3"/>
        <tr r="AC17" s="3"/>
        <tr r="AC17" s="3"/>
      </tp>
      <tp t="s">
        <v>#N/A Requesting Data...3807150916</v>
        <stp/>
        <stp>BDP|17519854502333820577</stp>
        <tr r="F20" s="1"/>
      </tp>
      <tp t="s">
        <v>#N/A Requesting Data...3995261646</v>
        <stp/>
        <stp>BDP|17151285556568008126</stp>
        <tr r="H136" s="2"/>
        <tr r="H136" s="2"/>
        <tr r="H136" s="2"/>
        <tr r="AT136" s="2"/>
        <tr r="AT136" s="2"/>
        <tr r="AT136" s="2"/>
      </tp>
      <tp t="s">
        <v>#N/A Requesting Data...3933656174</v>
        <stp/>
        <stp>BDP|13937303196203481369</stp>
        <tr r="AO18" s="2"/>
      </tp>
      <tp t="s">
        <v>#N/A Requesting Data...4221614080</v>
        <stp/>
        <stp>BDP|15458403179696217920</stp>
        <tr r="I102" s="2"/>
      </tp>
      <tp t="s">
        <v>#N/A Requesting Data...4212536249</v>
        <stp/>
        <stp>BDP|18220134136684880728</stp>
        <tr r="F46" s="3"/>
      </tp>
      <tp t="s">
        <v>#N/A Requesting Data...4087916452</v>
        <stp/>
        <stp>BDP|16933176571481576876</stp>
        <tr r="AN88" s="3"/>
        <tr r="AN88" s="3"/>
        <tr r="AN88" s="3"/>
      </tp>
      <tp t="s">
        <v>#N/A Requesting Data...4260836124</v>
        <stp/>
        <stp>BDP|13728861929674224477</stp>
        <tr r="AO162" s="1"/>
      </tp>
      <tp t="s">
        <v>#N/A Requesting Data...4287468949</v>
        <stp/>
        <stp>BDP|13559602199174677174</stp>
        <tr r="AI33" s="2"/>
      </tp>
      <tp t="s">
        <v>#N/A Requesting Data...3847411463</v>
        <stp/>
        <stp>BDP|12679577622525774996</stp>
        <tr r="M42" s="2"/>
        <tr r="M42" s="2"/>
        <tr r="M42" s="2"/>
        <tr r="M76" s="2"/>
        <tr r="M76" s="2"/>
        <tr r="M76" s="2"/>
      </tp>
      <tp t="s">
        <v>#N/A Requesting Data...3040282393</v>
        <stp/>
        <stp>BDP|10885342117158495339</stp>
        <tr r="F85" s="3"/>
        <tr r="F100" s="3"/>
      </tp>
      <tp t="s">
        <v>#N/A Requesting Data...1425544535</v>
        <stp/>
        <stp>BDP|10855364981106494470</stp>
        <tr r="I10" s="1"/>
        <tr r="I134" s="1"/>
      </tp>
      <tp t="s">
        <v>#N/A Requesting Data...3826437289</v>
        <stp/>
        <stp>BDP|12281818579427387354</stp>
        <tr r="V21" s="3"/>
      </tp>
      <tp t="s">
        <v>#N/A Requesting Data...4033074798</v>
        <stp/>
        <stp>BDP|15736929748234859592</stp>
        <tr r="Q159" s="1"/>
      </tp>
      <tp t="s">
        <v>#N/A Requesting Data...4247016287</v>
        <stp/>
        <stp>BDP|12020040940468124799</stp>
        <tr r="AF27" s="3"/>
        <tr r="AF27" s="3"/>
      </tp>
      <tp t="s">
        <v>#N/A Requesting Data...3134487524</v>
        <stp/>
        <stp>BDP|13010165298945192739</stp>
        <tr r="D15" s="10"/>
      </tp>
      <tp t="s">
        <v>#N/A Requesting Data...4179983999</v>
        <stp/>
        <stp>BDP|13049994462292070779</stp>
        <tr r="AO62" s="1"/>
      </tp>
      <tp t="s">
        <v>#N/A Requesting Data...620589407</v>
        <stp/>
        <stp>BDP|14162982745291723177</stp>
        <tr r="AI10" s="2"/>
        <tr r="AI40" s="2"/>
        <tr r="AI178" s="2"/>
        <tr r="AI179" s="2"/>
      </tp>
      <tp t="s">
        <v>#N/A Requesting Data...3785761333</v>
        <stp/>
        <stp>BDP|15527643638630367963</stp>
        <tr r="N234" s="2"/>
        <tr r="N234" s="2"/>
        <tr r="N234" s="2"/>
        <tr r="N235" s="2"/>
        <tr r="N235" s="2"/>
        <tr r="N235" s="2"/>
        <tr r="N236" s="2"/>
        <tr r="N236" s="2"/>
        <tr r="N236" s="2"/>
      </tp>
      <tp t="s">
        <v>#N/A Requesting Data...2056447954</v>
        <stp/>
        <stp>BDP|10913013497468221816</stp>
        <tr r="AU11" s="1"/>
        <tr r="AU11" s="1"/>
        <tr r="AU11" s="1"/>
        <tr r="AU135" s="1"/>
        <tr r="AU135" s="1"/>
        <tr r="AU135" s="1"/>
      </tp>
      <tp t="s">
        <v>#N/A Requesting Data...3199111663</v>
        <stp/>
        <stp>BDP|16817753413181229803</stp>
        <tr r="AJ43" s="3"/>
        <tr r="AJ43" s="3"/>
        <tr r="AJ43" s="3"/>
        <tr r="AJ61" s="3"/>
        <tr r="AJ61" s="3"/>
        <tr r="AJ61" s="3"/>
        <tr r="AJ69" s="3"/>
        <tr r="AJ69" s="3"/>
        <tr r="AJ69" s="3"/>
        <tr r="AJ77" s="3"/>
        <tr r="AJ77" s="3"/>
        <tr r="AJ77" s="3"/>
      </tp>
      <tp t="s">
        <v>#N/A Requesting Data...4047278828</v>
        <stp/>
        <stp>BDP|10753255737309033191</stp>
        <tr r="Q107" s="1"/>
        <tr r="Q149" s="1"/>
      </tp>
      <tp t="s">
        <v>#N/A Requesting Data...1527710617</v>
        <stp/>
        <stp>BDP|14506631889281047236</stp>
        <tr r="AQ69" s="2"/>
        <tr r="AQ134" s="2"/>
        <tr r="AQ149" s="2"/>
        <tr r="AQ163" s="2"/>
        <tr r="AQ164" s="2"/>
      </tp>
      <tp t="s">
        <v>#N/A Requesting Data...4114561870</v>
        <stp/>
        <stp>BDP|15837199219245511918</stp>
        <tr r="Y53" s="5"/>
        <tr r="Y53" s="5"/>
        <tr r="Y53" s="5"/>
        <tr r="Y123" s="5"/>
        <tr r="Y123" s="5"/>
        <tr r="Y123" s="5"/>
      </tp>
      <tp t="s">
        <v>#N/A N/A</v>
        <stp/>
        <stp>BDP|13803254396797260655</stp>
        <tr r="AL59" s="3"/>
        <tr r="AL59" s="3"/>
        <tr r="AL59" s="3"/>
        <tr r="AL87" s="3"/>
        <tr r="AL87" s="3"/>
        <tr r="AL87" s="3"/>
        <tr r="AL99" s="3"/>
        <tr r="AL99" s="3"/>
        <tr r="AL99" s="3"/>
      </tp>
      <tp t="s">
        <v>#N/A Requesting Data...3927881032</v>
        <stp/>
        <stp>BDP|13968837426070034004</stp>
        <tr r="BC199" s="2"/>
      </tp>
      <tp t="s">
        <v>#N/A Requesting Data...4271378044</v>
        <stp/>
        <stp>BDP|12064131983115445787</stp>
        <tr r="AD3" s="2"/>
        <tr r="AD3" s="2"/>
        <tr r="AD3" s="2"/>
      </tp>
      <tp t="s">
        <v>#N/A Requesting Data...1928964497</v>
        <stp/>
        <stp>BDP|16996168560010200814</stp>
        <tr r="H55" s="1"/>
      </tp>
      <tp t="s">
        <v>#N/A Requesting Data...4129900370</v>
        <stp/>
        <stp>BDP|15457703688721660263</stp>
        <tr r="Y23" s="1"/>
      </tp>
      <tp t="s">
        <v>#N/A Requesting Data...4219108645</v>
        <stp/>
        <stp>BDP|17879417057379780660</stp>
        <tr r="N201" s="2"/>
        <tr r="N201" s="2"/>
        <tr r="N201" s="2"/>
      </tp>
      <tp t="s">
        <v>#N/A Requesting Data...4068452951</v>
        <stp/>
        <stp>BDP|18365702958823553010</stp>
        <tr r="M6" s="3"/>
        <tr r="M6" s="3"/>
        <tr r="M6" s="3"/>
      </tp>
      <tp t="s">
        <v>#N/A Requesting Data...4231112183</v>
        <stp/>
        <stp>BDP|18259342369011570558</stp>
        <tr r="N94" s="1"/>
      </tp>
      <tp t="s">
        <v>#N/A Requesting Data...3818119451</v>
        <stp/>
        <stp>BDP|16153973122831217597</stp>
        <tr r="AI13" s="2"/>
        <tr r="AI155" s="2"/>
        <tr r="AI219" s="2"/>
      </tp>
      <tp t="s">
        <v>#N/A Requesting Data...915344313</v>
        <stp/>
        <stp>BDP|12419622069839675262</stp>
        <tr r="Q37" s="1"/>
        <tr r="Q170" s="1"/>
      </tp>
      <tp t="s">
        <v>#N/A Requesting Data...4222564891</v>
        <stp/>
        <stp>BDP|11890036617918403178</stp>
        <tr r="H176" s="1"/>
      </tp>
      <tp t="s">
        <v>#N/A Requesting Data...3941103831</v>
        <stp/>
        <stp>BDP|15427184790374721045</stp>
        <tr r="AG48" s="2"/>
        <tr r="AG48" s="2"/>
        <tr r="AG48" s="2"/>
        <tr r="AG224" s="2"/>
        <tr r="AG224" s="2"/>
        <tr r="AG224" s="2"/>
      </tp>
      <tp t="s">
        <v>#N/A Requesting Data...4122757172</v>
        <stp/>
        <stp>BDP|10014499051220389843</stp>
        <tr r="AS28" s="2"/>
      </tp>
      <tp t="s">
        <v>#N/A Requesting Data...3768819013</v>
        <stp/>
        <stp>BDP|10967243075034508825</stp>
        <tr r="Q3" s="2"/>
      </tp>
      <tp t="s">
        <v>#N/A Requesting Data...3628547048</v>
        <stp/>
        <stp>BDP|18429000573440053683</stp>
        <tr r="Q35" s="2"/>
      </tp>
      <tp t="s">
        <v>#N/A Requesting Data...3896665538</v>
        <stp/>
        <stp>BDP|13493616571032909928</stp>
        <tr r="L12" s="2"/>
        <tr r="L12" s="2"/>
        <tr r="L12" s="2"/>
      </tp>
      <tp t="s">
        <v>#N/A Requesting Data...3903875363</v>
        <stp/>
        <stp>BDP|11583841736290147399</stp>
        <tr r="AT174" s="1"/>
      </tp>
      <tp t="s">
        <v>#N/A Requesting Data...3850740583</v>
        <stp/>
        <stp>BDP|16334905225251035591</stp>
        <tr r="AK120" s="2"/>
        <tr r="AK120" s="2"/>
        <tr r="AK120" s="2"/>
        <tr r="AK184" s="2"/>
        <tr r="AK184" s="2"/>
        <tr r="AK184" s="2"/>
        <tr r="AK185" s="2"/>
        <tr r="AK185" s="2"/>
        <tr r="AK185" s="2"/>
      </tp>
      <tp t="s">
        <v>#N/A Requesting Data...4020809390</v>
        <stp/>
        <stp>BDP|18300241598509667364</stp>
        <tr r="BC53" s="3"/>
      </tp>
      <tp t="s">
        <v>#N/A Requesting Data...1491083080</v>
        <stp/>
        <stp>BDP|13564544780217768093</stp>
        <tr r="Q74" s="2"/>
        <tr r="Q113" s="2"/>
        <tr r="Q154" s="2"/>
        <tr r="Q193" s="2"/>
        <tr r="Q194" s="2"/>
        <tr r="Q216" s="2"/>
        <tr r="Q228" s="2"/>
      </tp>
      <tp t="s">
        <v>#N/A Requesting Data...658219562</v>
        <stp/>
        <stp>BDP|16108112043609454385</stp>
        <tr r="AF41" s="2"/>
        <tr r="AF41" s="2"/>
        <tr r="AF41" s="2"/>
        <tr r="AF75" s="2"/>
        <tr r="AF75" s="2"/>
        <tr r="AF75" s="2"/>
        <tr r="AF115" s="2"/>
        <tr r="AF115" s="2"/>
        <tr r="AF115" s="2"/>
        <tr r="AF138" s="2"/>
        <tr r="AF138" s="2"/>
        <tr r="AF138" s="2"/>
        <tr r="AF200" s="2"/>
        <tr r="AF200" s="2"/>
        <tr r="AF200" s="2"/>
      </tp>
      <tp t="s">
        <v>#N/A Requesting Data...3976776688</v>
        <stp/>
        <stp>BDP|11032790259773978967</stp>
        <tr r="E50" s="2"/>
      </tp>
      <tp t="s">
        <v>#N/A Requesting Data...4241223301</v>
        <stp/>
        <stp>BDP|13850299689381527129</stp>
        <tr r="AI135" s="2"/>
      </tp>
      <tp t="s">
        <v>#N/A Requesting Data...3839778791</v>
        <stp/>
        <stp>BDP|15806122008169540483</stp>
        <tr r="Q4" s="1"/>
      </tp>
      <tp t="s">
        <v>#N/A Requesting Data...4105401363</v>
        <stp/>
        <stp>BDP|18416001567480580785</stp>
        <tr r="AJ11" s="3"/>
        <tr r="AJ11" s="3"/>
        <tr r="AJ11" s="3"/>
      </tp>
      <tp t="s">
        <v>#N/A Requesting Data...3862133872</v>
        <stp/>
        <stp>BDP|13036091367978907492</stp>
        <tr r="Q30" s="2"/>
      </tp>
      <tp t="s">
        <v>#N/A Requesting Data...3856355733</v>
        <stp/>
        <stp>BDP|12091971572871382487</stp>
        <tr r="K21" s="1"/>
      </tp>
      <tp t="s">
        <v>#N/A Requesting Data...4181613967</v>
        <stp/>
        <stp>BDP|13790984408573133088</stp>
        <tr r="I164" s="1"/>
      </tp>
      <tp t="s">
        <v>#N/A Requesting Data...3971666255</v>
        <stp/>
        <stp>BDP|10920413974738558271</stp>
        <tr r="Z76" s="1"/>
      </tp>
      <tp t="s">
        <v>#N/A Requesting Data...929120578</v>
        <stp/>
        <stp>BDP|13600630395624639184</stp>
        <tr r="V105" s="1"/>
        <tr r="V160" s="1"/>
      </tp>
      <tp t="s">
        <v>#N/A Requesting Data...3917163000</v>
        <stp/>
        <stp>BDP|13667242293087804674</stp>
        <tr r="M86" s="2"/>
        <tr r="M86" s="2"/>
        <tr r="M222" s="2"/>
        <tr r="M222" s="2"/>
      </tp>
      <tp t="s">
        <v>#N/A Requesting Data...1087149450</v>
        <stp/>
        <stp>BDP|17135012986777806101</stp>
        <tr r="AI226" s="2"/>
      </tp>
      <tp t="s">
        <v>#N/A Requesting Data...1880136396</v>
        <stp/>
        <stp>BDP|10378712615209005691</stp>
        <tr r="AP13" s="2"/>
        <tr r="AP155" s="2"/>
        <tr r="AP219" s="2"/>
      </tp>
      <tp t="s">
        <v>#N/A Requesting Data...3563729567</v>
        <stp/>
        <stp>BDP|16760209624506540988</stp>
        <tr r="AH168" s="2"/>
        <tr r="AH169" s="2"/>
      </tp>
      <tp t="s">
        <v>#N/A Requesting Data...3418774664</v>
        <stp/>
        <stp>BDP|14681796524289494110</stp>
        <tr r="E130" s="1"/>
      </tp>
      <tp t="s">
        <v>#N/A Requesting Data...2600508211</v>
        <stp/>
        <stp>BDP|17358661280308212893</stp>
        <tr r="H55" s="1"/>
        <tr r="H55" s="1"/>
      </tp>
      <tp t="s">
        <v>#N/A Requesting Data...1950094164</v>
        <stp/>
        <stp>BDP|16777649955989174595</stp>
        <tr r="AT143" s="1"/>
      </tp>
      <tp t="s">
        <v>#N/A Requesting Data...3846969346</v>
        <stp/>
        <stp>BDP|16107947158404338704</stp>
        <tr r="AK22" s="2"/>
        <tr r="AK22" s="2"/>
        <tr r="AK22" s="2"/>
        <tr r="AK210" s="2"/>
        <tr r="AK210" s="2"/>
        <tr r="AK210" s="2"/>
        <tr r="AK211" s="2"/>
        <tr r="AK211" s="2"/>
        <tr r="AK211" s="2"/>
      </tp>
      <tp t="s">
        <v>#N/A Requesting Data...3923789182</v>
        <stp/>
        <stp>BDP|14131856676191805340</stp>
        <tr r="P6" s="4"/>
        <tr r="P7" s="4"/>
        <tr r="P8" s="4"/>
        <tr r="P5" s="4"/>
      </tp>
      <tp t="s">
        <v>#N/A Requesting Data...2934527640</v>
        <stp/>
        <stp>BDP|17144098898490136701</stp>
        <tr r="N111" s="1"/>
      </tp>
      <tp t="s">
        <v>#N/A Requesting Data...4228261128</v>
        <stp/>
        <stp>BDP|18408174714864752516</stp>
        <tr r="AL142" s="2"/>
      </tp>
      <tp t="s">
        <v>#N/A Requesting Data...3971566197</v>
        <stp/>
        <stp>BDP|18146267282559110258</stp>
        <tr r="Q64" s="2"/>
      </tp>
      <tp t="s">
        <v>#N/A Requesting Data...3823240127</v>
        <stp/>
        <stp>BDP|17041786107529896060</stp>
        <tr r="M226" s="2"/>
        <tr r="M226" s="2"/>
        <tr r="M226" s="2"/>
      </tp>
      <tp t="s">
        <v>#N/A Requesting Data...3877944469</v>
        <stp/>
        <stp>BDP|15696218502848661621</stp>
        <tr r="J37" s="2"/>
        <tr r="J70" s="2"/>
      </tp>
      <tp t="s">
        <v>#N/A Requesting Data...3815530713</v>
        <stp/>
        <stp>BDP|16833235916525596997</stp>
        <tr r="AA38" s="1"/>
        <tr r="AA58" s="1"/>
      </tp>
      <tp t="s">
        <v>#N/A Requesting Data...3860070917</v>
        <stp/>
        <stp>BDP|11380970770122209475</stp>
        <tr r="AG101" s="3"/>
        <tr r="AG101" s="3"/>
        <tr r="AG101" s="3"/>
        <tr r="AG12" s="3"/>
        <tr r="AG12" s="3"/>
        <tr r="AG12" s="3"/>
        <tr r="AG28" s="3"/>
        <tr r="AG28" s="3"/>
        <tr r="AG28" s="3"/>
      </tp>
      <tp t="s">
        <v>#N/A Requesting Data...3951099664</v>
        <stp/>
        <stp>BDP|12929239327779563299</stp>
        <tr r="AT84" s="1"/>
      </tp>
      <tp t="s">
        <v>#N/A Requesting Data...3802448145</v>
        <stp/>
        <stp>BDP|14465132937489570645</stp>
        <tr r="Z183" s="1"/>
        <tr r="Z28" s="1"/>
      </tp>
      <tp t="s">
        <v>#N/A Requesting Data...4165190540</v>
        <stp/>
        <stp>BDP|13734558092164996282</stp>
        <tr r="F13" s="5"/>
      </tp>
      <tp t="s">
        <v>#N/A N/A</v>
        <stp/>
        <stp>BDP|10135737986746509002</stp>
        <tr r="N132" s="1"/>
      </tp>
      <tp t="s">
        <v>#N/A Requesting Data...4166912911</v>
        <stp/>
        <stp>BDP|17893006707449620789</stp>
        <tr r="F209" s="1"/>
      </tp>
      <tp t="s">
        <v>#N/A Requesting Data...3907027450</v>
        <stp/>
        <stp>BDP|16166810815757069141</stp>
        <tr r="Q15" s="2"/>
      </tp>
      <tp t="s">
        <v>#N/A Requesting Data...1958585127</v>
        <stp/>
        <stp>BDP|13701941038618916833</stp>
        <tr r="AL163" s="1"/>
      </tp>
      <tp t="s">
        <v>#N/A Requesting Data...3777014256</v>
        <stp/>
        <stp>BDP|13950963902580405387</stp>
        <tr r="J20" s="9"/>
      </tp>
      <tp t="s">
        <v>#N/A Requesting Data...4131780430</v>
        <stp/>
        <stp>BDP|11811359799234095657</stp>
        <tr r="M60" s="1"/>
        <tr r="M60" s="1"/>
      </tp>
      <tp t="s">
        <v>#N/A Requesting Data...4187300204</v>
        <stp/>
        <stp>BDP|10010181468818978694</stp>
        <tr r="AD11" s="2"/>
        <tr r="AD11" s="2"/>
        <tr r="AD11" s="2"/>
      </tp>
      <tp t="s">
        <v>#N/A Requesting Data...3834271690</v>
        <stp/>
        <stp>BDP|11477115639428959258</stp>
        <tr r="AN129" s="2"/>
      </tp>
      <tp t="s">
        <v>#N/A Requesting Data...4079645496</v>
        <stp/>
        <stp>BDP|14701016080946041361</stp>
        <tr r="AG140" s="2"/>
        <tr r="AG140" s="2"/>
        <tr r="AG140" s="2"/>
      </tp>
      <tp t="s">
        <v>#N/A Requesting Data...4242435019</v>
        <stp/>
        <stp>BDP|13725745879468226288</stp>
        <tr r="Q3" s="4"/>
        <tr r="Q4" s="4"/>
      </tp>
      <tp t="s">
        <v>#N/A Requesting Data...4154194588</v>
        <stp/>
        <stp>BDP|10489403307694731947</stp>
        <tr r="F119" s="5"/>
        <tr r="F96" s="5"/>
      </tp>
      <tp t="s">
        <v>#N/A Requesting Data...2554884277</v>
        <stp/>
        <stp>BDP|10733465793555493165</stp>
        <tr r="BC35" s="2"/>
      </tp>
      <tp t="s">
        <v>#N/A Requesting Data...3868520193</v>
        <stp/>
        <stp>BDP|12531274325353221858</stp>
        <tr r="F12" s="9"/>
        <tr r="F32" s="3"/>
      </tp>
      <tp t="s">
        <v>#N/A Requesting Data...4268059504</v>
        <stp/>
        <stp>BDP|15860135409308741557</stp>
        <tr r="AR67" s="2"/>
      </tp>
      <tp t="s">
        <v>#N/A Requesting Data...3652619209</v>
        <stp/>
        <stp>BDP|10117152595553079213</stp>
        <tr r="AF97" s="2"/>
        <tr r="AF97" s="2"/>
        <tr r="AF97" s="2"/>
      </tp>
      <tp t="s">
        <v>#N/A Requesting Data...1620132609</v>
        <stp/>
        <stp>BDP|11259782799691443777</stp>
        <tr r="AS38" s="3"/>
        <tr r="AS38" s="3"/>
        <tr r="AS38" s="3"/>
      </tp>
      <tp t="s">
        <v>#N/A Requesting Data...1831026827</v>
        <stp/>
        <stp>BDP|16717902097517851881</stp>
        <tr r="L22" s="2"/>
        <tr r="L22" s="2"/>
        <tr r="L22" s="2"/>
        <tr r="L210" s="2"/>
        <tr r="L210" s="2"/>
        <tr r="L210" s="2"/>
        <tr r="L211" s="2"/>
        <tr r="L211" s="2"/>
        <tr r="L211" s="2"/>
      </tp>
      <tp t="s">
        <v>#N/A Requesting Data...3850456379</v>
        <stp/>
        <stp>BDP|11778444499220811521</stp>
        <tr r="AN15" s="2"/>
      </tp>
      <tp t="s">
        <v>#N/A Requesting Data...1319325106</v>
        <stp/>
        <stp>BDP|13216620883075200110</stp>
        <tr r="F20" s="2"/>
        <tr r="F158" s="2"/>
        <tr r="F209" s="2"/>
        <tr r="F231" s="2"/>
      </tp>
      <tp t="s">
        <v>#N/A Requesting Data...4229312601</v>
        <stp/>
        <stp>BDP|18077168840866348252</stp>
        <tr r="Q179" s="1"/>
      </tp>
      <tp t="s">
        <v>#N/A Requesting Data...3963216071</v>
        <stp/>
        <stp>BDP|15978477913588463193</stp>
        <tr r="AA21" s="1"/>
      </tp>
      <tp t="s">
        <v>#N/A Requesting Data...4247498203</v>
        <stp/>
        <stp>BDP|14265546172766501917</stp>
        <tr r="AG61" s="2"/>
        <tr r="AG61" s="2"/>
        <tr r="AG61" s="2"/>
      </tp>
      <tp t="s">
        <v>#N/A Requesting Data...4272451298</v>
        <stp/>
        <stp>BDP|14014254961709438006</stp>
        <tr r="F170" s="2"/>
      </tp>
      <tp t="s">
        <v>#N/A N/A</v>
        <stp/>
        <stp>BDP|14885553521053880978</stp>
        <tr r="J11" s="1"/>
        <tr r="J135" s="1"/>
      </tp>
      <tp t="s">
        <v>#N/A Requesting Data...4153678462</v>
        <stp/>
        <stp>BDP|13718452981831913791</stp>
        <tr r="K182" s="1"/>
      </tp>
      <tp t="s">
        <v>#N/A Requesting Data...958236322</v>
        <stp/>
        <stp>BDP|11033119961196668957</stp>
        <tr r="AE3" s="3"/>
        <tr r="AE3" s="3"/>
        <tr r="AE3" s="3"/>
        <tr r="AE51" s="3"/>
        <tr r="AE51" s="3"/>
        <tr r="AE51" s="3"/>
        <tr r="AE64" s="3"/>
        <tr r="AE64" s="3"/>
        <tr r="AE64" s="3"/>
        <tr r="AE74" s="3"/>
        <tr r="AE74" s="3"/>
        <tr r="AE74" s="3"/>
      </tp>
      <tp t="s">
        <v>#N/A Requesting Data...4276809904</v>
        <stp/>
        <stp>BDP|16791513065898682460</stp>
        <tr r="AS120" s="2"/>
        <tr r="AS184" s="2"/>
        <tr r="AS185" s="2"/>
      </tp>
      <tp t="s">
        <v>#N/A Requesting Data...4268093556</v>
        <stp/>
        <stp>BDP|18389296111420907212</stp>
        <tr r="AK73" s="1"/>
        <tr r="AK73" s="1"/>
        <tr r="AK73" s="1"/>
      </tp>
      <tp t="s">
        <v>#N/A Requesting Data...3631899826</v>
        <stp/>
        <stp>BDP|13798102481324742720</stp>
        <tr r="I88" s="1"/>
        <tr r="I155" s="1"/>
      </tp>
      <tp t="s">
        <v>#N/A Requesting Data...309115019</v>
        <stp/>
        <stp>BDP|16885141891310725794</stp>
        <tr r="AS104" s="2"/>
      </tp>
      <tp t="s">
        <v>#N/A Requesting Data...576088569</v>
        <stp/>
        <stp>BDP|12701862859476235096</stp>
        <tr r="AH82" s="3"/>
        <tr r="AH82" s="3"/>
        <tr r="AH82" s="3"/>
      </tp>
      <tp t="s">
        <v>#N/A Requesting Data...3855980242</v>
        <stp/>
        <stp>BDP|14919588523412866899</stp>
        <tr r="AN34" s="3"/>
        <tr r="AN34" s="3"/>
      </tp>
      <tp t="s">
        <v>#N/A Requesting Data...4267396540</v>
        <stp/>
        <stp>BDP|10276863634064024637</stp>
        <tr r="E36" s="9"/>
      </tp>
      <tp t="s">
        <v>#N/A Requesting Data...3923137300</v>
        <stp/>
        <stp>BDP|10347276023411779831</stp>
        <tr r="AU92" s="1"/>
        <tr r="AU92" s="1"/>
        <tr r="AU92" s="1"/>
      </tp>
      <tp t="s">
        <v>#N/A Requesting Data...3942440913</v>
        <stp/>
        <stp>BDP|13046614649609337185</stp>
        <tr r="AK167" s="1"/>
        <tr r="AK167" s="1"/>
        <tr r="AK167" s="1"/>
      </tp>
      <tp t="s">
        <v>#N/A Requesting Data...2351976699</v>
        <stp/>
        <stp>BDP|15693026143948060040</stp>
        <tr r="AS129" s="1"/>
      </tp>
      <tp t="s">
        <v>#N/A Requesting Data...3927631881</v>
        <stp/>
        <stp>BDP|16507964050264380739</stp>
        <tr r="AF66" s="3"/>
        <tr r="AF66" s="3"/>
      </tp>
      <tp t="s">
        <v>#N/A Requesting Data...4038955270</v>
        <stp/>
        <stp>BDP|12081995342741099785</stp>
        <tr r="F44" s="2"/>
      </tp>
      <tp t="s">
        <v>#N/A Requesting Data...3305496643</v>
        <stp/>
        <stp>BDP|18305255754541576741</stp>
        <tr r="AH17" s="2"/>
        <tr r="AH107" s="2"/>
      </tp>
      <tp t="s">
        <v>#N/A Requesting Data...2265097654</v>
        <stp/>
        <stp>BDP|17915373138088332664</stp>
        <tr r="H13" s="1"/>
      </tp>
      <tp t="s">
        <v>#N/A Requesting Data...3960186571</v>
        <stp/>
        <stp>BDP|13495850431657692653</stp>
        <tr r="AD63" s="1"/>
      </tp>
      <tp t="s">
        <v>#N/A Requesting Data...994933703</v>
        <stp/>
        <stp>BDP|14568473942165679857</stp>
        <tr r="AR22" s="2"/>
        <tr r="AR210" s="2"/>
        <tr r="AR211" s="2"/>
      </tp>
      <tp t="s">
        <v>#N/A Requesting Data...4016620492</v>
        <stp/>
        <stp>BDP|14497214440189740201</stp>
        <tr r="E92" s="1"/>
      </tp>
      <tp t="s">
        <v>#N/A Requesting Data...3996937261</v>
        <stp/>
        <stp>BDP|11472648191775470271</stp>
        <tr r="AS84" s="2"/>
      </tp>
      <tp t="s">
        <v>#N/A Requesting Data...4139546227</v>
        <stp/>
        <stp>BDP|12848626415898544480</stp>
        <tr r="AV23" s="3"/>
        <tr r="AV23" s="3"/>
      </tp>
      <tp t="s">
        <v>#N/A Requesting Data...4081025759</v>
        <stp/>
        <stp>BDP|16342958445505746763</stp>
        <tr r="V154" s="1"/>
      </tp>
      <tp t="s">
        <v>#N/A Requesting Data...1609108134</v>
        <stp/>
        <stp>BDP|12998424492367337180</stp>
        <tr r="Y40" s="1"/>
        <tr r="Y81" s="1"/>
        <tr r="Y96" s="1"/>
        <tr r="Y97" s="1"/>
      </tp>
      <tp t="s">
        <v>#N/A Requesting Data...4247424957</v>
        <stp/>
        <stp>BDP|13794512417668438672</stp>
        <tr r="Q13" s="3"/>
      </tp>
      <tp t="s">
        <v>#N/A Requesting Data...4168825939</v>
        <stp/>
        <stp>BDP|16131249846518231130</stp>
        <tr r="AJ91" s="2"/>
      </tp>
      <tp t="s">
        <v>#N/A Requesting Data...3892756485</v>
        <stp/>
        <stp>BDP|16464764523689019339</stp>
        <tr r="E18" s="9"/>
      </tp>
      <tp t="s">
        <v>#N/A Requesting Data...1086343961</v>
        <stp/>
        <stp>BDP|15435325371029558100</stp>
        <tr r="AK98" s="1"/>
        <tr r="AK98" s="1"/>
        <tr r="AK98" s="1"/>
        <tr r="AK99" s="1"/>
        <tr r="AK99" s="1"/>
        <tr r="AK99" s="1"/>
        <tr r="AK109" s="1"/>
        <tr r="AK109" s="1"/>
        <tr r="AK109" s="1"/>
        <tr r="AK161" s="1"/>
        <tr r="AK161" s="1"/>
        <tr r="AK161" s="1"/>
      </tp>
      <tp t="s">
        <v>#N/A Requesting Data...3909131692</v>
        <stp/>
        <stp>BDP|17219330423877585852</stp>
        <tr r="Y4" s="1"/>
      </tp>
      <tp t="s">
        <v>#N/A Requesting Data...1765936761</v>
        <stp/>
        <stp>BDP|10989778519058274776</stp>
        <tr r="J74" s="2"/>
        <tr r="J113" s="2"/>
        <tr r="J154" s="2"/>
        <tr r="J193" s="2"/>
        <tr r="J194" s="2"/>
        <tr r="J216" s="2"/>
        <tr r="J228" s="2"/>
      </tp>
      <tp t="s">
        <v>#N/A N/A</v>
        <stp/>
        <stp>BDP|12629284438088762231</stp>
        <tr r="J124" s="1"/>
      </tp>
      <tp t="s">
        <v>#N/A Requesting Data...3812589999</v>
        <stp/>
        <stp>BDP|10698912337655693644</stp>
        <tr r="X139" s="1"/>
        <tr r="X205" s="1"/>
        <tr r="X35" s="1"/>
      </tp>
      <tp t="s">
        <v>#N/A Requesting Data...3958171137</v>
        <stp/>
        <stp>BDP|16487926457467426478</stp>
        <tr r="H50" s="1"/>
        <tr r="H50" s="1"/>
      </tp>
      <tp t="s">
        <v>#N/A Requesting Data...3910399270</v>
        <stp/>
        <stp>BDP|17185497678689785457</stp>
        <tr r="AQ6" s="2"/>
      </tp>
      <tp t="s">
        <v>#N/A N/A</v>
        <stp/>
        <stp>BDP|10842321508809133318</stp>
        <tr r="AJ59" s="3"/>
        <tr r="AJ59" s="3"/>
        <tr r="AJ59" s="3"/>
        <tr r="AJ87" s="3"/>
        <tr r="AJ87" s="3"/>
        <tr r="AJ87" s="3"/>
        <tr r="AJ99" s="3"/>
        <tr r="AJ99" s="3"/>
        <tr r="AJ99" s="3"/>
      </tp>
      <tp t="s">
        <v>#N/A Requesting Data...4059961010</v>
        <stp/>
        <stp>BDP|18106475936476133037</stp>
        <tr r="BC102" s="3"/>
      </tp>
      <tp t="s">
        <v>#N/A Requesting Data...4174518218</v>
        <stp/>
        <stp>BDP|16556046085284364353</stp>
        <tr r="W18" s="3"/>
      </tp>
      <tp t="s">
        <v>#N/A Requesting Data...4275326164</v>
        <stp/>
        <stp>BDP|17405318505254226973</stp>
        <tr r="N192" s="1"/>
      </tp>
      <tp t="s">
        <v>#N/A Requesting Data...3945160989</v>
        <stp/>
        <stp>BDP|14628431259809185589</stp>
        <tr r="AM192" s="1"/>
        <tr r="AM192" s="1"/>
      </tp>
      <tp t="s">
        <v>#N/A Requesting Data...4113208587</v>
        <stp/>
        <stp>BDP|18023233945843171427</stp>
        <tr r="AS111" s="1"/>
        <tr r="L111" s="1"/>
        <tr r="L111" s="1"/>
      </tp>
      <tp t="s">
        <v>#N/A Requesting Data...4199736538</v>
        <stp/>
        <stp>BDP|11435911126501465228</stp>
        <tr r="H179" s="1"/>
        <tr r="H179" s="1"/>
      </tp>
      <tp t="s">
        <v>#N/A Requesting Data...4255971725</v>
        <stp/>
        <stp>BDP|13697429801457380934</stp>
        <tr r="V58" s="2"/>
      </tp>
      <tp t="s">
        <v>#N/A Requesting Data...4005782728</v>
        <stp/>
        <stp>BDP|13575430243303143918</stp>
        <tr r="AU78" s="1"/>
        <tr r="AU78" s="1"/>
        <tr r="AU78" s="1"/>
      </tp>
      <tp t="s">
        <v>#N/A Requesting Data...4192196118</v>
        <stp/>
        <stp>BDP|16674910129534885034</stp>
        <tr r="V5" s="3"/>
        <tr r="V67" s="3"/>
        <tr r="V81" s="3"/>
        <tr r="V86" s="3"/>
        <tr r="V94" s="3"/>
      </tp>
      <tp t="s">
        <v>#N/A Requesting Data...2587838472</v>
        <stp/>
        <stp>BDP|13640959547867426054</stp>
        <tr r="AF38" s="3"/>
        <tr r="AF38" s="3"/>
      </tp>
      <tp t="s">
        <v>#N/A Requesting Data...4037266839</v>
        <stp/>
        <stp>BDP|10362627384466064100</stp>
        <tr r="Q168" s="2"/>
        <tr r="Q169" s="2"/>
      </tp>
      <tp t="s">
        <v>#N/A Requesting Data...4251266893</v>
        <stp/>
        <stp>BDP|14931141658920406948</stp>
        <tr r="E162" s="1"/>
      </tp>
      <tp t="s">
        <v>#N/A Requesting Data...3986153255</v>
        <stp/>
        <stp>BDP|17286558178319254585</stp>
        <tr r="H78" s="3"/>
        <tr r="H78" s="3"/>
        <tr r="H78" s="3"/>
      </tp>
      <tp t="s">
        <v>#N/A Requesting Data...4053739142</v>
        <stp/>
        <stp>BDP|16355050232804957889</stp>
        <tr r="I136" s="2"/>
      </tp>
      <tp t="s">
        <v>#N/A Requesting Data...4109002149</v>
        <stp/>
        <stp>BDP|11872899137052191127</stp>
        <tr r="AN33" s="2"/>
      </tp>
      <tp t="s">
        <v>#N/A Requesting Data...4171175002</v>
        <stp/>
        <stp>BDP|15452741307342462961</stp>
        <tr r="AC116" s="2"/>
        <tr r="AC116" s="2"/>
        <tr r="AC190" s="2"/>
        <tr r="AC190" s="2"/>
        <tr r="AC218" s="2"/>
        <tr r="AC218" s="2"/>
      </tp>
      <tp t="s">
        <v>#N/A Requesting Data...2307430577</v>
        <stp/>
        <stp>BDP|16265812613772674433</stp>
        <tr r="AU123" s="1"/>
        <tr r="AU123" s="1"/>
        <tr r="AU123" s="1"/>
        <tr r="AU185" s="1"/>
        <tr r="AU185" s="1"/>
        <tr r="AU185" s="1"/>
      </tp>
      <tp t="s">
        <v>#N/A Requesting Data...3916702569</v>
        <stp/>
        <stp>BDP|12912444837765927965</stp>
        <tr r="Q124" s="1"/>
      </tp>
      <tp t="s">
        <v>#N/A Requesting Data...4097008447</v>
        <stp/>
        <stp>BDP|18292825242875713800</stp>
        <tr r="Q140" s="2"/>
      </tp>
      <tp t="s">
        <v>#N/A Requesting Data...3677222546</v>
        <stp/>
        <stp>BDP|13315174881036293528</stp>
        <tr r="N165" s="1"/>
      </tp>
      <tp t="s">
        <v>#N/A Requesting Data...3910348009</v>
        <stp/>
        <stp>BDP|10998183195339889895</stp>
        <tr r="AM46" s="1"/>
        <tr r="AM46" s="1"/>
      </tp>
      <tp t="s">
        <v>#N/A Requesting Data...3087269898</v>
        <stp/>
        <stp>BDP|15281581898910685002</stp>
        <tr r="H163" s="1"/>
        <tr r="H163" s="1"/>
      </tp>
      <tp t="s">
        <v>#N/A Requesting Data...4134615290</v>
        <stp/>
        <stp>BDP|15932820641903661386</stp>
        <tr r="M56" s="2"/>
        <tr r="M56" s="2"/>
        <tr r="M56" s="2"/>
        <tr r="M98" s="2"/>
        <tr r="M98" s="2"/>
        <tr r="M98" s="2"/>
      </tp>
      <tp t="s">
        <v>#N/A Requesting Data...2045993402</v>
        <stp/>
        <stp>BDP|13523329795833225348</stp>
        <tr r="AM155" s="1"/>
        <tr r="AM155" s="1"/>
        <tr r="AM88" s="1"/>
        <tr r="AM88" s="1"/>
      </tp>
      <tp t="s">
        <v>#N/A Requesting Data...4162293037</v>
        <stp/>
        <stp>BDP|16152895368241648029</stp>
        <tr r="AE14" s="3"/>
        <tr r="AE14" s="3"/>
        <tr r="AE14" s="3"/>
      </tp>
      <tp t="s">
        <v>#N/A Requesting Data...3974242103</v>
        <stp/>
        <stp>BDP|10372195238399372258</stp>
        <tr r="Q63" s="1"/>
      </tp>
      <tp t="s">
        <v>#N/A Requesting Data...3908566532</v>
        <stp/>
        <stp>BDP|13981839711425835678</stp>
        <tr r="AG22" s="3"/>
        <tr r="AG22" s="3"/>
        <tr r="AG22" s="3"/>
      </tp>
      <tp t="s">
        <v>#N/A Requesting Data...3937022452</v>
        <stp/>
        <stp>BDP|15977306748708511309</stp>
        <tr r="H195" s="1"/>
      </tp>
      <tp t="s">
        <v>#N/A Requesting Data...2141518376</v>
        <stp/>
        <stp>BDP|12426329342078150410</stp>
        <tr r="AK151" s="2"/>
        <tr r="AK151" s="2"/>
        <tr r="AK151" s="2"/>
      </tp>
      <tp t="s">
        <v>#N/A Requesting Data...3781320550</v>
        <stp/>
        <stp>BDP|13707103627029364079</stp>
        <tr r="AO39" s="2"/>
        <tr r="AO72" s="2"/>
      </tp>
      <tp t="s">
        <v>#N/A Requesting Data...3886476304</v>
        <stp/>
        <stp>BDP|13313728404828334521</stp>
        <tr r="AU54" s="1"/>
        <tr r="AU54" s="1"/>
        <tr r="AU54" s="1"/>
      </tp>
      <tp t="s">
        <v>#N/A Requesting Data...3956144061</v>
        <stp/>
        <stp>BDP|14886677978765738948</stp>
        <tr r="F19" s="2"/>
      </tp>
      <tp t="s">
        <v>#N/A Requesting Data...4211207497</v>
        <stp/>
        <stp>BDP|17640805663522273231</stp>
        <tr r="H61" s="1"/>
      </tp>
      <tp t="s">
        <v>#N/A Requesting Data...2384518653</v>
        <stp/>
        <stp>BDP|12281236136573481971</stp>
        <tr r="N40" s="3"/>
        <tr r="N40" s="3"/>
        <tr r="N40" s="3"/>
        <tr r="N44" s="3"/>
        <tr r="N44" s="3"/>
        <tr r="N44" s="3"/>
        <tr r="N20" s="3"/>
        <tr r="N20" s="3"/>
        <tr r="N20" s="3"/>
      </tp>
      <tp t="s">
        <v>#N/A Requesting Data...2382125465</v>
        <stp/>
        <stp>BDP|12061737794034124121</stp>
        <tr r="W39" s="2"/>
        <tr r="W72" s="2"/>
      </tp>
      <tp t="s">
        <v>#N/A Requesting Data...2060370338</v>
        <stp/>
        <stp>BDP|12314966061741489549</stp>
        <tr r="Y186" s="1"/>
      </tp>
      <tp t="s">
        <v>#N/A Requesting Data...4125316269</v>
        <stp/>
        <stp>BDP|18272449912102163618</stp>
        <tr r="K56" s="1"/>
      </tp>
      <tp t="s">
        <v>#N/A N/A</v>
        <stp/>
        <stp>BDP|12450646380282410701</stp>
        <tr r="J125" s="1"/>
      </tp>
      <tp t="s">
        <v>#N/A Requesting Data...4242490444</v>
        <stp/>
        <stp>BDP|11432852575672737575</stp>
        <tr r="L119" s="2"/>
        <tr r="L119" s="2"/>
        <tr r="L160" s="2"/>
        <tr r="L160" s="2"/>
      </tp>
      <tp t="s">
        <v>#N/A Requesting Data...4226294807</v>
        <stp/>
        <stp>BDP|13231361383601665052</stp>
        <tr r="L31" s="2"/>
        <tr r="L31" s="2"/>
        <tr r="L31" s="2"/>
      </tp>
      <tp t="s">
        <v>#N/A Requesting Data...2733676169</v>
        <stp/>
        <stp>BDP|16203024678248943052</stp>
        <tr r="I87" s="2"/>
        <tr r="I143" s="2"/>
      </tp>
      <tp t="s">
        <v>#N/A Requesting Data...3987754687</v>
        <stp/>
        <stp>BDP|10485511022296287829</stp>
        <tr r="V130" s="1"/>
      </tp>
      <tp t="s">
        <v>#N/A Requesting Data...4001592757</v>
        <stp/>
        <stp>BDP|15755448471278113744</stp>
        <tr r="I3" s="2"/>
      </tp>
      <tp t="s">
        <v>#N/A Requesting Data...4088862648</v>
        <stp/>
        <stp>BDP|14836387643119782337</stp>
        <tr r="Q16" s="3"/>
      </tp>
      <tp t="s">
        <v>#N/A Requesting Data...4026154210</v>
        <stp/>
        <stp>BDP|18349642854910705236</stp>
        <tr r="AL15" s="2"/>
      </tp>
      <tp t="s">
        <v>#N/A Requesting Data...2650308214</v>
        <stp/>
        <stp>BDP|14960291542382495915</stp>
        <tr r="H207" s="1"/>
        <tr r="H207" s="1"/>
      </tp>
      <tp t="s">
        <v>#N/A Requesting Data...3939496237</v>
        <stp/>
        <stp>BDP|16207100898812453592</stp>
        <tr r="I50" s="2"/>
      </tp>
      <tp t="s">
        <v>#N/A Requesting Data...4057611260</v>
        <stp/>
        <stp>BDP|14392626004009485268</stp>
        <tr r="AK192" s="1"/>
        <tr r="AK192" s="1"/>
        <tr r="AK192" s="1"/>
      </tp>
      <tp t="s">
        <v>#N/A Requesting Data...4101027683</v>
        <stp/>
        <stp>BDP|14802908579033201046</stp>
        <tr r="AR103" s="2"/>
      </tp>
      <tp t="s">
        <v>#N/A Requesting Data...4184924928</v>
        <stp/>
        <stp>BDP|18208186205869906912</stp>
        <tr r="K167" s="1"/>
      </tp>
      <tp t="s">
        <v>#N/A Requesting Data...4140854927</v>
        <stp/>
        <stp>BDP|11534738383664307311</stp>
        <tr r="J144" s="2"/>
      </tp>
      <tp t="s">
        <v>#N/A Requesting Data...3901289960</v>
        <stp/>
        <stp>BDP|14182903793209504405</stp>
        <tr r="AJ139" s="2"/>
      </tp>
      <tp t="s">
        <v>#N/A Requesting Data...3977132391</v>
        <stp/>
        <stp>BDP|17654469891524282742</stp>
        <tr r="F41" s="5"/>
      </tp>
      <tp t="s">
        <v>#N/A Requesting Data...1985546181</v>
        <stp/>
        <stp>BDP|14219026945178767153</stp>
        <tr r="K7" s="3"/>
      </tp>
      <tp t="s">
        <v>#N/A Requesting Data...4043762487</v>
        <stp/>
        <stp>BDP|11204931403052447317</stp>
        <tr r="V137" s="1"/>
        <tr r="V202" s="1"/>
        <tr r="V33" s="1"/>
      </tp>
      <tp t="s">
        <v>#N/A Requesting Data...1189870412</v>
        <stp/>
        <stp>BDP|17756959239800555490</stp>
        <tr r="AU30" s="1"/>
        <tr r="AU30" s="1"/>
        <tr r="AU30" s="1"/>
        <tr r="AU136" s="1"/>
        <tr r="AU136" s="1"/>
        <tr r="AU136" s="1"/>
        <tr r="AU199" s="1"/>
        <tr r="AU199" s="1"/>
        <tr r="AU199" s="1"/>
      </tp>
      <tp t="s">
        <v>#N/A Requesting Data...3869239883</v>
        <stp/>
        <stp>BDP|16303706536018502376</stp>
        <tr r="AS197" s="1"/>
        <tr r="L197" s="1"/>
        <tr r="L197" s="1"/>
      </tp>
      <tp t="s">
        <v>#N/A Requesting Data...4226028479</v>
        <stp/>
        <stp>BDP|14835773490043828005</stp>
        <tr r="AR98" s="3"/>
        <tr r="AR98" s="3"/>
        <tr r="AR98" s="3"/>
      </tp>
      <tp t="s">
        <v>#N/A Requesting Data...4271478666</v>
        <stp/>
        <stp>BDP|13838961759504965296</stp>
        <tr r="K107" s="1"/>
        <tr r="K149" s="1"/>
      </tp>
      <tp t="s">
        <v>#N/A Requesting Data...3979513310</v>
        <stp/>
        <stp>BDP|12270271081163070237</stp>
        <tr r="AJ85" s="2"/>
      </tp>
      <tp t="s">
        <v>#N/A Requesting Data...3944077606</v>
        <stp/>
        <stp>BDP|12241134542156721834</stp>
        <tr r="Y143" s="1"/>
      </tp>
      <tp t="s">
        <v>#N/A Requesting Data...4157624811</v>
        <stp/>
        <stp>BDP|10821084144109722440</stp>
        <tr r="W198" s="1"/>
      </tp>
      <tp t="s">
        <v>#N/A Requesting Data...4278976228</v>
        <stp/>
        <stp>BDP|10383025594837554774</stp>
        <tr r="Q50" s="2"/>
      </tp>
      <tp t="s">
        <v>#N/A Requesting Data...4271635064</v>
        <stp/>
        <stp>BDP|17620848942827101579</stp>
        <tr r="J59" s="2"/>
      </tp>
      <tp t="s">
        <v>#N/A Requesting Data...3998498945</v>
        <stp/>
        <stp>BDP|10029944097790639938</stp>
        <tr r="AI67" s="2"/>
      </tp>
      <tp t="s">
        <v>#N/A Requesting Data...3907967608</v>
        <stp/>
        <stp>BDP|15691348915698089615</stp>
        <tr r="F22" s="1"/>
      </tp>
      <tp t="s">
        <v>#N/A Requesting Data...4201432838</v>
        <stp/>
        <stp>BDP|15144890775837347482</stp>
        <tr r="Q121" s="1"/>
        <tr r="Q49" s="1"/>
      </tp>
      <tp t="s">
        <v>#N/A Requesting Data...3344969908</v>
        <stp/>
        <stp>BDP|13718260774217021838</stp>
        <tr r="AD18" s="1"/>
      </tp>
      <tp t="s">
        <v>#N/A Requesting Data...4226955893</v>
        <stp/>
        <stp>BDP|11751133531092768849</stp>
        <tr r="AL51" s="2"/>
      </tp>
      <tp t="s">
        <v>#N/A Requesting Data...4055274053</v>
        <stp/>
        <stp>BDP|12836079689040060305</stp>
        <tr r="F144" s="2"/>
      </tp>
      <tp t="s">
        <v>#N/A Requesting Data...1048076453</v>
        <stp/>
        <stp>BDP|18131415052447292762</stp>
        <tr r="AL32" s="2"/>
        <tr r="AL223" s="2"/>
        <tr r="AL233" s="2"/>
      </tp>
      <tp t="s">
        <v>#N/A Requesting Data...4052006360</v>
        <stp/>
        <stp>BDP|13293523283485611231</stp>
        <tr r="AE70" s="1"/>
      </tp>
      <tp t="s">
        <v>#N/A Requesting Data...3897263002</v>
        <stp/>
        <stp>BDP|15144378050313813980</stp>
        <tr r="X123" s="1"/>
        <tr r="X185" s="1"/>
      </tp>
      <tp t="s">
        <v>#N/A Requesting Data...4198766848</v>
        <stp/>
        <stp>BDP|10250114313500094960</stp>
        <tr r="H37" s="2"/>
        <tr r="H37" s="2"/>
        <tr r="H37" s="2"/>
        <tr r="AT37" s="2"/>
        <tr r="AT37" s="2"/>
        <tr r="AT37" s="2"/>
        <tr r="H70" s="2"/>
        <tr r="H70" s="2"/>
        <tr r="H70" s="2"/>
        <tr r="AT70" s="2"/>
        <tr r="AT70" s="2"/>
        <tr r="AT70" s="2"/>
      </tp>
      <tp t="s">
        <v>#N/A Requesting Data...3334207068</v>
        <stp/>
        <stp>BDP|10160866286688630119</stp>
        <tr r="AN74" s="2"/>
        <tr r="AN113" s="2"/>
        <tr r="AN154" s="2"/>
        <tr r="AN193" s="2"/>
        <tr r="AN194" s="2"/>
        <tr r="AN216" s="2"/>
        <tr r="AN228" s="2"/>
      </tp>
      <tp t="s">
        <v>#N/A Requesting Data...4256032955</v>
        <stp/>
        <stp>BDP|13868181614182132839</stp>
        <tr r="Y3" s="1"/>
        <tr r="Y75" s="1"/>
      </tp>
      <tp t="s">
        <v>#N/A Requesting Data...3548239197</v>
        <stp/>
        <stp>BDP|12128701870199262257</stp>
        <tr r="V191" s="2"/>
        <tr r="V192" s="2"/>
      </tp>
      <tp t="s">
        <v>#N/A Requesting Data...4060645739</v>
        <stp/>
        <stp>BDP|16583857659477684590</stp>
        <tr r="Y142" s="1"/>
        <tr r="Y204" s="1"/>
        <tr r="Y32" s="1"/>
      </tp>
      <tp t="s">
        <v>#N/A Requesting Data...2517154956</v>
        <stp/>
        <stp>BDP|14979554176348882749</stp>
        <tr r="J157" s="2"/>
      </tp>
      <tp t="s">
        <v>#N/A Requesting Data...4039593413</v>
        <stp/>
        <stp>BDP|17772422057667255867</stp>
        <tr r="K7" s="1"/>
      </tp>
      <tp t="s">
        <v>#N/A Requesting Data...4290367653</v>
        <stp/>
        <stp>BDP|10125992679122766507</stp>
        <tr r="AM78" s="1"/>
        <tr r="AM78" s="1"/>
      </tp>
      <tp t="s">
        <v>#N/A Requesting Data...1965051247</v>
        <stp/>
        <stp>BDP|12627561520994598833</stp>
        <tr r="Q146" s="2"/>
      </tp>
      <tp t="s">
        <v>#N/A Requesting Data...2170743051</v>
        <stp/>
        <stp>BDP|17600751821749031242</stp>
        <tr r="AD6" s="1"/>
        <tr r="AD208" s="1"/>
      </tp>
      <tp t="s">
        <v>#N/A Requesting Data...1960886746</v>
        <stp/>
        <stp>BDP|17853670856599918464</stp>
        <tr r="H33" s="1"/>
        <tr r="H137" s="1"/>
        <tr r="H202" s="1"/>
      </tp>
      <tp t="s">
        <v>#N/A Requesting Data...3876234350</v>
        <stp/>
        <stp>BDP|16258084029274749922</stp>
        <tr r="AI7" s="2"/>
      </tp>
      <tp t="s">
        <v>#N/A Requesting Data...4151646748</v>
        <stp/>
        <stp>BDP|14927882447914853588</stp>
        <tr r="AS70" s="1"/>
      </tp>
      <tp t="s">
        <v>#N/A Requesting Data...2113234960</v>
        <stp/>
        <stp>BDP|13077325203230624916</stp>
        <tr r="H130" s="1"/>
        <tr r="H130" s="1"/>
      </tp>
    </main>
    <main first="bofaddin.rtdserver">
      <tp t="s">
        <v>#N/A Requesting Data...4005441250</v>
        <stp/>
        <stp>BDP|16605395305359159228</stp>
        <tr r="AA180" s="1"/>
        <tr r="AA15" s="1"/>
        <tr r="AA71" s="1"/>
      </tp>
      <tp t="s">
        <v>#N/A Requesting Data...2634020477</v>
        <stp/>
        <stp>BDP|17535411282857876275</stp>
        <tr r="AG25" s="2"/>
        <tr r="AG25" s="2"/>
        <tr r="AG25" s="2"/>
        <tr r="AG49" s="2"/>
        <tr r="AG49" s="2"/>
        <tr r="AG49" s="2"/>
        <tr r="AG108" s="2"/>
        <tr r="AG108" s="2"/>
        <tr r="AG108" s="2"/>
        <tr r="AG127" s="2"/>
        <tr r="AG127" s="2"/>
        <tr r="AG127" s="2"/>
        <tr r="AG195" s="2"/>
        <tr r="AG195" s="2"/>
        <tr r="AG195" s="2"/>
      </tp>
      <tp t="s">
        <v>#N/A Requesting Data...4254350698</v>
        <stp/>
        <stp>BDP|11739553071788802529</stp>
        <tr r="J39" s="5"/>
      </tp>
      <tp t="s">
        <v>#N/A Requesting Data...1348907360</v>
        <stp/>
        <stp>BDP|15173528707536804857</stp>
        <tr r="AC16" s="2"/>
        <tr r="AC16" s="2"/>
        <tr r="AC94" s="2"/>
        <tr r="AC94" s="2"/>
        <tr r="AC202" s="2"/>
        <tr r="AC202" s="2"/>
        <tr r="AC220" s="2"/>
        <tr r="AC220" s="2"/>
        <tr r="AC232" s="2"/>
        <tr r="AC232" s="2"/>
      </tp>
      <tp t="s">
        <v>#N/A Requesting Data...3998082543</v>
        <stp/>
        <stp>BDP|11381211430336353883</stp>
        <tr r="Y159" s="1"/>
      </tp>
      <tp t="s">
        <v>#N/A Requesting Data...4139781100</v>
        <stp/>
        <stp>BDP|18432433641982935468</stp>
        <tr r="K80" s="3"/>
      </tp>
      <tp t="s">
        <v>#N/A Requesting Data...4274026187</v>
        <stp/>
        <stp>BDP|14828324884321121065</stp>
        <tr r="AD68" s="1"/>
      </tp>
      <tp t="s">
        <v>#N/A Requesting Data...3877336373</v>
        <stp/>
        <stp>BDP|11762693942428591508</stp>
        <tr r="H205" s="2"/>
        <tr r="H205" s="2"/>
        <tr r="H205" s="2"/>
        <tr r="AT205" s="2"/>
        <tr r="AT205" s="2"/>
        <tr r="AT205" s="2"/>
        <tr r="H206" s="2"/>
        <tr r="H206" s="2"/>
        <tr r="H206" s="2"/>
        <tr r="AT206" s="2"/>
        <tr r="AT206" s="2"/>
        <tr r="AT206" s="2"/>
      </tp>
      <tp t="s">
        <v>#N/A Requesting Data...4170988257</v>
        <stp/>
        <stp>BDP|14631347237598578296</stp>
        <tr r="AF47" s="3"/>
        <tr r="AF47" s="3"/>
        <tr r="AF73" s="3"/>
        <tr r="AF73" s="3"/>
        <tr r="AF96" s="3"/>
        <tr r="AF96" s="3"/>
      </tp>
      <tp t="s">
        <v>#N/A Requesting Data...3100911895</v>
        <stp/>
        <stp>BDP|14674666973912992936</stp>
        <tr r="AE15" s="1"/>
        <tr r="AE71" s="1"/>
        <tr r="AE180" s="1"/>
      </tp>
      <tp t="s">
        <v>#N/A Requesting Data...4092820805</v>
        <stp/>
        <stp>BDP|15539987420633168353</stp>
        <tr r="E60" s="2"/>
      </tp>
      <tp t="s">
        <v>#N/A Requesting Data...4128920407</v>
        <stp/>
        <stp>BDP|10056638819838635150</stp>
        <tr r="BC48" s="2"/>
        <tr r="BC224" s="2"/>
      </tp>
      <tp t="s">
        <v>#N/A Requesting Data...4238406128</v>
        <stp/>
        <stp>BDP|17349494353749478146</stp>
        <tr r="W116" s="2"/>
        <tr r="W190" s="2"/>
        <tr r="W218" s="2"/>
      </tp>
      <tp t="s">
        <v>#N/A Requesting Data...3135616517</v>
        <stp/>
        <stp>BDP|17867956974735557257</stp>
        <tr r="AI82" s="3"/>
        <tr r="AI82" s="3"/>
        <tr r="AI82" s="3"/>
      </tp>
      <tp t="s">
        <v>#N/A Requesting Data...3394421890</v>
        <stp/>
        <stp>BDP|10826318283834610156</stp>
        <tr r="AL130" s="1"/>
      </tp>
      <tp t="s">
        <v>#N/A Requesting Data...3924139273</v>
        <stp/>
        <stp>BDP|13849411792723203306</stp>
        <tr r="AD46" s="2"/>
        <tr r="AD46" s="2"/>
        <tr r="AD46" s="2"/>
        <tr r="AD89" s="2"/>
        <tr r="AD89" s="2"/>
        <tr r="AD89" s="2"/>
      </tp>
      <tp t="s">
        <v>#N/A Requesting Data...4152866361</v>
        <stp/>
        <stp>BDP|11038008429644543942</stp>
        <tr r="AC36" s="2"/>
        <tr r="AC36" s="2"/>
        <tr r="AC96" s="2"/>
        <tr r="AC96" s="2"/>
        <tr r="AC126" s="2"/>
        <tr r="AC126" s="2"/>
      </tp>
      <tp t="s">
        <v>#N/A Requesting Data...4190227762</v>
        <stp/>
        <stp>BDP|16358864426962387088</stp>
        <tr r="F80" s="3"/>
      </tp>
      <tp t="s">
        <v>#N/A Requesting Data...4020418851</v>
        <stp/>
        <stp>BDP|14789783076752400854</stp>
        <tr r="F45" s="5"/>
      </tp>
      <tp t="s">
        <v>#N/A Requesting Data...4183971273</v>
        <stp/>
        <stp>BDP|10833921147686353569</stp>
        <tr r="AO52" s="1"/>
      </tp>
      <tp t="s">
        <v>#N/A Requesting Data...4210854730</v>
        <stp/>
        <stp>BDP|16537328983714908752</stp>
        <tr r="AJ29" s="3"/>
        <tr r="AJ29" s="3"/>
        <tr r="AJ29" s="3"/>
        <tr r="AJ35" s="3"/>
        <tr r="AJ35" s="3"/>
        <tr r="AJ35" s="3"/>
        <tr r="AJ62" s="3"/>
        <tr r="AJ62" s="3"/>
        <tr r="AJ62" s="3"/>
        <tr r="AJ89" s="3"/>
        <tr r="AJ89" s="3"/>
        <tr r="AJ89" s="3"/>
        <tr r="AJ95" s="3"/>
        <tr r="AJ95" s="3"/>
        <tr r="AJ95" s="3"/>
      </tp>
      <tp t="s">
        <v>#N/A Requesting Data...4287347779</v>
        <stp/>
        <stp>BDP|14370863672267625299</stp>
        <tr r="W194" s="1"/>
      </tp>
      <tp t="s">
        <v>#N/A Requesting Data...4176042815</v>
        <stp/>
        <stp>BDP|17566203298853590109</stp>
        <tr r="V124" s="2"/>
        <tr r="V188" s="2"/>
        <tr r="V189" s="2"/>
      </tp>
      <tp t="s">
        <v>#N/A Requesting Data...3683068822</v>
        <stp/>
        <stp>BDP|12866828053028577944</stp>
        <tr r="AU128" s="2"/>
        <tr r="AU128" s="2"/>
        <tr r="AU128" s="2"/>
        <tr r="AU227" s="2"/>
        <tr r="AU227" s="2"/>
        <tr r="AU227" s="2"/>
      </tp>
      <tp t="s">
        <v>#N/A N/A</v>
        <stp/>
        <stp>BDP|13631257028995257814</stp>
        <tr r="N148" s="1"/>
        <tr r="N36" s="1"/>
      </tp>
      <tp t="s">
        <v>#N/A Requesting Data...4199530927</v>
        <stp/>
        <stp>BDP|14864955145362705571</stp>
        <tr r="AR122" s="2"/>
        <tr r="AR183" s="2"/>
      </tp>
      <tp t="s">
        <v>#N/A N/A</v>
        <stp/>
        <stp>BDP|17402897657394215002</stp>
        <tr r="J84" s="1"/>
      </tp>
      <tp t="s">
        <v>#N/A Requesting Data...4272374683</v>
        <stp/>
        <stp>BDP|17811727552323372834</stp>
        <tr r="AT8" s="3"/>
        <tr r="AT8" s="3"/>
        <tr r="AT8" s="3"/>
      </tp>
      <tp t="s">
        <v>#N/A Requesting Data...3939241990</v>
        <stp/>
        <stp>BDP|13989110983612516669</stp>
        <tr r="H77" s="5"/>
      </tp>
      <tp t="s">
        <v>#N/A Requesting Data...4130968225</v>
        <stp/>
        <stp>BDP|13026855949903230268</stp>
        <tr r="AD120" s="1"/>
        <tr r="AD169" s="1"/>
      </tp>
      <tp t="s">
        <v>#N/A Requesting Data...3400306149</v>
        <stp/>
        <stp>BDP|14046983265665463012</stp>
        <tr r="I63" s="2"/>
      </tp>
      <tp t="s">
        <v>#N/A Requesting Data...3987238475</v>
        <stp/>
        <stp>BDP|15937441751013201967</stp>
        <tr r="N116" s="2"/>
        <tr r="N116" s="2"/>
        <tr r="N116" s="2"/>
        <tr r="N190" s="2"/>
        <tr r="N190" s="2"/>
        <tr r="N190" s="2"/>
        <tr r="N218" s="2"/>
        <tr r="N218" s="2"/>
        <tr r="N218" s="2"/>
      </tp>
      <tp t="s">
        <v>#N/A Requesting Data...4121310326</v>
        <stp/>
        <stp>BDP|11394886254020182263</stp>
        <tr r="W61" s="2"/>
      </tp>
      <tp t="s">
        <v>#N/A Requesting Data...4217721834</v>
        <stp/>
        <stp>BDP|18140153009553144442</stp>
        <tr r="F23" s="3"/>
      </tp>
      <tp t="s">
        <v>#N/A Requesting Data...4291384814</v>
        <stp/>
        <stp>BDP|14834897119890468371</stp>
        <tr r="N61" s="1"/>
      </tp>
      <tp t="s">
        <v>#N/A Requesting Data...3327303200</v>
        <stp/>
        <stp>BDP|17876798392544015381</stp>
        <tr r="AL145" s="2"/>
      </tp>
      <tp t="s">
        <v>#N/A Requesting Data...4069882015</v>
        <stp/>
        <stp>BDP|13096937503641344585</stp>
        <tr r="N118" s="1"/>
        <tr r="N184" s="1"/>
      </tp>
      <tp t="s">
        <v>#N/A Requesting Data...3978534371</v>
        <stp/>
        <stp>BDP|10404884041620731219</stp>
        <tr r="AP19" s="3"/>
        <tr r="AP19" s="3"/>
        <tr r="AP19" s="3"/>
      </tp>
      <tp t="s">
        <v>#N/A Requesting Data...2745711891</v>
        <stp/>
        <stp>BDP|12940505175499396742</stp>
        <tr r="E31" s="1"/>
        <tr r="E141" s="1"/>
        <tr r="E203" s="1"/>
      </tp>
      <tp t="s">
        <v>#N/A Requesting Data...3898090048</v>
        <stp/>
        <stp>BDP|17329380172918021527</stp>
        <tr r="K120" s="2"/>
        <tr r="K120" s="2"/>
        <tr r="K120" s="2"/>
        <tr r="K184" s="2"/>
        <tr r="K184" s="2"/>
        <tr r="K184" s="2"/>
        <tr r="K185" s="2"/>
        <tr r="K185" s="2"/>
        <tr r="K185" s="2"/>
      </tp>
      <tp t="s">
        <v>#N/A Requesting Data...827243136</v>
        <stp/>
        <stp>BDP|18089595867780311565</stp>
        <tr r="N39" s="1"/>
      </tp>
      <tp t="s">
        <v>#N/A Requesting Data...4139417553</v>
        <stp/>
        <stp>BDP|13293960468365039774</stp>
        <tr r="Q65" s="1"/>
      </tp>
      <tp t="s">
        <v>#N/A Requesting Data...4273933182</v>
        <stp/>
        <stp>BDP|11612589143418757614</stp>
        <tr r="L29" s="3"/>
        <tr r="L35" s="3"/>
        <tr r="L62" s="3"/>
        <tr r="L89" s="3"/>
        <tr r="L95" s="3"/>
      </tp>
      <tp t="s">
        <v>#N/A Requesting Data...3947644156</v>
        <stp/>
        <stp>BDP|16868981201796912731</stp>
        <tr r="E121" s="1"/>
        <tr r="E49" s="1"/>
      </tp>
      <tp t="s">
        <v>#N/A Requesting Data...4069940526</v>
        <stp/>
        <stp>BDP|13665995031586156146</stp>
        <tr r="AO13" s="3"/>
        <tr r="AO13" s="3"/>
        <tr r="AO13" s="3"/>
      </tp>
      <tp t="s">
        <v>#N/A Requesting Data...3834487760</v>
        <stp/>
        <stp>BDP|14869738365398591301</stp>
        <tr r="Q226" s="2"/>
      </tp>
      <tp t="s">
        <v>#N/A Requesting Data...890795903</v>
        <stp/>
        <stp>BDP|13671913384939812508</stp>
        <tr r="AS17" s="2"/>
        <tr r="AS107" s="2"/>
      </tp>
      <tp t="s">
        <v>#N/A Requesting Data...4284795604</v>
        <stp/>
        <stp>BDP|12868169663549757204</stp>
        <tr r="L54" s="2"/>
        <tr r="L54" s="2"/>
        <tr r="L54" s="2"/>
      </tp>
      <tp t="s">
        <v>#N/A Requesting Data...4291923191</v>
        <stp/>
        <stp>BDP|16944544910045327949</stp>
        <tr r="F151" s="1"/>
      </tp>
      <tp t="s">
        <v>#N/A Requesting Data...4081360454</v>
        <stp/>
        <stp>BDP|10590938005057087092</stp>
        <tr r="AA63" s="1"/>
      </tp>
      <tp t="s">
        <v>#N/A Requesting Data...605994638</v>
        <stp/>
        <stp>BDP|15986617325537522822</stp>
        <tr r="AU191" s="2"/>
        <tr r="AU191" s="2"/>
        <tr r="AU191" s="2"/>
        <tr r="AU192" s="2"/>
        <tr r="AU192" s="2"/>
        <tr r="AU192" s="2"/>
      </tp>
      <tp t="s">
        <v>#N/A Requesting Data...4221118638</v>
        <stp/>
        <stp>BDP|16797045306411757984</stp>
        <tr r="Q48" s="3"/>
      </tp>
      <tp t="s">
        <v>#N/A Requesting Data...4145790924</v>
        <stp/>
        <stp>BDP|12797899598244982955</stp>
        <tr r="X21" s="1"/>
      </tp>
      <tp t="s">
        <v>#N/A Requesting Data...3944111562</v>
        <stp/>
        <stp>BDP|13755469583518043982</stp>
        <tr r="AL61" s="2"/>
      </tp>
      <tp t="s">
        <v>#N/A Requesting Data...1213840065</v>
        <stp/>
        <stp>BDP|14588985153894738238</stp>
        <tr r="AO20" s="3"/>
        <tr r="AO20" s="3"/>
        <tr r="AO20" s="3"/>
        <tr r="AO40" s="3"/>
        <tr r="AO40" s="3"/>
        <tr r="AO40" s="3"/>
        <tr r="AO44" s="3"/>
        <tr r="AO44" s="3"/>
        <tr r="AO44" s="3"/>
      </tp>
      <tp t="s">
        <v>#N/A Requesting Data...4251917471</v>
        <stp/>
        <stp>BDP|17566939550730947551</stp>
        <tr r="AF84" s="2"/>
        <tr r="AF84" s="2"/>
        <tr r="AF84" s="2"/>
      </tp>
      <tp t="s">
        <v>#N/A Requesting Data...4128478932</v>
        <stp/>
        <stp>BDP|17936674300417155855</stp>
        <tr r="AK189" s="1"/>
        <tr r="AK189" s="1"/>
        <tr r="AK189" s="1"/>
      </tp>
      <tp t="s">
        <v>#N/A Requesting Data...4265154513</v>
        <stp/>
        <stp>BDP|16307574499016078271</stp>
        <tr r="N121" s="1"/>
        <tr r="N49" s="1"/>
      </tp>
      <tp t="s">
        <v>#N/A Requesting Data...4075935755</v>
        <stp/>
        <stp>BDP|16055757545518316394</stp>
        <tr r="AR14" s="2"/>
        <tr r="AR117" s="2"/>
      </tp>
      <tp t="s">
        <v>#N/A Requesting Data...3926164370</v>
        <stp/>
        <stp>BDP|16628706675530832812</stp>
        <tr r="Z137" s="1"/>
        <tr r="Z202" s="1"/>
        <tr r="Z33" s="1"/>
      </tp>
      <tp t="s">
        <v>#N/A Requesting Data...3962062031</v>
        <stp/>
        <stp>BDP|10842390795746735290</stp>
        <tr r="I125" s="5"/>
      </tp>
      <tp t="s">
        <v>#N/A Requesting Data...4266497267</v>
        <stp/>
        <stp>BDP|17470869059107677378</stp>
        <tr r="AL46" s="3"/>
        <tr r="AL46" s="3"/>
        <tr r="AL46" s="3"/>
      </tp>
      <tp t="s">
        <v>#N/A Requesting Data...2087680119</v>
        <stp/>
        <stp>BDP|11774682071787723936</stp>
        <tr r="Q226" s="2"/>
      </tp>
      <tp t="s">
        <v>#N/A Requesting Data...3908056689</v>
        <stp/>
        <stp>BDP|13141730662188850425</stp>
        <tr r="AD86" s="1"/>
        <tr r="AD119" s="1"/>
      </tp>
      <tp t="s">
        <v>#N/A Requesting Data...4085196435</v>
        <stp/>
        <stp>BDP|14803730615455489977</stp>
        <tr r="AO73" s="1"/>
      </tp>
      <tp t="s">
        <v>#N/A Requesting Data...4094936365</v>
        <stp/>
        <stp>BDP|12249959872032829005</stp>
        <tr r="AG118" s="2"/>
        <tr r="AG118" s="2"/>
        <tr r="AG118" s="2"/>
        <tr r="AG171" s="2"/>
        <tr r="AG171" s="2"/>
        <tr r="AG171" s="2"/>
      </tp>
      <tp t="s">
        <v>#N/A Requesting Data...2940539174</v>
        <stp/>
        <stp>BDP|17289202728741409834</stp>
        <tr r="L10" s="1"/>
        <tr r="L10" s="1"/>
        <tr r="AS10" s="1"/>
        <tr r="AS134" s="1"/>
        <tr r="L134" s="1"/>
        <tr r="L134" s="1"/>
      </tp>
      <tp t="s">
        <v>#N/A Requesting Data...2448121167</v>
        <stp/>
        <stp>BDP|15353009475359997529</stp>
        <tr r="Q25" s="2"/>
        <tr r="Q49" s="2"/>
        <tr r="Q108" s="2"/>
        <tr r="Q127" s="2"/>
        <tr r="Q195" s="2"/>
      </tp>
      <tp t="s">
        <v>#N/A Requesting Data...2245932644</v>
        <stp/>
        <stp>BDP|16451444085027883307</stp>
        <tr r="E129" s="1"/>
      </tp>
      <tp t="s">
        <v>#N/A Requesting Data...3811181480</v>
        <stp/>
        <stp>BDP|18391466837856837779</stp>
        <tr r="AV55" s="2"/>
        <tr r="AV55" s="2"/>
        <tr r="AV55" s="2"/>
      </tp>
      <tp t="s">
        <v>#N/A Requesting Data...3959254991</v>
        <stp/>
        <stp>BDP|13054145479882181912</stp>
        <tr r="E56" s="2"/>
        <tr r="E98" s="2"/>
      </tp>
      <tp t="s">
        <v>#N/A N/A</v>
        <stp/>
        <stp>BDP|11431284583884456168</stp>
        <tr r="J16" s="1"/>
        <tr r="J175" s="1"/>
      </tp>
      <tp t="s">
        <v>#N/A Requesting Data...4077288962</v>
        <stp/>
        <stp>BDP|11117617088062634335</stp>
        <tr r="K60" s="1"/>
      </tp>
      <tp t="s">
        <v>#N/A Requesting Data...4104989213</v>
        <stp/>
        <stp>BDP|16610584660073364803</stp>
        <tr r="X147" s="1"/>
        <tr r="X17" s="1"/>
        <tr r="X67" s="1"/>
      </tp>
      <tp t="s">
        <v>#N/A Requesting Data...3922013618</v>
        <stp/>
        <stp>BDP|12047783494903606179</stp>
        <tr r="Q19" s="3"/>
      </tp>
      <tp t="s">
        <v>#N/A Requesting Data...2143535251</v>
        <stp/>
        <stp>BDP|13602037985877519288</stp>
        <tr r="H11" s="1"/>
        <tr r="H11" s="1"/>
        <tr r="H135" s="1"/>
        <tr r="H135" s="1"/>
      </tp>
      <tp t="s">
        <v>#N/A Requesting Data...4205072842</v>
        <stp/>
        <stp>BDP|10873837373036704724</stp>
        <tr r="AO54" s="3"/>
        <tr r="AO54" s="3"/>
        <tr r="AO54" s="3"/>
      </tp>
      <tp t="s">
        <v>#N/A Requesting Data...1827164895</v>
        <stp/>
        <stp>BDP|13495668529280578930</stp>
        <tr r="I30" s="1"/>
        <tr r="I136" s="1"/>
        <tr r="I199" s="1"/>
      </tp>
      <tp t="s">
        <v>#N/A Requesting Data...4123176269</v>
        <stp/>
        <stp>BDP|15693648884287889223</stp>
        <tr r="AN57" s="2"/>
      </tp>
      <tp t="s">
        <v>#N/A Requesting Data...1318230286</v>
        <stp/>
        <stp>BDP|17117288476435755947</stp>
        <tr r="H18" s="1"/>
        <tr r="H18" s="1"/>
      </tp>
      <tp t="s">
        <v>#N/A Requesting Data...4127213105</v>
        <stp/>
        <stp>BDP|16145742726998929563</stp>
        <tr r="AR19" s="3"/>
        <tr r="AR19" s="3"/>
        <tr r="AR19" s="3"/>
      </tp>
      <tp t="s">
        <v>#N/A Requesting Data...1067381473</v>
        <stp/>
        <stp>BDP|13800204250999236362</stp>
        <tr r="AK27" s="1"/>
        <tr r="AK27" s="1"/>
        <tr r="AK27" s="1"/>
      </tp>
      <tp t="s">
        <v>#N/A Requesting Data...4246953533</v>
        <stp/>
        <stp>BDP|15840428804918684741</stp>
        <tr r="AI136" s="2"/>
      </tp>
      <tp t="s">
        <v>#N/A N/A</v>
        <stp/>
        <stp>BDP|14448097944287040959</stp>
        <tr r="J31" s="1"/>
        <tr r="J141" s="1"/>
        <tr r="J203" s="1"/>
      </tp>
      <tp t="s">
        <v>#N/A Requesting Data...4119141573</v>
        <stp/>
        <stp>BDP|17486916415621872043</stp>
        <tr r="Y162" s="1"/>
      </tp>
      <tp t="s">
        <v>#N/A Requesting Data...3493347945</v>
        <stp/>
        <stp>BDP|11603874507326372191</stp>
        <tr r="I168" s="2"/>
        <tr r="I169" s="2"/>
      </tp>
      <tp t="s">
        <v>#N/A Requesting Data...4050736242</v>
        <stp/>
        <stp>BDP|13799225293215907339</stp>
        <tr r="V78" s="1"/>
      </tp>
      <tp t="s">
        <v>#N/A Requesting Data...4255696498</v>
        <stp/>
        <stp>BDP|10677196090162165421</stp>
        <tr r="K99" s="2"/>
        <tr r="K99" s="2"/>
      </tp>
      <tp t="s">
        <v>#N/A Requesting Data...4041694388</v>
        <stp/>
        <stp>BDP|16694161119981059953</stp>
        <tr r="AI9" s="3"/>
        <tr r="AI9" s="3"/>
        <tr r="AI9" s="3"/>
      </tp>
      <tp t="s">
        <v>#N/A Requesting Data...3991991831</v>
        <stp/>
        <stp>BDP|14436111839468406040</stp>
        <tr r="V122" s="2"/>
        <tr r="V183" s="2"/>
      </tp>
      <tp t="s">
        <v>#N/A Requesting Data...4121433923</v>
        <stp/>
        <stp>BDP|11277642369667268813</stp>
        <tr r="AV46" s="2"/>
        <tr r="AV46" s="2"/>
        <tr r="AV89" s="2"/>
        <tr r="AV89" s="2"/>
      </tp>
      <tp t="s">
        <v>#N/A Requesting Data...4030309319</v>
        <stp/>
        <stp>BDP|10440812902725214395</stp>
        <tr r="E193" s="1"/>
      </tp>
      <tp t="s">
        <v>#N/A Requesting Data...4232145045</v>
        <stp/>
        <stp>BDP|12707364788784272371</stp>
        <tr r="AJ103" s="2"/>
      </tp>
      <tp t="s">
        <v>#N/A Requesting Data...4170589736</v>
        <stp/>
        <stp>BDP|14532618804869714588</stp>
        <tr r="N18" s="2"/>
        <tr r="N18" s="2"/>
        <tr r="N18" s="2"/>
      </tp>
      <tp t="s">
        <v>#N/A Requesting Data...3929535588</v>
        <stp/>
        <stp>BDP|17587507843360073891</stp>
        <tr r="AK172" s="1"/>
        <tr r="AK172" s="1"/>
        <tr r="AK172" s="1"/>
      </tp>
      <tp t="s">
        <v>#N/A Requesting Data...4285973187</v>
        <stp/>
        <stp>BDP|18027378437131911763</stp>
        <tr r="AT16" s="1"/>
        <tr r="AT175" s="1"/>
      </tp>
      <tp t="s">
        <v>#N/A Requesting Data...2821938019</v>
        <stp/>
        <stp>BDP|13798509402580382895</stp>
        <tr r="AT14" s="1"/>
        <tr r="AT59" s="1"/>
      </tp>
      <tp t="s">
        <v>#N/A Requesting Data...730688404</v>
        <stp/>
        <stp>BDP|15163498177271236921</stp>
        <tr r="AH97" s="2"/>
      </tp>
      <tp t="s">
        <v>#N/A Requesting Data...3741222202</v>
        <stp/>
        <stp>BDP|10741197051058195217</stp>
        <tr r="AN4" s="2"/>
        <tr r="AN78" s="2"/>
        <tr r="AN110" s="2"/>
        <tr r="AN161" s="2"/>
        <tr r="AN162" s="2"/>
        <tr r="AN229" s="2"/>
      </tp>
      <tp t="s">
        <v>#N/A Requesting Data...1884584045</v>
        <stp/>
        <stp>BDP|11419433950147164998</stp>
        <tr r="AG21" s="2"/>
        <tr r="AG21" s="2"/>
        <tr r="AG21" s="2"/>
        <tr r="AG45" s="2"/>
        <tr r="AG45" s="2"/>
        <tr r="AG45" s="2"/>
        <tr r="AG83" s="2"/>
        <tr r="AG83" s="2"/>
        <tr r="AG83" s="2"/>
        <tr r="AG141" s="2"/>
        <tr r="AG141" s="2"/>
        <tr r="AG141" s="2"/>
        <tr r="AG148" s="2"/>
        <tr r="AG148" s="2"/>
        <tr r="AG148" s="2"/>
        <tr r="AG177" s="2"/>
        <tr r="AG177" s="2"/>
        <tr r="AG177" s="2"/>
      </tp>
      <tp t="s">
        <v>#N/A Requesting Data...3957225874</v>
        <stp/>
        <stp>BDP|14116117285517399496</stp>
        <tr r="Q49" s="3"/>
      </tp>
      <tp t="s">
        <v>#N/A Requesting Data...4164803085</v>
        <stp/>
        <stp>BDP|11836523264218658474</stp>
        <tr r="F52" s="1"/>
      </tp>
      <tp t="s">
        <v>#N/A Requesting Data...4281873368</v>
        <stp/>
        <stp>BDP|17272700063420974877</stp>
        <tr r="AC38" s="2"/>
        <tr r="AC38" s="2"/>
        <tr r="AC71" s="2"/>
        <tr r="AC71" s="2"/>
      </tp>
      <tp t="s">
        <v>#N/A Requesting Data...4146455698</v>
        <stp/>
        <stp>BDP|11236389144920431852</stp>
        <tr r="AS60" s="1"/>
      </tp>
      <tp t="s">
        <v>#N/A Requesting Data...1570459133</v>
        <stp/>
        <stp>BDP|10425044993981998657</stp>
        <tr r="M7" s="3"/>
        <tr r="M7" s="3"/>
        <tr r="M7" s="3"/>
      </tp>
      <tp t="s">
        <v>#N/A Requesting Data...4132936971</v>
        <stp/>
        <stp>BDP|14982010981296624409</stp>
        <tr r="AN5" s="3"/>
        <tr r="AN5" s="3"/>
        <tr r="AN67" s="3"/>
        <tr r="AN67" s="3"/>
        <tr r="AN81" s="3"/>
        <tr r="AN81" s="3"/>
        <tr r="AN86" s="3"/>
        <tr r="AN86" s="3"/>
        <tr r="AN94" s="3"/>
        <tr r="AN94" s="3"/>
      </tp>
      <tp t="s">
        <v>#N/A Requesting Data...3946594082</v>
        <stp/>
        <stp>BDP|14540057929739656101</stp>
        <tr r="E120" s="2"/>
        <tr r="E184" s="2"/>
        <tr r="E185" s="2"/>
      </tp>
      <tp t="s">
        <v>#N/A Requesting Data...4013096777</v>
        <stp/>
        <stp>BDP|15494912681499992320</stp>
        <tr r="AV12" s="2"/>
        <tr r="AV12" s="2"/>
      </tp>
      <tp t="s">
        <v>#N/A Requesting Data...4140733168</v>
        <stp/>
        <stp>BDP|10132630606738320083</stp>
        <tr r="AK11" s="3"/>
        <tr r="AK11" s="3"/>
        <tr r="AK11" s="3"/>
      </tp>
      <tp t="s">
        <v>#N/A Requesting Data...4043257146</v>
        <stp/>
        <stp>BDP|15912139773629105465</stp>
        <tr r="AF38" s="2"/>
        <tr r="AF38" s="2"/>
        <tr r="AF38" s="2"/>
        <tr r="AF71" s="2"/>
        <tr r="AF71" s="2"/>
        <tr r="AF71" s="2"/>
      </tp>
      <tp t="s">
        <v>#N/A Requesting Data...4250549131</v>
        <stp/>
        <stp>BDP|18405394173593594152</stp>
        <tr r="M23" s="3"/>
        <tr r="M23" s="3"/>
        <tr r="M23" s="3"/>
      </tp>
      <tp t="s">
        <v>#N/A Requesting Data...3970967769</v>
        <stp/>
        <stp>BDP|17099180259248698598</stp>
        <tr r="AD119" s="2"/>
        <tr r="AD119" s="2"/>
        <tr r="AD119" s="2"/>
        <tr r="AD160" s="2"/>
        <tr r="AD160" s="2"/>
        <tr r="AD160" s="2"/>
      </tp>
      <tp t="s">
        <v>#N/A Requesting Data...1400877755</v>
        <stp/>
        <stp>BDP|13585810559064399408</stp>
        <tr r="J9" s="2"/>
        <tr r="J43" s="2"/>
        <tr r="J77" s="2"/>
        <tr r="J159" s="2"/>
        <tr r="J172" s="2"/>
        <tr r="J173" s="2"/>
      </tp>
      <tp t="s">
        <v>#N/A Requesting Data...4193922507</v>
        <stp/>
        <stp>BDP|16246901726696883525</stp>
        <tr r="V103" s="2"/>
      </tp>
      <tp t="s">
        <v>#N/A Requesting Data...3955868315</v>
        <stp/>
        <stp>BDP|13776510049188520447</stp>
        <tr r="K83" s="1"/>
      </tp>
      <tp t="s">
        <v>#N/A Requesting Data...4216925221</v>
        <stp/>
        <stp>BDP|13018434142018652593</stp>
        <tr r="AS121" s="1"/>
        <tr r="AS49" s="1"/>
      </tp>
      <tp t="s">
        <v>#N/A Requesting Data...4284623519</v>
        <stp/>
        <stp>BDP|16167893643751365567</stp>
        <tr r="Y24" s="5"/>
        <tr r="Y24" s="5"/>
        <tr r="Y24" s="5"/>
      </tp>
      <tp t="s">
        <v>#N/A Requesting Data...4044764963</v>
        <stp/>
        <stp>BDP|13995340903928833681</stp>
        <tr r="E173" s="1"/>
      </tp>
      <tp t="s">
        <v>#N/A Requesting Data...4270952061</v>
        <stp/>
        <stp>BDP|10143675397194865577</stp>
        <tr r="AG102" s="2"/>
        <tr r="AG102" s="2"/>
        <tr r="AG102" s="2"/>
      </tp>
      <tp t="s">
        <v>#N/A Requesting Data...4136321026</v>
        <stp/>
        <stp>BDP|18384287551956401707</stp>
        <tr r="AS90" s="1"/>
      </tp>
      <tp t="s">
        <v>#N/A Requesting Data...4133014286</v>
        <stp/>
        <stp>BDP|10139363394236419294</stp>
        <tr r="N207" s="2"/>
        <tr r="N207" s="2"/>
      </tp>
      <tp t="s">
        <v>#N/A Requesting Data...2006724945</v>
        <stp/>
        <stp>BDP|13784196677419183265</stp>
        <tr r="N68" s="2"/>
        <tr r="N68" s="2"/>
        <tr r="N68" s="2"/>
        <tr r="N131" s="2"/>
        <tr r="N131" s="2"/>
        <tr r="N131" s="2"/>
        <tr r="N153" s="2"/>
        <tr r="N153" s="2"/>
        <tr r="N153" s="2"/>
      </tp>
      <tp t="s">
        <v>#N/A Requesting Data...3946959351</v>
        <stp/>
        <stp>BDP|11384699214161447942</stp>
        <tr r="AL190" s="1"/>
      </tp>
      <tp t="s">
        <v>#N/A Requesting Data...4033270522</v>
        <stp/>
        <stp>BDP|15730872233043966342</stp>
        <tr r="AD24" s="2"/>
        <tr r="AD24" s="2"/>
        <tr r="AD24" s="2"/>
      </tp>
      <tp t="s">
        <v>#N/A Requesting Data...1112494905</v>
        <stp/>
        <stp>BDP|10004021629098834428</stp>
        <tr r="AQ97" s="3"/>
        <tr r="AQ97" s="3"/>
        <tr r="AQ97" s="3"/>
      </tp>
      <tp t="s">
        <v>#N/A Requesting Data...4049534957</v>
        <stp/>
        <stp>BDP|14239484920435986921</stp>
        <tr r="J203" s="2"/>
        <tr r="J204" s="2"/>
      </tp>
      <tp t="s">
        <v>#N/A Requesting Data...4156978441</v>
        <stp/>
        <stp>BDP|15225938066501216546</stp>
        <tr r="V196" s="2"/>
        <tr r="V197" s="2"/>
        <tr r="V198" s="2"/>
      </tp>
      <tp t="s">
        <v>#N/A Requesting Data...4228314251</v>
        <stp/>
        <stp>BDP|12605060815914575911</stp>
        <tr r="AK58" s="2"/>
        <tr r="AK58" s="2"/>
        <tr r="AK58" s="2"/>
      </tp>
      <tp t="s">
        <v>#N/A Requesting Data...4201785119</v>
        <stp/>
        <stp>BDP|11107683489903745263</stp>
        <tr r="AM36" s="3"/>
        <tr r="AM36" s="3"/>
        <tr r="AM36" s="3"/>
      </tp>
      <tp t="s">
        <v>#N/A Requesting Data...4014203571</v>
        <stp/>
        <stp>BDP|16394735827085504830</stp>
        <tr r="F51" s="2"/>
      </tp>
      <tp t="s">
        <v>#N/A Requesting Data...4121769347</v>
        <stp/>
        <stp>BDP|14485825941852360451</stp>
        <tr r="K132" s="2"/>
        <tr r="K132" s="2"/>
        <tr r="K132" s="2"/>
      </tp>
      <tp t="s">
        <v>#N/A Requesting Data...4018376582</v>
        <stp/>
        <stp>BDP|16101590484540552582</stp>
        <tr r="V93" s="3"/>
      </tp>
      <tp t="s">
        <v>#N/A Requesting Data...4265593837</v>
        <stp/>
        <stp>BDP|18396474177344399116</stp>
        <tr r="Q201" s="2"/>
      </tp>
      <tp t="s">
        <v>#N/A Requesting Data...4158662873</v>
        <stp/>
        <stp>BDP|16225546837849598755</stp>
        <tr r="AJ57" s="2"/>
      </tp>
      <tp t="s">
        <v>#N/A Requesting Data...3973481320</v>
        <stp/>
        <stp>BDP|12013880564786862456</stp>
        <tr r="AD207" s="2"/>
        <tr r="AD207" s="2"/>
        <tr r="AD207" s="2"/>
      </tp>
      <tp t="s">
        <v>#N/A Requesting Data...4053402913</v>
        <stp/>
        <stp>BDP|13678323312459332645</stp>
        <tr r="AV105" s="3"/>
        <tr r="AV105" s="3"/>
        <tr r="AV31" s="3"/>
        <tr r="AV31" s="3"/>
      </tp>
      <tp t="s">
        <v>#N/A Requesting Data...4145836229</v>
        <stp/>
        <stp>BDP|17338439996265668118</stp>
        <tr r="W92" s="1"/>
      </tp>
      <tp t="s">
        <v>#N/A Requesting Data...4064763708</v>
        <stp/>
        <stp>BDP|14164080187384905660</stp>
        <tr r="AI48" s="3"/>
        <tr r="AI48" s="3"/>
        <tr r="AI48" s="3"/>
      </tp>
      <tp t="s">
        <v>#N/A Requesting Data...4090585713</v>
        <stp/>
        <stp>BDP|10344359908808896579</stp>
        <tr r="AU79" s="1"/>
        <tr r="AU79" s="1"/>
        <tr r="AU79" s="1"/>
      </tp>
      <tp t="s">
        <v>#N/A Requesting Data...423432103</v>
        <stp/>
        <stp>BDP|12762821704283492748</stp>
        <tr r="AT88" s="2"/>
        <tr r="AT88" s="2"/>
        <tr r="AT88" s="2"/>
        <tr r="H88" s="2"/>
        <tr r="H88" s="2"/>
        <tr r="H88" s="2"/>
        <tr r="H92" s="2"/>
        <tr r="H92" s="2"/>
        <tr r="H92" s="2"/>
        <tr r="AT92" s="2"/>
        <tr r="AT92" s="2"/>
        <tr r="AT92" s="2"/>
        <tr r="AT125" s="2"/>
        <tr r="AT125" s="2"/>
        <tr r="AT125" s="2"/>
        <tr r="H125" s="2"/>
        <tr r="H125" s="2"/>
        <tr r="H125" s="2"/>
      </tp>
      <tp t="s">
        <v>#N/A Requesting Data...4164415677</v>
        <stp/>
        <stp>BDP|10488873753335915693</stp>
        <tr r="L172" s="1"/>
        <tr r="L172" s="1"/>
        <tr r="AS172" s="1"/>
      </tp>
      <tp t="s">
        <v>#N/A Requesting Data...3966440288</v>
        <stp/>
        <stp>BDP|17695368392870358314</stp>
        <tr r="AH201" s="2"/>
      </tp>
      <tp t="s">
        <v>#N/A Requesting Data...1128075265</v>
        <stp/>
        <stp>BDP|14794554115579107766</stp>
        <tr r="AU87" s="2"/>
        <tr r="AU87" s="2"/>
        <tr r="AU87" s="2"/>
        <tr r="AU143" s="2"/>
        <tr r="AU143" s="2"/>
        <tr r="AU143" s="2"/>
      </tp>
      <tp t="s">
        <v>#N/A Requesting Data...1414707856</v>
        <stp/>
        <stp>BDP|17401273810972715846</stp>
        <tr r="Q74" s="2"/>
        <tr r="Q113" s="2"/>
        <tr r="Q154" s="2"/>
        <tr r="Q193" s="2"/>
        <tr r="Q194" s="2"/>
        <tr r="Q216" s="2"/>
        <tr r="Q228" s="2"/>
      </tp>
      <tp t="s">
        <v>#N/A Requesting Data...4083534494</v>
        <stp/>
        <stp>BDP|13673781394915360694</stp>
        <tr r="AS46" s="1"/>
      </tp>
      <tp t="s">
        <v>#N/A Requesting Data...4083372774</v>
        <stp/>
        <stp>BDP|12805612098914567741</stp>
        <tr r="F13" s="3"/>
      </tp>
      <tp t="s">
        <v>#N/A Requesting Data...3903000668</v>
        <stp/>
        <stp>BDP|13126070711495076972</stp>
        <tr r="L74" s="2"/>
        <tr r="L74" s="2"/>
        <tr r="L74" s="2"/>
        <tr r="L113" s="2"/>
        <tr r="L113" s="2"/>
        <tr r="L113" s="2"/>
        <tr r="L154" s="2"/>
        <tr r="L154" s="2"/>
        <tr r="L154" s="2"/>
        <tr r="L193" s="2"/>
        <tr r="L193" s="2"/>
        <tr r="L193" s="2"/>
        <tr r="L194" s="2"/>
        <tr r="L194" s="2"/>
        <tr r="L194" s="2"/>
        <tr r="L216" s="2"/>
        <tr r="L216" s="2"/>
        <tr r="L216" s="2"/>
        <tr r="L228" s="2"/>
        <tr r="L228" s="2"/>
        <tr r="L228" s="2"/>
      </tp>
      <tp t="s">
        <v>#N/A Requesting Data...4222881535</v>
        <stp/>
        <stp>BDP|16599307504842423957</stp>
        <tr r="Q182" s="2"/>
      </tp>
      <tp t="s">
        <v>#N/A Requesting Data...4074963596</v>
        <stp/>
        <stp>BDP|14434024631768002173</stp>
        <tr r="I153" s="1"/>
        <tr r="I191" s="1"/>
      </tp>
      <tp t="s">
        <v>#N/A Requesting Data...1433853930</v>
        <stp/>
        <stp>BDP|18083639661406470060</stp>
        <tr r="AM133" s="1"/>
        <tr r="AM133" s="1"/>
        <tr r="AM9" s="1"/>
        <tr r="AM9" s="1"/>
      </tp>
      <tp t="s">
        <v>#N/A Requesting Data...3546637917</v>
        <stp/>
        <stp>BDP|10636599094870875237</stp>
        <tr r="AD142" s="2"/>
        <tr r="AD142" s="2"/>
        <tr r="AD142" s="2"/>
      </tp>
      <tp t="s">
        <v>#N/A Requesting Data...1408115982</v>
        <stp/>
        <stp>BDP|17800495181222157713</stp>
        <tr r="AJ151" s="2"/>
      </tp>
      <tp t="s">
        <v>#N/A Requesting Data...4009193238</v>
        <stp/>
        <stp>BDP|16232761964461861880</stp>
        <tr r="AG37" s="2"/>
        <tr r="AG37" s="2"/>
        <tr r="AG37" s="2"/>
        <tr r="AG70" s="2"/>
        <tr r="AG70" s="2"/>
        <tr r="AG70" s="2"/>
      </tp>
      <tp t="s">
        <v>#N/A Requesting Data...2463390670</v>
        <stp/>
        <stp>BDP|14327812041996086031</stp>
        <tr r="H36" s="1"/>
        <tr r="H148" s="1"/>
      </tp>
      <tp t="s">
        <v>#N/A Requesting Data...4160256622</v>
        <stp/>
        <stp>BDP|15562024295707511573</stp>
        <tr r="AH26" s="2"/>
        <tr r="AH52" s="2"/>
      </tp>
      <tp t="s">
        <v>#N/A Requesting Data...4130846894</v>
        <stp/>
        <stp>BDP|16663043765238755604</stp>
        <tr r="AK72" s="3"/>
        <tr r="AK72" s="3"/>
        <tr r="AK72" s="3"/>
        <tr r="AK83" s="3"/>
        <tr r="AK83" s="3"/>
        <tr r="AK83" s="3"/>
        <tr r="AK92" s="3"/>
        <tr r="AK92" s="3"/>
        <tr r="AK92" s="3"/>
      </tp>
      <tp t="s">
        <v>#N/A Requesting Data...4070921933</v>
        <stp/>
        <stp>BDP|10421973520485067036</stp>
        <tr r="H80" s="1"/>
      </tp>
      <tp t="s">
        <v>#N/A Requesting Data...1727417378</v>
        <stp/>
        <stp>BDP|10109388651871023986</stp>
        <tr r="H6" s="1"/>
        <tr r="H208" s="1"/>
      </tp>
      <tp t="s">
        <v>#N/A Requesting Data...4157003239</v>
        <stp/>
        <stp>BDP|18174100722720297520</stp>
        <tr r="F33" s="2"/>
      </tp>
      <tp t="s">
        <v>#N/A Requesting Data...4264708126</v>
        <stp/>
        <stp>BDP|16481449802944353825</stp>
        <tr r="L55" s="3"/>
      </tp>
      <tp t="s">
        <v>#N/A Requesting Data...4219668829</v>
        <stp/>
        <stp>BDP|18006911584483693403</stp>
        <tr r="V15" s="3"/>
      </tp>
      <tp t="s">
        <v>#N/A Requesting Data...4293658537</v>
        <stp/>
        <stp>BDP|11132472374208486455</stp>
        <tr r="Z159" s="1"/>
      </tp>
      <tp t="s">
        <v>#N/A Requesting Data...4222740229</v>
        <stp/>
        <stp>BDP|15258819136851494120</stp>
        <tr r="I65" s="1"/>
      </tp>
      <tp t="s">
        <v>#N/A Requesting Data...3994595086</v>
        <stp/>
        <stp>BDP|11727056082133517469</stp>
        <tr r="AQ11" s="3"/>
        <tr r="AQ11" s="3"/>
        <tr r="AQ11" s="3"/>
      </tp>
      <tp t="s">
        <v>#N/A Requesting Data...4265321272</v>
        <stp/>
        <stp>BDP|11991107748503644943</stp>
        <tr r="N203" s="2"/>
        <tr r="N203" s="2"/>
        <tr r="N204" s="2"/>
        <tr r="N204" s="2"/>
      </tp>
      <tp t="s">
        <v>#N/A Requesting Data...3042821811</v>
        <stp/>
        <stp>BDP|17502298538168591022</stp>
        <tr r="BC88" s="2"/>
        <tr r="BC92" s="2"/>
        <tr r="BC125" s="2"/>
      </tp>
      <tp t="s">
        <v>#N/A Requesting Data...4252862015</v>
        <stp/>
        <stp>BDP|18361144160013212261</stp>
        <tr r="AL8" s="3"/>
        <tr r="AL8" s="3"/>
        <tr r="AL8" s="3"/>
      </tp>
      <tp t="s">
        <v>#N/A Requesting Data...4020784147</v>
        <stp/>
        <stp>BDP|14169668843351339949</stp>
        <tr r="J102" s="5"/>
        <tr r="J102" s="5"/>
      </tp>
      <tp t="s">
        <v>#N/A Requesting Data...4206786227</v>
        <stp/>
        <stp>BDP|10592868426607338351</stp>
        <tr r="H43" s="1"/>
        <tr r="H43" s="1"/>
      </tp>
      <tp t="s">
        <v>#N/A Requesting Data...3072018387</v>
        <stp/>
        <stp>BDP|14213730402154071902</stp>
        <tr r="AS138" s="1"/>
        <tr r="AS200" s="1"/>
        <tr r="AS34" s="1"/>
        <tr r="L34" s="1"/>
        <tr r="L34" s="1"/>
        <tr r="L138" s="1"/>
        <tr r="L138" s="1"/>
        <tr r="L200" s="1"/>
        <tr r="L200" s="1"/>
      </tp>
      <tp t="s">
        <v>#N/A N/A</v>
        <stp/>
        <stp>BDP|15730867553177961186</stp>
        <tr r="J65" s="1"/>
      </tp>
      <tp t="s">
        <v>#N/A Requesting Data...4011495678</v>
        <stp/>
        <stp>BDP|16264917606406005761</stp>
        <tr r="Q37" s="2"/>
        <tr r="Q70" s="2"/>
      </tp>
      <tp t="s">
        <v>#N/A Requesting Data...3759644645</v>
        <stp/>
        <stp>BDP|10293596363428979535</stp>
        <tr r="AE13" s="1"/>
      </tp>
      <tp t="s">
        <v>#N/A Requesting Data...801055391</v>
        <stp/>
        <stp>BDP|16761758293016719040</stp>
        <tr r="AC128" s="2"/>
        <tr r="AC128" s="2"/>
        <tr r="AC227" s="2"/>
        <tr r="AC227" s="2"/>
      </tp>
      <tp t="s">
        <v>#N/A Requesting Data...4268431037</v>
        <stp/>
        <stp>BDP|18435454237319532818</stp>
        <tr r="AD92" s="1"/>
      </tp>
      <tp t="s">
        <v>#N/A Requesting Data...4052176442</v>
        <stp/>
        <stp>BDP|11907433030300167899</stp>
        <tr r="AL206" s="1"/>
      </tp>
      <tp t="s">
        <v>#N/A Requesting Data...4269383097</v>
        <stp/>
        <stp>BDP|11759405335469732179</stp>
        <tr r="AS83" s="1"/>
        <tr r="L83" s="1"/>
        <tr r="L83" s="1"/>
      </tp>
      <tp t="s">
        <v>#N/A Requesting Data...4267365394</v>
        <stp/>
        <stp>BDP|10255456472388479539</stp>
        <tr r="Y60" s="5"/>
        <tr r="Y60" s="5"/>
        <tr r="Y60" s="5"/>
      </tp>
      <tp t="s">
        <v>#N/A Requesting Data...4275932871</v>
        <stp/>
        <stp>BDP|15791755201198656475</stp>
        <tr r="Q83" s="1"/>
      </tp>
      <tp t="s">
        <v>#N/A Requesting Data...4017414138</v>
        <stp/>
        <stp>BDP|15150949010351115263</stp>
        <tr r="AV37" s="2"/>
        <tr r="AV37" s="2"/>
        <tr r="AV37" s="2"/>
        <tr r="AV70" s="2"/>
        <tr r="AV70" s="2"/>
        <tr r="AV70" s="2"/>
      </tp>
      <tp t="s">
        <v>#N/A Requesting Data...4087277423</v>
        <stp/>
        <stp>BDP|10591079344683231969</stp>
        <tr r="AE63" s="1"/>
      </tp>
      <tp t="s">
        <v>#N/A Requesting Data...4277696763</v>
        <stp/>
        <stp>BDP|17065818945813323656</stp>
        <tr r="AU124" s="2"/>
        <tr r="AU124" s="2"/>
        <tr r="AU124" s="2"/>
        <tr r="AU188" s="2"/>
        <tr r="AU188" s="2"/>
        <tr r="AU188" s="2"/>
        <tr r="AU189" s="2"/>
        <tr r="AU189" s="2"/>
        <tr r="AU189" s="2"/>
      </tp>
      <tp t="s">
        <v>#N/A Requesting Data...3656955377</v>
        <stp/>
        <stp>BDP|13318289524905823852</stp>
        <tr r="N74" s="2"/>
        <tr r="N74" s="2"/>
        <tr r="N74" s="2"/>
        <tr r="N113" s="2"/>
        <tr r="N113" s="2"/>
        <tr r="N113" s="2"/>
        <tr r="N154" s="2"/>
        <tr r="N154" s="2"/>
        <tr r="N154" s="2"/>
        <tr r="N193" s="2"/>
        <tr r="N193" s="2"/>
        <tr r="N193" s="2"/>
        <tr r="N194" s="2"/>
        <tr r="N194" s="2"/>
        <tr r="N194" s="2"/>
        <tr r="N216" s="2"/>
        <tr r="N216" s="2"/>
        <tr r="N216" s="2"/>
        <tr r="N228" s="2"/>
        <tr r="N228" s="2"/>
        <tr r="N228" s="2"/>
      </tp>
      <tp t="s">
        <v>#N/A Requesting Data...4215521371</v>
        <stp/>
        <stp>BDP|12234372157048352235</stp>
        <tr r="AL3" s="2"/>
      </tp>
      <tp t="s">
        <v>#N/A Requesting Data...4142721353</v>
        <stp/>
        <stp>BDP|15629787799287508200</stp>
        <tr r="Q67" s="2"/>
      </tp>
      <tp t="s">
        <v>#N/A Requesting Data...4077011359</v>
        <stp/>
        <stp>BDP|15288108109029973300</stp>
        <tr r="AC140" s="2"/>
        <tr r="AC140" s="2"/>
      </tp>
      <tp t="s">
        <v>#N/A Requesting Data...4187306450</v>
        <stp/>
        <stp>BDP|18187126401351914698</stp>
        <tr r="AA62" s="1"/>
      </tp>
      <tp t="s">
        <v>#N/A Requesting Data...4027859981</v>
        <stp/>
        <stp>BDP|17061239972755036940</stp>
        <tr r="BC136" s="2"/>
      </tp>
      <tp t="s">
        <v>#N/A Requesting Data...4091674544</v>
        <stp/>
        <stp>BDP|18162202736387391014</stp>
        <tr r="M51" s="1"/>
        <tr r="M51" s="1"/>
      </tp>
      <tp t="s">
        <v>#N/A N/A</v>
        <stp/>
        <stp>BDP|15442695916519940579</stp>
        <tr r="AT59" s="3"/>
        <tr r="AT59" s="3"/>
        <tr r="AT59" s="3"/>
        <tr r="AT87" s="3"/>
        <tr r="AT87" s="3"/>
        <tr r="AT87" s="3"/>
        <tr r="AT99" s="3"/>
        <tr r="AT99" s="3"/>
        <tr r="AT99" s="3"/>
      </tp>
      <tp t="s">
        <v>#N/A Requesting Data...2444055287</v>
        <stp/>
        <stp>BDP|15382608307315325828</stp>
        <tr r="L142" s="2"/>
        <tr r="L142" s="2"/>
        <tr r="L142" s="2"/>
      </tp>
      <tp t="s">
        <v>#N/A Requesting Data...4165447791</v>
        <stp/>
        <stp>BDP|17091143688705868513</stp>
        <tr r="AN93" s="3"/>
        <tr r="AN93" s="3"/>
        <tr r="AN93" s="3"/>
      </tp>
      <tp t="s">
        <v>#N/A Requesting Data...2102458518</v>
        <stp/>
        <stp>BDP|17958668858398291208</stp>
        <tr r="BC39" s="2"/>
        <tr r="BC72" s="2"/>
      </tp>
      <tp t="s">
        <v>#N/A Requesting Data...4069070800</v>
        <stp/>
        <stp>BDP|15728817296333718928</stp>
        <tr r="Y82" s="1"/>
      </tp>
      <tp t="s">
        <v>#N/A Requesting Data...4071355720</v>
        <stp/>
        <stp>BDP|15211647198810338483</stp>
        <tr r="AD16" s="1"/>
        <tr r="AD175" s="1"/>
      </tp>
      <tp t="s">
        <v>#N/A Requesting Data...4083365769</v>
        <stp/>
        <stp>BDP|13195849309362053798</stp>
        <tr r="W138" s="1"/>
        <tr r="W200" s="1"/>
        <tr r="W34" s="1"/>
      </tp>
      <tp t="s">
        <v>#N/A Requesting Data...4068140317</v>
        <stp/>
        <stp>BDP|10924853609803203524</stp>
        <tr r="AS19" s="2"/>
      </tp>
      <tp t="s">
        <v>#N/A N/A</v>
        <stp/>
        <stp>BDP|11357774007840748811</stp>
        <tr r="N209" s="1"/>
      </tp>
      <tp t="s">
        <v>#N/A Requesting Data...3120013823</v>
        <stp/>
        <stp>BDP|15548815950664677273</stp>
        <tr r="AF104" s="2"/>
        <tr r="AF104" s="2"/>
        <tr r="AF104" s="2"/>
      </tp>
      <tp t="s">
        <v>#N/A Requesting Data...4274808945</v>
        <stp/>
        <stp>BDP|10140946791577659970</stp>
        <tr r="L66" s="3"/>
      </tp>
      <tp t="s">
        <v>#N/A Requesting Data...3695300996</v>
        <stp/>
        <stp>BDP|10793385945859649090</stp>
        <tr r="F165" s="1"/>
      </tp>
      <tp t="s">
        <v>#N/A Requesting Data...4291415019</v>
        <stp/>
        <stp>BDP|15825747110228193589</stp>
        <tr r="AK45" s="3"/>
        <tr r="AK45" s="3"/>
        <tr r="AK45" s="3"/>
      </tp>
      <tp t="s">
        <v>#N/A Requesting Data...3857970606</v>
        <stp/>
        <stp>BDP|13852204094657979106</stp>
        <tr r="N91" s="1"/>
        <tr r="N122" s="1"/>
      </tp>
      <tp t="s">
        <v>#N/A Requesting Data...4141738947</v>
        <stp/>
        <stp>BDP|16237257345089757704</stp>
        <tr r="AP78" s="3"/>
        <tr r="AP78" s="3"/>
        <tr r="AP78" s="3"/>
      </tp>
      <tp t="s">
        <v>#N/A Requesting Data...4156979041</v>
        <stp/>
        <stp>BDP|16988352732651883930</stp>
        <tr r="N167" s="1"/>
      </tp>
      <tp t="s">
        <v>#N/A Requesting Data...4256869427</v>
        <stp/>
        <stp>BDP|14282462247733055973</stp>
        <tr r="I111" s="5"/>
        <tr r="I81" s="5"/>
      </tp>
      <tp t="s">
        <v>#N/A Requesting Data...4287504444</v>
        <stp/>
        <stp>BDP|13531343028634975848</stp>
        <tr r="AI203" s="2"/>
        <tr r="AI204" s="2"/>
      </tp>
      <tp t="s">
        <v>#N/A Requesting Data...4042098019</v>
        <stp/>
        <stp>BDP|12098668284512396055</stp>
        <tr r="W203" s="2"/>
        <tr r="W204" s="2"/>
      </tp>
      <tp t="s">
        <v>#N/A Requesting Data...4157795964</v>
        <stp/>
        <stp>BDP|11916517012838673381</stp>
        <tr r="Q203" s="2"/>
        <tr r="Q204" s="2"/>
      </tp>
      <tp t="s">
        <v>#N/A Requesting Data...4105825811</v>
        <stp/>
        <stp>BDP|15179433584254369318</stp>
        <tr r="F37" s="2"/>
        <tr r="F70" s="2"/>
        <tr r="F17" s="9"/>
      </tp>
      <tp t="s">
        <v>#N/A Requesting Data...4255411366</v>
        <stp/>
        <stp>BDP|15169374035023291855</stp>
        <tr r="AJ64" s="2"/>
      </tp>
      <tp t="s">
        <v>#N/A Requesting Data...4249665464</v>
        <stp/>
        <stp>BDP|17576279853737661932</stp>
        <tr r="AS58" s="3"/>
        <tr r="AS58" s="3"/>
        <tr r="AS58" s="3"/>
        <tr r="AS71" s="3"/>
        <tr r="AS71" s="3"/>
        <tr r="AS71" s="3"/>
      </tp>
      <tp t="s">
        <v>#N/A Requesting Data...1005219571</v>
        <stp/>
        <stp>BDP|13269914462281157349</stp>
        <tr r="Q74" s="3"/>
        <tr r="Q3" s="3"/>
        <tr r="Q64" s="3"/>
        <tr r="Q51" s="3"/>
      </tp>
      <tp t="s">
        <v>#N/A Requesting Data...3970820291</v>
        <stp/>
        <stp>BDP|17971840036385714786</stp>
        <tr r="M130" s="2"/>
        <tr r="M130" s="2"/>
        <tr r="M130" s="2"/>
      </tp>
      <tp t="s">
        <v>#N/A Requesting Data...4084173902</v>
        <stp/>
        <stp>BDP|13252588739182394946</stp>
        <tr r="AC64" s="2"/>
        <tr r="AC64" s="2"/>
      </tp>
      <tp t="s">
        <v>#N/A Requesting Data...1184653162</v>
        <stp/>
        <stp>BDP|14959348732478388280</stp>
        <tr r="V128" s="2"/>
        <tr r="V227" s="2"/>
      </tp>
      <tp t="s">
        <v>#N/A Requesting Data...4178099674</v>
        <stp/>
        <stp>BDP|16964782382306374141</stp>
        <tr r="Q19" s="2"/>
      </tp>
      <tp t="s">
        <v>#N/A Requesting Data...4147236395</v>
        <stp/>
        <stp>BDP|18126103292099444733</stp>
        <tr r="AL82" s="1"/>
      </tp>
      <tp t="s">
        <v>#N/A Requesting Data...4202052271</v>
        <stp/>
        <stp>BDP|14051245210729146015</stp>
        <tr r="AN36" s="3"/>
        <tr r="AN36" s="3"/>
        <tr r="AN36" s="3"/>
      </tp>
      <tp t="s">
        <v>#N/A Requesting Data...4076688874</v>
        <stp/>
        <stp>BDP|14596637622858473647</stp>
        <tr r="I18" s="3"/>
        <tr r="I18" s="3"/>
        <tr r="I18" s="3"/>
      </tp>
      <tp t="s">
        <v>#N/A Requesting Data...4230141892</v>
        <stp/>
        <stp>BDP|12976493523008093278</stp>
        <tr r="AO119" s="2"/>
        <tr r="AO160" s="2"/>
      </tp>
      <tp t="s">
        <v>#N/A Requesting Data...4246778774</v>
        <stp/>
        <stp>BDP|10204064583322636450</stp>
        <tr r="AC21" s="3"/>
        <tr r="AC21" s="3"/>
        <tr r="AC21" s="3"/>
      </tp>
      <tp t="s">
        <v>#N/A Requesting Data...4028722465</v>
        <stp/>
        <stp>BDP|16309734987457173023</stp>
        <tr r="V125" s="1"/>
      </tp>
      <tp t="s">
        <v>#N/A Requesting Data...3029224567</v>
        <stp/>
        <stp>BDP|17113827544667271213</stp>
        <tr r="AK163" s="1"/>
        <tr r="AK163" s="1"/>
        <tr r="AK163" s="1"/>
      </tp>
      <tp t="s">
        <v>#N/A Requesting Data...4198376468</v>
        <stp/>
        <stp>BDP|12426807815661515439</stp>
        <tr r="Y145" s="1"/>
      </tp>
      <tp t="s">
        <v>#N/A Requesting Data...4192926517</v>
        <stp/>
        <stp>BDP|12342308500538200762</stp>
        <tr r="AD80" s="3"/>
        <tr r="AD80" s="3"/>
        <tr r="AD80" s="3"/>
      </tp>
      <tp t="s">
        <v>#N/A Requesting Data...2357459064</v>
        <stp/>
        <stp>BDP|14695392052738237484</stp>
        <tr r="L123" s="1"/>
        <tr r="AS123" s="1"/>
        <tr r="L185" s="1"/>
        <tr r="AS185" s="1"/>
      </tp>
      <tp t="s">
        <v>#N/A Requesting Data...4031885226</v>
        <stp/>
        <stp>BDP|12289800915687622266</stp>
        <tr r="AU88" s="3"/>
        <tr r="AU88" s="3"/>
      </tp>
      <tp t="s">
        <v>#N/A Requesting Data...4288732086</v>
        <stp/>
        <stp>BDP|12619999543696238794</stp>
        <tr r="AC23" s="3"/>
        <tr r="AC23" s="3"/>
        <tr r="AC23" s="3"/>
      </tp>
      <tp t="s">
        <v>#N/A Requesting Data...4185699969</v>
        <stp/>
        <stp>BDP|11582162591007071054</stp>
        <tr r="AR18" s="3"/>
        <tr r="AR18" s="3"/>
      </tp>
      <tp t="s">
        <v>#N/A Requesting Data...1800603280</v>
        <stp/>
        <stp>BDP|16540458984341213516</stp>
        <tr r="Q103" s="1"/>
        <tr r="Q104" s="1"/>
        <tr r="Q110" s="1"/>
        <tr r="Q117" s="1"/>
        <tr r="Q181" s="1"/>
      </tp>
      <tp t="s">
        <v>#N/A Requesting Data...4143657075</v>
        <stp/>
        <stp>BDP|13112231709588455788</stp>
        <tr r="AU194" s="1"/>
        <tr r="AU194" s="1"/>
        <tr r="AU194" s="1"/>
      </tp>
      <tp t="s">
        <v>#N/A Requesting Data...4166498484</v>
        <stp/>
        <stp>BDP|18177378902044631154</stp>
        <tr r="V3" s="2"/>
      </tp>
      <tp t="s">
        <v>#N/A Requesting Data...4236636674</v>
        <stp/>
        <stp>BDP|11259278790972359619</stp>
        <tr r="AD105" s="3"/>
        <tr r="AD105" s="3"/>
        <tr r="AD105" s="3"/>
        <tr r="AD31" s="3"/>
        <tr r="AD31" s="3"/>
        <tr r="AD31" s="3"/>
      </tp>
      <tp t="s">
        <v>#N/A Requesting Data...4158108886</v>
        <stp/>
        <stp>BDP|12255541183085096422</stp>
        <tr r="AS103" s="3"/>
        <tr r="AS103" s="3"/>
        <tr r="AS103" s="3"/>
      </tp>
      <tp t="s">
        <v>#N/A Requesting Data...4156738448</v>
        <stp/>
        <stp>BDP|18060636207970057033</stp>
        <tr r="AO44" s="1"/>
      </tp>
      <tp t="s">
        <v>#N/A Requesting Data...4059605507</v>
        <stp/>
        <stp>BDP|15439854469495685095</stp>
        <tr r="X52" s="1"/>
      </tp>
      <tp t="s">
        <v>#N/A Requesting Data...3976382767</v>
        <stp/>
        <stp>BDP|12558904113327769369</stp>
        <tr r="N30" s="1"/>
        <tr r="N136" s="1"/>
        <tr r="N199" s="1"/>
      </tp>
      <tp t="s">
        <v>#N/A Requesting Data...4045773818</v>
        <stp/>
        <stp>BDP|15934129029280186842</stp>
        <tr r="AJ84" s="2"/>
      </tp>
      <tp t="s">
        <v>#N/A Requesting Data...4236533414</v>
        <stp/>
        <stp>BDP|10056838327276372208</stp>
        <tr r="AH61" s="2"/>
      </tp>
      <tp t="s">
        <v>#N/A Requesting Data...2856430013</v>
        <stp/>
        <stp>BDP|11925780085459448975</stp>
        <tr r="E157" s="2"/>
      </tp>
      <tp t="s">
        <v>#N/A Requesting Data...4216214497</v>
        <stp/>
        <stp>BDP|15486476644608985397</stp>
        <tr r="K3" s="2"/>
        <tr r="K3" s="2"/>
        <tr r="K3" s="2"/>
      </tp>
      <tp t="s">
        <v>#N/A Requesting Data...4225577522</v>
        <stp/>
        <stp>BDP|15702913380488235232</stp>
        <tr r="E21" s="9"/>
      </tp>
      <tp t="s">
        <v>#N/A Requesting Data...4195304417</v>
        <stp/>
        <stp>BDP|17623446312449563520</stp>
        <tr r="Z72" s="1"/>
      </tp>
      <tp t="s">
        <v>#N/A Requesting Data...3008979149</v>
        <stp/>
        <stp>BDP|12181528782815690404</stp>
        <tr r="M4" s="2"/>
        <tr r="M4" s="2"/>
        <tr r="M4" s="2"/>
        <tr r="M78" s="2"/>
        <tr r="M78" s="2"/>
        <tr r="M78" s="2"/>
        <tr r="M110" s="2"/>
        <tr r="M110" s="2"/>
        <tr r="M110" s="2"/>
        <tr r="M161" s="2"/>
        <tr r="M161" s="2"/>
        <tr r="M161" s="2"/>
        <tr r="M162" s="2"/>
        <tr r="M162" s="2"/>
        <tr r="M162" s="2"/>
        <tr r="M229" s="2"/>
        <tr r="M229" s="2"/>
        <tr r="M229" s="2"/>
      </tp>
      <tp t="s">
        <v>#N/A Requesting Data...4138094479</v>
        <stp/>
        <stp>BDP|13144832471793011144</stp>
        <tr r="Q53" s="3"/>
      </tp>
      <tp t="s">
        <v>#N/A Requesting Data...4166689014</v>
        <stp/>
        <stp>BDP|13301321363161561902</stp>
        <tr r="Z50" s="1"/>
      </tp>
      <tp t="s">
        <v>#N/A N/A</v>
        <stp/>
        <stp>BDP|10089806588998901663</stp>
        <tr r="J41" s="1"/>
        <tr r="J158" s="1"/>
      </tp>
      <tp t="s">
        <v>#N/A Requesting Data...4182433236</v>
        <stp/>
        <stp>BDP|18369331228164949366</stp>
        <tr r="AD154" s="1"/>
      </tp>
      <tp t="s">
        <v>#N/A Requesting Data...4097633295</v>
        <stp/>
        <stp>BDP|16655822062420099601</stp>
        <tr r="AV18" s="3"/>
        <tr r="AV18" s="3"/>
      </tp>
      <tp t="s">
        <v>#N/A Requesting Data...4188505365</v>
        <stp/>
        <stp>BDP|14643647466329389312</stp>
        <tr r="I112" s="5"/>
        <tr r="I38" s="5"/>
      </tp>
      <tp t="s">
        <v>#N/A Requesting Data...4122281913</v>
        <stp/>
        <stp>BDP|12662069065462230812</stp>
        <tr r="J16" s="5"/>
      </tp>
      <tp t="s">
        <v>#N/A Requesting Data...3536013476</v>
        <stp/>
        <stp>BDP|10185527392043006176</stp>
        <tr r="F10" s="1"/>
        <tr r="F134" s="1"/>
      </tp>
      <tp t="s">
        <v>#N/A Requesting Data...4124081763</v>
        <stp/>
        <stp>BDP|15307951553857073036</stp>
        <tr r="Y8" s="5"/>
        <tr r="Y8" s="5"/>
        <tr r="Y8" s="5"/>
      </tp>
      <tp t="s">
        <v>#N/A Requesting Data...4196458794</v>
        <stp/>
        <stp>BDP|14487762699206948242</stp>
        <tr r="E80" s="2"/>
      </tp>
      <tp t="s">
        <v>#N/A Requesting Data...4236188112</v>
        <stp/>
        <stp>BDP|11655078383505035247</stp>
        <tr r="AN15" s="3"/>
        <tr r="AN15" s="3"/>
      </tp>
      <tp t="s">
        <v>#N/A Requesting Data...4189752924</v>
        <stp/>
        <stp>BDP|13070503569548949664</stp>
        <tr r="Q213" s="2"/>
        <tr r="Q214" s="2"/>
      </tp>
      <tp t="s">
        <v>#N/A Requesting Data...1397443965</v>
        <stp/>
        <stp>BDP|17950401948561374847</stp>
        <tr r="AJ39" s="2"/>
        <tr r="AJ72" s="2"/>
      </tp>
      <tp t="s">
        <v>#N/A Requesting Data...4256870687</v>
        <stp/>
        <stp>BDP|18377787410293440391</stp>
        <tr r="I10" s="5"/>
      </tp>
      <tp t="s">
        <v>#N/A Requesting Data...4065866551</v>
        <stp/>
        <stp>BDP|12897887748040909078</stp>
        <tr r="AI105" s="3"/>
        <tr r="AI105" s="3"/>
        <tr r="AI105" s="3"/>
        <tr r="AI31" s="3"/>
        <tr r="AI31" s="3"/>
        <tr r="AI31" s="3"/>
      </tp>
      <tp t="s">
        <v>#N/A N/A</v>
        <stp/>
        <stp>BDP|16617264175689450473</stp>
        <tr r="H103" s="1"/>
        <tr r="H104" s="1"/>
        <tr r="H110" s="1"/>
        <tr r="H117" s="1"/>
        <tr r="H181" s="1"/>
      </tp>
      <tp t="s">
        <v>#N/A Requesting Data...3041400773</v>
        <stp/>
        <stp>BDP|18139922503398545732</stp>
        <tr r="AO104" s="2"/>
      </tp>
      <tp t="s">
        <v>#N/A Requesting Data...4076254797</v>
        <stp/>
        <stp>BDP|13815186323006840929</stp>
        <tr r="N8" s="3"/>
        <tr r="N8" s="3"/>
        <tr r="N8" s="3"/>
      </tp>
      <tp t="s">
        <v>#N/A Requesting Data...4227310509</v>
        <stp/>
        <stp>BDP|17931259402653701905</stp>
        <tr r="X82" s="1"/>
      </tp>
      <tp t="s">
        <v>#N/A Requesting Data...4216928088</v>
        <stp/>
        <stp>BDP|12292427640018058593</stp>
        <tr r="V33" s="3"/>
        <tr r="V41" s="3"/>
        <tr r="V42" s="3"/>
        <tr r="V50" s="3"/>
        <tr r="V60" s="3"/>
        <tr r="V75" s="3"/>
      </tp>
      <tp t="s">
        <v>#N/A Requesting Data...4288002025</v>
        <stp/>
        <stp>BDP|16539192896954731543</stp>
        <tr r="H107" s="5"/>
      </tp>
      <tp t="s">
        <v>#N/A Requesting Data...4283512998</v>
        <stp/>
        <stp>BDP|12503643678784705879</stp>
        <tr r="AF234" s="2"/>
        <tr r="AF234" s="2"/>
        <tr r="AF234" s="2"/>
        <tr r="AF235" s="2"/>
        <tr r="AF235" s="2"/>
        <tr r="AF235" s="2"/>
        <tr r="AF236" s="2"/>
        <tr r="AF236" s="2"/>
        <tr r="AF236" s="2"/>
      </tp>
      <tp t="s">
        <v>#N/A Requesting Data...4052729997</v>
        <stp/>
        <stp>BDP|15875212960956159814</stp>
        <tr r="AR34" s="3"/>
        <tr r="AR34" s="3"/>
      </tp>
      <tp t="s">
        <v>#N/A Requesting Data...4114814255</v>
        <stp/>
        <stp>BDP|15189177526611921807</stp>
        <tr r="F58" s="5"/>
      </tp>
      <tp t="s">
        <v>#N/A Requesting Data...4264158944</v>
        <stp/>
        <stp>BDP|13579802275693102082</stp>
        <tr r="I47" s="1"/>
      </tp>
      <tp t="s">
        <v>#N/A Requesting Data...4066015020</v>
        <stp/>
        <stp>BDP|13177718732481384983</stp>
        <tr r="AK90" s="1"/>
        <tr r="AK90" s="1"/>
        <tr r="AK90" s="1"/>
      </tp>
      <tp t="s">
        <v>#N/A Requesting Data...4264244585</v>
        <stp/>
        <stp>BDP|12126705451898912708</stp>
        <tr r="AQ33" s="2"/>
      </tp>
      <tp t="s">
        <v>#N/A Requesting Data...4119046207</v>
        <stp/>
        <stp>BDP|11025174340959697280</stp>
        <tr r="I4" s="3"/>
        <tr r="I4" s="3"/>
        <tr r="I4" s="3"/>
      </tp>
      <tp t="s">
        <v>#N/A Requesting Data...4114544854</v>
        <stp/>
        <stp>BDP|12136424689115097439</stp>
        <tr r="F104" s="5"/>
        <tr r="F116" s="5"/>
        <tr r="F65" s="5"/>
      </tp>
      <tp t="s">
        <v>#N/A Requesting Data...4142064650</v>
        <stp/>
        <stp>BDP|10908671483094376570</stp>
        <tr r="M63" s="1"/>
        <tr r="M63" s="1"/>
      </tp>
      <tp t="s">
        <v>#N/A Requesting Data...4244317617</v>
        <stp/>
        <stp>BDP|17233228854278950748</stp>
        <tr r="AJ109" s="2"/>
      </tp>
      <tp t="s">
        <v>#N/A Requesting Data...4107876966</v>
        <stp/>
        <stp>BDP|12807330744132377852</stp>
        <tr r="V63" s="3"/>
        <tr r="V90" s="3"/>
      </tp>
      <tp t="s">
        <v>#N/A Requesting Data...4199198917</v>
        <stp/>
        <stp>BDP|16065918194448863148</stp>
        <tr r="Q24" s="3"/>
        <tr r="Q79" s="3"/>
      </tp>
      <tp t="s">
        <v>#N/A Requesting Data...1986264334</v>
        <stp/>
        <stp>BDP|17816548677682431877</stp>
        <tr r="AV39" s="2"/>
        <tr r="AV39" s="2"/>
        <tr r="AV39" s="2"/>
        <tr r="AV72" s="2"/>
        <tr r="AV72" s="2"/>
        <tr r="AV72" s="2"/>
      </tp>
      <tp t="s">
        <v>#N/A Requesting Data...1538960571</v>
        <stp/>
        <stp>BDP|17035732289203614449</stp>
        <tr r="F234" s="2"/>
        <tr r="F235" s="2"/>
        <tr r="F236" s="2"/>
        <tr r="F106" s="3"/>
        <tr r="F107" s="3"/>
        <tr r="F108" s="3"/>
        <tr r="F109" s="3"/>
        <tr r="F110" s="3"/>
      </tp>
      <tp t="s">
        <v>#N/A Requesting Data...4094964371</v>
        <stp/>
        <stp>BDP|17943805805069498902</stp>
        <tr r="Q49" s="3"/>
      </tp>
      <tp t="s">
        <v>#N/A Requesting Data...4061345700</v>
        <stp/>
        <stp>BDP|16071759438208363560</stp>
        <tr r="H116" s="5"/>
        <tr r="H65" s="5"/>
      </tp>
      <tp t="s">
        <v>#N/A N/A</v>
        <stp/>
        <stp>BDP|12966723951506119938</stp>
        <tr r="J150" s="1"/>
      </tp>
      <tp t="s">
        <v>#N/A Requesting Data...4067270976</v>
        <stp/>
        <stp>BDP|17517683421588535419</stp>
        <tr r="AV14" s="2"/>
        <tr r="AV14" s="2"/>
        <tr r="AV14" s="2"/>
        <tr r="AV117" s="2"/>
        <tr r="AV117" s="2"/>
        <tr r="AV117" s="2"/>
      </tp>
      <tp t="s">
        <v>#N/A Requesting Data...4055745717</v>
        <stp/>
        <stp>BDP|12587410705219058093</stp>
        <tr r="Q8" s="2"/>
      </tp>
      <tp t="s">
        <v>#N/A Requesting Data...4239043475</v>
        <stp/>
        <stp>BDP|15850438891352156537</stp>
        <tr r="AS93" s="2"/>
      </tp>
      <tp t="s">
        <v>#N/A Requesting Data...4272454274</v>
        <stp/>
        <stp>BDP|11200941585498375781</stp>
        <tr r="Y66" s="5"/>
        <tr r="Y66" s="5"/>
        <tr r="Y66" s="5"/>
        <tr r="Y115" s="5"/>
        <tr r="Y115" s="5"/>
        <tr r="Y115" s="5"/>
      </tp>
      <tp t="s">
        <v>#N/A Requesting Data...4209742306</v>
        <stp/>
        <stp>BDP|10557295730488450602</stp>
        <tr r="Y68" s="1"/>
      </tp>
      <tp t="s">
        <v>#N/A Requesting Data...4067424001</v>
        <stp/>
        <stp>BDP|17932861260566666012</stp>
        <tr r="V8" s="2"/>
      </tp>
      <tp t="s">
        <v>#N/A Requesting Data...4135301524</v>
        <stp/>
        <stp>BDP|18443161660783890329</stp>
        <tr r="AR119" s="2"/>
        <tr r="AR160" s="2"/>
      </tp>
      <tp t="s">
        <v>#N/A Requesting Data...4099248841</v>
        <stp/>
        <stp>BDP|12069783144829551719</stp>
        <tr r="I44" s="1"/>
      </tp>
      <tp t="s">
        <v>#N/A Requesting Data...4169728355</v>
        <stp/>
        <stp>BDP|10642170567428639083</stp>
        <tr r="W136" s="1"/>
        <tr r="W199" s="1"/>
        <tr r="W30" s="1"/>
      </tp>
      <tp t="s">
        <v>#N/A Requesting Data...4169507847</v>
        <stp/>
        <stp>BDP|14990820751311733759</stp>
        <tr r="AU103" s="2"/>
        <tr r="AU103" s="2"/>
      </tp>
      <tp t="s">
        <v>#N/A Requesting Data...4189334289</v>
        <stp/>
        <stp>BDP|17571830832116461587</stp>
        <tr r="AD91" s="2"/>
        <tr r="AD91" s="2"/>
        <tr r="AD91" s="2"/>
      </tp>
      <tp t="s">
        <v>#N/A Requesting Data...4104886155</v>
        <stp/>
        <stp>BDP|11876930173093336332</stp>
        <tr r="Y11" s="5"/>
        <tr r="Y11" s="5"/>
        <tr r="Y11" s="5"/>
      </tp>
      <tp t="s">
        <v>#N/A Requesting Data...4112867673</v>
        <stp/>
        <stp>BDP|16288294757998165655</stp>
        <tr r="Y131" s="5"/>
        <tr r="Y131" s="5"/>
        <tr r="Y131" s="5"/>
      </tp>
      <tp t="s">
        <v>#N/A Requesting Data...4102520513</v>
        <stp/>
        <stp>BDP|17880768282956754107</stp>
        <tr r="AG15" s="2"/>
        <tr r="AG15" s="2"/>
        <tr r="AG15" s="2"/>
      </tp>
      <tp t="s">
        <v>#N/A Requesting Data...4172487107</v>
        <stp/>
        <stp>BDP|15990620967419662312</stp>
        <tr r="AO36" s="2"/>
        <tr r="AO96" s="2"/>
        <tr r="AO126" s="2"/>
      </tp>
      <tp t="s">
        <v>#N/A Requesting Data...4242059739</v>
        <stp/>
        <stp>BDP|14634988924401951182</stp>
        <tr r="Z189" s="1"/>
      </tp>
      <tp t="s">
        <v>#N/A Requesting Data...1388515622</v>
        <stp/>
        <stp>BDP|10152781185993101365</stp>
        <tr r="F145" s="1"/>
      </tp>
      <tp t="s">
        <v>#N/A Requesting Data...4277074083</v>
        <stp/>
        <stp>BDP|15223833726367599793</stp>
        <tr r="AQ24" s="2"/>
      </tp>
      <tp t="s">
        <v>#N/A Requesting Data...2012277074</v>
        <stp/>
        <stp>BDP|16813924420805825790</stp>
        <tr r="AE37" s="3"/>
        <tr r="AE37" s="3"/>
        <tr r="AE37" s="3"/>
        <tr r="AE30" s="3"/>
        <tr r="AE30" s="3"/>
        <tr r="AE30" s="3"/>
      </tp>
      <tp t="s">
        <v>#N/A Requesting Data...4254563594</v>
        <stp/>
        <stp>BDP|16113564288357701338</stp>
        <tr r="AS150" s="1"/>
        <tr r="L150" s="1"/>
        <tr r="L150" s="1"/>
      </tp>
      <tp t="s">
        <v>#N/A Requesting Data...4276556537</v>
        <stp/>
        <stp>BDP|11389691883578629843</stp>
        <tr r="H3" s="1"/>
        <tr r="H75" s="1"/>
      </tp>
      <tp t="s">
        <v>#N/A Requesting Data...4241919136</v>
        <stp/>
        <stp>BDP|17756426349580325845</stp>
        <tr r="H55" s="3"/>
        <tr r="H55" s="3"/>
      </tp>
      <tp t="s">
        <v>#N/A Requesting Data...4242629044</v>
        <stp/>
        <stp>BDP|15326404418546101912</stp>
        <tr r="Q103" s="2"/>
      </tp>
      <tp t="s">
        <v>#N/A Requesting Data...1573312802</v>
        <stp/>
        <stp>BDP|13507847114100806567</stp>
        <tr r="AN191" s="2"/>
        <tr r="AN192" s="2"/>
      </tp>
      <tp t="s">
        <v>#N/A Requesting Data...4276194416</v>
        <stp/>
        <stp>BDP|17258417699413240635</stp>
        <tr r="F108" s="5"/>
        <tr r="F120" s="5"/>
        <tr r="F62" s="5"/>
      </tp>
      <tp t="s">
        <v>#N/A Requesting Data...4275766735</v>
        <stp/>
        <stp>BDP|11206722799524744454</stp>
        <tr r="M78" s="3"/>
        <tr r="M78" s="3"/>
        <tr r="M78" s="3"/>
      </tp>
      <tp t="s">
        <v>#N/A Requesting Data...1298855430</v>
        <stp/>
        <stp>BDP|17516617129295268945</stp>
        <tr r="AS132" s="1"/>
        <tr r="L132" s="1"/>
        <tr r="L132" s="1"/>
      </tp>
      <tp t="s">
        <v>#N/A Requesting Data...4269208366</v>
        <stp/>
        <stp>BDP|15115440096416144196</stp>
        <tr r="I41" s="5"/>
      </tp>
      <tp t="s">
        <v>#N/A Requesting Data...2268635298</v>
        <stp/>
        <stp>BDP|15114534596127650196</stp>
        <tr r="AK77" s="1"/>
        <tr r="AK77" s="1"/>
        <tr r="AK77" s="1"/>
        <tr r="AK171" s="1"/>
        <tr r="AK171" s="1"/>
        <tr r="AK171" s="1"/>
      </tp>
      <tp t="s">
        <v>#N/A Requesting Data...4208900927</v>
        <stp/>
        <stp>BDP|17946766320278278561</stp>
        <tr r="Q21" s="2"/>
        <tr r="Q45" s="2"/>
        <tr r="Q83" s="2"/>
        <tr r="Q141" s="2"/>
        <tr r="Q148" s="2"/>
        <tr r="Q177" s="2"/>
      </tp>
      <tp t="s">
        <v>#N/A Requesting Data...4264264649</v>
        <stp/>
        <stp>BDP|10886704882562968289</stp>
        <tr r="E24" s="9"/>
      </tp>
      <tp t="s">
        <v>#N/A Requesting Data...4274508895</v>
        <stp/>
        <stp>BDP|17760173048878016539</stp>
        <tr r="Z141" s="1"/>
        <tr r="Z203" s="1"/>
        <tr r="Z31" s="1"/>
      </tp>
      <tp t="s">
        <v>#N/A Requesting Data...4272809969</v>
        <stp/>
        <stp>BDP|18292094854533524101</stp>
        <tr r="AI79" s="2"/>
      </tp>
      <tp t="s">
        <v>#N/A Requesting Data...4286956455</v>
        <stp/>
        <stp>BDP|15002593868648390186</stp>
        <tr r="J41" s="5"/>
      </tp>
      <tp t="s">
        <v>#N/A Requesting Data...4265375458</v>
        <stp/>
        <stp>BDP|14758790643248581025</stp>
        <tr r="N24" s="3"/>
        <tr r="N24" s="3"/>
        <tr r="N24" s="3"/>
        <tr r="N79" s="3"/>
        <tr r="N79" s="3"/>
        <tr r="N79" s="3"/>
      </tp>
      <tp t="s">
        <v>#N/A Requesting Data...4272815693</v>
        <stp/>
        <stp>BDP|15998350637828299232</stp>
        <tr r="AR79" s="2"/>
      </tp>
      <tp t="s">
        <v>#N/A Requesting Data...4252310417</v>
        <stp/>
        <stp>BDP|12195942161601817363</stp>
        <tr r="M90" s="2"/>
        <tr r="M90" s="2"/>
        <tr r="M123" s="2"/>
        <tr r="M123" s="2"/>
        <tr r="M174" s="2"/>
        <tr r="M174" s="2"/>
        <tr r="M175" s="2"/>
        <tr r="M175" s="2"/>
      </tp>
      <tp t="s">
        <v>#N/A Requesting Data...4255886672</v>
        <stp/>
        <stp>BDP|14621399313270773912</stp>
        <tr r="AC46" s="3"/>
        <tr r="AC46" s="3"/>
        <tr r="AC46" s="3"/>
      </tp>
      <tp t="s">
        <v>#N/A Requesting Data...4067791953</v>
        <stp/>
        <stp>BDP|17781081323118484223</stp>
        <tr r="AM39" s="1"/>
        <tr r="AM39" s="1"/>
      </tp>
      <tp t="s">
        <v>#N/A Requesting Data...4279131763</v>
        <stp/>
        <stp>BDP|13303025065679694389</stp>
        <tr r="AI133" s="2"/>
      </tp>
      <tp t="s">
        <v>#N/A Requesting Data...4263679156</v>
        <stp/>
        <stp>BDP|13071716459589604743</stp>
        <tr r="W23" s="3"/>
      </tp>
      <tp t="s">
        <v>#N/A Requesting Data...4287066427</v>
        <stp/>
        <stp>BDP|13936876762393637103</stp>
        <tr r="Q98" s="3"/>
      </tp>
      <tp t="s">
        <v>#N/A Requesting Data...3316402063</v>
        <stp/>
        <stp>BDP|10528861759032115016</stp>
        <tr r="AU69" s="1"/>
        <tr r="AU69" s="1"/>
        <tr r="AU69" s="1"/>
      </tp>
      <tp t="s">
        <v>#N/A Requesting Data...4282241331</v>
        <stp/>
        <stp>BDP|17703244152027860836</stp>
        <tr r="BC119" s="2"/>
        <tr r="BC160" s="2"/>
      </tp>
      <tp t="s">
        <v>#N/A Requesting Data...3723069247</v>
        <stp/>
        <stp>BDP|13588451399746539716</stp>
        <tr r="F17" s="2"/>
        <tr r="F107" s="2"/>
      </tp>
      <tp t="s">
        <v>#N/A Requesting Data...4256199067</v>
        <stp/>
        <stp>BDP|11644082485573497521</stp>
        <tr r="F60" s="2"/>
        <tr r="F3" s="9"/>
      </tp>
      <tp t="s">
        <v>#N/A Requesting Data...4259209869</v>
        <stp/>
        <stp>BDP|14303254097877428784</stp>
        <tr r="AK102" s="3"/>
        <tr r="AK102" s="3"/>
        <tr r="AK102" s="3"/>
      </tp>
      <tp t="s">
        <v>#N/A Requesting Data...4266349598</v>
        <stp/>
        <stp>BDP|15880474876260532917</stp>
        <tr r="H84" s="2"/>
        <tr r="H84" s="2"/>
        <tr r="H84" s="2"/>
        <tr r="AT84" s="2"/>
        <tr r="AT84" s="2"/>
        <tr r="AT84" s="2"/>
      </tp>
      <tp t="s">
        <v>#N/A Requesting Data...4262122593</v>
        <stp/>
        <stp>BDP|13625889893334616960</stp>
        <tr r="H17" s="3"/>
        <tr r="H17" s="3"/>
        <tr r="H17" s="3"/>
      </tp>
      <tp t="s">
        <v>#N/A Requesting Data...3771760781</v>
        <stp/>
        <stp>BDP|18100452299623354938</stp>
        <tr r="AO47" s="3"/>
        <tr r="AO47" s="3"/>
        <tr r="AO47" s="3"/>
        <tr r="AO73" s="3"/>
        <tr r="AO73" s="3"/>
        <tr r="AO73" s="3"/>
        <tr r="AO96" s="3"/>
        <tr r="AO96" s="3"/>
        <tr r="AO96" s="3"/>
      </tp>
      <tp t="s">
        <v>#N/A Requesting Data...4275024785</v>
        <stp/>
        <stp>BDP|16890039720429190275</stp>
        <tr r="AU54" s="3"/>
        <tr r="AU54" s="3"/>
      </tp>
      <tp t="s">
        <v>#N/A Requesting Data...4285036065</v>
        <stp/>
        <stp>BDP|16718948387670034893</stp>
        <tr r="AL102" s="2"/>
      </tp>
      <tp t="s">
        <v>#N/A Requesting Data...4287735282</v>
        <stp/>
        <stp>BDP|10417099941832597944</stp>
        <tr r="AL44" s="2"/>
      </tp>
      <tp t="s">
        <v>#N/A N/A</v>
        <stp/>
        <stp>BDP|14941483002076984972</stp>
        <tr r="J52" s="1"/>
      </tp>
      <tp t="s">
        <v>#N/A Requesting Data...4271378372</v>
        <stp/>
        <stp>BDP|12889300086322461471</stp>
        <tr r="AC9" s="3"/>
        <tr r="AC9" s="3"/>
        <tr r="AC9" s="3"/>
      </tp>
      <tp t="s">
        <v>#N/A Requesting Data...4262553508</v>
        <stp/>
        <stp>BDP|12245116140909900177</stp>
        <tr r="H99" s="2"/>
        <tr r="H99" s="2"/>
        <tr r="H99" s="2"/>
        <tr r="AT99" s="2"/>
        <tr r="AT99" s="2"/>
        <tr r="AT99" s="2"/>
      </tp>
      <tp t="s">
        <v>#N/A Requesting Data...4275876171</v>
        <stp/>
        <stp>BDP|12111694081437207462</stp>
        <tr r="I124" s="2"/>
        <tr r="I188" s="2"/>
        <tr r="I189" s="2"/>
      </tp>
      <tp t="s">
        <v>#N/A Requesting Data...3517176350</v>
        <stp/>
        <stp>BDP|11146815275835837409</stp>
        <tr r="AS186" s="1"/>
        <tr r="L186" s="1"/>
      </tp>
      <tp t="s">
        <v>#N/A Requesting Data...2853431423</v>
        <stp/>
        <stp>BDP|10823934874190325117</stp>
        <tr r="AS148" s="1"/>
        <tr r="AS36" s="1"/>
        <tr r="L36" s="1"/>
        <tr r="L36" s="1"/>
        <tr r="L148" s="1"/>
        <tr r="L148" s="1"/>
      </tp>
      <tp t="s">
        <v>#N/A Requesting Data...4283264314</v>
        <stp/>
        <stp>BDP|16704229719872351822</stp>
        <tr r="M78" s="1"/>
        <tr r="M78" s="1"/>
      </tp>
      <tp t="s">
        <v>#N/A Requesting Data...4294796411</v>
        <stp/>
        <stp>BDP|12685899017027400317</stp>
        <tr r="I167" s="1"/>
      </tp>
      <tp t="s">
        <v>#N/A Requesting Data...4293448000</v>
        <stp/>
        <stp>BDP|11802592253668900662</stp>
        <tr r="Q91" s="2"/>
      </tp>
      <tp t="s">
        <v>#N/A Requesting Data...4287052166</v>
        <stp/>
        <stp>BDP|10651883664557447633</stp>
        <tr r="AD79" s="1"/>
      </tp>
      <tp t="s">
        <v>#N/A Requesting Data...4291929615</v>
        <stp/>
        <stp>BDP|16241435488957692225</stp>
        <tr r="AL135" s="2"/>
      </tp>
      <tp t="s">
        <v>#N/A Requesting Data...4232198826</v>
        <stp/>
        <stp>BDP|15484646455801141888</stp>
        <tr r="AO142" s="2"/>
      </tp>
      <tp t="s">
        <v>#N/A Requesting Data...3763247807</v>
        <stp/>
        <stp>BDP|14015728866422022886</stp>
        <tr r="Q17" s="2"/>
        <tr r="Q107" s="2"/>
      </tp>
      <tp t="s">
        <v>#N/A Requesting Data...4274226250</v>
        <stp/>
        <stp>BDP|13711193206485777838</stp>
        <tr r="H14" s="5"/>
      </tp>
      <tp t="s">
        <v>#N/A Requesting Data...4292580648</v>
        <stp/>
        <stp>BDP|10884844923313034634</stp>
        <tr r="H95" s="1"/>
        <tr r="H95" s="1"/>
      </tp>
      <tp t="s">
        <v>#N/A Requesting Data...4283980448</v>
        <stp/>
        <stp>BDP|12756374038899784439</stp>
        <tr r="AD37" s="2"/>
        <tr r="AD37" s="2"/>
        <tr r="AD37" s="2"/>
        <tr r="AD70" s="2"/>
        <tr r="AD70" s="2"/>
        <tr r="AD70" s="2"/>
      </tp>
      <tp t="s">
        <v>#N/A Requesting Data...4276472756</v>
        <stp/>
        <stp>BDP|11290727977589338787</stp>
        <tr r="AF48" s="2"/>
        <tr r="AF48" s="2"/>
        <tr r="AF48" s="2"/>
        <tr r="AF224" s="2"/>
        <tr r="AF224" s="2"/>
        <tr r="AF224" s="2"/>
      </tp>
      <tp t="s">
        <v>#N/A Requesting Data...4288954583</v>
        <stp/>
        <stp>BDP|10682684681012728340</stp>
        <tr r="AK170" s="2"/>
        <tr r="AK170" s="2"/>
        <tr r="AK170" s="2"/>
      </tp>
      <tp t="s">
        <v>#N/A Requesting Data...1542447561</v>
        <stp/>
        <stp>BDP|18067748022164924630</stp>
        <tr r="AT168" s="2"/>
        <tr r="AT168" s="2"/>
        <tr r="AT168" s="2"/>
        <tr r="H168" s="2"/>
        <tr r="H168" s="2"/>
        <tr r="H168" s="2"/>
        <tr r="H169" s="2"/>
        <tr r="H169" s="2"/>
        <tr r="H169" s="2"/>
        <tr r="AT169" s="2"/>
        <tr r="AT169" s="2"/>
        <tr r="AT169" s="2"/>
      </tp>
      <tp t="s">
        <v>#N/A Requesting Data...4282842288</v>
        <stp/>
        <stp>BDP|15152051282713324192</stp>
        <tr r="AD172" s="1"/>
      </tp>
      <tp t="s">
        <v>#N/A Requesting Data...4273225139</v>
        <stp/>
        <stp>BDP|17913455363328753241</stp>
        <tr r="H97" s="5"/>
      </tp>
      <tp t="s">
        <v>#N/A Requesting Data...3940913528</v>
        <stp/>
        <stp>BDP|16998314984553186113</stp>
        <tr r="AL199" s="2"/>
      </tp>
      <tp t="s">
        <v>#N/A Requesting Data...4283807728</v>
        <stp/>
        <stp>BDP|17381013386595181594</stp>
        <tr r="AG63" s="3"/>
        <tr r="AG63" s="3"/>
        <tr r="AG63" s="3"/>
        <tr r="AG90" s="3"/>
        <tr r="AG90" s="3"/>
        <tr r="AG90" s="3"/>
      </tp>
      <tp t="s">
        <v>#N/A Requesting Data...1973038985</v>
        <stp/>
        <stp>BDP|15113997004354933794</stp>
        <tr r="BC100" s="2"/>
        <tr r="BC147" s="2"/>
        <tr r="BC165" s="2"/>
        <tr r="BC221" s="2"/>
      </tp>
      <tp t="s">
        <v>#N/A Requesting Data...4294892307</v>
        <stp/>
        <stp>BDP|16731920745506410286</stp>
        <tr r="AL7" s="1"/>
      </tp>
      <tp t="s">
        <v>#N/A Requesting Data...3989184984</v>
        <stp/>
        <stp>BDP|18057636154176901223</stp>
        <tr r="E39" s="3"/>
      </tp>
      <tp t="s">
        <v>#N/A Requesting Data...4285028691</v>
        <stp/>
        <stp>BDP|15189917849041613638</stp>
        <tr r="N179" s="1"/>
      </tp>
      <tp t="s">
        <v>#N/A Requesting Data...2782285790</v>
        <stp/>
        <stp>BDP|14445236924032913967</stp>
        <tr r="AG55" s="2"/>
        <tr r="AG55" s="2"/>
        <tr r="AG55" s="2"/>
      </tp>
      <tp t="s">
        <v>#N/A Requesting Data...4292733838</v>
        <stp/>
        <stp>BDP|14679686427867445819</stp>
        <tr r="W125" s="1"/>
      </tp>
      <tp t="s">
        <v>#N/A N/A</v>
        <stp/>
        <stp>BDP|11294964552576829411</stp>
        <tr r="J182" s="1"/>
      </tp>
      <tp t="s">
        <v>#N/A Requesting Data...4291575064</v>
        <stp/>
        <stp>BDP|18240178132793072685</stp>
        <tr r="AG47" s="2"/>
        <tr r="AG47" s="2"/>
        <tr r="AG47" s="2"/>
      </tp>
      <tp t="s">
        <v>#N/A Requesting Data...4281212249</v>
        <stp/>
        <stp>BDP|10924356126986020857</stp>
        <tr r="AV8" s="2"/>
        <tr r="AV8" s="2"/>
      </tp>
      <tp t="s">
        <v>#N/A Requesting Data...4282587812</v>
        <stp/>
        <stp>BDP|10809229766122064936</stp>
        <tr r="F129" s="2"/>
      </tp>
      <tp t="s">
        <v>#N/A Requesting Data...2453940395</v>
        <stp/>
        <stp>BDP|11308754468659150608</stp>
        <tr r="BC41" s="3"/>
        <tr r="BC42" s="3"/>
        <tr r="BC33" s="3"/>
        <tr r="BC50" s="3"/>
        <tr r="BC60" s="3"/>
        <tr r="BC75" s="3"/>
      </tp>
      <tp t="s">
        <v>#N/A N/A</v>
        <stp/>
        <stp>BDP|18007008005552212583</stp>
        <tr r="J94" s="1"/>
      </tp>
      <tp t="s">
        <v>#N/A Requesting Data...4294549874</v>
        <stp/>
        <stp>BDP|11947957967205443406</stp>
        <tr r="Y34" s="5"/>
        <tr r="Y34" s="5"/>
        <tr r="Y34" s="5"/>
      </tp>
      <tp t="s">
        <v>#N/A Requesting Data...3001883441</v>
        <stp/>
        <stp>BDP|16982419262372088958</stp>
        <tr r="AO40" s="1"/>
        <tr r="AO81" s="1"/>
        <tr r="AO96" s="1"/>
        <tr r="AO97" s="1"/>
      </tp>
      <tp t="s">
        <v>#N/A Requesting Data...4281644383</v>
        <stp/>
        <stp>BDP|14288809649433434404</stp>
        <tr r="W22" s="3"/>
      </tp>
      <tp t="s">
        <v>#N/A Requesting Data...4291565162</v>
        <stp/>
        <stp>BDP|12583268579789762120</stp>
        <tr r="AG57" s="2"/>
        <tr r="AG57" s="2"/>
        <tr r="AG57" s="2"/>
      </tp>
      <tp t="s">
        <v>#N/A Requesting Data...4288003303</v>
        <stp/>
        <stp>BDP|14018354295111872072</stp>
        <tr r="AO190" s="1"/>
      </tp>
      <tp t="s">
        <v>#N/A Requesting Data...2751506571</v>
        <stp/>
        <stp>BDP|15043947747341513690</stp>
        <tr r="AS145" s="2"/>
      </tp>
      <tp t="s">
        <v>#N/A Requesting Data...4286897006</v>
        <stp/>
        <stp>BDP|10890831073655098572</stp>
        <tr r="Q45" s="3"/>
      </tp>
      <tp t="s">
        <v>#N/A N/A</v>
        <stp/>
        <stp>BDP|12308024035297386995</stp>
        <tr r="J144" s="1"/>
      </tp>
      <tp t="s">
        <v>#N/A Requesting Data...4288621162</v>
        <stp/>
        <stp>BDP|15462817917255514698</stp>
        <tr r="H159" s="1"/>
        <tr r="H159" s="1"/>
      </tp>
      <tp t="s">
        <v>#N/A Requesting Data...4293494999</v>
        <stp/>
        <stp>BDP|15986107944697775844</stp>
        <tr r="F102" s="5"/>
        <tr r="F115" s="5"/>
        <tr r="F66" s="5"/>
      </tp>
      <tp t="s">
        <v>#N/A Requesting Data...4294797647</v>
        <stp/>
        <stp>BDP|15679281290845986498</stp>
        <tr r="K136" s="2"/>
        <tr r="K136" s="2"/>
        <tr r="K136" s="2"/>
      </tp>
      <tp t="s">
        <v>#N/A Requesting Data...4292877677</v>
        <stp/>
        <stp>BDP|14963135111472194940</stp>
        <tr r="AL125" s="1"/>
      </tp>
      <tp t="s">
        <v>#N/A Requesting Data...4294778731</v>
        <stp/>
        <stp>BDP|12595201238988349409</stp>
        <tr r="AQ38" s="2"/>
        <tr r="AQ71" s="2"/>
      </tp>
      <tp t="s">
        <v>#N/A Requesting Data...629191749</v>
        <stp/>
        <stp>BDP|13395845275990901354</stp>
        <tr r="N97" s="3"/>
        <tr r="N97" s="3"/>
        <tr r="N97" s="3"/>
      </tp>
      <tp t="s">
        <v>#N/A Requesting Data...4294885498</v>
        <stp/>
        <stp>BDP|13352351078099349131</stp>
        <tr r="AP6" s="2"/>
      </tp>
      <tp t="s">
        <v>#N/A Requesting Data...1960986739</v>
        <stp/>
        <stp>BDP|18023630109624672522</stp>
        <tr r="K123" s="1"/>
        <tr r="K185" s="1"/>
      </tp>
      <tp t="s">
        <v>#N/A Requesting Data...4290303063</v>
        <stp/>
        <stp>BDP|15910409981405183373</stp>
        <tr r="M27" s="1"/>
        <tr r="M27" s="1"/>
      </tp>
      <tp t="s">
        <v>#N/A Requesting Data...1635700667</v>
        <stp/>
        <stp>BDP|12997113206085297925</stp>
        <tr r="H136" s="1"/>
        <tr r="H136" s="1"/>
        <tr r="H199" s="1"/>
        <tr r="H199" s="1"/>
        <tr r="H30" s="1"/>
        <tr r="H30" s="1"/>
      </tp>
      <tp t="s">
        <v>#N/A Requesting Data...2640261561</v>
        <stp/>
        <stp>BDP|16023954969515117337</stp>
        <tr r="AP59" s="2"/>
      </tp>
      <tp t="s">
        <v>#N/A Requesting Data...1736663605</v>
        <stp/>
        <stp>BDP|16963533805188828492</stp>
        <tr r="V97" s="2"/>
      </tp>
      <tp t="s">
        <v>#N/A Requesting Data...3306330077</v>
        <stp/>
        <stp>BDP|11873537600263207876</stp>
        <tr r="AP97" s="2"/>
      </tp>
      <tp t="s">
        <v>#N/A Requesting Data...1738628532</v>
        <stp/>
        <stp>BDP|12172313085777515119</stp>
        <tr r="K11" s="3"/>
      </tp>
      <tp t="s">
        <v>#N/A Requesting Data...2558917602</v>
        <stp/>
        <stp>BDP|17469562907915331875</stp>
        <tr r="AM18" s="1"/>
        <tr r="AM18" s="1"/>
      </tp>
      <tp t="s">
        <v>#N/A Requesting Data...363014411</v>
        <stp/>
        <stp>BDP|11172049092924342358</stp>
        <tr r="Z93" s="1"/>
      </tp>
      <tp t="s">
        <v>#N/A Requesting Data...3273255746</v>
        <stp/>
        <stp>BDP|17169213321871604964</stp>
        <tr r="L86" s="2"/>
        <tr r="L86" s="2"/>
        <tr r="L86" s="2"/>
        <tr r="L222" s="2"/>
        <tr r="L222" s="2"/>
        <tr r="L222" s="2"/>
      </tp>
      <tp t="s">
        <v>#N/A Requesting Data...2640239091</v>
        <stp/>
        <stp>BDP|11773526710179406309</stp>
        <tr r="AU102" s="3"/>
        <tr r="AU102" s="3"/>
      </tp>
      <tp t="s">
        <v>#N/A Requesting Data...3322251331</v>
        <stp/>
        <stp>BDP|14437230051509261559</stp>
        <tr r="AO7" s="2"/>
      </tp>
      <tp t="s">
        <v>#N/A Requesting Data...4227891492</v>
        <stp/>
        <stp>BDP|11047298688435901190</stp>
        <tr r="K135" s="2"/>
        <tr r="K135" s="2"/>
        <tr r="K135" s="2"/>
      </tp>
      <tp t="s">
        <v>#N/A Requesting Data...1148105871</v>
        <stp/>
        <stp>BDP|18201246374461657359</stp>
        <tr r="AE209" s="1"/>
      </tp>
      <tp t="s">
        <v>#N/A Requesting Data...2930271729</v>
        <stp/>
        <stp>BDP|13532948931156726065</stp>
        <tr r="L132" s="2"/>
        <tr r="L132" s="2"/>
        <tr r="L132" s="2"/>
      </tp>
      <tp t="s">
        <v>#N/A Requesting Data...1465970606</v>
        <stp/>
        <stp>BDP|14648580505469852726</stp>
        <tr r="AU78" s="3"/>
        <tr r="AU78" s="3"/>
      </tp>
      <tp t="s">
        <v>#N/A Requesting Data...815446143</v>
        <stp/>
        <stp>BDP|18249736017742601317</stp>
        <tr r="W7" s="2"/>
      </tp>
      <tp t="s">
        <v>#N/A Requesting Data...1775610447</v>
        <stp/>
        <stp>BDP|11277532176644215840</stp>
        <tr r="F132" s="2"/>
      </tp>
      <tp t="s">
        <v>#N/A Requesting Data...1922556130</v>
        <stp/>
        <stp>BDP|17333364748378515797</stp>
        <tr r="H126" s="1"/>
        <tr r="H126" s="1"/>
        <tr r="H168" s="1"/>
        <tr r="H168" s="1"/>
      </tp>
      <tp t="s">
        <v>#N/A Requesting Data...436563391</v>
        <stp/>
        <stp>BDP|11307112132035444954</stp>
        <tr r="K54" s="2"/>
        <tr r="K54" s="2"/>
        <tr r="K54" s="2"/>
      </tp>
      <tp t="s">
        <v>#N/A Requesting Data...1742840567</v>
        <stp/>
        <stp>BDP|10910891996926481831</stp>
        <tr r="AS157" s="1"/>
        <tr r="L157" s="1"/>
        <tr r="L157" s="1"/>
      </tp>
      <tp t="s">
        <v>#N/A Requesting Data...4131691470</v>
        <stp/>
        <stp>BDP|14307716590564431170</stp>
        <tr r="I21" s="1"/>
      </tp>
      <tp t="s">
        <v>#N/A Requesting Data...1138187608</v>
        <stp/>
        <stp>BDP|13241206740572525865</stp>
        <tr r="M179" s="1"/>
        <tr r="M179" s="1"/>
      </tp>
      <tp t="s">
        <v>#N/A Requesting Data...427646638</v>
        <stp/>
        <stp>BDP|18381179735670850582</stp>
        <tr r="K9" s="3"/>
      </tp>
      <tp t="s">
        <v>#N/A Requesting Data...3878692271</v>
        <stp/>
        <stp>BDP|10505251191333944796</stp>
        <tr r="AT156" s="1"/>
      </tp>
      <tp t="s">
        <v>#N/A Requesting Data...4247045316</v>
        <stp/>
        <stp>BDP|17427080617060832926</stp>
        <tr r="Z194" s="1"/>
      </tp>
      <tp t="s">
        <v>#N/A Requesting Data...2550651436</v>
        <stp/>
        <stp>BDP|16237797089621037737</stp>
        <tr r="AQ30" s="3"/>
        <tr r="AQ30" s="3"/>
        <tr r="AQ30" s="3"/>
        <tr r="AQ37" s="3"/>
        <tr r="AQ37" s="3"/>
        <tr r="AQ37" s="3"/>
      </tp>
      <tp t="s">
        <v>#N/A Requesting Data...3979832409</v>
        <stp/>
        <stp>BDP|18309880971449969127</stp>
        <tr r="AV201" s="2"/>
        <tr r="AV201" s="2"/>
      </tp>
      <tp t="s">
        <v>#N/A N/A</v>
        <stp/>
        <stp>BDP|13081607209859117393</stp>
        <tr r="J40" s="1"/>
        <tr r="J81" s="1"/>
        <tr r="J96" s="1"/>
        <tr r="J97" s="1"/>
      </tp>
      <tp t="s">
        <v>#N/A Requesting Data...3717224843</v>
        <stp/>
        <stp>BDP|16177262265648553563</stp>
        <tr r="N145" s="1"/>
      </tp>
      <tp t="s">
        <v>#N/A Requesting Data...1479981390</v>
        <stp/>
        <stp>BDP|14785084824949257084</stp>
        <tr r="AE20" s="3"/>
        <tr r="AE20" s="3"/>
        <tr r="AE20" s="3"/>
        <tr r="AE40" s="3"/>
        <tr r="AE40" s="3"/>
        <tr r="AE40" s="3"/>
        <tr r="AE44" s="3"/>
        <tr r="AE44" s="3"/>
        <tr r="AE44" s="3"/>
      </tp>
      <tp t="s">
        <v>#N/A Requesting Data...2187697362</v>
        <stp/>
        <stp>BDP|12007365895027444065</stp>
        <tr r="L84" s="3"/>
      </tp>
      <tp t="s">
        <v>#N/A Requesting Data...3990012291</v>
        <stp/>
        <stp>BDP|13821260515457951828</stp>
        <tr r="W11" s="2"/>
      </tp>
      <tp t="s">
        <v>#N/A Requesting Data...2796049990</v>
        <stp/>
        <stp>BDP|13832639057676835944</stp>
        <tr r="J11" s="2"/>
      </tp>
      <tp t="s">
        <v>#N/A Requesting Data...764023986</v>
        <stp/>
        <stp>BDP|13037539579117339992</stp>
        <tr r="AA192" s="1"/>
      </tp>
      <tp t="s">
        <v>#N/A Requesting Data...2666708626</v>
        <stp/>
        <stp>BDP|11842959471791421180</stp>
        <tr r="AQ8" s="3"/>
        <tr r="AQ8" s="3"/>
        <tr r="AQ8" s="3"/>
      </tp>
      <tp t="s">
        <v>#N/A Requesting Data...1298884586</v>
        <stp/>
        <stp>BDP|15797167981747423443</stp>
        <tr r="Q207" s="2"/>
      </tp>
      <tp t="s">
        <v>#N/A Requesting Data...4159086384</v>
        <stp/>
        <stp>BDP|12645899722117913043</stp>
        <tr r="AO102" s="1"/>
        <tr r="AO108" s="1"/>
      </tp>
      <tp t="s">
        <v>#N/A Requesting Data...2521549348</v>
        <stp/>
        <stp>BDP|11284702590138447862</stp>
        <tr r="N23" s="2"/>
        <tr r="N23" s="2"/>
        <tr r="N23" s="2"/>
        <tr r="N95" s="2"/>
        <tr r="N95" s="2"/>
        <tr r="N95" s="2"/>
        <tr r="N156" s="2"/>
        <tr r="N156" s="2"/>
        <tr r="N156" s="2"/>
        <tr r="N225" s="2"/>
        <tr r="N225" s="2"/>
        <tr r="N225" s="2"/>
      </tp>
      <tp t="s">
        <v>#N/A Requesting Data...1449858182</v>
        <stp/>
        <stp>BDP|10930039598620480668</stp>
        <tr r="AG62" s="2"/>
        <tr r="AG62" s="2"/>
        <tr r="AG62" s="2"/>
      </tp>
      <tp t="s">
        <v>#N/A Requesting Data...678545731</v>
        <stp/>
        <stp>BDP|12010449196570770056</stp>
        <tr r="M41" s="2"/>
        <tr r="M41" s="2"/>
        <tr r="M41" s="2"/>
        <tr r="M75" s="2"/>
        <tr r="M75" s="2"/>
        <tr r="M75" s="2"/>
        <tr r="M115" s="2"/>
        <tr r="M115" s="2"/>
        <tr r="M115" s="2"/>
        <tr r="M138" s="2"/>
        <tr r="M138" s="2"/>
        <tr r="M138" s="2"/>
        <tr r="M200" s="2"/>
        <tr r="M200" s="2"/>
        <tr r="M200" s="2"/>
      </tp>
      <tp t="s">
        <v>#N/A Requesting Data...2838692570</v>
        <stp/>
        <stp>BDP|10128955028100555490</stp>
        <tr r="AJ19" s="3"/>
        <tr r="AJ19" s="3"/>
        <tr r="AJ19" s="3"/>
      </tp>
      <tp t="s">
        <v>#N/A Requesting Data...2817128008</v>
        <stp/>
        <stp>BDP|13468307622145327850</stp>
        <tr r="W106" s="2"/>
      </tp>
      <tp t="s">
        <v>#N/A Requesting Data...2147341806</v>
        <stp/>
        <stp>BDP|18138671755233463774</stp>
        <tr r="AU46" s="1"/>
        <tr r="AU46" s="1"/>
        <tr r="AU46" s="1"/>
      </tp>
      <tp t="s">
        <v>#N/A Requesting Data...3905288102</v>
        <stp/>
        <stp>BDP|12659177757519247041</stp>
        <tr r="AD152" s="2"/>
        <tr r="AD152" s="2"/>
        <tr r="AD152" s="2"/>
      </tp>
      <tp t="s">
        <v>#N/A Requesting Data...3128248729</v>
        <stp/>
        <stp>BDP|13144177236639052702</stp>
        <tr r="AH99" s="2"/>
      </tp>
      <tp t="s">
        <v>#N/A Requesting Data...3242273618</v>
        <stp/>
        <stp>BDP|10687928115652903584</stp>
        <tr r="AN64" s="2"/>
      </tp>
      <tp t="s">
        <v>#N/A Requesting Data...333259339</v>
        <stp/>
        <stp>BDP|13661037954690128904</stp>
        <tr r="X174" s="1"/>
      </tp>
      <tp t="s">
        <v>#N/A Requesting Data...2829349808</v>
        <stp/>
        <stp>BDP|15458116114033605974</stp>
        <tr r="AM148" s="1"/>
        <tr r="AM148" s="1"/>
        <tr r="AM36" s="1"/>
        <tr r="AM36" s="1"/>
      </tp>
      <tp t="s">
        <v>#N/A Requesting Data...4022839926</v>
        <stp/>
        <stp>BDP|14751927945181858780</stp>
        <tr r="AR37" s="2"/>
        <tr r="AR70" s="2"/>
      </tp>
      <tp t="s">
        <v>#N/A Requesting Data...95914309</v>
        <stp/>
        <stp>BDP|14871861412671846340</stp>
        <tr r="H70" s="1"/>
        <tr r="H70" s="1"/>
      </tp>
      <tp t="s">
        <v>#N/A Requesting Data...2752146341</v>
        <stp/>
        <stp>BDP|14187542453108348365</stp>
        <tr r="AK87" s="1"/>
        <tr r="AK87" s="1"/>
        <tr r="AK87" s="1"/>
      </tp>
      <tp t="s">
        <v>#N/A Requesting Data...404277509</v>
        <stp/>
        <stp>BDP|10642935075928770945</stp>
        <tr r="Q205" s="2"/>
        <tr r="Q206" s="2"/>
      </tp>
      <tp t="s">
        <v>#N/A Requesting Data...117968678</v>
        <stp/>
        <stp>BDP|11244310863728035338</stp>
        <tr r="N106" s="2"/>
        <tr r="N106" s="2"/>
      </tp>
      <tp t="s">
        <v>#N/A Requesting Data...2610098875</v>
        <stp/>
        <stp>BDP|15798463223668467454</stp>
        <tr r="AL121" s="2"/>
        <tr r="AL186" s="2"/>
        <tr r="AL187" s="2"/>
      </tp>
      <tp t="s">
        <v>#N/A Requesting Data...3898175735</v>
        <stp/>
        <stp>BDP|15231541757693384910</stp>
        <tr r="AF24" s="3"/>
        <tr r="AF24" s="3"/>
        <tr r="AF79" s="3"/>
        <tr r="AF79" s="3"/>
      </tp>
      <tp t="s">
        <v>#N/A Requesting Data...1838668461</v>
        <stp/>
        <stp>BDP|17515865356394422126</stp>
        <tr r="Q25" s="2"/>
        <tr r="Q49" s="2"/>
        <tr r="Q108" s="2"/>
        <tr r="Q127" s="2"/>
        <tr r="Q195" s="2"/>
      </tp>
      <tp t="s">
        <v>#N/A Requesting Data...561787063</v>
        <stp/>
        <stp>BDP|14434256845858693517</stp>
        <tr r="AK88" s="3"/>
        <tr r="AK88" s="3"/>
        <tr r="AK88" s="3"/>
      </tp>
      <tp t="s">
        <v>#N/A Requesting Data...1084677200</v>
        <stp/>
        <stp>BDP|12653078386787699220</stp>
        <tr r="AN103" s="2"/>
      </tp>
      <tp t="s">
        <v>#N/A Requesting Data...1028793309</v>
        <stp/>
        <stp>BDP|12445473387638517923</stp>
        <tr r="AS116" s="2"/>
        <tr r="AS190" s="2"/>
        <tr r="AS218" s="2"/>
      </tp>
      <tp t="s">
        <v>#N/A Requesting Data...1180838283</v>
        <stp/>
        <stp>BDP|17188063495337713668</stp>
        <tr r="Q47" s="5"/>
      </tp>
      <tp t="s">
        <v>#N/A Requesting Data...4278010907</v>
        <stp/>
        <stp>BDP|17880950709274385543</stp>
        <tr r="AO107" s="1"/>
        <tr r="AO149" s="1"/>
      </tp>
      <tp t="s">
        <v>#N/A Requesting Data...3019632326</v>
        <stp/>
        <stp>BDP|13111005891221710440</stp>
        <tr r="E72" s="3"/>
        <tr r="E83" s="3"/>
        <tr r="E92" s="3"/>
      </tp>
      <tp t="s">
        <v>#N/A Requesting Data...4222399269</v>
        <stp/>
        <stp>BDP|15683398195659096998</stp>
        <tr r="AL95" s="1"/>
      </tp>
      <tp t="s">
        <v>#N/A Requesting Data...3382887322</v>
        <stp/>
        <stp>BDP|17025358594796603448</stp>
        <tr r="AT29" s="1"/>
        <tr r="AT140" s="1"/>
        <tr r="AT201" s="1"/>
      </tp>
      <tp t="s">
        <v>#N/A Requesting Data...2589534680</v>
        <stp/>
        <stp>BDP|13706851799874894905</stp>
        <tr r="AP203" s="2"/>
        <tr r="AP204" s="2"/>
      </tp>
      <tp t="s">
        <v>#N/A Requesting Data...1598003699</v>
        <stp/>
        <stp>BDP|17097652453078564309</stp>
        <tr r="F152" s="2"/>
      </tp>
      <tp t="s">
        <v>#N/A N/A</v>
        <stp/>
        <stp>BDP|17676866573220485750</stp>
        <tr r="N73" s="1"/>
      </tp>
      <tp t="s">
        <v>#N/A Requesting Data...173626032</v>
        <stp/>
        <stp>BDP|17726525988900665592</stp>
        <tr r="Z164" s="1"/>
      </tp>
      <tp t="s">
        <v>#N/A Requesting Data...3960788170</v>
        <stp/>
        <stp>BDP|12007580774539697686</stp>
        <tr r="AS102" s="1"/>
        <tr r="AS108" s="1"/>
        <tr r="L102" s="1"/>
        <tr r="L102" s="1"/>
        <tr r="L108" s="1"/>
        <tr r="L108" s="1"/>
      </tp>
      <tp t="s">
        <v>#N/A Requesting Data...2131882508</v>
        <stp/>
        <stp>BDP|14644353633892675941</stp>
        <tr r="Y36" s="5"/>
        <tr r="Y36" s="5"/>
        <tr r="Y36" s="5"/>
      </tp>
      <tp t="s">
        <v>#N/A Requesting Data...4006210483</v>
        <stp/>
        <stp>BDP|16711945006810637016</stp>
        <tr r="AP234" s="2"/>
        <tr r="AP235" s="2"/>
        <tr r="AP236" s="2"/>
      </tp>
      <tp t="s">
        <v>#N/A Requesting Data...1602409821</v>
        <stp/>
        <stp>BDP|13560916915256046238</stp>
        <tr r="AU24" s="3"/>
        <tr r="AU24" s="3"/>
        <tr r="AU79" s="3"/>
        <tr r="AU79" s="3"/>
      </tp>
      <tp t="s">
        <v>#N/A Requesting Data...4005465565</v>
        <stp/>
        <stp>BDP|13297559435862279822</stp>
        <tr r="I196" s="1"/>
      </tp>
      <tp t="s">
        <v>#N/A Requesting Data...1904356491</v>
        <stp/>
        <stp>BDP|10490976461068409843</stp>
        <tr r="H19" s="1"/>
        <tr r="H19" s="1"/>
        <tr r="H57" s="1"/>
        <tr r="H57" s="1"/>
      </tp>
      <tp t="s">
        <v>#N/A Requesting Data...682745575</v>
        <stp/>
        <stp>BDP|12673245040593646860</stp>
        <tr r="AI63" s="2"/>
      </tp>
      <tp t="s">
        <v>#N/A Requesting Data...1415497710</v>
        <stp/>
        <stp>BDP|16802204869395467872</stp>
        <tr r="AS10" s="1"/>
        <tr r="AS134" s="1"/>
      </tp>
      <tp t="s">
        <v>#N/A Requesting Data...2850492715</v>
        <stp/>
        <stp>BDP|11578858244726238448</stp>
        <tr r="AS53" s="2"/>
      </tp>
      <tp t="s">
        <v>#N/A Requesting Data...3395669113</v>
        <stp/>
        <stp>BDP|12530821140263067255</stp>
        <tr r="AS118" s="1"/>
        <tr r="AS184" s="1"/>
        <tr r="L118" s="1"/>
        <tr r="L118" s="1"/>
        <tr r="L184" s="1"/>
        <tr r="L184" s="1"/>
      </tp>
      <tp t="s">
        <v>#N/A N/A</v>
        <stp/>
        <stp>BDP|11234234673093924897</stp>
        <tr r="J56" s="1"/>
      </tp>
      <tp t="s">
        <v>#N/A Requesting Data...2252076398</v>
        <stp/>
        <stp>BDP|13664262092371807685</stp>
        <tr r="Q132" s="2"/>
      </tp>
      <tp t="s">
        <v>#N/A Requesting Data...4074085192</v>
        <stp/>
        <stp>BDP|12200840359596573683</stp>
        <tr r="M198" s="1"/>
        <tr r="M198" s="1"/>
      </tp>
      <tp t="s">
        <v>#N/A Requesting Data...3725913161</v>
        <stp/>
        <stp>BDP|14414321076268761755</stp>
        <tr r="X198" s="1"/>
      </tp>
      <tp t="s">
        <v>#N/A Requesting Data...647203912</v>
        <stp/>
        <stp>BDP|18015770255754114117</stp>
        <tr r="AA155" s="1"/>
        <tr r="AA88" s="1"/>
      </tp>
      <tp t="s">
        <v>#N/A Requesting Data...1028578636</v>
        <stp/>
        <stp>BDP|13390997499354183805</stp>
        <tr r="AO6" s="1"/>
        <tr r="AO208" s="1"/>
      </tp>
      <tp t="s">
        <v>#N/A N/A</v>
        <stp/>
        <stp>BDP|14558408874530375808</stp>
        <tr r="AO103" s="1"/>
        <tr r="AO104" s="1"/>
        <tr r="AO110" s="1"/>
        <tr r="AO117" s="1"/>
        <tr r="AO181" s="1"/>
      </tp>
      <tp t="s">
        <v>#N/A Requesting Data...2094814892</v>
        <stp/>
        <stp>BDP|12580289279519760115</stp>
        <tr r="X107" s="1"/>
        <tr r="X149" s="1"/>
      </tp>
      <tp t="s">
        <v>#N/A Requesting Data...2608253838</v>
        <stp/>
        <stp>BDP|15517149270928722445</stp>
        <tr r="M66" s="3"/>
        <tr r="M66" s="3"/>
        <tr r="M66" s="3"/>
      </tp>
      <tp t="s">
        <v>#N/A Requesting Data...3501367829</v>
        <stp/>
        <stp>BDP|10556752302410508856</stp>
        <tr r="AO129" s="2"/>
      </tp>
      <tp t="s">
        <v>#N/A Requesting Data...2699143200</v>
        <stp/>
        <stp>BDP|12102806802516018317</stp>
        <tr r="L81" s="2"/>
        <tr r="L81" s="2"/>
        <tr r="L81" s="2"/>
      </tp>
      <tp t="s">
        <v>#N/A Requesting Data...3228237919</v>
        <stp/>
        <stp>BDP|11362417981291679370</stp>
        <tr r="J38" s="9"/>
      </tp>
      <tp t="s">
        <v>#N/A Requesting Data...4087069172</v>
        <stp/>
        <stp>BDP|14616976633571022004</stp>
        <tr r="AT74" s="2"/>
        <tr r="AT74" s="2"/>
        <tr r="AT74" s="2"/>
        <tr r="H74" s="2"/>
        <tr r="H74" s="2"/>
        <tr r="H74" s="2"/>
        <tr r="AT113" s="2"/>
        <tr r="AT113" s="2"/>
        <tr r="AT113" s="2"/>
        <tr r="H113" s="2"/>
        <tr r="H113" s="2"/>
        <tr r="H113" s="2"/>
        <tr r="H154" s="2"/>
        <tr r="H154" s="2"/>
        <tr r="H154" s="2"/>
        <tr r="AT154" s="2"/>
        <tr r="AT154" s="2"/>
        <tr r="AT154" s="2"/>
        <tr r="H193" s="2"/>
        <tr r="H193" s="2"/>
        <tr r="H193" s="2"/>
        <tr r="AT193" s="2"/>
        <tr r="AT193" s="2"/>
        <tr r="AT193" s="2"/>
        <tr r="H194" s="2"/>
        <tr r="H194" s="2"/>
        <tr r="H194" s="2"/>
        <tr r="AT194" s="2"/>
        <tr r="AT194" s="2"/>
        <tr r="AT194" s="2"/>
        <tr r="AT216" s="2"/>
        <tr r="AT216" s="2"/>
        <tr r="AT216" s="2"/>
        <tr r="H216" s="2"/>
        <tr r="H216" s="2"/>
        <tr r="H216" s="2"/>
        <tr r="AT228" s="2"/>
        <tr r="AT228" s="2"/>
        <tr r="AT228" s="2"/>
        <tr r="H228" s="2"/>
        <tr r="H228" s="2"/>
        <tr r="H228" s="2"/>
      </tp>
      <tp t="s">
        <v>#N/A Requesting Data...1864512033</v>
        <stp/>
        <stp>BDP|12386365223608601450</stp>
        <tr r="J44" s="2"/>
      </tp>
      <tp t="s">
        <v>#N/A N/A</v>
        <stp/>
        <stp>BDP|12768990651964272581</stp>
        <tr r="J198" s="1"/>
      </tp>
      <tp t="s">
        <v>#N/A Requesting Data...3259028816</v>
        <stp/>
        <stp>BDP|16626684593900142693</stp>
        <tr r="M116" s="1"/>
        <tr r="M116" s="1"/>
      </tp>
      <tp t="s">
        <v>#N/A Requesting Data...1527977218</v>
        <stp/>
        <stp>BDP|10174138987410018604</stp>
        <tr r="AD33" s="3"/>
        <tr r="AD33" s="3"/>
        <tr r="AD33" s="3"/>
        <tr r="AD41" s="3"/>
        <tr r="AD41" s="3"/>
        <tr r="AD41" s="3"/>
        <tr r="AD42" s="3"/>
        <tr r="AD42" s="3"/>
        <tr r="AD42" s="3"/>
        <tr r="AD50" s="3"/>
        <tr r="AD50" s="3"/>
        <tr r="AD50" s="3"/>
        <tr r="AD60" s="3"/>
        <tr r="AD60" s="3"/>
        <tr r="AD60" s="3"/>
        <tr r="AD75" s="3"/>
        <tr r="AD75" s="3"/>
        <tr r="AD75" s="3"/>
      </tp>
      <tp t="s">
        <v>#N/A N/A</v>
        <stp/>
        <stp>BDP|10429645622042289951</stp>
        <tr r="J28" s="1"/>
        <tr r="J183" s="1"/>
      </tp>
      <tp t="s">
        <v>#N/A Requesting Data...3972728487</v>
        <stp/>
        <stp>BDP|13623303451802246801</stp>
        <tr r="N88" s="1"/>
        <tr r="N155" s="1"/>
      </tp>
      <tp t="s">
        <v>#N/A Requesting Data...419683752</v>
        <stp/>
        <stp>BDP|17904198159548481489</stp>
        <tr r="V152" s="2"/>
      </tp>
      <tp t="s">
        <v>#N/A Requesting Data...1670616944</v>
        <stp/>
        <stp>BDP|11329792535779911335</stp>
        <tr r="H53" s="3"/>
        <tr r="H53" s="3"/>
        <tr r="H53" s="3"/>
      </tp>
      <tp t="s">
        <v>#N/A Requesting Data...2622511145</v>
        <stp/>
        <stp>BDP|14751565847123587969</stp>
        <tr r="V117" s="1"/>
        <tr r="V104" s="1"/>
        <tr r="V110" s="1"/>
        <tr r="V181" s="1"/>
        <tr r="V103" s="1"/>
      </tp>
      <tp t="s">
        <v>#N/A Requesting Data...3674408385</v>
        <stp/>
        <stp>BDP|12252076611988151408</stp>
        <tr r="Q60" s="1"/>
      </tp>
      <tp t="s">
        <v>#N/A Requesting Data...3033047744</v>
        <stp/>
        <stp>BDP|13438926041502672340</stp>
        <tr r="AE153" s="1"/>
        <tr r="AE191" s="1"/>
        <tr r="AE8" s="1"/>
      </tp>
      <tp t="s">
        <v>#N/A Requesting Data...3313811518</v>
        <stp/>
        <stp>BDP|11060815630124443100</stp>
        <tr r="AL92" s="1"/>
      </tp>
      <tp t="s">
        <v>#N/A Requesting Data...3716243856</v>
        <stp/>
        <stp>BDP|17709812995789203040</stp>
        <tr r="AK56" s="2"/>
        <tr r="AK56" s="2"/>
        <tr r="AK56" s="2"/>
        <tr r="AK98" s="2"/>
        <tr r="AK98" s="2"/>
        <tr r="AK98" s="2"/>
      </tp>
      <tp t="s">
        <v>#N/A Requesting Data...1783545516</v>
        <stp/>
        <stp>BDP|12023241883104583361</stp>
        <tr r="AS27" s="1"/>
      </tp>
      <tp t="s">
        <v>#N/A Requesting Data...2947837070</v>
        <stp/>
        <stp>BDP|15688437706527485939</stp>
        <tr r="Z186" s="1"/>
      </tp>
      <tp t="s">
        <v>#N/A Requesting Data...1172316620</v>
        <stp/>
        <stp>BDP|14635756540538284053</stp>
        <tr r="Q133" s="2"/>
      </tp>
      <tp t="s">
        <v>#N/A Requesting Data...589538045</v>
        <stp/>
        <stp>BDP|10684152597600857783</stp>
        <tr r="N7" s="1"/>
      </tp>
      <tp t="s">
        <v>#N/A Requesting Data...3952709297</v>
        <stp/>
        <stp>BDP|12369909730607430036</stp>
        <tr r="Q6" s="2"/>
      </tp>
      <tp t="s">
        <v>#N/A Requesting Data...1296444647</v>
        <stp/>
        <stp>BDP|10076902062940084068</stp>
        <tr r="V82" s="1"/>
      </tp>
      <tp t="s">
        <v>#N/A Requesting Data...2357990347</v>
        <stp/>
        <stp>BDP|12810602884890885300</stp>
        <tr r="H28" s="5"/>
      </tp>
      <tp t="s">
        <v>#N/A Requesting Data...3416137487</v>
        <stp/>
        <stp>BDP|11530702680599201836</stp>
        <tr r="AM76" s="1"/>
        <tr r="AM76" s="1"/>
      </tp>
      <tp t="s">
        <v>#N/A Requesting Data...4159204118</v>
        <stp/>
        <stp>BDP|12461659516899543361</stp>
        <tr r="Q79" s="1"/>
      </tp>
      <tp t="s">
        <v>#N/A Requesting Data...3521553883</v>
        <stp/>
        <stp>BDP|13451745111839726328</stp>
        <tr r="Y128" s="1"/>
        <tr r="Y12" s="1"/>
      </tp>
      <tp t="s">
        <v>#N/A Requesting Data...1128874675</v>
        <stp/>
        <stp>BDP|14712122843498240601</stp>
        <tr r="W101" s="3"/>
        <tr r="W12" s="3"/>
        <tr r="W28" s="3"/>
      </tp>
      <tp t="s">
        <v>#N/A Requesting Data...4092568099</v>
        <stp/>
        <stp>BDP|18122116774365341433</stp>
        <tr r="J102" s="3"/>
        <tr r="J102" s="3"/>
      </tp>
      <tp t="s">
        <v>#N/A Requesting Data...1024863842</v>
        <stp/>
        <stp>BDP|12962749526938719080</stp>
        <tr r="AS86" s="1"/>
        <tr r="AS119" s="1"/>
      </tp>
      <tp t="s">
        <v>#N/A Requesting Data...2539139306</v>
        <stp/>
        <stp>BDP|12328569292390194126</stp>
        <tr r="AT87" s="2"/>
        <tr r="AT87" s="2"/>
        <tr r="AT87" s="2"/>
        <tr r="H87" s="2"/>
        <tr r="H87" s="2"/>
        <tr r="H87" s="2"/>
        <tr r="H143" s="2"/>
        <tr r="H143" s="2"/>
        <tr r="H143" s="2"/>
        <tr r="AT143" s="2"/>
        <tr r="AT143" s="2"/>
        <tr r="AT143" s="2"/>
      </tp>
      <tp t="s">
        <v>#N/A Requesting Data...3041123036</v>
        <stp/>
        <stp>BDP|14543961771127767214</stp>
        <tr r="AE18" s="3"/>
        <tr r="AE18" s="3"/>
        <tr r="AE18" s="3"/>
      </tp>
      <tp t="s">
        <v>#N/A Requesting Data...187459094</v>
        <stp/>
        <stp>BDP|17028710082207329044</stp>
        <tr r="AF213" s="2"/>
        <tr r="AF213" s="2"/>
        <tr r="AF213" s="2"/>
        <tr r="AF214" s="2"/>
        <tr r="AF214" s="2"/>
        <tr r="AF214" s="2"/>
      </tp>
      <tp t="s">
        <v>#N/A Requesting Data...2936136908</v>
        <stp/>
        <stp>BDP|12652946716714774176</stp>
        <tr r="M151" s="2"/>
        <tr r="M151" s="2"/>
        <tr r="M151" s="2"/>
      </tp>
      <tp t="s">
        <v>#N/A Requesting Data...2089834169</v>
        <stp/>
        <stp>BDP|14772375489293954341</stp>
        <tr r="AS172" s="1"/>
      </tp>
      <tp t="s">
        <v>#N/A Requesting Data...2751636437</v>
        <stp/>
        <stp>BDP|12633876026974258322</stp>
        <tr r="W205" s="2"/>
        <tr r="W206" s="2"/>
      </tp>
      <tp t="s">
        <v>#N/A Requesting Data...2254680967</v>
        <stp/>
        <stp>BDP|16395974921220728256</stp>
        <tr r="E51" s="2"/>
      </tp>
      <tp t="s">
        <v>#N/A Requesting Data...3754122184</v>
        <stp/>
        <stp>BDP|14520774884747285330</stp>
        <tr r="AQ9" s="2"/>
        <tr r="AQ43" s="2"/>
        <tr r="AQ77" s="2"/>
        <tr r="AQ159" s="2"/>
        <tr r="AQ172" s="2"/>
        <tr r="AQ173" s="2"/>
      </tp>
      <tp t="s">
        <v>#N/A Requesting Data...1193151529</v>
        <stp/>
        <stp>BDP|10784592668704819895</stp>
        <tr r="H56" s="1"/>
      </tp>
      <tp t="s">
        <v>#N/A Requesting Data...1574519930</v>
        <stp/>
        <stp>BDP|10991488628901940874</stp>
        <tr r="AT25" s="3"/>
        <tr r="AT25" s="3"/>
        <tr r="AT25" s="3"/>
      </tp>
      <tp t="s">
        <v>#N/A Requesting Data...834671582</v>
        <stp/>
        <stp>BDP|13862118293603863756</stp>
        <tr r="AE4" s="1"/>
      </tp>
      <tp t="s">
        <v>#N/A Requesting Data...3767871906</v>
        <stp/>
        <stp>BDP|13076548771018069626</stp>
        <tr r="Q56" s="2"/>
        <tr r="Q98" s="2"/>
      </tp>
      <tp t="s">
        <v>#N/A Requesting Data...2879947670</v>
        <stp/>
        <stp>BDP|14283095566158947534</stp>
        <tr r="M36" s="1"/>
        <tr r="M36" s="1"/>
        <tr r="M148" s="1"/>
        <tr r="M148" s="1"/>
      </tp>
      <tp t="s">
        <v>#N/A Requesting Data...549694614</v>
        <stp/>
        <stp>BDP|10151968931077885297</stp>
        <tr r="AD165" s="1"/>
      </tp>
      <tp t="s">
        <v>#N/A Requesting Data...1427178183</v>
        <stp/>
        <stp>BDP|10785927910071583676</stp>
        <tr r="AT45" s="3"/>
        <tr r="AT45" s="3"/>
        <tr r="AT45" s="3"/>
      </tp>
      <tp t="s">
        <v>#N/A Requesting Data...1326626388</v>
        <stp/>
        <stp>BDP|16183663334989238561</stp>
        <tr r="V66" s="3"/>
      </tp>
      <tp t="s">
        <v>#N/A Requesting Data...2247906160</v>
        <stp/>
        <stp>BDP|11535036272068337101</stp>
        <tr r="AQ142" s="2"/>
      </tp>
      <tp t="s">
        <v>#N/A Requesting Data...3974438142</v>
        <stp/>
        <stp>BDP|10102315555410436965</stp>
        <tr r="AH56" s="2"/>
        <tr r="AH98" s="2"/>
      </tp>
      <tp t="s">
        <v>#N/A Requesting Data...886128800</v>
        <stp/>
        <stp>BDP|11650777190235541532</stp>
        <tr r="W94" s="1"/>
      </tp>
      <tp t="s">
        <v>#N/A Requesting Data...2294318353</v>
        <stp/>
        <stp>BDP|12287773117303753828</stp>
        <tr r="V10" s="1"/>
        <tr r="V134" s="1"/>
      </tp>
      <tp t="s">
        <v>#N/A Requesting Data...2773930510</v>
        <stp/>
        <stp>BDP|10499858120021140471</stp>
        <tr r="L38" s="3"/>
      </tp>
      <tp t="s">
        <v>#N/A Requesting Data...2520195985</v>
        <stp/>
        <stp>BDP|13046604691187032466</stp>
        <tr r="L27" s="3"/>
      </tp>
      <tp t="s">
        <v>#N/A Requesting Data...945384116</v>
        <stp/>
        <stp>BDP|17474409463692662877</stp>
        <tr r="F194" s="1"/>
      </tp>
      <tp t="s">
        <v>#N/A Requesting Data...3072209881</v>
        <stp/>
        <stp>BDP|16952084627969206220</stp>
        <tr r="W120" s="1"/>
        <tr r="W169" s="1"/>
      </tp>
      <tp t="s">
        <v>#N/A Requesting Data...1046925716</v>
        <stp/>
        <stp>BDP|13038920425836023116</stp>
        <tr r="AS101" s="1"/>
      </tp>
      <tp t="s">
        <v>#N/A Requesting Data...2566456675</v>
        <stp/>
        <stp>BDP|16746984474975565280</stp>
        <tr r="Z54" s="1"/>
      </tp>
      <tp t="s">
        <v>#N/A Requesting Data...2246769311</v>
        <stp/>
        <stp>BDP|15913712949761613819</stp>
        <tr r="K142" s="2"/>
        <tr r="K142" s="2"/>
      </tp>
      <tp t="s">
        <v>#N/A Requesting Data...791508310</v>
        <stp/>
        <stp>BDP|16783753124829991598</stp>
        <tr r="AF10" s="3"/>
        <tr r="AF10" s="3"/>
      </tp>
      <tp t="s">
        <v>#N/A Requesting Data...3083239326</v>
        <stp/>
        <stp>BDP|11657535756027135943</stp>
        <tr r="H124" s="1"/>
        <tr r="H124" s="1"/>
      </tp>
      <tp t="s">
        <v>#N/A Requesting Data...3515420008</v>
        <stp/>
        <stp>BDP|13751170672313466900</stp>
        <tr r="AL20" s="3"/>
        <tr r="AL20" s="3"/>
        <tr r="AL20" s="3"/>
        <tr r="AL40" s="3"/>
        <tr r="AL40" s="3"/>
        <tr r="AL40" s="3"/>
        <tr r="AL44" s="3"/>
        <tr r="AL44" s="3"/>
        <tr r="AL44" s="3"/>
      </tp>
      <tp t="s">
        <v>#N/A Requesting Data...1369352041</v>
        <stp/>
        <stp>BDP|15974149900369289292</stp>
        <tr r="Z38" s="1"/>
        <tr r="Z58" s="1"/>
      </tp>
      <tp t="s">
        <v>#N/A Requesting Data...180846289</v>
        <stp/>
        <stp>BDP|13695885538477978099</stp>
        <tr r="V127" s="1"/>
      </tp>
      <tp t="s">
        <v>#N/A Requesting Data...1810035498</v>
        <stp/>
        <stp>BDP|16330353502238332217</stp>
        <tr r="Q133" s="2"/>
      </tp>
      <tp t="s">
        <v>#N/A Requesting Data...1033325850</v>
        <stp/>
        <stp>BDP|11416709781955406477</stp>
        <tr r="AS3" s="3"/>
        <tr r="AS3" s="3"/>
        <tr r="AS3" s="3"/>
        <tr r="AS51" s="3"/>
        <tr r="AS51" s="3"/>
        <tr r="AS51" s="3"/>
        <tr r="AS64" s="3"/>
        <tr r="AS64" s="3"/>
        <tr r="AS64" s="3"/>
        <tr r="AS74" s="3"/>
        <tr r="AS74" s="3"/>
        <tr r="AS74" s="3"/>
      </tp>
      <tp t="s">
        <v>#N/A Requesting Data...1491073097</v>
        <stp/>
        <stp>BDP|18120631575476460055</stp>
        <tr r="AC58" s="3"/>
        <tr r="AC58" s="3"/>
        <tr r="AC58" s="3"/>
        <tr r="AC71" s="3"/>
        <tr r="AC71" s="3"/>
        <tr r="AC71" s="3"/>
      </tp>
      <tp t="s">
        <v>#N/A Requesting Data...3506572082</v>
        <stp/>
        <stp>BDP|18086427508185549561</stp>
        <tr r="M77" s="1"/>
        <tr r="M77" s="1"/>
        <tr r="M171" s="1"/>
        <tr r="M171" s="1"/>
      </tp>
      <tp t="s">
        <v>#N/A Requesting Data...1087186314</v>
        <stp/>
        <stp>BDP|14482656110349151692</stp>
        <tr r="Q97" s="2"/>
      </tp>
      <tp t="s">
        <v>#N/A Requesting Data...4070201868</v>
        <stp/>
        <stp>BDP|15235193862038681666</stp>
        <tr r="AE46" s="1"/>
      </tp>
      <tp t="s">
        <v>#N/A Requesting Data...4167628759</v>
        <stp/>
        <stp>BDP|16874202884233004359</stp>
        <tr r="AJ15" s="3"/>
        <tr r="AJ15" s="3"/>
      </tp>
      <tp t="s">
        <v>#N/A Requesting Data...1549190127</v>
        <stp/>
        <stp>BDP|11604563143065283985</stp>
        <tr r="AR11" s="2"/>
      </tp>
      <tp t="s">
        <v>#N/A Requesting Data...1648117571</v>
        <stp/>
        <stp>BDP|10803779541588557725</stp>
        <tr r="AK49" s="3"/>
        <tr r="AK49" s="3"/>
        <tr r="AK49" s="3"/>
      </tp>
      <tp t="s">
        <v>#N/A Requesting Data...4004225117</v>
        <stp/>
        <stp>BDP|16838473164340666846</stp>
        <tr r="AO188" s="1"/>
      </tp>
      <tp t="s">
        <v>#N/A Requesting Data...2311740365</v>
        <stp/>
        <stp>BDP|17173533766028811056</stp>
        <tr r="AH7" s="2"/>
      </tp>
      <tp t="s">
        <v>#N/A Requesting Data...211118459</v>
        <stp/>
        <stp>BDP|11246706388292031031</stp>
        <tr r="L67" s="2"/>
        <tr r="L67" s="2"/>
        <tr r="L67" s="2"/>
      </tp>
      <tp t="s">
        <v>#N/A Requesting Data...4114189629</v>
        <stp/>
        <stp>BDP|11502886399468808453</stp>
        <tr r="Q154" s="1"/>
      </tp>
      <tp t="s">
        <v>#N/A Requesting Data...3224769643</v>
        <stp/>
        <stp>BDP|14202841515125218481</stp>
        <tr r="L136" s="2"/>
        <tr r="L136" s="2"/>
        <tr r="L136" s="2"/>
      </tp>
      <tp t="s">
        <v>#N/A N/A</v>
        <stp/>
        <stp>BDP|15675130079777079850</stp>
        <tr r="AN59" s="3"/>
        <tr r="AN59" s="3"/>
        <tr r="AN59" s="3"/>
        <tr r="AN87" s="3"/>
        <tr r="AN87" s="3"/>
        <tr r="AN87" s="3"/>
        <tr r="AN99" s="3"/>
        <tr r="AN99" s="3"/>
        <tr r="AN99" s="3"/>
      </tp>
      <tp t="s">
        <v>#N/A Requesting Data...2993237995</v>
        <stp/>
        <stp>BDP|17920211516100471832</stp>
        <tr r="V39" s="1"/>
      </tp>
      <tp t="s">
        <v>#N/A Requesting Data...3907847794</v>
        <stp/>
        <stp>BDP|12490119662048624184</stp>
        <tr r="K61" s="2"/>
        <tr r="K61" s="2"/>
        <tr r="K61" s="2"/>
      </tp>
      <tp t="s">
        <v>#N/A Requesting Data...3250511906</v>
        <stp/>
        <stp>BDP|13677171610878172782</stp>
        <tr r="Q48" s="2"/>
        <tr r="Q224" s="2"/>
      </tp>
      <tp t="s">
        <v>#N/A Requesting Data...1537479993</v>
        <stp/>
        <stp>BDP|18123791150907594158</stp>
        <tr r="Y127" s="5"/>
        <tr r="Y127" s="5"/>
        <tr r="Y127" s="5"/>
      </tp>
      <tp t="s">
        <v>#N/A Requesting Data...2512958855</v>
        <stp/>
        <stp>BDP|12487168686972417587</stp>
        <tr r="AC121" s="2"/>
        <tr r="AC121" s="2"/>
        <tr r="AC186" s="2"/>
        <tr r="AC186" s="2"/>
        <tr r="AC187" s="2"/>
        <tr r="AC187" s="2"/>
      </tp>
      <tp t="s">
        <v>#N/A Requesting Data...3153267569</v>
        <stp/>
        <stp>BDP|13232653993783581393</stp>
        <tr r="Q144" s="2"/>
      </tp>
      <tp t="s">
        <v>#N/A Requesting Data...4023753746</v>
        <stp/>
        <stp>BDP|16870374550509512525</stp>
        <tr r="AN81" s="2"/>
      </tp>
      <tp t="s">
        <v>#N/A Requesting Data...2934933901</v>
        <stp/>
        <stp>BDP|11645090852778624030</stp>
        <tr r="AD25" s="1"/>
      </tp>
      <tp t="s">
        <v>#N/A Requesting Data...1509462399</v>
        <stp/>
        <stp>BDP|12953676606699167114</stp>
        <tr r="AQ57" s="3"/>
        <tr r="AQ57" s="3"/>
        <tr r="AQ57" s="3"/>
        <tr r="AQ70" s="3"/>
        <tr r="AQ70" s="3"/>
        <tr r="AQ70" s="3"/>
      </tp>
      <tp t="s">
        <v>#N/A Requesting Data...1955633136</v>
        <stp/>
        <stp>BDP|17065870950093897578</stp>
        <tr r="H114" s="1"/>
        <tr r="H114" s="1"/>
      </tp>
      <tp t="s">
        <v>#N/A Requesting Data...3601305497</v>
        <stp/>
        <stp>BDP|15972020826788328364</stp>
        <tr r="AF176" s="2"/>
        <tr r="AF176" s="2"/>
        <tr r="AF176" s="2"/>
      </tp>
      <tp t="s">
        <v>#N/A Requesting Data...2724303347</v>
        <stp/>
        <stp>BDP|10311501340064934926</stp>
        <tr r="W15" s="1"/>
        <tr r="W180" s="1"/>
        <tr r="W71" s="1"/>
      </tp>
      <tp t="s">
        <v>#N/A N/A</v>
        <stp/>
        <stp>BDP|14438693565569160117</stp>
        <tr r="J111" s="1"/>
      </tp>
      <tp t="s">
        <v>#N/A Requesting Data...463573123</v>
        <stp/>
        <stp>BDP|17135990123663762347</stp>
        <tr r="AV6" s="3"/>
        <tr r="AV6" s="3"/>
      </tp>
      <tp t="s">
        <v>#N/A Requesting Data...2523925993</v>
        <stp/>
        <stp>BDP|15849805871136840090</stp>
        <tr r="W103" s="2"/>
      </tp>
      <tp t="s">
        <v>#N/A Requesting Data...947088997</v>
        <stp/>
        <stp>BDP|11118660380854943754</stp>
        <tr r="BC124" s="2"/>
        <tr r="BC189" s="2"/>
      </tp>
      <tp t="s">
        <v>#N/A Requesting Data...3910452949</v>
        <stp/>
        <stp>BDP|14306632509977544977</stp>
        <tr r="AG19" s="2"/>
        <tr r="AG19" s="2"/>
        <tr r="AG19" s="2"/>
      </tp>
      <tp t="s">
        <v>#N/A Requesting Data...542313825</v>
        <stp/>
        <stp>BDP|15394578002459424599</stp>
        <tr r="J28" s="2"/>
      </tp>
      <tp t="s">
        <v>#N/A Requesting Data...3739779637</v>
        <stp/>
        <stp>BDP|13797976724286945265</stp>
        <tr r="AM11" s="1"/>
        <tr r="AM11" s="1"/>
        <tr r="AM135" s="1"/>
        <tr r="AM135" s="1"/>
      </tp>
      <tp t="s">
        <v>#N/A Requesting Data...3289473766</v>
        <stp/>
        <stp>BDP|16955235052769368403</stp>
        <tr r="N8" s="2"/>
        <tr r="N8" s="2"/>
        <tr r="N8" s="2"/>
      </tp>
      <tp t="s">
        <v>#N/A Requesting Data...4197812177</v>
        <stp/>
        <stp>BDP|14528087194113665243</stp>
        <tr r="AO76" s="3"/>
        <tr r="AO76" s="3"/>
        <tr r="AO76" s="3"/>
      </tp>
      <tp t="s">
        <v>#N/A Requesting Data...2740530050</v>
        <stp/>
        <stp>BDP|10307762902243844844</stp>
        <tr r="H43" s="1"/>
        <tr r="H43" s="1"/>
      </tp>
      <tp t="s">
        <v>#N/A Requesting Data...3739996019</v>
        <stp/>
        <stp>BDP|13661283220419459614</stp>
        <tr r="AH36" s="2"/>
        <tr r="AH96" s="2"/>
        <tr r="AH126" s="2"/>
      </tp>
      <tp t="s">
        <v>#N/A Requesting Data...2524117600</v>
        <stp/>
        <stp>BDP|14967501331726361806</stp>
        <tr r="AQ36" s="3"/>
        <tr r="AQ36" s="3"/>
        <tr r="AQ36" s="3"/>
      </tp>
      <tp t="s">
        <v>#N/A Requesting Data...4158807164</v>
        <stp/>
        <stp>BDP|17547217184685962424</stp>
        <tr r="Q11" s="3"/>
      </tp>
      <tp t="s">
        <v>#N/A Requesting Data...3146969717</v>
        <stp/>
        <stp>BDP|11177397936318300564</stp>
        <tr r="N26" s="2"/>
        <tr r="N26" s="2"/>
        <tr r="N26" s="2"/>
        <tr r="N52" s="2"/>
        <tr r="N52" s="2"/>
        <tr r="N52" s="2"/>
      </tp>
      <tp t="s">
        <v>#N/A Requesting Data...459649568</v>
        <stp/>
        <stp>BDP|11162784786480489209</stp>
        <tr r="BC28" s="2"/>
      </tp>
      <tp t="s">
        <v>#N/A Requesting Data...2604271655</v>
        <stp/>
        <stp>BDP|10690516488179699821</stp>
        <tr r="L7" s="8"/>
        <tr r="Q41" s="3"/>
        <tr r="Q60" s="3"/>
        <tr r="Q42" s="3"/>
        <tr r="Q33" s="3"/>
        <tr r="Q75" s="3"/>
        <tr r="Q50" s="3"/>
      </tp>
      <tp t="s">
        <v>#N/A Requesting Data...952164232</v>
        <stp/>
        <stp>BDP|13779805565096815716</stp>
        <tr r="H110" s="3"/>
        <tr r="H110" s="3"/>
        <tr r="H110" s="3"/>
        <tr r="H106" s="3"/>
        <tr r="H106" s="3"/>
        <tr r="H106" s="3"/>
        <tr r="H107" s="3"/>
        <tr r="H107" s="3"/>
        <tr r="H107" s="3"/>
        <tr r="H108" s="3"/>
        <tr r="H108" s="3"/>
        <tr r="H108" s="3"/>
        <tr r="H109" s="3"/>
        <tr r="H109" s="3"/>
        <tr r="H109" s="3"/>
      </tp>
      <tp t="s">
        <v>#N/A Requesting Data...612192384</v>
        <stp/>
        <stp>BDP|15274647282633876474</stp>
        <tr r="N120" s="2"/>
        <tr r="N120" s="2"/>
        <tr r="N120" s="2"/>
        <tr r="N184" s="2"/>
        <tr r="N184" s="2"/>
        <tr r="N184" s="2"/>
        <tr r="N185" s="2"/>
        <tr r="N185" s="2"/>
        <tr r="N185" s="2"/>
      </tp>
      <tp t="s">
        <v>#N/A Requesting Data...4092780071</v>
        <stp/>
        <stp>BDP|16308105329480050911</stp>
        <tr r="F104" s="2"/>
      </tp>
      <tp t="s">
        <v>#N/A Requesting Data...1714222630</v>
        <stp/>
        <stp>BDP|15368790661418721074</stp>
        <tr r="AI64" s="2"/>
      </tp>
      <tp t="s">
        <v>#N/A Requesting Data...986668477</v>
        <stp/>
        <stp>BDP|11183014419024214809</stp>
        <tr r="Z143" s="1"/>
      </tp>
      <tp t="s">
        <v>#N/A Requesting Data...883911557</v>
        <stp/>
        <stp>BDP|15067137948934342827</stp>
        <tr r="M20" s="1"/>
        <tr r="M20" s="1"/>
      </tp>
      <tp t="s">
        <v>#N/A Requesting Data...1168507840</v>
        <stp/>
        <stp>BDP|17924912277712686734</stp>
        <tr r="AS179" s="1"/>
      </tp>
      <tp t="s">
        <v>#N/A Requesting Data...4245667344</v>
        <stp/>
        <stp>BDP|12916464572464095973</stp>
        <tr r="AP152" s="2"/>
      </tp>
      <tp t="s">
        <v>#N/A Requesting Data...3691434944</v>
        <stp/>
        <stp>BDP|12216101579430889896</stp>
        <tr r="AS97" s="2"/>
      </tp>
      <tp t="s">
        <v>#N/A Requesting Data...470851146</v>
        <stp/>
        <stp>BDP|12075914373029838908</stp>
        <tr r="AR102" s="3"/>
        <tr r="AR102" s="3"/>
        <tr r="AR102" s="3"/>
      </tp>
      <tp t="s">
        <v>#N/A Requesting Data...2854428145</v>
        <stp/>
        <stp>BDP|16934516430859461563</stp>
        <tr r="AT197" s="1"/>
      </tp>
      <tp t="s">
        <v>#N/A Requesting Data...1030072408</v>
        <stp/>
        <stp>BDP|15966491038547299904</stp>
        <tr r="M4" s="3"/>
        <tr r="M4" s="3"/>
        <tr r="M4" s="3"/>
      </tp>
      <tp t="s">
        <v>#N/A Requesting Data...3138632747</v>
        <stp/>
        <stp>BDP|16705365448479485476</stp>
        <tr r="AQ207" s="2"/>
      </tp>
      <tp t="s">
        <v>#N/A Requesting Data...3310001425</v>
        <stp/>
        <stp>BDP|15083139998985300427</stp>
        <tr r="Y51" s="5"/>
        <tr r="Y51" s="5"/>
        <tr r="Y51" s="5"/>
      </tp>
      <tp t="s">
        <v>#N/A Requesting Data...2400178323</v>
        <stp/>
        <stp>BDP|11852565855325991884</stp>
        <tr r="F55" s="5"/>
      </tp>
      <tp t="s">
        <v>#N/A Requesting Data...164913850</v>
        <stp/>
        <stp>BDP|10527813490099662489</stp>
        <tr r="W136" s="2"/>
      </tp>
      <tp t="s">
        <v>#N/A Requesting Data...2134414079</v>
        <stp/>
        <stp>BDP|12752540139871372936</stp>
        <tr r="E123" s="1"/>
        <tr r="E185" s="1"/>
      </tp>
      <tp t="s">
        <v>#N/A Requesting Data...2382304812</v>
        <stp/>
        <stp>BDP|18090685822912132217</stp>
        <tr r="AL29" s="3"/>
        <tr r="AL29" s="3"/>
        <tr r="AL29" s="3"/>
        <tr r="AL35" s="3"/>
        <tr r="AL35" s="3"/>
        <tr r="AL35" s="3"/>
        <tr r="AL62" s="3"/>
        <tr r="AL62" s="3"/>
        <tr r="AL62" s="3"/>
        <tr r="AL89" s="3"/>
        <tr r="AL89" s="3"/>
        <tr r="AL89" s="3"/>
        <tr r="AL95" s="3"/>
        <tr r="AL95" s="3"/>
        <tr r="AL95" s="3"/>
      </tp>
      <tp t="s">
        <v>#N/A Requesting Data...3730530904</v>
        <stp/>
        <stp>BDP|11090540030008984370</stp>
        <tr r="K47" s="1"/>
      </tp>
      <tp t="s">
        <v>#N/A Requesting Data...4113314436</v>
        <stp/>
        <stp>BDP|16897809942521069704</stp>
        <tr r="X133" s="1"/>
        <tr r="X9" s="1"/>
      </tp>
      <tp t="s">
        <v>#N/A Requesting Data...326134992</v>
        <stp/>
        <stp>BDP|14167937433035802737</stp>
        <tr r="J24" s="9"/>
      </tp>
      <tp t="s">
        <v>#N/A Requesting Data...2945795696</v>
        <stp/>
        <stp>BDP|14319262098355554621</stp>
        <tr r="Q132" s="2"/>
      </tp>
      <tp t="s">
        <v>#N/A N/A</v>
        <stp/>
        <stp>BDP|10862940820374076318</stp>
        <tr r="N164" s="1"/>
      </tp>
      <tp t="s">
        <v>#N/A Requesting Data...1243295696</v>
        <stp/>
        <stp>BDP|11947658625118108155</stp>
        <tr r="AL13" s="3"/>
        <tr r="AL13" s="3"/>
        <tr r="AL13" s="3"/>
      </tp>
      <tp t="s">
        <v>#N/A Requesting Data...2172990230</v>
        <stp/>
        <stp>BDP|11265210418857306956</stp>
        <tr r="N38" s="3"/>
        <tr r="N38" s="3"/>
        <tr r="N38" s="3"/>
      </tp>
      <tp t="s">
        <v>#N/A Requesting Data...3279528009</v>
        <stp/>
        <stp>BDP|10428130455379976169</stp>
        <tr r="H68" s="5"/>
      </tp>
      <tp t="s">
        <v>#N/A Requesting Data...3114371206</v>
        <stp/>
        <stp>BDP|11905455388869949807</stp>
        <tr r="V91" s="1"/>
        <tr r="V122" s="1"/>
      </tp>
      <tp t="s">
        <v>#N/A Requesting Data...4146148473</v>
        <stp/>
        <stp>BDP|16259038259297676836</stp>
        <tr r="AR78" s="3"/>
        <tr r="AR78" s="3"/>
        <tr r="AR78" s="3"/>
      </tp>
      <tp t="s">
        <v>#N/A Requesting Data...4061800234</v>
        <stp/>
        <stp>BDP|13284245379829499361</stp>
        <tr r="F14" s="3"/>
      </tp>
      <tp t="s">
        <v>#N/A Requesting Data...2230956352</v>
        <stp/>
        <stp>BDP|13973841414936058046</stp>
        <tr r="J34" s="3"/>
        <tr r="J34" s="3"/>
      </tp>
      <tp t="s">
        <v>#N/A Requesting Data...3663823131</v>
        <stp/>
        <stp>BDP|12426341649578039149</stp>
        <tr r="Q43" s="3"/>
        <tr r="Q61" s="3"/>
        <tr r="Q69" s="3"/>
        <tr r="Q77" s="3"/>
      </tp>
      <tp t="s">
        <v>#N/A Requesting Data...4111995126</v>
        <stp/>
        <stp>BDP|17810128556237244833</stp>
        <tr r="AA76" s="1"/>
      </tp>
      <tp t="s">
        <v>#N/A Requesting Data...3498689539</v>
        <stp/>
        <stp>BDP|13563770336753058895</stp>
        <tr r="AI31" s="2"/>
      </tp>
      <tp t="s">
        <v>#N/A Requesting Data...3303559584</v>
        <stp/>
        <stp>BDP|16801463992420950783</stp>
        <tr r="K174" s="1"/>
      </tp>
      <tp t="s">
        <v>#N/A Requesting Data...4156199029</v>
        <stp/>
        <stp>BDP|17613269707969275081</stp>
        <tr r="H101" s="1"/>
      </tp>
      <tp t="s">
        <v>#N/A Requesting Data...3084911849</v>
        <stp/>
        <stp>BDP|16533889800785795773</stp>
        <tr r="F14" s="1"/>
        <tr r="F59" s="1"/>
      </tp>
      <tp t="s">
        <v>#N/A Requesting Data...3357420128</v>
        <stp/>
        <stp>BDP|16949800417623147020</stp>
        <tr r="AC33" s="2"/>
        <tr r="AC33" s="2"/>
      </tp>
      <tp t="s">
        <v>#N/A Requesting Data...1626941322</v>
        <stp/>
        <stp>BDP|13707933422244204094</stp>
        <tr r="AS176" s="2"/>
      </tp>
      <tp t="s">
        <v>#N/A Requesting Data...3658539456</v>
        <stp/>
        <stp>BDP|17748343510931877872</stp>
        <tr r="N35" s="1"/>
        <tr r="N139" s="1"/>
        <tr r="N205" s="1"/>
      </tp>
      <tp t="s">
        <v>#N/A Requesting Data...745420532</v>
        <stp/>
        <stp>BDP|14883704594565909390</stp>
        <tr r="AK91" s="1"/>
        <tr r="AK91" s="1"/>
        <tr r="AK91" s="1"/>
        <tr r="AK122" s="1"/>
        <tr r="AK122" s="1"/>
        <tr r="AK122" s="1"/>
      </tp>
      <tp t="s">
        <v>#N/A Requesting Data...4273792105</v>
        <stp/>
        <stp>BDP|11129143883441944538</stp>
        <tr r="AS156" s="1"/>
        <tr r="L156" s="1"/>
        <tr r="L156" s="1"/>
      </tp>
      <tp t="s">
        <v>#N/A Requesting Data...4130576053</v>
        <stp/>
        <stp>BDP|17654936201640081282</stp>
        <tr r="L6" s="3"/>
      </tp>
      <tp t="s">
        <v>#N/A Requesting Data...1769473358</v>
        <stp/>
        <stp>BDP|10681255974241889839</stp>
        <tr r="X45" s="1"/>
      </tp>
      <tp t="s">
        <v>#N/A Requesting Data...3444320646</v>
        <stp/>
        <stp>BDP|13997907825267134312</stp>
        <tr r="Q100" s="3"/>
        <tr r="Q85" s="3"/>
      </tp>
      <tp t="s">
        <v>#N/A Requesting Data...1250568253</v>
        <stp/>
        <stp>BDP|14574353648706485906</stp>
        <tr r="N194" s="1"/>
      </tp>
      <tp t="s">
        <v>#N/A Requesting Data...2558050758</v>
        <stp/>
        <stp>BDP|11954628192020337263</stp>
        <tr r="M33" s="2"/>
        <tr r="M33" s="2"/>
        <tr r="M33" s="2"/>
      </tp>
      <tp t="s">
        <v>#N/A Requesting Data...1481275374</v>
        <stp/>
        <stp>BDP|14692999206398590906</stp>
        <tr r="H167" s="1"/>
      </tp>
      <tp t="s">
        <v>#N/A Requesting Data...3014424146</v>
        <stp/>
        <stp>BDP|18100125757457994714</stp>
        <tr r="M191" s="2"/>
        <tr r="M191" s="2"/>
        <tr r="M191" s="2"/>
        <tr r="M192" s="2"/>
        <tr r="M192" s="2"/>
        <tr r="M192" s="2"/>
      </tp>
      <tp t="s">
        <v>#N/A Requesting Data...3934742248</v>
        <stp/>
        <stp>BDP|17831133362175348964</stp>
        <tr r="AR101" s="3"/>
        <tr r="AR101" s="3"/>
        <tr r="AR101" s="3"/>
        <tr r="AR12" s="3"/>
        <tr r="AR12" s="3"/>
        <tr r="AR12" s="3"/>
        <tr r="AR28" s="3"/>
        <tr r="AR28" s="3"/>
        <tr r="AR28" s="3"/>
      </tp>
      <tp t="s">
        <v>#N/A Requesting Data...4258224323</v>
        <stp/>
        <stp>BDP|15879506674008700376</stp>
        <tr r="F122" s="2"/>
        <tr r="F183" s="2"/>
      </tp>
      <tp t="s">
        <v>#N/A Requesting Data...1269851288</v>
        <stp/>
        <stp>BDP|12247437599423603020</stp>
        <tr r="H48" s="5"/>
      </tp>
      <tp t="s">
        <v>#N/A Requesting Data...1752200188</v>
        <stp/>
        <stp>BDP|17464498600958884799</stp>
        <tr r="AK46" s="1"/>
        <tr r="AK46" s="1"/>
        <tr r="AK46" s="1"/>
      </tp>
      <tp t="s">
        <v>#N/A Requesting Data...1812764207</v>
        <stp/>
        <stp>BDP|16993859871756105303</stp>
        <tr r="F47" s="5"/>
      </tp>
      <tp t="s">
        <v>#N/A Requesting Data...4085353177</v>
        <stp/>
        <stp>BDP|12244110699633615507</stp>
        <tr r="M113" s="1"/>
        <tr r="M113" s="1"/>
      </tp>
      <tp t="s">
        <v>#N/A Requesting Data...4291439137</v>
        <stp/>
        <stp>BDP|16906288925839986323</stp>
        <tr r="AU173" s="1"/>
        <tr r="AU173" s="1"/>
        <tr r="AU173" s="1"/>
      </tp>
      <tp t="s">
        <v>#N/A Requesting Data...885312105</v>
        <stp/>
        <stp>BDP|11589119982773999706</stp>
        <tr r="AE44" s="1"/>
      </tp>
      <tp t="s">
        <v>#N/A Requesting Data...1818707871</v>
        <stp/>
        <stp>BDP|16123564712827836924</stp>
        <tr r="AL122" s="2"/>
        <tr r="AL183" s="2"/>
      </tp>
      <tp t="s">
        <v>#N/A Requesting Data...1447314529</v>
        <stp/>
        <stp>BDP|16995401980782189478</stp>
        <tr r="AH51" s="2"/>
      </tp>
      <tp t="s">
        <v>#N/A Requesting Data...1330314005</v>
        <stp/>
        <stp>BDP|18258086950186480717</stp>
        <tr r="AS95" s="1"/>
        <tr r="L95" s="1"/>
        <tr r="L95" s="1"/>
      </tp>
      <tp t="s">
        <v>#N/A Requesting Data...1822445768</v>
        <stp/>
        <stp>BDP|13908655976656261878</stp>
        <tr r="Q3" s="2"/>
      </tp>
      <tp t="s">
        <v>#N/A Requesting Data...1995116049</v>
        <stp/>
        <stp>BDP|18145495277962967592</stp>
        <tr r="AD30" s="2"/>
        <tr r="AD30" s="2"/>
        <tr r="AD30" s="2"/>
      </tp>
      <tp t="s">
        <v>#N/A Requesting Data...3334344015</v>
        <stp/>
        <stp>BDP|11638997697735614811</stp>
        <tr r="H98" s="3"/>
        <tr r="H98" s="3"/>
        <tr r="H98" s="3"/>
      </tp>
      <tp t="s">
        <v>#N/A Requesting Data...2386990810</v>
        <stp/>
        <stp>BDP|14824526544621667875</stp>
        <tr r="H46" s="1"/>
      </tp>
      <tp t="s">
        <v>#N/A Requesting Data...1663865808</v>
        <stp/>
        <stp>BDP|11914807377534564642</stp>
        <tr r="L33" s="3"/>
        <tr r="L41" s="3"/>
        <tr r="L60" s="3"/>
        <tr r="L42" s="3"/>
        <tr r="L50" s="3"/>
        <tr r="L75" s="3"/>
      </tp>
      <tp t="s">
        <v>#N/A Requesting Data...3805231530</v>
        <stp/>
        <stp>BDP|16719653843758808060</stp>
        <tr r="F126" s="1"/>
        <tr r="F168" s="1"/>
      </tp>
      <tp t="s">
        <v>#N/A Requesting Data...2755001391</v>
        <stp/>
        <stp>BDP|18203156916997826368</stp>
        <tr r="Q47" s="2"/>
      </tp>
      <tp t="s">
        <v>#N/A Requesting Data...3446976754</v>
        <stp/>
        <stp>BDP|18320527164816291181</stp>
        <tr r="BC196" s="2"/>
        <tr r="BC197" s="2"/>
      </tp>
      <tp t="s">
        <v>#N/A Requesting Data...2552764034</v>
        <stp/>
        <stp>BDP|18400768329668560903</stp>
        <tr r="F151" s="2"/>
        <tr r="F42" s="9"/>
      </tp>
      <tp t="s">
        <v>#N/A Requesting Data...1504402769</v>
        <stp/>
        <stp>BDP|14886853953326906392</stp>
        <tr r="Z78" s="1"/>
      </tp>
      <tp t="s">
        <v>#N/A Requesting Data...2113779534</v>
        <stp/>
        <stp>BDP|16947426497043703458</stp>
        <tr r="J3" s="9"/>
      </tp>
      <tp t="s">
        <v>#N/A Requesting Data...276326686</v>
        <stp/>
        <stp>BDP|14479492463469200328</stp>
        <tr r="K36" s="2"/>
        <tr r="K36" s="2"/>
        <tr r="K36" s="2"/>
        <tr r="K96" s="2"/>
        <tr r="K96" s="2"/>
        <tr r="K96" s="2"/>
        <tr r="K126" s="2"/>
        <tr r="K126" s="2"/>
        <tr r="K126" s="2"/>
      </tp>
      <tp t="s">
        <v>#N/A Requesting Data...1134140524</v>
        <stp/>
        <stp>BDP|10398348998101696776</stp>
        <tr r="BC25" s="2"/>
        <tr r="BC49" s="2"/>
        <tr r="BC108" s="2"/>
        <tr r="BC127" s="2"/>
        <tr r="BC195" s="2"/>
      </tp>
      <tp t="s">
        <v>#N/A Requesting Data...242387312</v>
        <stp/>
        <stp>BDP|12320599194223833184</stp>
        <tr r="X124" s="1"/>
      </tp>
      <tp t="s">
        <v>#N/A Requesting Data...1543527480</v>
        <stp/>
        <stp>BDP|10174761889260906399</stp>
        <tr r="AE52" s="3"/>
        <tr r="AE52" s="3"/>
        <tr r="AE52" s="3"/>
      </tp>
      <tp t="s">
        <v>#N/A Requesting Data...2541200664</v>
        <stp/>
        <stp>BDP|16227699719629555495</stp>
        <tr r="AQ145" s="2"/>
      </tp>
      <tp t="s">
        <v>#N/A Requesting Data...3867891837</v>
        <stp/>
        <stp>BDP|15433193564809319745</stp>
        <tr r="H115" s="1"/>
        <tr r="H115" s="1"/>
      </tp>
      <tp t="s">
        <v>#N/A Requesting Data...1822134829</v>
        <stp/>
        <stp>BDP|12332823855777924439</stp>
        <tr r="W87" s="1"/>
      </tp>
      <tp t="s">
        <v>#N/A Requesting Data...4010366516</v>
        <stp/>
        <stp>BDP|16216095227981583977</stp>
        <tr r="AU190" s="1"/>
        <tr r="AU190" s="1"/>
        <tr r="AU190" s="1"/>
      </tp>
      <tp t="s">
        <v>#N/A Requesting Data...2941395298</v>
        <stp/>
        <stp>BDP|10848966370862881083</stp>
        <tr r="M139" s="2"/>
        <tr r="M139" s="2"/>
        <tr r="M139" s="2"/>
      </tp>
      <tp t="s">
        <v>#N/A N/A</v>
        <stp/>
        <stp>BDP|11034755839289241001</stp>
        <tr r="AR59" s="3"/>
        <tr r="AR59" s="3"/>
        <tr r="AR59" s="3"/>
        <tr r="AR87" s="3"/>
        <tr r="AR87" s="3"/>
        <tr r="AR87" s="3"/>
        <tr r="AR99" s="3"/>
        <tr r="AR99" s="3"/>
        <tr r="AR99" s="3"/>
      </tp>
      <tp t="s">
        <v>#N/A Requesting Data...3865734376</v>
        <stp/>
        <stp>BDP|13356481390712432011</stp>
        <tr r="X146" s="1"/>
        <tr r="X5" s="1"/>
      </tp>
      <tp t="s">
        <v>#N/A Requesting Data...3058906127</v>
        <stp/>
        <stp>BDP|11742709048376919888</stp>
        <tr r="AK5" s="1"/>
        <tr r="AK5" s="1"/>
        <tr r="AK5" s="1"/>
        <tr r="AK146" s="1"/>
        <tr r="AK146" s="1"/>
        <tr r="AK146" s="1"/>
      </tp>
      <tp t="s">
        <v>#N/A Requesting Data...2060955074</v>
        <stp/>
        <stp>BDP|13154569889915668765</stp>
        <tr r="AL106" s="2"/>
      </tp>
      <tp t="s">
        <v>#N/A Requesting Data...3184054615</v>
        <stp/>
        <stp>BDP|16155778645880791957</stp>
        <tr r="AV130" s="2"/>
        <tr r="AV130" s="2"/>
        <tr r="AV130" s="2"/>
      </tp>
      <tp t="s">
        <v>#N/A Requesting Data...3683102666</v>
        <stp/>
        <stp>BDP|13848924254946862575</stp>
        <tr r="F31" s="5"/>
      </tp>
      <tp t="s">
        <v>#N/A Requesting Data...2740979894</v>
        <stp/>
        <stp>BDP|11780180099395040075</stp>
        <tr r="F109" s="2"/>
      </tp>
      <tp t="s">
        <v>#N/A Requesting Data...2001239332</v>
        <stp/>
        <stp>BDP|18274001477381063249</stp>
        <tr r="J46" s="2"/>
        <tr r="J89" s="2"/>
      </tp>
      <tp t="s">
        <v>#N/A Requesting Data...450913485</v>
        <stp/>
        <stp>BDP|10437249810628417757</stp>
        <tr r="AU44" s="1"/>
        <tr r="AU44" s="1"/>
        <tr r="AU44" s="1"/>
      </tp>
      <tp t="s">
        <v>#N/A Requesting Data...1658911308</v>
        <stp/>
        <stp>BDP|17683981126523904306</stp>
        <tr r="AT110" s="3"/>
        <tr r="AT110" s="3"/>
        <tr r="AT110" s="3"/>
        <tr r="AT106" s="3"/>
        <tr r="AT106" s="3"/>
        <tr r="AT106" s="3"/>
        <tr r="AT107" s="3"/>
        <tr r="AT107" s="3"/>
        <tr r="AT107" s="3"/>
        <tr r="AT108" s="3"/>
        <tr r="AT108" s="3"/>
        <tr r="AT108" s="3"/>
        <tr r="AT109" s="3"/>
        <tr r="AT109" s="3"/>
        <tr r="AT109" s="3"/>
      </tp>
      <tp t="s">
        <v>#N/A Requesting Data...3723681777</v>
        <stp/>
        <stp>BDP|12168145797713289514</stp>
        <tr r="AM55" s="3"/>
        <tr r="AM55" s="3"/>
      </tp>
      <tp t="s">
        <v>#N/A Requesting Data...3346345754</v>
        <stp/>
        <stp>BDP|13221337498722982715</stp>
        <tr r="AP30" s="3"/>
        <tr r="AP30" s="3"/>
        <tr r="AP30" s="3"/>
        <tr r="AP37" s="3"/>
        <tr r="AP37" s="3"/>
        <tr r="AP37" s="3"/>
      </tp>
      <tp t="s">
        <v>#N/A Requesting Data...3371384267</v>
        <stp/>
        <stp>BDP|18418182307562899723</stp>
        <tr r="J99" s="2"/>
      </tp>
      <tp t="s">
        <v>#N/A Requesting Data...2977114242</v>
        <stp/>
        <stp>BDP|11112766563199252570</stp>
        <tr r="Q84" s="1"/>
      </tp>
      <tp t="s">
        <v>#N/A Requesting Data...3853155153</v>
        <stp/>
        <stp>BDP|15435142891319387839</stp>
        <tr r="K10" s="3"/>
      </tp>
      <tp t="s">
        <v>#N/A Requesting Data...1785009045</v>
        <stp/>
        <stp>BDP|11121403387892186360</stp>
        <tr r="K29" s="3"/>
        <tr r="K35" s="3"/>
        <tr r="K62" s="3"/>
        <tr r="K89" s="3"/>
        <tr r="K95" s="3"/>
      </tp>
      <tp t="s">
        <v>#N/A Requesting Data...3226150605</v>
        <stp/>
        <stp>BDP|15231171582054759416</stp>
        <tr r="AE60" s="1"/>
      </tp>
      <tp t="s">
        <v>#N/A Requesting Data...2563244144</v>
        <stp/>
        <stp>BDP|14643390026331825804</stp>
        <tr r="J104" s="3"/>
        <tr r="J104" s="3"/>
        <tr r="J104" s="3"/>
        <tr r="J26" s="3"/>
        <tr r="J26" s="3"/>
        <tr r="J26" s="3"/>
      </tp>
      <tp t="s">
        <v>#N/A Requesting Data...3053811691</v>
        <stp/>
        <stp>BDP|12162817728993992706</stp>
        <tr r="J53" s="2"/>
      </tp>
      <tp t="s">
        <v>#N/A Requesting Data...4053151895</v>
        <stp/>
        <stp>BDP|15860426172938068298</stp>
        <tr r="BC61" s="2"/>
      </tp>
      <tp t="s">
        <v>#N/A Requesting Data...4265933426</v>
        <stp/>
        <stp>BDP|13384534310469954288</stp>
        <tr r="AH93" s="2"/>
      </tp>
      <tp t="s">
        <v>#N/A Requesting Data...2163534892</v>
        <stp/>
        <stp>BDP|17395623956720044873</stp>
        <tr r="Q12" s="2"/>
      </tp>
      <tp t="s">
        <v>#N/A Requesting Data...2382822580</v>
        <stp/>
        <stp>BDP|10412947200152662769</stp>
        <tr r="M183" s="1"/>
        <tr r="M183" s="1"/>
        <tr r="M28" s="1"/>
        <tr r="M28" s="1"/>
      </tp>
      <tp t="s">
        <v>#N/A Requesting Data...3459302856</v>
        <stp/>
        <stp>BDP|16218590997897400187</stp>
        <tr r="J63" s="2"/>
      </tp>
      <tp t="s">
        <v>#N/A Requesting Data...1641578032</v>
        <stp/>
        <stp>BDP|14976808150123936600</stp>
        <tr r="H29" s="1"/>
        <tr r="H140" s="1"/>
        <tr r="H201" s="1"/>
      </tp>
      <tp t="s">
        <v>#N/A Requesting Data...1827080800</v>
        <stp/>
        <stp>BDP|14588999854173849707</stp>
        <tr r="AJ34" s="3"/>
        <tr r="AJ34" s="3"/>
      </tp>
      <tp t="s">
        <v>#N/A Requesting Data...292875931</v>
        <stp/>
        <stp>BDP|18037566352494004042</stp>
        <tr r="Y137" s="1"/>
        <tr r="Y202" s="1"/>
        <tr r="Y33" s="1"/>
      </tp>
      <tp t="s">
        <v>#N/A Requesting Data...2062031232</v>
        <stp/>
        <stp>BDP|12280145087486790163</stp>
        <tr r="I9" s="2"/>
        <tr r="I43" s="2"/>
        <tr r="I77" s="2"/>
        <tr r="I159" s="2"/>
        <tr r="I172" s="2"/>
        <tr r="I173" s="2"/>
      </tp>
      <tp t="s">
        <v>#N/A Requesting Data...3027743731</v>
        <stp/>
        <stp>BDP|15665246685023056076</stp>
        <tr r="AO166" s="1"/>
      </tp>
      <tp t="s">
        <v>#N/A Requesting Data...418030283</v>
        <stp/>
        <stp>BDP|16789028699086907553</stp>
        <tr r="F25" s="5"/>
      </tp>
      <tp t="s">
        <v>#N/A Requesting Data...2726965889</v>
        <stp/>
        <stp>BDP|12458381468002516917</stp>
        <tr r="AD62" s="1"/>
      </tp>
      <tp t="s">
        <v>#N/A N/A</v>
        <stp/>
        <stp>BDP|15702381758467567826</stp>
        <tr r="D14" s="10"/>
      </tp>
      <tp t="s">
        <v>#N/A Requesting Data...2986994086</v>
        <stp/>
        <stp>BDP|12303852190239577633</stp>
        <tr r="AO37" s="3"/>
        <tr r="AO37" s="3"/>
        <tr r="AO37" s="3"/>
        <tr r="AO30" s="3"/>
        <tr r="AO30" s="3"/>
        <tr r="AO30" s="3"/>
      </tp>
      <tp t="s">
        <v>#N/A Requesting Data...238117882</v>
        <stp/>
        <stp>BDP|14814210308242620875</stp>
        <tr r="E90" s="2"/>
        <tr r="E123" s="2"/>
        <tr r="E174" s="2"/>
        <tr r="E175" s="2"/>
      </tp>
      <tp t="s">
        <v>#N/A Requesting Data...2823710614</v>
        <stp/>
        <stp>BDP|11237548181153639322</stp>
        <tr r="F60" s="5"/>
      </tp>
      <tp t="s">
        <v>#N/A Requesting Data...3812013049</v>
        <stp/>
        <stp>BDP|17185790756120440997</stp>
        <tr r="E39" s="9"/>
        <tr r="E44" s="9"/>
      </tp>
      <tp t="s">
        <v>#N/A Requesting Data...3591691061</v>
        <stp/>
        <stp>BDP|18220553046050635548</stp>
        <tr r="AP22" s="3"/>
        <tr r="AP22" s="3"/>
        <tr r="AP22" s="3"/>
      </tp>
      <tp t="s">
        <v>#N/A Requesting Data...436880036</v>
        <stp/>
        <stp>BDP|11705045841619723068</stp>
        <tr r="AR12" s="2"/>
      </tp>
      <tp t="s">
        <v>#N/A Requesting Data...976021370</v>
        <stp/>
        <stp>BDP|11281965737253002406</stp>
        <tr r="F49" s="5"/>
      </tp>
      <tp t="s">
        <v>#N/A Requesting Data...2347266880</v>
        <stp/>
        <stp>BDP|17404451852983539953</stp>
        <tr r="E54" s="2"/>
      </tp>
      <tp t="s">
        <v>#N/A Requesting Data...2402421885</v>
        <stp/>
        <stp>BDP|10093674206479333312</stp>
        <tr r="AD127" s="1"/>
      </tp>
      <tp t="s">
        <v>#N/A Requesting Data...3530298024</v>
        <stp/>
        <stp>BDP|13871293384953010664</stp>
        <tr r="E76" s="3"/>
      </tp>
      <tp t="s">
        <v>#N/A Requesting Data...1535094777</v>
        <stp/>
        <stp>BDP|14638043382579582963</stp>
        <tr r="Q85" s="2"/>
      </tp>
      <tp t="s">
        <v>#N/A Requesting Data...3131632491</v>
        <stp/>
        <stp>BDP|13024920003565016328</stp>
        <tr r="L12" s="1"/>
        <tr r="L12" s="1"/>
        <tr r="AS12" s="1"/>
        <tr r="L128" s="1"/>
        <tr r="L128" s="1"/>
        <tr r="AS128" s="1"/>
      </tp>
      <tp t="s">
        <v>#N/A Requesting Data...2029536085</v>
        <stp/>
        <stp>BDP|12980820878757866685</stp>
        <tr r="Q32" s="2"/>
        <tr r="Q223" s="2"/>
        <tr r="Q233" s="2"/>
      </tp>
      <tp t="s">
        <v>#N/A Requesting Data...3309794168</v>
        <stp/>
        <stp>BDP|11522804200352096760</stp>
        <tr r="BC65" s="3"/>
      </tp>
      <tp t="s">
        <v>#N/A Requesting Data...1724957812</v>
        <stp/>
        <stp>BDP|17925886976414457006</stp>
        <tr r="AR46" s="2"/>
        <tr r="AR89" s="2"/>
      </tp>
      <tp t="s">
        <v>#N/A Requesting Data...2537030274</v>
        <stp/>
        <stp>BDP|16147146326791039805</stp>
        <tr r="Q5" s="1"/>
        <tr r="Q146" s="1"/>
      </tp>
      <tp t="s">
        <v>#N/A Requesting Data...1752577837</v>
        <stp/>
        <stp>BDP|16632731012274747836</stp>
        <tr r="AO3" s="1"/>
        <tr r="AO75" s="1"/>
      </tp>
      <tp t="s">
        <v>#N/A Requesting Data...3406027204</v>
        <stp/>
        <stp>BDP|10618655294117124456</stp>
        <tr r="H111" s="1"/>
      </tp>
      <tp t="s">
        <v>#N/A Requesting Data...1738067087</v>
        <stp/>
        <stp>BDP|18305539833422221028</stp>
        <tr r="N137" s="2"/>
        <tr r="N137" s="2"/>
        <tr r="N137" s="2"/>
      </tp>
      <tp t="s">
        <v>#N/A Requesting Data...4256802877</v>
        <stp/>
        <stp>BDP|18170302417545666331</stp>
        <tr r="K20" s="2"/>
        <tr r="K20" s="2"/>
        <tr r="K20" s="2"/>
        <tr r="K158" s="2"/>
        <tr r="K158" s="2"/>
        <tr r="K158" s="2"/>
        <tr r="K209" s="2"/>
        <tr r="K209" s="2"/>
        <tr r="K209" s="2"/>
        <tr r="K231" s="2"/>
        <tr r="K231" s="2"/>
        <tr r="K231" s="2"/>
      </tp>
      <tp t="s">
        <v>#N/A Requesting Data...1971755760</v>
        <stp/>
        <stp>BDP|17400647153308521051</stp>
        <tr r="M146" s="2"/>
        <tr r="M146" s="2"/>
        <tr r="M146" s="2"/>
      </tp>
      <tp t="s">
        <v>#N/A Requesting Data...2465742466</v>
        <stp/>
        <stp>BDP|10920884147526121646</stp>
        <tr r="AM116" s="1"/>
        <tr r="AM116" s="1"/>
      </tp>
      <tp t="s">
        <v>#N/A Requesting Data...367838915</v>
        <stp/>
        <stp>BDP|11025767334230348925</stp>
        <tr r="W207" s="2"/>
      </tp>
      <tp t="s">
        <v>#N/A Requesting Data...3234285663</v>
        <stp/>
        <stp>BDP|14044154696198736876</stp>
        <tr r="AI104" s="2"/>
      </tp>
      <tp t="s">
        <v>#N/A Requesting Data...3572834879</v>
        <stp/>
        <stp>BDP|10545887816716897309</stp>
        <tr r="K57" s="2"/>
        <tr r="K57" s="2"/>
        <tr r="K57" s="2"/>
      </tp>
      <tp t="s">
        <v>#N/A Requesting Data...1651487896</v>
        <stp/>
        <stp>BDP|12484954346530071354</stp>
        <tr r="Z12" s="1"/>
        <tr r="Z128" s="1"/>
      </tp>
      <tp t="s">
        <v>#N/A Requesting Data...2168917708</v>
        <stp/>
        <stp>BDP|12546989532587999349</stp>
        <tr r="AN234" s="2"/>
        <tr r="AN235" s="2"/>
        <tr r="AN236" s="2"/>
        <tr r="AH110" s="3"/>
        <tr r="AH110" s="3"/>
        <tr r="AH110" s="3"/>
        <tr r="AH106" s="3"/>
        <tr r="AH106" s="3"/>
        <tr r="AH106" s="3"/>
        <tr r="AH107" s="3"/>
        <tr r="AH107" s="3"/>
        <tr r="AH107" s="3"/>
        <tr r="AH108" s="3"/>
        <tr r="AH108" s="3"/>
        <tr r="AH108" s="3"/>
        <tr r="AH109" s="3"/>
        <tr r="AH109" s="3"/>
        <tr r="AH109" s="3"/>
      </tp>
      <tp t="s">
        <v>#N/A Requesting Data...3278460750</v>
        <stp/>
        <stp>BDP|14645187326502381991</stp>
        <tr r="H16" s="1"/>
        <tr r="H175" s="1"/>
      </tp>
      <tp t="s">
        <v>#N/A Requesting Data...483609758</v>
        <stp/>
        <stp>BDP|12573389057191189999</stp>
        <tr r="E47" s="1"/>
      </tp>
      <tp t="s">
        <v>#N/A Requesting Data...445973968</v>
        <stp/>
        <stp>BDP|16505820249913865543</stp>
        <tr r="AD82" s="1"/>
      </tp>
      <tp t="s">
        <v>#N/A Requesting Data...1186780008</v>
        <stp/>
        <stp>BDP|15806117799540540177</stp>
        <tr r="AS159" s="1"/>
        <tr r="L159" s="1"/>
        <tr r="L159" s="1"/>
      </tp>
      <tp t="s">
        <v>#N/A Requesting Data...2460229650</v>
        <stp/>
        <stp>BDP|16035061169389429592</stp>
        <tr r="AL172" s="1"/>
      </tp>
      <tp t="s">
        <v>#N/A Requesting Data...2406996626</v>
        <stp/>
        <stp>BDP|16814025232291870821</stp>
        <tr r="AE157" s="1"/>
      </tp>
      <tp t="s">
        <v>#N/A Requesting Data...1540563795</v>
        <stp/>
        <stp>BDP|18373146029905917259</stp>
        <tr r="AT36" s="1"/>
        <tr r="AT148" s="1"/>
      </tp>
      <tp t="s">
        <v>#N/A Requesting Data...3710274442</v>
        <stp/>
        <stp>BDP|12272851067352034226</stp>
        <tr r="AQ93" s="2"/>
      </tp>
      <tp t="s">
        <v>#N/A Requesting Data...4138787545</v>
        <stp/>
        <stp>BDP|13420454220168506160</stp>
        <tr r="H79" s="2"/>
        <tr r="H79" s="2"/>
        <tr r="H79" s="2"/>
        <tr r="AT79" s="2"/>
        <tr r="AT79" s="2"/>
        <tr r="AT79" s="2"/>
      </tp>
      <tp t="s">
        <v>#N/A Requesting Data...2778986159</v>
        <stp/>
        <stp>BDP|16438282456489158495</stp>
        <tr r="K116" s="2"/>
        <tr r="K116" s="2"/>
        <tr r="K116" s="2"/>
        <tr r="K190" s="2"/>
        <tr r="K190" s="2"/>
        <tr r="K190" s="2"/>
        <tr r="K218" s="2"/>
        <tr r="K218" s="2"/>
        <tr r="K218" s="2"/>
      </tp>
      <tp t="s">
        <v>#N/A Requesting Data...2269773149</v>
        <stp/>
        <stp>BDP|13122787564136893878</stp>
        <tr r="V133" s="1"/>
        <tr r="V9" s="1"/>
      </tp>
      <tp t="s">
        <v>#N/A Requesting Data...1847384736</v>
        <stp/>
        <stp>BDP|15927071553719775587</stp>
        <tr r="M55" s="2"/>
        <tr r="M55" s="2"/>
        <tr r="M55" s="2"/>
      </tp>
      <tp t="s">
        <v>#N/A Requesting Data...4100563278</v>
        <stp/>
        <stp>BDP|12503103546619076216</stp>
        <tr r="H91" s="5"/>
      </tp>
      <tp t="s">
        <v>#N/A Requesting Data...3678173852</v>
        <stp/>
        <stp>BDP|15841051417879956162</stp>
        <tr r="AO121" s="2"/>
        <tr r="AO186" s="2"/>
        <tr r="AO187" s="2"/>
      </tp>
      <tp t="s">
        <v>#N/A Requesting Data...3491237909</v>
        <stp/>
        <stp>BDP|17327260692513587376</stp>
        <tr r="AJ66" s="3"/>
        <tr r="AJ66" s="3"/>
        <tr r="AJ66" s="3"/>
      </tp>
      <tp t="s">
        <v>#N/A Requesting Data...289950154</v>
        <stp/>
        <stp>BDP|12280605452548559505</stp>
        <tr r="AR14" s="3"/>
        <tr r="AR14" s="3"/>
        <tr r="AR14" s="3"/>
      </tp>
      <tp t="s">
        <v>#N/A Requesting Data...2860618555</v>
        <stp/>
        <stp>BDP|13347691998879222950</stp>
        <tr r="V35" s="2"/>
      </tp>
      <tp t="s">
        <v>#N/A Requesting Data...1671739193</v>
        <stp/>
        <stp>BDP|18147568422201500251</stp>
        <tr r="W21" s="3"/>
      </tp>
      <tp t="s">
        <v>#N/A Requesting Data...3951979023</v>
        <stp/>
        <stp>BDP|11869644630200841819</stp>
        <tr r="E30" s="9"/>
        <tr r="E31" s="9"/>
      </tp>
      <tp t="s">
        <v>#N/A Requesting Data...985968931</v>
        <stp/>
        <stp>BDP|14275395397454022698</stp>
        <tr r="F21" s="3"/>
      </tp>
      <tp t="s">
        <v>#N/A Requesting Data...699785481</v>
        <stp/>
        <stp>BDP|15781716520974677853</stp>
        <tr r="AS88" s="2"/>
        <tr r="AS92" s="2"/>
        <tr r="AS125" s="2"/>
      </tp>
      <tp t="s">
        <v>#N/A Requesting Data...3453149505</v>
        <stp/>
        <stp>BDP|10787785499613700148</stp>
        <tr r="AL7" s="3"/>
        <tr r="AL7" s="3"/>
        <tr r="AL7" s="3"/>
      </tp>
      <tp t="s">
        <v>#N/A Requesting Data...3683267571</v>
        <stp/>
        <stp>BDP|15471971072921782635</stp>
        <tr r="N38" s="1"/>
        <tr r="N58" s="1"/>
      </tp>
      <tp t="s">
        <v>#N/A Requesting Data...1104499946</v>
        <stp/>
        <stp>BDP|15470403737229375753</stp>
        <tr r="W62" s="1"/>
      </tp>
      <tp t="s">
        <v>#N/A Requesting Data...2042782570</v>
        <stp/>
        <stp>BDP|13029954449606106480</stp>
        <tr r="AE130" s="1"/>
      </tp>
      <tp t="s">
        <v>#N/A Requesting Data...741037798</v>
        <stp/>
        <stp>BDP|12922105378080673820</stp>
        <tr r="I56" s="3"/>
        <tr r="I56" s="3"/>
        <tr r="I56" s="3"/>
        <tr r="I68" s="3"/>
        <tr r="I68" s="3"/>
        <tr r="I68" s="3"/>
      </tp>
      <tp t="s">
        <v>#N/A Requesting Data...2256756377</v>
        <stp/>
        <stp>BDP|14088440344898124044</stp>
        <tr r="BC145" s="2"/>
      </tp>
      <tp t="s">
        <v>#N/A Requesting Data...3693130830</v>
        <stp/>
        <stp>BDP|18349671122757300707</stp>
        <tr r="K110" s="3"/>
        <tr r="K106" s="3"/>
        <tr r="K107" s="3"/>
        <tr r="K108" s="3"/>
        <tr r="K109" s="3"/>
      </tp>
      <tp t="s">
        <v>#N/A Requesting Data...2374579756</v>
        <stp/>
        <stp>BDP|14265092225609223395</stp>
        <tr r="M102" s="3"/>
        <tr r="M102" s="3"/>
        <tr r="M102" s="3"/>
      </tp>
      <tp t="s">
        <v>#N/A Requesting Data...3441875296</v>
        <stp/>
        <stp>BDP|15950689386351383613</stp>
        <tr r="AM25" s="3"/>
        <tr r="AM25" s="3"/>
        <tr r="AM25" s="3"/>
      </tp>
      <tp t="s">
        <v>#N/A Requesting Data...2981917331</v>
        <stp/>
        <stp>BDP|17766521875401314879</stp>
        <tr r="E73" s="2"/>
        <tr r="E111" s="2"/>
        <tr r="E180" s="2"/>
        <tr r="E181" s="2"/>
      </tp>
      <tp t="s">
        <v>#N/A Requesting Data...1342322296</v>
        <stp/>
        <stp>BDP|10757823615124667128</stp>
        <tr r="AS192" s="1"/>
      </tp>
      <tp t="s">
        <v>#N/A Requesting Data...3994621644</v>
        <stp/>
        <stp>BDP|15035504783854657013</stp>
        <tr r="AU16" s="2"/>
        <tr r="AU16" s="2"/>
        <tr r="AU16" s="2"/>
        <tr r="AU94" s="2"/>
        <tr r="AU94" s="2"/>
        <tr r="AU94" s="2"/>
        <tr r="AU202" s="2"/>
        <tr r="AU202" s="2"/>
        <tr r="AU202" s="2"/>
        <tr r="AU220" s="2"/>
        <tr r="AU220" s="2"/>
        <tr r="AU220" s="2"/>
        <tr r="AU232" s="2"/>
        <tr r="AU232" s="2"/>
        <tr r="AU232" s="2"/>
      </tp>
      <tp t="s">
        <v>#N/A Requesting Data...4248231431</v>
        <stp/>
        <stp>BDP|15977944468940024611</stp>
        <tr r="X18" s="1"/>
      </tp>
      <tp t="s">
        <v>#N/A Requesting Data...3854208094</v>
        <stp/>
        <stp>BDP|11222921670515787636</stp>
        <tr r="H122" s="1"/>
        <tr r="H122" s="1"/>
        <tr r="H91" s="1"/>
        <tr r="H91" s="1"/>
      </tp>
      <tp t="s">
        <v>#N/A Requesting Data...3694801446</v>
        <stp/>
        <stp>BDP|13575171606438170618</stp>
        <tr r="H14" s="2"/>
        <tr r="H14" s="2"/>
        <tr r="H14" s="2"/>
        <tr r="AT14" s="2"/>
        <tr r="AT14" s="2"/>
        <tr r="AT14" s="2"/>
        <tr r="H117" s="2"/>
        <tr r="H117" s="2"/>
        <tr r="H117" s="2"/>
        <tr r="AT117" s="2"/>
        <tr r="AT117" s="2"/>
        <tr r="AT117" s="2"/>
      </tp>
      <tp t="s">
        <v>#N/A Requesting Data...762227596</v>
        <stp/>
        <stp>BDP|17708283586813906247</stp>
        <tr r="AA193" s="1"/>
      </tp>
      <tp t="s">
        <v>#N/A Requesting Data...3892560874</v>
        <stp/>
        <stp>BDP|15483201691710272235</stp>
        <tr r="F65" s="1"/>
      </tp>
      <tp t="s">
        <v>#N/A Requesting Data...2898951627</v>
        <stp/>
        <stp>BDP|13281597666714026896</stp>
        <tr r="AG13" s="3"/>
        <tr r="AG13" s="3"/>
        <tr r="AG13" s="3"/>
      </tp>
      <tp t="s">
        <v>#N/A Requesting Data...2756688627</v>
        <stp/>
        <stp>BDP|18005268872794607563</stp>
        <tr r="AI128" s="2"/>
        <tr r="AI227" s="2"/>
      </tp>
      <tp t="s">
        <v>#N/A Requesting Data...537801452</v>
        <stp/>
        <stp>BDP|17920915767063239796</stp>
        <tr r="Y127" s="1"/>
      </tp>
      <tp t="s">
        <v>#N/A Requesting Data...841893127</v>
        <stp/>
        <stp>BDP|15711240507108003302</stp>
        <tr r="AC88" s="2"/>
        <tr r="AC88" s="2"/>
        <tr r="AC92" s="2"/>
        <tr r="AC92" s="2"/>
        <tr r="AC125" s="2"/>
        <tr r="AC125" s="2"/>
      </tp>
      <tp t="s">
        <v>#N/A Requesting Data...2687479070</v>
        <stp/>
        <stp>BDP|18118460172815474259</stp>
        <tr r="AU167" s="1"/>
        <tr r="AU167" s="1"/>
        <tr r="AU167" s="1"/>
      </tp>
      <tp t="s">
        <v>#N/A Requesting Data...2482071343</v>
        <stp/>
        <stp>BDP|14850882707018066836</stp>
        <tr r="AF11" s="3"/>
        <tr r="AF11" s="3"/>
      </tp>
      <tp t="s">
        <v>#N/A Requesting Data...3172161742</v>
        <stp/>
        <stp>BDP|14919855758120620561</stp>
        <tr r="Y176" s="1"/>
      </tp>
      <tp t="s">
        <v>#N/A Requesting Data...1912660131</v>
        <stp/>
        <stp>BDP|10764747396075409754</stp>
        <tr r="L9" s="1"/>
        <tr r="L9" s="1"/>
        <tr r="AS9" s="1"/>
        <tr r="AS133" s="1"/>
        <tr r="L133" s="1"/>
        <tr r="L133" s="1"/>
      </tp>
      <tp t="s">
        <v>#N/A Requesting Data...2138892792</v>
        <stp/>
        <stp>BDP|12140868313312678553</stp>
        <tr r="AA48" s="1"/>
      </tp>
      <tp t="s">
        <v>#N/A Requesting Data...1355879350</v>
        <stp/>
        <stp>BDP|16657232010779730058</stp>
        <tr r="F193" s="1"/>
      </tp>
      <tp t="s">
        <v>#N/A Requesting Data...776068780</v>
        <stp/>
        <stp>BDP|12647910483028383706</stp>
        <tr r="N164" s="1"/>
      </tp>
      <tp t="s">
        <v>#N/A Requesting Data...2064233520</v>
        <stp/>
        <stp>BDP|16658199248266947992</stp>
        <tr r="AK73" s="2"/>
        <tr r="AK73" s="2"/>
        <tr r="AK73" s="2"/>
        <tr r="AK111" s="2"/>
        <tr r="AK111" s="2"/>
        <tr r="AK111" s="2"/>
        <tr r="AK180" s="2"/>
        <tr r="AK180" s="2"/>
        <tr r="AK180" s="2"/>
        <tr r="AK181" s="2"/>
        <tr r="AK181" s="2"/>
        <tr r="AK181" s="2"/>
      </tp>
      <tp t="s">
        <v>#N/A Requesting Data...1833013631</v>
        <stp/>
        <stp>BDP|17819472169949933086</stp>
        <tr r="H152" s="1"/>
        <tr r="H152" s="1"/>
      </tp>
      <tp t="s">
        <v>#N/A Requesting Data...2814111149</v>
        <stp/>
        <stp>BDP|16894768868158490356</stp>
        <tr r="Y58" s="5"/>
        <tr r="Y58" s="5"/>
        <tr r="Y58" s="5"/>
      </tp>
      <tp t="s">
        <v>#N/A Requesting Data...3691753518</v>
        <stp/>
        <stp>BDP|17004526680681181747</stp>
        <tr r="BC82" s="2"/>
      </tp>
      <tp t="s">
        <v>#N/A Requesting Data...4166855455</v>
        <stp/>
        <stp>BDP|16067341286826082758</stp>
        <tr r="H14" s="1"/>
        <tr r="H14" s="1"/>
        <tr r="H59" s="1"/>
        <tr r="H59" s="1"/>
      </tp>
      <tp t="s">
        <v>#N/A Requesting Data...1452796427</v>
        <stp/>
        <stp>BDP|11403990379901658251</stp>
        <tr r="Q151" s="1"/>
      </tp>
      <tp t="s">
        <v>#N/A Requesting Data...2008427114</v>
        <stp/>
        <stp>BDP|12118751392770126008</stp>
        <tr r="W78" s="3"/>
      </tp>
      <tp t="s">
        <v>#N/A Requesting Data...1720908570</v>
        <stp/>
        <stp>BDP|10131318608869677699</stp>
        <tr r="H34" s="1"/>
        <tr r="H34" s="1"/>
        <tr r="H138" s="1"/>
        <tr r="H138" s="1"/>
        <tr r="H200" s="1"/>
        <tr r="H200" s="1"/>
      </tp>
      <tp t="s">
        <v>#N/A Requesting Data...3523756737</v>
        <stp/>
        <stp>BDP|14126342475865246950</stp>
        <tr r="AK156" s="1"/>
        <tr r="AK156" s="1"/>
        <tr r="AK156" s="1"/>
      </tp>
      <tp t="s">
        <v>#N/A Requesting Data...1576411074</v>
        <stp/>
        <stp>BDP|13630582958459925685</stp>
        <tr r="AL99" s="2"/>
      </tp>
      <tp t="s">
        <v>#N/A Requesting Data...2121555859</v>
        <stp/>
        <stp>BDP|15321136914548017132</stp>
        <tr r="M46" s="2"/>
        <tr r="M46" s="2"/>
        <tr r="M89" s="2"/>
        <tr r="M89" s="2"/>
      </tp>
      <tp t="s">
        <v>#N/A Requesting Data...1138076135</v>
        <stp/>
        <stp>BDP|15424756991665055276</stp>
        <tr r="AD174" s="1"/>
      </tp>
      <tp t="s">
        <v>#N/A Requesting Data...1941545961</v>
        <stp/>
        <stp>BDP|13047835758406833447</stp>
        <tr r="AK103" s="2"/>
        <tr r="AK103" s="2"/>
        <tr r="AK103" s="2"/>
      </tp>
      <tp t="s">
        <v>#N/A Requesting Data...2507377907</v>
        <stp/>
        <stp>BDP|16481819727519367962</stp>
        <tr r="AF208" s="2"/>
        <tr r="AF208" s="2"/>
        <tr r="AF208" s="2"/>
      </tp>
      <tp t="s">
        <v>#N/A Requesting Data...1508446869</v>
        <stp/>
        <stp>BDP|15557565285407436357</stp>
        <tr r="AV146" s="2"/>
        <tr r="AV146" s="2"/>
      </tp>
      <tp t="s">
        <v>#N/A Requesting Data...1076316500</v>
        <stp/>
        <stp>BDP|14183971272390156628</stp>
        <tr r="W128" s="1"/>
        <tr r="W12" s="1"/>
      </tp>
      <tp t="s">
        <v>#N/A Requesting Data...2788339775</v>
        <stp/>
        <stp>BDP|12917585087661929287</stp>
        <tr r="W46" s="3"/>
      </tp>
      <tp t="s">
        <v>#N/A Requesting Data...2500903194</v>
        <stp/>
        <stp>BDP|14765090199380900193</stp>
        <tr r="H105" s="1"/>
        <tr r="H105" s="1"/>
        <tr r="H160" s="1"/>
        <tr r="H160" s="1"/>
      </tp>
      <tp t="s">
        <v>#N/A Requesting Data...3048067800</v>
        <stp/>
        <stp>BDP|14883694266959769176</stp>
        <tr r="AC18" s="3"/>
        <tr r="AC18" s="3"/>
        <tr r="AC18" s="3"/>
      </tp>
      <tp t="s">
        <v>#N/A Requesting Data...3389258921</v>
        <stp/>
        <stp>BDP|13380772422059697376</stp>
        <tr r="M6" s="8"/>
      </tp>
      <tp t="s">
        <v>#N/A Requesting Data...2375429780</v>
        <stp/>
        <stp>BDP|11655160801478078463</stp>
        <tr r="E19" s="9"/>
        <tr r="E43" s="9"/>
      </tp>
      <tp t="s">
        <v>#N/A Requesting Data...2142980318</v>
        <stp/>
        <stp>BDP|11080882328113488437</stp>
        <tr r="K52" s="3"/>
      </tp>
      <tp t="s">
        <v>#N/A Requesting Data...3977800168</v>
        <stp/>
        <stp>BDP|13248702934803109815</stp>
        <tr r="Y130" s="1"/>
      </tp>
      <tp t="s">
        <v>#N/A Requesting Data...2064057349</v>
        <stp/>
        <stp>BDP|12105549214058548227</stp>
        <tr r="AU145" s="2"/>
        <tr r="AU145" s="2"/>
      </tp>
      <tp t="s">
        <v>#N/A Requesting Data...2575289643</v>
        <stp/>
        <stp>BDP|16513440275360211909</stp>
        <tr r="AT113" s="1"/>
      </tp>
      <tp t="s">
        <v>#N/A Requesting Data...2361009386</v>
        <stp/>
        <stp>BDP|11571038361148225336</stp>
        <tr r="AP50" s="2"/>
      </tp>
      <tp t="s">
        <v>#N/A Requesting Data...1976574907</v>
        <stp/>
        <stp>BDP|14848731280080861759</stp>
        <tr r="K46" s="1"/>
      </tp>
      <tp t="s">
        <v>#N/A Requesting Data...3062038987</v>
        <stp/>
        <stp>BDP|10457601414018553338</stp>
        <tr r="H93" s="1"/>
      </tp>
      <tp t="s">
        <v>#N/A Requesting Data...1911359610</v>
        <stp/>
        <stp>BDP|18045069584378577411</stp>
        <tr r="I20" s="5"/>
      </tp>
      <tp t="s">
        <v>#N/A Requesting Data...2207552204</v>
        <stp/>
        <stp>BDP|14777700382831794649</stp>
        <tr r="E11" s="1"/>
        <tr r="E135" s="1"/>
      </tp>
      <tp t="s">
        <v>#N/A Requesting Data...2837452036</v>
        <stp/>
        <stp>BDP|16780642621199141751</stp>
        <tr r="Q43" s="1"/>
      </tp>
      <tp t="s">
        <v>#N/A Requesting Data...2846094113</v>
        <stp/>
        <stp>BDP|14743055041719417519</stp>
        <tr r="V112" s="1"/>
        <tr r="V66" s="1"/>
      </tp>
      <tp t="s">
        <v>#N/A Requesting Data...3996026575</v>
        <stp/>
        <stp>BDP|14118343550807079930</stp>
        <tr r="K103" s="1"/>
        <tr r="K104" s="1"/>
        <tr r="K110" s="1"/>
        <tr r="K117" s="1"/>
        <tr r="K181" s="1"/>
      </tp>
      <tp t="s">
        <v>#N/A Requesting Data...3533444894</v>
        <stp/>
        <stp>BDP|14995046418098629150</stp>
        <tr r="M68" s="1"/>
        <tr r="M68" s="1"/>
      </tp>
      <tp t="s">
        <v>#N/A Requesting Data...2295062848</v>
        <stp/>
        <stp>BDP|16747609211739044403</stp>
        <tr r="N28" s="2"/>
        <tr r="N28" s="2"/>
        <tr r="N28" s="2"/>
      </tp>
      <tp t="s">
        <v>#N/A Requesting Data...732376447</v>
        <stp/>
        <stp>BDP|14282156673349567778</stp>
        <tr r="AJ110" s="3"/>
        <tr r="AJ110" s="3"/>
        <tr r="AJ110" s="3"/>
        <tr r="AJ106" s="3"/>
        <tr r="AJ106" s="3"/>
        <tr r="AJ106" s="3"/>
        <tr r="AJ107" s="3"/>
        <tr r="AJ107" s="3"/>
        <tr r="AJ107" s="3"/>
        <tr r="AJ108" s="3"/>
        <tr r="AJ108" s="3"/>
        <tr r="AJ108" s="3"/>
        <tr r="AJ109" s="3"/>
        <tr r="AJ109" s="3"/>
        <tr r="AJ109" s="3"/>
      </tp>
      <tp t="s">
        <v>#N/A Requesting Data...1216672028</v>
        <stp/>
        <stp>BDP|11207355941788564257</stp>
        <tr r="Q50" s="1"/>
      </tp>
      <tp t="s">
        <v>#N/A Requesting Data...2878492015</v>
        <stp/>
        <stp>BDP|11193720170864570904</stp>
        <tr r="AI168" s="2"/>
        <tr r="AI169" s="2"/>
      </tp>
      <tp t="s">
        <v>#N/A Requesting Data...3149588709</v>
        <stp/>
        <stp>BDP|12684102397370091672</stp>
        <tr r="AF93" s="3"/>
        <tr r="AF93" s="3"/>
      </tp>
      <tp t="s">
        <v>#N/A Requesting Data...2322323808</v>
        <stp/>
        <stp>BDP|18178431307902298214</stp>
        <tr r="F196" s="1"/>
      </tp>
      <tp t="s">
        <v>#N/A Requesting Data...1414821449</v>
        <stp/>
        <stp>BDP|14955365435340577894</stp>
        <tr r="AF7" s="3"/>
        <tr r="AF7" s="3"/>
      </tp>
      <tp t="s">
        <v>#N/A Requesting Data...1462174038</v>
        <stp/>
        <stp>BDP|18134550077140540601</stp>
        <tr r="Z121" s="1"/>
        <tr r="Z49" s="1"/>
      </tp>
      <tp t="s">
        <v>#N/A Requesting Data...3392262250</v>
        <stp/>
        <stp>BDP|10124876666592462022</stp>
        <tr r="AN106" s="2"/>
      </tp>
      <tp t="s">
        <v>#N/A Requesting Data...3745035222</v>
        <stp/>
        <stp>BDP|17691938171177209204</stp>
        <tr r="I32" s="3"/>
        <tr r="I32" s="3"/>
        <tr r="I32" s="3"/>
      </tp>
      <tp t="s">
        <v>#N/A Requesting Data...3601501732</v>
        <stp/>
        <stp>BDP|14946902513304418480</stp>
        <tr r="AO196" s="2"/>
        <tr r="AO197" s="2"/>
        <tr r="AO198" s="2"/>
      </tp>
      <tp t="s">
        <v>#N/A Requesting Data...1009484101</v>
        <stp/>
        <stp>BDP|14195067337858182286</stp>
        <tr r="F7" s="4"/>
        <tr r="F5" s="4"/>
        <tr r="F6" s="4"/>
        <tr r="F8" s="4"/>
      </tp>
      <tp t="s">
        <v>#N/A Requesting Data...3209416242</v>
        <stp/>
        <stp>BDP|12702247970922835822</stp>
        <tr r="AT19" s="1"/>
        <tr r="AT57" s="1"/>
      </tp>
      <tp t="s">
        <v>#N/A Requesting Data...475162415</v>
        <stp/>
        <stp>BDP|13595383074582296829</stp>
        <tr r="AQ103" s="2"/>
      </tp>
      <tp t="s">
        <v>#N/A Requesting Data...3427404643</v>
        <stp/>
        <stp>BDP|14677246684684894770</stp>
        <tr r="Z95" s="1"/>
      </tp>
      <tp t="s">
        <v>#N/A Requesting Data...881598006</v>
        <stp/>
        <stp>BDP|16288795544208723010</stp>
        <tr r="AO37" s="1"/>
        <tr r="AO170" s="1"/>
      </tp>
      <tp t="s">
        <v>#N/A Requesting Data...2544680513</v>
        <stp/>
        <stp>BDP|18392017308640147521</stp>
        <tr r="H94" s="5"/>
      </tp>
      <tp t="s">
        <v>#N/A Requesting Data...1765588682</v>
        <stp/>
        <stp>BDP|10545116344090114880</stp>
        <tr r="AC37" s="2"/>
        <tr r="AC37" s="2"/>
        <tr r="AC70" s="2"/>
        <tr r="AC70" s="2"/>
      </tp>
      <tp t="s">
        <v>#N/A Requesting Data...2673621476</v>
        <stp/>
        <stp>BDP|17852162206018328327</stp>
        <tr r="AV93" s="3"/>
        <tr r="AV93" s="3"/>
      </tp>
      <tp t="s">
        <v>#N/A Requesting Data...2506680117</v>
        <stp/>
        <stp>BDP|10795235929979318476</stp>
        <tr r="AH146" s="2"/>
      </tp>
      <tp t="s">
        <v>#N/A Requesting Data...3271679431</v>
        <stp/>
        <stp>BDP|17551106075015141986</stp>
        <tr r="F10" s="3"/>
      </tp>
      <tp t="s">
        <v>#N/A Requesting Data...1034786199</v>
        <stp/>
        <stp>BDP|12073502432799837031</stp>
        <tr r="I27" s="1"/>
      </tp>
      <tp t="s">
        <v>#N/A Requesting Data...1867408180</v>
        <stp/>
        <stp>BDP|18160482901609849896</stp>
        <tr r="BC56" s="2"/>
        <tr r="BC98" s="2"/>
      </tp>
      <tp t="s">
        <v>#N/A Requesting Data...1686909712</v>
        <stp/>
        <stp>BDP|10429904201355414183</stp>
        <tr r="AS39" s="1"/>
      </tp>
      <tp t="s">
        <v>#N/A Requesting Data...3790871011</v>
        <stp/>
        <stp>BDP|16825089860609091492</stp>
        <tr r="J40" s="5"/>
      </tp>
      <tp t="s">
        <v>#N/A Requesting Data...2731428344</v>
        <stp/>
        <stp>BDP|11075975954250310097</stp>
        <tr r="Y85" s="1"/>
      </tp>
      <tp t="s">
        <v>#N/A Requesting Data...3606245138</v>
        <stp/>
        <stp>BDP|10636188712714491910</stp>
        <tr r="Q25" s="3"/>
      </tp>
      <tp t="s">
        <v>#N/A Requesting Data...1507041995</v>
        <stp/>
        <stp>BDP|12885236793337404345</stp>
        <tr r="W18" s="2"/>
      </tp>
      <tp t="s">
        <v>#N/A Requesting Data...3749103611</v>
        <stp/>
        <stp>BDP|12997636701018069136</stp>
        <tr r="K97" s="3"/>
      </tp>
      <tp t="s">
        <v>#N/A Requesting Data...2002280023</v>
        <stp/>
        <stp>BDP|13504698736773222802</stp>
        <tr r="AT97" s="3"/>
        <tr r="AT97" s="3"/>
        <tr r="AT97" s="3"/>
      </tp>
      <tp t="s">
        <v>#N/A Requesting Data...1019026095</v>
        <stp/>
        <stp>BDP|17257564259972530804</stp>
        <tr r="AL54" s="2"/>
      </tp>
      <tp t="s">
        <v>#N/A Requesting Data...1686023199</v>
        <stp/>
        <stp>BDP|17294925269676932384</stp>
        <tr r="Q103" s="2"/>
      </tp>
      <tp t="s">
        <v>#N/A Requesting Data...710705998</v>
        <stp/>
        <stp>BDP|17199222395853659285</stp>
        <tr r="J49" s="3"/>
        <tr r="J49" s="3"/>
      </tp>
      <tp t="s">
        <v>#N/A Requesting Data...1775243717</v>
        <stp/>
        <stp>BDP|17479070748439247717</stp>
        <tr r="Q88" s="1"/>
        <tr r="Q155" s="1"/>
      </tp>
      <tp t="s">
        <v>#N/A Requesting Data...1286135012</v>
        <stp/>
        <stp>BDP|15800022450358545575</stp>
        <tr r="AN97" s="2"/>
      </tp>
      <tp t="s">
        <v>#N/A Requesting Data...2544416022</v>
        <stp/>
        <stp>BDP|12899047824674201928</stp>
        <tr r="AK80" s="3"/>
        <tr r="AK80" s="3"/>
        <tr r="AK80" s="3"/>
      </tp>
      <tp t="s">
        <v>#N/A Requesting Data...3263149148</v>
        <stp/>
        <stp>BDP|10183343218898732726</stp>
        <tr r="AQ129" s="2"/>
      </tp>
      <tp t="s">
        <v>#N/A Requesting Data...3728882655</v>
        <stp/>
        <stp>BDP|18204060719100556401</stp>
        <tr r="F226" s="2"/>
      </tp>
      <tp t="s">
        <v>#N/A Requesting Data...3866176702</v>
        <stp/>
        <stp>BDP|10822209473448289013</stp>
        <tr r="J76" s="5"/>
      </tp>
      <tp t="s">
        <v>#N/A Requesting Data...3657944494</v>
        <stp/>
        <stp>BDP|15444021696084955529</stp>
        <tr r="M34" s="3"/>
        <tr r="M34" s="3"/>
      </tp>
      <tp t="s">
        <v>#N/A Requesting Data...2354781640</v>
        <stp/>
        <stp>BDP|12829931006797042169</stp>
        <tr r="N7" s="2"/>
        <tr r="N7" s="2"/>
        <tr r="N7" s="2"/>
      </tp>
      <tp t="s">
        <v>#N/A Requesting Data...3240694238</v>
        <stp/>
        <stp>BDP|12974279147781630845</stp>
        <tr r="Q27" s="1"/>
      </tp>
      <tp t="s">
        <v>#N/A Requesting Data...1705966453</v>
        <stp/>
        <stp>BDP|10906259984261246610</stp>
        <tr r="E21" s="2"/>
        <tr r="E45" s="2"/>
        <tr r="E83" s="2"/>
        <tr r="E141" s="2"/>
        <tr r="E148" s="2"/>
        <tr r="E177" s="2"/>
      </tp>
      <tp t="s">
        <v>#N/A Requesting Data...1769286431</v>
        <stp/>
        <stp>BDP|10969058112364524800</stp>
        <tr r="Q88" s="2"/>
        <tr r="Q92" s="2"/>
        <tr r="Q125" s="2"/>
      </tp>
      <tp t="s">
        <v>#N/A Requesting Data...1286117728</v>
        <stp/>
        <stp>BDP|18035760749757483103</stp>
        <tr r="N63" s="2"/>
        <tr r="N63" s="2"/>
        <tr r="N63" s="2"/>
      </tp>
      <tp t="s">
        <v>#N/A Requesting Data...3286896793</v>
        <stp/>
        <stp>BDP|10012238677171779981</stp>
        <tr r="V16" s="1"/>
        <tr r="V175" s="1"/>
      </tp>
      <tp t="s">
        <v>#N/A Requesting Data...2513490083</v>
        <stp/>
        <stp>BDP|14160591395862108773</stp>
        <tr r="F208" s="2"/>
      </tp>
      <tp t="s">
        <v>#N/A Requesting Data...1760643766</v>
        <stp/>
        <stp>BDP|12933743882868328879</stp>
        <tr r="AC66" s="2"/>
        <tr r="AC66" s="2"/>
      </tp>
      <tp t="s">
        <v>#N/A Requesting Data...3043447852</v>
        <stp/>
        <stp>BDP|17344953363752849766</stp>
        <tr r="AD183" s="1"/>
        <tr r="AD28" s="1"/>
      </tp>
      <tp t="s">
        <v>#N/A Requesting Data...3423047645</v>
        <stp/>
        <stp>BDP|10757515786214248497</stp>
        <tr r="AT85" s="1"/>
      </tp>
      <tp t="s">
        <v>#N/A Requesting Data...955162261</v>
        <stp/>
        <stp>BDP|16979851747897360039</stp>
        <tr r="K144" s="2"/>
        <tr r="K144" s="2"/>
      </tp>
      <tp t="s">
        <v>#N/A Requesting Data...523477034</v>
        <stp/>
        <stp>BDP|15700303607508219390</stp>
        <tr r="Q6" s="2"/>
      </tp>
      <tp t="s">
        <v>#N/A Requesting Data...4132277084</v>
        <stp/>
        <stp>BDP|14446531748188577014</stp>
        <tr r="K115" s="1"/>
      </tp>
      <tp t="s">
        <v>#N/A Requesting Data...2998281151</v>
        <stp/>
        <stp>BDP|14348749380971410783</stp>
        <tr r="AU54" s="2"/>
        <tr r="AU54" s="2"/>
        <tr r="AU54" s="2"/>
      </tp>
      <tp t="s">
        <v>#N/A Requesting Data...4135815293</v>
        <stp/>
        <stp>BDP|15951593283252179795</stp>
        <tr r="J207" s="2"/>
      </tp>
      <tp t="s">
        <v>#N/A Requesting Data...1753774739</v>
        <stp/>
        <stp>BDP|16554819628991171067</stp>
        <tr r="S102" s="2"/>
        <tr r="R102" s="2"/>
        <tr r="S103" s="2"/>
        <tr r="R103" s="2"/>
        <tr r="S105" s="2"/>
        <tr r="R105" s="2"/>
      </tp>
      <tp t="s">
        <v>#N/A Requesting Data...2246814953</v>
        <stp/>
        <stp>BDP|10443085872883447919</stp>
        <tr r="W30" s="3"/>
        <tr r="W37" s="3"/>
      </tp>
      <tp t="s">
        <v>#N/A Requesting Data...2350690895</v>
        <stp/>
        <stp>BDP|13812668638178578394</stp>
        <tr r="AM53" s="3"/>
        <tr r="AM53" s="3"/>
        <tr r="AM53" s="3"/>
      </tp>
      <tp t="s">
        <v>#N/A Requesting Data...2541487837</v>
        <stp/>
        <stp>BDP|15316791640282103919</stp>
        <tr r="Q115" s="5"/>
      </tp>
      <tp t="s">
        <v>#N/A Requesting Data...3438180254</v>
        <stp/>
        <stp>BDP|13622890252273034079</stp>
        <tr r="I101" s="3"/>
        <tr r="I101" s="3"/>
        <tr r="I101" s="3"/>
        <tr r="I12" s="3"/>
        <tr r="I12" s="3"/>
        <tr r="I12" s="3"/>
        <tr r="I28" s="3"/>
        <tr r="I28" s="3"/>
        <tr r="I28" s="3"/>
      </tp>
      <tp t="s">
        <v>#N/A Requesting Data...4031150883</v>
        <stp/>
        <stp>BDP|12768401010472993842</stp>
        <tr r="H72" s="1"/>
        <tr r="H72" s="1"/>
      </tp>
      <tp t="s">
        <v>#N/A Requesting Data...716617961</v>
        <stp/>
        <stp>BDP|17529297761409480731</stp>
        <tr r="AS16" s="1"/>
        <tr r="AS175" s="1"/>
      </tp>
      <tp t="s">
        <v>#N/A Requesting Data...3911952653</v>
        <stp/>
        <stp>BDP|17821753002705512809</stp>
        <tr r="H10" s="3"/>
        <tr r="H10" s="3"/>
        <tr r="H10" s="3"/>
      </tp>
      <tp t="s">
        <v>#N/A Requesting Data...3733702013</v>
        <stp/>
        <stp>BDP|18265662314145316798</stp>
        <tr r="H57" s="5"/>
        <tr r="H80" s="5"/>
      </tp>
      <tp t="s">
        <v>#N/A Requesting Data...1505780092</v>
        <stp/>
        <stp>BDP|16310657767388251390</stp>
        <tr r="AK50" s="1"/>
        <tr r="AK50" s="1"/>
        <tr r="AK50" s="1"/>
      </tp>
      <tp t="s">
        <v>#N/A Requesting Data...1734251932</v>
        <stp/>
        <stp>BDP|14446960148180501452</stp>
        <tr r="AG114" s="2"/>
        <tr r="AG114" s="2"/>
        <tr r="AG114" s="2"/>
        <tr r="AG212" s="2"/>
        <tr r="AG212" s="2"/>
        <tr r="AG212" s="2"/>
        <tr r="AG215" s="2"/>
        <tr r="AG215" s="2"/>
        <tr r="AG215" s="2"/>
      </tp>
      <tp t="s">
        <v>#N/A Requesting Data...2728643417</v>
        <stp/>
        <stp>BDP|17871573910179605732</stp>
        <tr r="X4" s="1"/>
      </tp>
      <tp t="s">
        <v>#N/A Requesting Data...2704061437</v>
        <stp/>
        <stp>BDP|16697252136919861372</stp>
        <tr r="AS194" s="1"/>
        <tr r="L194" s="1"/>
      </tp>
      <tp t="s">
        <v>#N/A Requesting Data...545816924</v>
        <stp/>
        <stp>BDP|10447925642306747692</stp>
        <tr r="AP12" s="2"/>
      </tp>
      <tp t="s">
        <v>#N/A Requesting Data...3765619833</v>
        <stp/>
        <stp>BDP|17286776349390432955</stp>
        <tr r="W195" s="1"/>
      </tp>
      <tp t="s">
        <v>#N/A Requesting Data...366510196</v>
        <stp/>
        <stp>BDP|12158710442949602597</stp>
        <tr r="Q36" s="3"/>
      </tp>
      <tp t="s">
        <v>#N/A Requesting Data...2521519366</v>
        <stp/>
        <stp>BDP|17089017477968844538</stp>
        <tr r="M17" s="3"/>
        <tr r="M17" s="3"/>
        <tr r="M17" s="3"/>
      </tp>
      <tp t="s">
        <v>#N/A Requesting Data...3310678019</v>
        <stp/>
        <stp>BDP|15439930658911048524</stp>
        <tr r="AS15" s="1"/>
        <tr r="AS71" s="1"/>
        <tr r="AS180" s="1"/>
      </tp>
      <tp t="s">
        <v>#N/A Requesting Data...1018961972</v>
        <stp/>
        <stp>BDP|15249673019447897893</stp>
        <tr r="AM4" s="3"/>
        <tr r="AM4" s="3"/>
        <tr r="AM4" s="3"/>
      </tp>
      <tp t="s">
        <v>#N/A Requesting Data...2747749614</v>
        <stp/>
        <stp>BDP|10319918100206752286</stp>
        <tr r="J114" s="2"/>
        <tr r="J212" s="2"/>
        <tr r="J215" s="2"/>
      </tp>
      <tp t="s">
        <v>#N/A Requesting Data...3161084008</v>
        <stp/>
        <stp>BDP|18419727427663961359</stp>
        <tr r="X127" s="1"/>
      </tp>
      <tp t="s">
        <v>#N/A Requesting Data...3536023067</v>
        <stp/>
        <stp>BDP|12679310461683883936</stp>
        <tr r="AR69" s="2"/>
        <tr r="AR134" s="2"/>
        <tr r="AR149" s="2"/>
        <tr r="AR163" s="2"/>
        <tr r="AR164" s="2"/>
      </tp>
      <tp t="s">
        <v>#N/A Requesting Data...2154793580</v>
        <stp/>
        <stp>BDP|14043815108987671621</stp>
        <tr r="AN76" s="3"/>
        <tr r="AN76" s="3"/>
      </tp>
      <tp t="s">
        <v>#N/A Requesting Data...4011140314</v>
        <stp/>
        <stp>BDP|14004899636270316216</stp>
        <tr r="W55" s="3"/>
      </tp>
      <tp t="s">
        <v>#N/A Requesting Data...2730746808</v>
        <stp/>
        <stp>BDP|13928533692834781623</stp>
        <tr r="N18" s="1"/>
      </tp>
      <tp t="s">
        <v>#N/A Requesting Data...804687776</v>
        <stp/>
        <stp>BDP|14877022370796478837</stp>
        <tr r="Q16" s="3"/>
      </tp>
      <tp t="s">
        <v>#N/A Requesting Data...3828318514</v>
        <stp/>
        <stp>BDP|16801742796624169163</stp>
        <tr r="AH97" s="3"/>
        <tr r="AH97" s="3"/>
        <tr r="AH97" s="3"/>
      </tp>
      <tp t="s">
        <v>#N/A Requesting Data...465168777</v>
        <stp/>
        <stp>BDP|10317449689380793145</stp>
        <tr r="M53" s="2"/>
        <tr r="M53" s="2"/>
        <tr r="M53" s="2"/>
      </tp>
      <tp t="s">
        <v>#N/A Requesting Data...1604720851</v>
        <stp/>
        <stp>BDP|18306350889079759752</stp>
        <tr r="AR55" s="3"/>
        <tr r="AR55" s="3"/>
      </tp>
      <tp t="s">
        <v>#N/A Requesting Data...1710641658</v>
        <stp/>
        <stp>BDP|15332120861188833757</stp>
        <tr r="I37" s="1"/>
        <tr r="I170" s="1"/>
      </tp>
      <tp t="s">
        <v>#N/A Requesting Data...3092171129</v>
        <stp/>
        <stp>BDP|13785157118847102961</stp>
        <tr r="H19" s="5"/>
      </tp>
      <tp t="s">
        <v>#N/A Requesting Data...2850920952</v>
        <stp/>
        <stp>BDP|12808824959127826562</stp>
        <tr r="AK101" s="1"/>
        <tr r="AK101" s="1"/>
        <tr r="AK101" s="1"/>
      </tp>
      <tp t="s">
        <v>#N/A Requesting Data...3265226407</v>
        <stp/>
        <stp>BDP|16250023064135160884</stp>
        <tr r="AI76" s="3"/>
        <tr r="AI76" s="3"/>
        <tr r="AI76" s="3"/>
      </tp>
      <tp t="s">
        <v>#N/A Requesting Data...820443533</v>
        <stp/>
        <stp>BDP|17779256787619107993</stp>
        <tr r="AT88" s="1"/>
        <tr r="AT155" s="1"/>
      </tp>
      <tp t="s">
        <v>#N/A Requesting Data...987177234</v>
        <stp/>
        <stp>BDP|10047280290315689324</stp>
        <tr r="AS34" s="2"/>
        <tr r="AS65" s="2"/>
      </tp>
      <tp t="s">
        <v>#N/A Requesting Data...2943165975</v>
        <stp/>
        <stp>BDP|15082890954500501547</stp>
        <tr r="AU95" s="1"/>
        <tr r="AU95" s="1"/>
        <tr r="AU95" s="1"/>
      </tp>
      <tp t="s">
        <v>#N/A Requesting Data...645729428</v>
        <stp/>
        <stp>BDP|15918675131099045439</stp>
        <tr r="AS42" s="2"/>
        <tr r="AS76" s="2"/>
      </tp>
      <tp t="s">
        <v>#N/A Requesting Data...4245464385</v>
        <stp/>
        <stp>BDP|11611067521727493996</stp>
        <tr r="E103" s="2"/>
      </tp>
      <tp t="s">
        <v>#N/A Requesting Data...2582046628</v>
        <stp/>
        <stp>BDP|10954919165571543340</stp>
        <tr r="V53" s="1"/>
      </tp>
      <tp t="s">
        <v>#N/A Requesting Data...1603308715</v>
        <stp/>
        <stp>BDP|13219979452113840131</stp>
        <tr r="AL111" s="1"/>
      </tp>
      <tp t="s">
        <v>#N/A Requesting Data...3138363884</v>
        <stp/>
        <stp>BDP|10780822928371256630</stp>
        <tr r="AA132" s="1"/>
      </tp>
      <tp t="s">
        <v>#N/A Requesting Data...3926812463</v>
        <stp/>
        <stp>BDP|12511034389482481575</stp>
        <tr r="AR90" s="2"/>
        <tr r="AR123" s="2"/>
        <tr r="AR174" s="2"/>
        <tr r="AR175" s="2"/>
      </tp>
      <tp t="s">
        <v>#N/A Requesting Data...1219136234</v>
        <stp/>
        <stp>BDP|14754823909751048007</stp>
        <tr r="H193" s="1"/>
      </tp>
      <tp t="s">
        <v>#N/A Requesting Data...1991200022</v>
        <stp/>
        <stp>BDP|17636877324449889918</stp>
        <tr r="Q13" s="1"/>
      </tp>
      <tp t="s">
        <v>#N/A Requesting Data...2643276341</v>
        <stp/>
        <stp>BDP|15987534873789699334</stp>
        <tr r="AU76" s="3"/>
        <tr r="AU76" s="3"/>
      </tp>
      <tp t="s">
        <v>#N/A Requesting Data...2987675127</v>
        <stp/>
        <stp>BDP|14437935250762378780</stp>
        <tr r="AL81" s="2"/>
      </tp>
      <tp t="s">
        <v>#N/A Requesting Data...1871226424</v>
        <stp/>
        <stp>BDP|11805321553403552906</stp>
        <tr r="V93" s="1"/>
      </tp>
      <tp t="s">
        <v>#N/A Requesting Data...4234290201</v>
        <stp/>
        <stp>BDP|17560244520062519886</stp>
        <tr r="Q120" s="1"/>
        <tr r="Q169" s="1"/>
      </tp>
      <tp t="s">
        <v>#N/A Requesting Data...1632556860</v>
        <stp/>
        <stp>BDP|17971848034395098450</stp>
        <tr r="AP39" s="2"/>
        <tr r="AP72" s="2"/>
      </tp>
      <tp t="s">
        <v>#N/A Requesting Data...3314135251</v>
        <stp/>
        <stp>BDP|18298440128831233239</stp>
        <tr r="AT4" s="1"/>
      </tp>
      <tp t="s">
        <v>#N/A Requesting Data...420183389</v>
        <stp/>
        <stp>BDP|17929455980320160629</stp>
        <tr r="AU56" s="3"/>
        <tr r="AU56" s="3"/>
        <tr r="AU68" s="3"/>
        <tr r="AU68" s="3"/>
      </tp>
      <tp t="s">
        <v>#N/A Requesting Data...2057592142</v>
        <stp/>
        <stp>BDP|10586895606771456415</stp>
        <tr r="Y132" s="1"/>
      </tp>
      <tp t="s">
        <v>#N/A Requesting Data...3321919716</v>
        <stp/>
        <stp>BDP|11446548908081175864</stp>
        <tr r="BC55" s="2"/>
      </tp>
      <tp t="s">
        <v>#N/A Requesting Data...2666365017</v>
        <stp/>
        <stp>BDP|14153034499919712935</stp>
        <tr r="AP7" s="2"/>
      </tp>
      <tp t="s">
        <v>#N/A Requesting Data...1988919611</v>
        <stp/>
        <stp>BDP|10737938258807720642</stp>
        <tr r="AL62" s="2"/>
      </tp>
      <tp t="s">
        <v>#N/A Requesting Data...3811043191</v>
        <stp/>
        <stp>BDP|16549027903209919222</stp>
        <tr r="I176" s="1"/>
      </tp>
      <tp t="s">
        <v>#N/A Requesting Data...1985896259</v>
        <stp/>
        <stp>BDP|11749307997520905664</stp>
        <tr r="Q168" s="2"/>
        <tr r="Q169" s="2"/>
      </tp>
      <tp t="s">
        <v>#N/A Requesting Data...3460944878</v>
        <stp/>
        <stp>BDP|18258651819794006612</stp>
        <tr r="I166" s="1"/>
      </tp>
      <tp t="s">
        <v>#N/A Requesting Data...3415781643</v>
        <stp/>
        <stp>BDP|16132418303526811948</stp>
        <tr r="M58" s="2"/>
        <tr r="M58" s="2"/>
        <tr r="M58" s="2"/>
      </tp>
      <tp t="s">
        <v>#N/A Requesting Data...2806012981</v>
        <stp/>
        <stp>BDP|15559461480497543392</stp>
        <tr r="AI23" s="3"/>
        <tr r="AI23" s="3"/>
        <tr r="AI23" s="3"/>
      </tp>
      <tp t="s">
        <v>#N/A Requesting Data...1481140033</v>
        <stp/>
        <stp>BDP|10817505275129192639</stp>
        <tr r="AL21" s="3"/>
        <tr r="AL21" s="3"/>
        <tr r="AL21" s="3"/>
      </tp>
      <tp t="s">
        <v>#N/A Requesting Data...1791547787</v>
        <stp/>
        <stp>BDP|18105290312902269464</stp>
        <tr r="AF112" s="2"/>
        <tr r="AF112" s="2"/>
        <tr r="AF150" s="2"/>
        <tr r="AF150" s="2"/>
        <tr r="AF217" s="2"/>
        <tr r="AF217" s="2"/>
        <tr r="AF230" s="2"/>
        <tr r="AF230" s="2"/>
      </tp>
      <tp t="s">
        <v>#N/A Requesting Data...1997323957</v>
        <stp/>
        <stp>BDP|14517956084210282887</stp>
        <tr r="AT4" s="3"/>
        <tr r="AT4" s="3"/>
        <tr r="AT4" s="3"/>
      </tp>
      <tp t="s">
        <v>#N/A Requesting Data...1081107989</v>
        <stp/>
        <stp>BDP|10849937685575082907</stp>
        <tr r="F199" s="2"/>
      </tp>
      <tp t="s">
        <v>#N/A Requesting Data...1860784154</v>
        <stp/>
        <stp>BDP|12000319337227935811</stp>
        <tr r="AS86" s="2"/>
        <tr r="AS222" s="2"/>
      </tp>
      <tp t="s">
        <v>#N/A Requesting Data...3400842750</v>
        <stp/>
        <stp>BDP|13672193381967614064</stp>
        <tr r="AO95" s="1"/>
      </tp>
      <tp t="s">
        <v>#N/A Requesting Data...414794067</v>
        <stp/>
        <stp>BDP|14092159698571383002</stp>
        <tr r="AJ80" s="3"/>
        <tr r="AJ80" s="3"/>
        <tr r="AJ80" s="3"/>
      </tp>
      <tp t="s">
        <v>#N/A Requesting Data...4028481711</v>
        <stp/>
        <stp>BDP|14657977930544634795</stp>
        <tr r="AD45" s="1"/>
      </tp>
      <tp t="s">
        <v>#N/A Requesting Data...3787858151</v>
        <stp/>
        <stp>BDP|13884800791549651619</stp>
        <tr r="AS141" s="1"/>
        <tr r="AS203" s="1"/>
        <tr r="AS31" s="1"/>
      </tp>
      <tp t="s">
        <v>#N/A Requesting Data...3313554819</v>
        <stp/>
        <stp>BDP|14510913173212025594</stp>
        <tr r="AV29" s="2"/>
        <tr r="AV29" s="2"/>
        <tr r="AV29" s="2"/>
      </tp>
      <tp t="s">
        <v>#N/A Requesting Data...2837454720</v>
        <stp/>
        <stp>BDP|13748829446904813650</stp>
        <tr r="K198" s="1"/>
      </tp>
      <tp t="s">
        <v>#N/A Requesting Data...2062546305</v>
        <stp/>
        <stp>BDP|17410817166515931145</stp>
        <tr r="Q16" s="2"/>
        <tr r="Q94" s="2"/>
        <tr r="Q202" s="2"/>
        <tr r="Q220" s="2"/>
        <tr r="Q232" s="2"/>
      </tp>
      <tp t="s">
        <v>#N/A Requesting Data...1999375186</v>
        <stp/>
        <stp>BDP|16988914327157906776</stp>
        <tr r="H24" s="3"/>
        <tr r="H24" s="3"/>
        <tr r="H24" s="3"/>
        <tr r="H79" s="3"/>
        <tr r="H79" s="3"/>
        <tr r="H79" s="3"/>
      </tp>
      <tp t="s">
        <v>#N/A Requesting Data...686613687</v>
        <stp/>
        <stp>BDP|13186874449906878468</stp>
        <tr r="AT199" s="2"/>
        <tr r="AT199" s="2"/>
        <tr r="AT199" s="2"/>
        <tr r="H199" s="2"/>
        <tr r="H199" s="2"/>
        <tr r="H199" s="2"/>
      </tp>
      <tp t="s">
        <v>#N/A Requesting Data...2097502181</v>
        <stp/>
        <stp>BDP|11728858296299330461</stp>
        <tr r="H173" s="1"/>
      </tp>
      <tp t="s">
        <v>#N/A Requesting Data...571355850</v>
        <stp/>
        <stp>BDP|17077723418539817539</stp>
        <tr r="F43" s="5"/>
      </tp>
      <tp t="s">
        <v>#N/A Requesting Data...2803514946</v>
        <stp/>
        <stp>BDP|12922076792082524489</stp>
        <tr r="E54" s="3"/>
      </tp>
      <tp t="s">
        <v>#N/A Requesting Data...2237721445</v>
        <stp/>
        <stp>BDP|16494534348619752392</stp>
        <tr r="Q55" s="2"/>
      </tp>
      <tp t="s">
        <v>#N/A Requesting Data...892998953</v>
        <stp/>
        <stp>BDP|14283686079461003929</stp>
        <tr r="AQ21" s="3"/>
        <tr r="AQ21" s="3"/>
        <tr r="AQ21" s="3"/>
      </tp>
      <tp t="s">
        <v>#N/A Requesting Data...2140960993</v>
        <stp/>
        <stp>BDP|12391108988584911235</stp>
        <tr r="AJ29" s="2"/>
      </tp>
      <tp t="s">
        <v>#N/A Requesting Data...3893556748</v>
        <stp/>
        <stp>BDP|12677622332912494835</stp>
        <tr r="K48" s="3"/>
      </tp>
      <tp t="s">
        <v>#N/A Requesting Data...2231297399</v>
        <stp/>
        <stp>BDP|14046077457674613871</stp>
        <tr r="Y84" s="5"/>
        <tr r="Y84" s="5"/>
        <tr r="Y84" s="5"/>
      </tp>
      <tp t="s">
        <v>#N/A Requesting Data...1487922603</v>
        <stp/>
        <stp>BDP|14784819360133552420</stp>
        <tr r="AK57" s="3"/>
        <tr r="AK57" s="3"/>
        <tr r="AK57" s="3"/>
        <tr r="AK70" s="3"/>
        <tr r="AK70" s="3"/>
        <tr r="AK70" s="3"/>
      </tp>
      <tp t="s">
        <v>#N/A Requesting Data...3816473927</v>
        <stp/>
        <stp>BDP|14695820905878154910</stp>
        <tr r="Y192" s="1"/>
      </tp>
      <tp t="s">
        <v>#N/A Requesting Data...4007392205</v>
        <stp/>
        <stp>BDP|14073988036107996463</stp>
        <tr r="M37" s="1"/>
        <tr r="M37" s="1"/>
        <tr r="M170" s="1"/>
        <tr r="M170" s="1"/>
      </tp>
      <tp t="s">
        <v>#N/A Requesting Data...4017221046</v>
        <stp/>
        <stp>BDP|11383641187946340420</stp>
        <tr r="H66" s="3"/>
        <tr r="H66" s="3"/>
        <tr r="H66" s="3"/>
      </tp>
      <tp t="s">
        <v>#N/A Requesting Data...3873671140</v>
        <stp/>
        <stp>BDP|13761486691800974370</stp>
        <tr r="F79" s="2"/>
      </tp>
      <tp t="s">
        <v>#N/A Requesting Data...3576436424</v>
        <stp/>
        <stp>BDP|10166508884167327760</stp>
        <tr r="H101" s="3"/>
        <tr r="H101" s="3"/>
        <tr r="H101" s="3"/>
        <tr r="H12" s="3"/>
        <tr r="H12" s="3"/>
        <tr r="H12" s="3"/>
        <tr r="H28" s="3"/>
        <tr r="H28" s="3"/>
        <tr r="H28" s="3"/>
      </tp>
      <tp t="s">
        <v>#N/A Requesting Data...3864678377</v>
        <stp/>
        <stp>BDP|17118849756146525166</stp>
        <tr r="H7" s="1"/>
      </tp>
      <tp t="s">
        <v>#N/A Requesting Data...1845406111</v>
        <stp/>
        <stp>BDP|18161215321630773560</stp>
        <tr r="F69" s="1"/>
      </tp>
      <tp t="s">
        <v>#N/A Requesting Data...3038649551</v>
        <stp/>
        <stp>BDP|11604773741657642860</stp>
        <tr r="AN88" s="2"/>
        <tr r="AN92" s="2"/>
        <tr r="AN125" s="2"/>
      </tp>
      <tp t="s">
        <v>#N/A Requesting Data...3913930429</v>
        <stp/>
        <stp>BDP|12384603992676584642</stp>
        <tr r="M15" s="2"/>
        <tr r="M15" s="2"/>
        <tr r="M15" s="2"/>
      </tp>
      <tp t="s">
        <v>#N/A Requesting Data...3593046495</v>
        <stp/>
        <stp>BDP|10587608795310037207</stp>
        <tr r="AP53" s="3"/>
        <tr r="AP53" s="3"/>
        <tr r="AP53" s="3"/>
      </tp>
      <tp t="s">
        <v>#N/A Requesting Data...3725028215</v>
        <stp/>
        <stp>BDP|17502957174883193753</stp>
        <tr r="BC36" s="2"/>
        <tr r="BC96" s="2"/>
        <tr r="BC126" s="2"/>
      </tp>
      <tp t="s">
        <v>#N/A Requesting Data...690702932</v>
        <stp/>
        <stp>BDP|17767357897552782228</stp>
        <tr r="AS95" s="1"/>
      </tp>
      <tp t="s">
        <v>#N/A Requesting Data...4239906750</v>
        <stp/>
        <stp>BDP|14233983066876602093</stp>
        <tr r="AF22" s="2"/>
        <tr r="AF22" s="2"/>
        <tr r="AF22" s="2"/>
        <tr r="AF210" s="2"/>
        <tr r="AF210" s="2"/>
        <tr r="AF210" s="2"/>
        <tr r="AF211" s="2"/>
        <tr r="AF211" s="2"/>
        <tr r="AF211" s="2"/>
      </tp>
      <tp t="s">
        <v>#N/A Requesting Data...2921421179</v>
        <stp/>
        <stp>BDP|14626110735722782966</stp>
        <tr r="AR87" s="2"/>
        <tr r="AR143" s="2"/>
      </tp>
      <tp t="s">
        <v>#N/A Requesting Data...4020536677</v>
        <stp/>
        <stp>BDP|17683198728231797830</stp>
        <tr r="M166" s="1"/>
        <tr r="M166" s="1"/>
      </tp>
      <tp t="s">
        <v>#N/A Requesting Data...3662786053</v>
        <stp/>
        <stp>BDP|16645009652598349647</stp>
        <tr r="M189" s="1"/>
        <tr r="M189" s="1"/>
      </tp>
      <tp t="s">
        <v>#N/A Requesting Data...2341300812</v>
        <stp/>
        <stp>BDP|14871008413678008083</stp>
        <tr r="AD157" s="2"/>
        <tr r="AD157" s="2"/>
        <tr r="AD157" s="2"/>
      </tp>
      <tp t="s">
        <v>#N/A Requesting Data...3701738060</v>
        <stp/>
        <stp>BDP|11291014538688066785</stp>
        <tr r="Y35" s="5"/>
        <tr r="Y35" s="5"/>
        <tr r="Y35" s="5"/>
        <tr r="Y54" s="5"/>
        <tr r="Y54" s="5"/>
        <tr r="Y54" s="5"/>
      </tp>
      <tp t="s">
        <v>#N/A Requesting Data...1451790814</v>
        <stp/>
        <stp>BDP|10515570081916380638</stp>
        <tr r="N29" s="1"/>
        <tr r="N140" s="1"/>
        <tr r="N201" s="1"/>
      </tp>
      <tp t="s">
        <v>#N/A Requesting Data...3506253571</v>
        <stp/>
        <stp>BDP|16807232761377061898</stp>
        <tr r="AD35" s="1"/>
        <tr r="AD139" s="1"/>
        <tr r="AD205" s="1"/>
      </tp>
      <tp t="s">
        <v>#N/A Requesting Data...2403930364</v>
        <stp/>
        <stp>BDP|12759600434023795972</stp>
        <tr r="AQ122" s="2"/>
        <tr r="AQ183" s="2"/>
      </tp>
      <tp t="s">
        <v>#N/A Requesting Data...3825515274</v>
        <stp/>
        <stp>BDP|10683618035871165903</stp>
        <tr r="V146" s="2"/>
      </tp>
      <tp t="s">
        <v>#N/A Requesting Data...3667277882</v>
        <stp/>
        <stp>BDP|10101805287219652431</stp>
        <tr r="AF128" s="2"/>
        <tr r="AF128" s="2"/>
        <tr r="AF128" s="2"/>
        <tr r="AF227" s="2"/>
        <tr r="AF227" s="2"/>
        <tr r="AF227" s="2"/>
      </tp>
      <tp t="s">
        <v>#N/A Requesting Data...1586246414</v>
        <stp/>
        <stp>BDP|13403902974421451171</stp>
        <tr r="AD30" s="1"/>
        <tr r="AD136" s="1"/>
        <tr r="AD199" s="1"/>
      </tp>
      <tp t="s">
        <v>#N/A Requesting Data...2995858376</v>
        <stp/>
        <stp>BDP|10657345319169974614</stp>
        <tr r="AR74" s="2"/>
        <tr r="AR113" s="2"/>
        <tr r="AR154" s="2"/>
        <tr r="AR193" s="2"/>
        <tr r="AR194" s="2"/>
        <tr r="AR216" s="2"/>
        <tr r="AR228" s="2"/>
      </tp>
      <tp t="s">
        <v>#N/A Requesting Data...3526091122</v>
        <stp/>
        <stp>BDP|13335032590417267011</stp>
        <tr r="J6" s="3"/>
        <tr r="J6" s="3"/>
        <tr r="J6" s="3"/>
      </tp>
      <tp t="s">
        <v>#N/A Requesting Data...3243554527</v>
        <stp/>
        <stp>BDP|14357213890656667477</stp>
        <tr r="BC21" s="3"/>
      </tp>
      <tp t="s">
        <v>#N/A Requesting Data...2862672728</v>
        <stp/>
        <stp>BDP|17419595088112665503</stp>
        <tr r="V141" s="1"/>
        <tr r="V203" s="1"/>
        <tr r="V31" s="1"/>
      </tp>
      <tp t="s">
        <v>#N/A Requesting Data...2567486969</v>
        <stp/>
        <stp>BDP|15785632983713294564</stp>
        <tr r="Q187" s="1"/>
      </tp>
      <tp t="s">
        <v>#N/A Requesting Data...2664946195</v>
        <stp/>
        <stp>BDP|14011855107726837790</stp>
        <tr r="AK54" s="3"/>
        <tr r="AK54" s="3"/>
        <tr r="AK54" s="3"/>
      </tp>
      <tp t="s">
        <v>#N/A Requesting Data...3866376096</v>
        <stp/>
        <stp>BDP|11090183121966350991</stp>
        <tr r="AU26" s="1"/>
        <tr r="AU26" s="1"/>
        <tr r="AU26" s="1"/>
        <tr r="AU131" s="1"/>
        <tr r="AU131" s="1"/>
        <tr r="AU131" s="1"/>
      </tp>
      <tp t="s">
        <v>#N/A Requesting Data...3901821586</v>
        <stp/>
        <stp>BDP|12001552241599162764</stp>
        <tr r="AV20" s="2"/>
        <tr r="AV20" s="2"/>
        <tr r="AV20" s="2"/>
        <tr r="AV158" s="2"/>
        <tr r="AV158" s="2"/>
        <tr r="AV158" s="2"/>
        <tr r="AV209" s="2"/>
        <tr r="AV209" s="2"/>
        <tr r="AV209" s="2"/>
        <tr r="AV231" s="2"/>
        <tr r="AV231" s="2"/>
        <tr r="AV231" s="2"/>
      </tp>
      <tp t="s">
        <v>#N/A Requesting Data...2522745321</v>
        <stp/>
        <stp>BDP|12117937643220082229</stp>
        <tr r="N66" s="3"/>
        <tr r="N66" s="3"/>
        <tr r="N66" s="3"/>
      </tp>
      <tp t="s">
        <v>#N/A Requesting Data...1564923300</v>
        <stp/>
        <stp>BDP|14207541189946594295</stp>
        <tr r="BC45" s="3"/>
      </tp>
      <tp t="s">
        <v>#N/A Requesting Data...3875314782</v>
        <stp/>
        <stp>BDP|10581820410254007053</stp>
        <tr r="N63" s="3"/>
        <tr r="N63" s="3"/>
        <tr r="N63" s="3"/>
        <tr r="N90" s="3"/>
        <tr r="N90" s="3"/>
        <tr r="N90" s="3"/>
      </tp>
      <tp t="s">
        <v>#N/A Requesting Data...3857155082</v>
        <stp/>
        <stp>BDP|16472417107098316739</stp>
        <tr r="AV208" s="2"/>
        <tr r="AV208" s="2"/>
      </tp>
      <tp t="s">
        <v>#N/A Requesting Data...3009506048</v>
        <stp/>
        <stp>BDP|10864263593720890673</stp>
        <tr r="Q144" s="1"/>
      </tp>
      <tp t="s">
        <v>#N/A Requesting Data...837036999</v>
        <stp/>
        <stp>BDP|17271498873641861820</stp>
        <tr r="BC103" s="3"/>
      </tp>
      <tp t="s">
        <v>#N/A Requesting Data...3491524423</v>
        <stp/>
        <stp>BDP|15511211080896350453</stp>
        <tr r="BC34" s="2"/>
        <tr r="BC65" s="2"/>
      </tp>
      <tp t="s">
        <v>#N/A Requesting Data...656620507</v>
        <stp/>
        <stp>BDP|11816287864068600005</stp>
        <tr r="Y42" s="5"/>
        <tr r="Y42" s="5"/>
        <tr r="Y42" s="5"/>
      </tp>
      <tp t="s">
        <v>#N/A Requesting Data...2940563891</v>
        <stp/>
        <stp>BDP|16418362180781077101</stp>
        <tr r="N38" s="2"/>
        <tr r="N38" s="2"/>
        <tr r="N38" s="2"/>
        <tr r="N71" s="2"/>
        <tr r="N71" s="2"/>
        <tr r="N71" s="2"/>
      </tp>
      <tp t="s">
        <v>#N/A Requesting Data...3628648578</v>
        <stp/>
        <stp>BDP|16463532211578675724</stp>
        <tr r="AU69" s="2"/>
        <tr r="AU69" s="2"/>
        <tr r="AU69" s="2"/>
        <tr r="AU134" s="2"/>
        <tr r="AU134" s="2"/>
        <tr r="AU134" s="2"/>
        <tr r="AU149" s="2"/>
        <tr r="AU149" s="2"/>
        <tr r="AU149" s="2"/>
        <tr r="AU163" s="2"/>
        <tr r="AU163" s="2"/>
        <tr r="AU163" s="2"/>
        <tr r="AU164" s="2"/>
        <tr r="AU164" s="2"/>
        <tr r="AU164" s="2"/>
      </tp>
      <tp t="s">
        <v>#N/A Requesting Data...2919344897</v>
        <stp/>
        <stp>BDP|17020812923699353931</stp>
        <tr r="Q182" s="2"/>
      </tp>
      <tp t="s">
        <v>#N/A Requesting Data...2340106189</v>
        <stp/>
        <stp>BDP|16698476502927440853</stp>
        <tr r="Q172" s="1"/>
      </tp>
      <tp t="s">
        <v>#N/A Requesting Data...1010723185</v>
        <stp/>
        <stp>BDP|15904647352248836357</stp>
        <tr r="AQ137" s="2"/>
      </tp>
      <tp t="s">
        <v>#N/A Requesting Data...967152626</v>
        <stp/>
        <stp>BDP|11648837174842030138</stp>
        <tr r="AS158" s="1"/>
        <tr r="AS41" s="1"/>
        <tr r="L158" s="1"/>
        <tr r="L158" s="1"/>
        <tr r="L41" s="1"/>
        <tr r="L41" s="1"/>
      </tp>
      <tp t="s">
        <v>#N/A Requesting Data...3236078936</v>
        <stp/>
        <stp>BDP|12221562620900011868</stp>
        <tr r="V170" s="1"/>
        <tr r="V37" s="1"/>
      </tp>
      <tp t="s">
        <v>#N/A Requesting Data...3985441937</v>
        <stp/>
        <stp>BDP|18303273366384379537</stp>
        <tr r="Q10" s="2"/>
        <tr r="Q40" s="2"/>
        <tr r="Q178" s="2"/>
        <tr r="Q179" s="2"/>
      </tp>
      <tp t="s">
        <v>#N/A Requesting Data...2568863408</v>
        <stp/>
        <stp>BDP|15020617180461639754</stp>
        <tr r="N55" s="1"/>
      </tp>
      <tp t="s">
        <v>#N/A Requesting Data...1022195447</v>
        <stp/>
        <stp>BDP|10070884172927957519</stp>
        <tr r="AG22" s="2"/>
        <tr r="AG22" s="2"/>
        <tr r="AG22" s="2"/>
        <tr r="AG210" s="2"/>
        <tr r="AG210" s="2"/>
        <tr r="AG210" s="2"/>
        <tr r="AG211" s="2"/>
        <tr r="AG211" s="2"/>
        <tr r="AG211" s="2"/>
      </tp>
      <tp t="s">
        <v>#N/A Requesting Data...1092705745</v>
        <stp/>
        <stp>BDP|10902941625776844024</stp>
        <tr r="K93" s="2"/>
        <tr r="K93" s="2"/>
        <tr r="K93" s="2"/>
      </tp>
      <tp t="s">
        <v>#N/A Requesting Data...2308875399</v>
        <stp/>
        <stp>BDP|11133917161084569764</stp>
        <tr r="AT209" s="1"/>
      </tp>
      <tp t="s">
        <v>#N/A Requesting Data...2881020965</v>
        <stp/>
        <stp>BDP|13589523036280150828</stp>
        <tr r="V83" s="1"/>
      </tp>
      <tp t="s">
        <v>#N/A Requesting Data...597154197</v>
        <stp/>
        <stp>BDP|13489900827107730210</stp>
        <tr r="AQ72" s="3"/>
        <tr r="AQ72" s="3"/>
        <tr r="AQ72" s="3"/>
        <tr r="AQ83" s="3"/>
        <tr r="AQ83" s="3"/>
        <tr r="AQ83" s="3"/>
        <tr r="AQ92" s="3"/>
        <tr r="AQ92" s="3"/>
        <tr r="AQ92" s="3"/>
      </tp>
      <tp t="s">
        <v>#N/A Requesting Data...3104969511</v>
        <stp/>
        <stp>BDP|14510728263389324120</stp>
        <tr r="AJ90" s="2"/>
        <tr r="AJ123" s="2"/>
        <tr r="AJ174" s="2"/>
        <tr r="AJ175" s="2"/>
      </tp>
      <tp t="s">
        <v>#N/A Requesting Data...865224035</v>
        <stp/>
        <stp>BDP|12474939432940572558</stp>
        <tr r="H94" s="1"/>
        <tr r="H94" s="1"/>
      </tp>
      <tp t="s">
        <v>#N/A Requesting Data...2660840216</v>
        <stp/>
        <stp>BDP|12722683489663781247</stp>
        <tr r="J15" s="3"/>
        <tr r="J15" s="3"/>
      </tp>
      <tp t="s">
        <v>#N/A Requesting Data...3076898163</v>
        <stp/>
        <stp>BDP|14706321394996303577</stp>
        <tr r="AU81" s="2"/>
        <tr r="AU81" s="2"/>
        <tr r="AU81" s="2"/>
      </tp>
      <tp t="s">
        <v>#N/A Requesting Data...2039283913</v>
        <stp/>
        <stp>BDP|14265176391694911588</stp>
        <tr r="L88" s="2"/>
        <tr r="L88" s="2"/>
        <tr r="L92" s="2"/>
        <tr r="L92" s="2"/>
        <tr r="L125" s="2"/>
        <tr r="L125" s="2"/>
      </tp>
      <tp t="s">
        <v>#N/A Requesting Data...3160790453</v>
        <stp/>
        <stp>BDP|17369433648103422998</stp>
        <tr r="AV114" s="2"/>
        <tr r="AV114" s="2"/>
        <tr r="AV114" s="2"/>
        <tr r="AV212" s="2"/>
        <tr r="AV212" s="2"/>
        <tr r="AV212" s="2"/>
        <tr r="AV215" s="2"/>
        <tr r="AV215" s="2"/>
        <tr r="AV215" s="2"/>
      </tp>
      <tp t="s">
        <v>#N/A N/A</v>
        <stp/>
        <stp>BDP|11127548884604188558</stp>
        <tr r="J159" s="1"/>
      </tp>
      <tp t="s">
        <v>#N/A Requesting Data...3093999626</v>
        <stp/>
        <stp>BDP|13126651274197095858</stp>
        <tr r="J60" s="5"/>
      </tp>
      <tp t="s">
        <v>#N/A Requesting Data...3459438691</v>
        <stp/>
        <stp>BDP|18210545366227321167</stp>
        <tr r="BC139" s="2"/>
      </tp>
      <tp t="s">
        <v>#N/A N/A</v>
        <stp/>
        <stp>BDP|18087939920456352850</stp>
        <tr r="N13" s="1"/>
      </tp>
      <tp t="s">
        <v>#N/A Requesting Data...1796653400</v>
        <stp/>
        <stp>BDP|15729996927745871643</stp>
        <tr r="AH109" s="2"/>
      </tp>
      <tp t="s">
        <v>#N/A Requesting Data...3200246086</v>
        <stp/>
        <stp>BDP|15518497895392904753</stp>
        <tr r="H7" s="3"/>
        <tr r="H7" s="3"/>
        <tr r="H7" s="3"/>
      </tp>
      <tp t="s">
        <v>#N/A Requesting Data...1346297874</v>
        <stp/>
        <stp>BDP|12231558868145349998</stp>
        <tr r="Y103" s="1"/>
        <tr r="Y104" s="1"/>
        <tr r="Y110" s="1"/>
        <tr r="Y117" s="1"/>
        <tr r="Y181" s="1"/>
      </tp>
      <tp t="s">
        <v>#N/A Requesting Data...4170938099</v>
        <stp/>
        <stp>BDP|11647077140571404903</stp>
        <tr r="H120" s="1"/>
        <tr r="H120" s="1"/>
        <tr r="H169" s="1"/>
        <tr r="H169" s="1"/>
      </tp>
      <tp t="s">
        <v>#N/A Requesting Data...2007008483</v>
        <stp/>
        <stp>BDP|17328631569333461982</stp>
        <tr r="M38" s="2"/>
        <tr r="M38" s="2"/>
        <tr r="M38" s="2"/>
        <tr r="M71" s="2"/>
        <tr r="M71" s="2"/>
        <tr r="M71" s="2"/>
      </tp>
      <tp t="s">
        <v>#N/A Requesting Data...4273708177</v>
        <stp/>
        <stp>BDP|11990207884810978615</stp>
        <tr r="L128" s="2"/>
        <tr r="L128" s="2"/>
        <tr r="L128" s="2"/>
        <tr r="L227" s="2"/>
        <tr r="L227" s="2"/>
        <tr r="L227" s="2"/>
      </tp>
      <tp t="s">
        <v>#N/A Requesting Data...3765411952</v>
        <stp/>
        <stp>BDP|14042342995035318673</stp>
        <tr r="AC7" s="2"/>
        <tr r="AC7" s="2"/>
      </tp>
      <tp t="s">
        <v>#N/A Requesting Data...1396845198</v>
        <stp/>
        <stp>BDP|10411604510023357939</stp>
        <tr r="AD23" s="3"/>
        <tr r="AD23" s="3"/>
        <tr r="AD23" s="3"/>
      </tp>
      <tp t="s">
        <v>#N/A Requesting Data...4171440819</v>
        <stp/>
        <stp>BDP|17021338585438567971</stp>
        <tr r="Y14" s="5"/>
        <tr r="Y14" s="5"/>
        <tr r="Y14" s="5"/>
      </tp>
      <tp t="s">
        <v>#N/A Requesting Data...1696170807</v>
        <stp/>
        <stp>BDP|12719309823437051900</stp>
        <tr r="AR170" s="2"/>
      </tp>
      <tp t="s">
        <v>#N/A Requesting Data...4221030039</v>
        <stp/>
        <stp>BDP|11811976547330846148</stp>
        <tr r="L23" s="2"/>
        <tr r="L23" s="2"/>
        <tr r="L23" s="2"/>
        <tr r="L95" s="2"/>
        <tr r="L95" s="2"/>
        <tr r="L95" s="2"/>
        <tr r="L156" s="2"/>
        <tr r="L156" s="2"/>
        <tr r="L156" s="2"/>
        <tr r="L225" s="2"/>
        <tr r="L225" s="2"/>
        <tr r="L225" s="2"/>
      </tp>
      <tp t="s">
        <v>#N/A Requesting Data...3070463371</v>
        <stp/>
        <stp>BDP|15191263477325044845</stp>
        <tr r="F15" s="1"/>
        <tr r="F71" s="1"/>
        <tr r="F180" s="1"/>
      </tp>
      <tp t="s">
        <v>#N/A Requesting Data...1247041759</v>
        <stp/>
        <stp>BDP|18045678260330098539</stp>
        <tr r="Y18" s="1"/>
      </tp>
      <tp t="s">
        <v>#N/A Requesting Data...1894268880</v>
        <stp/>
        <stp>BDP|12670908706137695128</stp>
        <tr r="W101" s="1"/>
      </tp>
      <tp t="s">
        <v>#N/A Requesting Data...4210878695</v>
        <stp/>
        <stp>BDP|17318948024498171965</stp>
        <tr r="AU130" s="2"/>
        <tr r="AU130" s="2"/>
        <tr r="AU130" s="2"/>
      </tp>
      <tp t="s">
        <v>#N/A Requesting Data...1903287260</v>
        <stp/>
        <stp>BDP|11936897483349104568</stp>
        <tr r="AR38" s="2"/>
        <tr r="AR71" s="2"/>
      </tp>
      <tp t="s">
        <v>#N/A Requesting Data...1491458900</v>
        <stp/>
        <stp>BDP|15938826128022420039</stp>
        <tr r="AQ46" s="2"/>
        <tr r="AQ89" s="2"/>
      </tp>
      <tp t="s">
        <v>#N/A Requesting Data...3611023339</v>
        <stp/>
        <stp>BDP|18424475534793450179</stp>
        <tr r="Z160" s="1"/>
        <tr r="Z105" s="1"/>
      </tp>
      <tp t="s">
        <v>#N/A Requesting Data...3488708325</v>
        <stp/>
        <stp>BDP|15040926305625701448</stp>
        <tr r="AO76" s="1"/>
      </tp>
      <tp t="s">
        <v>#N/A Requesting Data...2356480853</v>
        <stp/>
        <stp>BDP|15093158436303642914</stp>
        <tr r="H105" s="2"/>
        <tr r="H105" s="2"/>
        <tr r="H105" s="2"/>
        <tr r="AT105" s="2"/>
        <tr r="AT105" s="2"/>
        <tr r="AT105" s="2"/>
      </tp>
      <tp t="s">
        <v>#N/A Requesting Data...1002933337</v>
        <stp/>
        <stp>BDP|13016789981378539989</stp>
        <tr r="F188" s="1"/>
      </tp>
      <tp t="s">
        <v>#N/A Requesting Data...3565804765</v>
        <stp/>
        <stp>BDP|15362202245577132935</stp>
        <tr r="Y72" s="5"/>
        <tr r="Y72" s="5"/>
        <tr r="Y72" s="5"/>
        <tr r="Y125" s="5"/>
        <tr r="Y125" s="5"/>
        <tr r="Y125" s="5"/>
      </tp>
      <tp t="s">
        <v>#N/A Requesting Data...3121557835</v>
        <stp/>
        <stp>BDP|11199206257839746268</stp>
        <tr r="AM83" s="1"/>
        <tr r="AM83" s="1"/>
      </tp>
      <tp t="s">
        <v>#N/A Requesting Data...2855177458</v>
        <stp/>
        <stp>BDP|11445008053729361036</stp>
        <tr r="K35" s="1"/>
        <tr r="K139" s="1"/>
        <tr r="K205" s="1"/>
      </tp>
      <tp t="s">
        <v>#N/A Requesting Data...1089636030</v>
        <stp/>
        <stp>BDP|12574626203738456178</stp>
        <tr r="W118" s="1"/>
        <tr r="W184" s="1"/>
      </tp>
      <tp t="s">
        <v>#N/A Requesting Data...1461920749</v>
        <stp/>
        <stp>BDP|13471111236554218868</stp>
        <tr r="Q70" s="1"/>
      </tp>
      <tp t="s">
        <v>#N/A Requesting Data...3647836100</v>
        <stp/>
        <stp>BDP|12344220730898016662</stp>
        <tr r="Y39" s="1"/>
      </tp>
      <tp t="s">
        <v>#N/A Requesting Data...817471960</v>
        <stp/>
        <stp>BDP|10779439967978793730</stp>
        <tr r="M208" s="2"/>
        <tr r="M208" s="2"/>
        <tr r="M208" s="2"/>
      </tp>
      <tp t="s">
        <v>#N/A Requesting Data...655908682</v>
        <stp/>
        <stp>BDP|16629469175821191937</stp>
        <tr r="M10" s="3"/>
        <tr r="M10" s="3"/>
        <tr r="M10" s="3"/>
      </tp>
      <tp t="s">
        <v>#N/A Requesting Data...3409880881</v>
        <stp/>
        <stp>BDP|14145105216151148819</stp>
        <tr r="AO213" s="2"/>
        <tr r="AO214" s="2"/>
      </tp>
      <tp t="s">
        <v>#N/A Requesting Data...606518729</v>
        <stp/>
        <stp>BDP|15965280673629045459</stp>
        <tr r="AA167" s="1"/>
      </tp>
      <tp t="s">
        <v>#N/A Requesting Data...3649151079</v>
        <stp/>
        <stp>BDP|16250760835168173770</stp>
        <tr r="AP38" s="2"/>
        <tr r="AP71" s="2"/>
      </tp>
      <tp t="s">
        <v>#N/A Requesting Data...2837356645</v>
        <stp/>
        <stp>BDP|18211521233865336678</stp>
        <tr r="AD9" s="2"/>
        <tr r="AD9" s="2"/>
        <tr r="AD9" s="2"/>
        <tr r="AD43" s="2"/>
        <tr r="AD43" s="2"/>
        <tr r="AD43" s="2"/>
        <tr r="AD77" s="2"/>
        <tr r="AD77" s="2"/>
        <tr r="AD77" s="2"/>
        <tr r="AD159" s="2"/>
        <tr r="AD159" s="2"/>
        <tr r="AD159" s="2"/>
        <tr r="AD172" s="2"/>
        <tr r="AD172" s="2"/>
        <tr r="AD172" s="2"/>
        <tr r="AD173" s="2"/>
        <tr r="AD173" s="2"/>
        <tr r="AD173" s="2"/>
      </tp>
      <tp t="s">
        <v>#N/A Requesting Data...1621212690</v>
        <stp/>
        <stp>BDP|18083859533407028915</stp>
        <tr r="AO43" s="3"/>
        <tr r="AO43" s="3"/>
        <tr r="AO43" s="3"/>
        <tr r="AO61" s="3"/>
        <tr r="AO61" s="3"/>
        <tr r="AO61" s="3"/>
        <tr r="AO69" s="3"/>
        <tr r="AO69" s="3"/>
        <tr r="AO69" s="3"/>
        <tr r="AO77" s="3"/>
        <tr r="AO77" s="3"/>
        <tr r="AO77" s="3"/>
      </tp>
      <tp t="s">
        <v>#N/A Requesting Data...2523508773</v>
        <stp/>
        <stp>BDP|13096411194824611746</stp>
        <tr r="AM84" s="1"/>
        <tr r="AM84" s="1"/>
      </tp>
      <tp t="s">
        <v>#N/A Requesting Data...3328358636</v>
        <stp/>
        <stp>BDP|12308423310123608905</stp>
        <tr r="V226" s="2"/>
      </tp>
      <tp t="s">
        <v>#N/A Requesting Data...2454191390</v>
        <stp/>
        <stp>BDP|13986244628777088925</stp>
        <tr r="V54" s="1"/>
      </tp>
      <tp t="s">
        <v>#N/A Requesting Data...1969448197</v>
        <stp/>
        <stp>BDP|11625225937464447902</stp>
        <tr r="V27" s="1"/>
      </tp>
      <tp t="s">
        <v>#N/A Requesting Data...816176070</v>
        <stp/>
        <stp>BDP|12115321835029268632</stp>
        <tr r="M32" s="3"/>
        <tr r="M32" s="3"/>
        <tr r="M32" s="3"/>
      </tp>
      <tp t="s">
        <v>#N/A Requesting Data...2765562369</v>
        <stp/>
        <stp>BDP|12122402417903011903</stp>
        <tr r="AS37" s="2"/>
        <tr r="AS70" s="2"/>
      </tp>
      <tp t="s">
        <v>#N/A Requesting Data...1541312742</v>
        <stp/>
        <stp>BDP|11670484422499390394</stp>
        <tr r="L129" s="2"/>
        <tr r="L129" s="2"/>
        <tr r="L129" s="2"/>
      </tp>
      <tp t="s">
        <v>#N/A Requesting Data...3875861043</v>
        <stp/>
        <stp>BDP|12720852663099082871</stp>
        <tr r="AT187" s="1"/>
      </tp>
      <tp t="s">
        <v>#N/A Requesting Data...3376882875</v>
        <stp/>
        <stp>BDP|14794497893140964427</stp>
        <tr r="X129" s="1"/>
      </tp>
      <tp t="s">
        <v>#N/A Requesting Data...1119712918</v>
        <stp/>
        <stp>BDP|10372419986168683949</stp>
        <tr r="AK53" s="1"/>
        <tr r="AK53" s="1"/>
        <tr r="AK53" s="1"/>
      </tp>
      <tp t="s">
        <v>#N/A Requesting Data...1289281339</v>
        <stp/>
        <stp>BDP|13281527440767459823</stp>
        <tr r="Z139" s="1"/>
        <tr r="Z205" s="1"/>
        <tr r="Z35" s="1"/>
      </tp>
      <tp t="s">
        <v>#N/A Requesting Data...3261571380</v>
        <stp/>
        <stp>BDP|17623346365647191805</stp>
        <tr r="AK198" s="1"/>
        <tr r="AK198" s="1"/>
        <tr r="AK198" s="1"/>
      </tp>
      <tp t="s">
        <v>#N/A Requesting Data...2679320188</v>
        <stp/>
        <stp>BDP|16344043571499471549</stp>
        <tr r="AS174" s="1"/>
      </tp>
      <tp t="s">
        <v>#N/A Requesting Data...2752229510</v>
        <stp/>
        <stp>BDP|12469533647867600901</stp>
        <tr r="M50" s="1"/>
        <tr r="M50" s="1"/>
      </tp>
      <tp t="s">
        <v>#N/A Requesting Data...3509430964</v>
        <stp/>
        <stp>BDP|10570092132389923717</stp>
        <tr r="AA87" s="1"/>
      </tp>
      <tp t="s">
        <v>#N/A Requesting Data...2943212494</v>
        <stp/>
        <stp>BDP|17557202440775215913</stp>
        <tr r="AQ47" s="3"/>
        <tr r="AQ47" s="3"/>
        <tr r="AQ47" s="3"/>
        <tr r="AQ73" s="3"/>
        <tr r="AQ73" s="3"/>
        <tr r="AQ73" s="3"/>
        <tr r="AQ96" s="3"/>
        <tr r="AQ96" s="3"/>
        <tr r="AQ96" s="3"/>
      </tp>
      <tp t="s">
        <v>#N/A Requesting Data...2618155038</v>
        <stp/>
        <stp>BDP|11819815446378117887</stp>
        <tr r="AJ82" s="3"/>
        <tr r="AJ82" s="3"/>
        <tr r="AJ82" s="3"/>
      </tp>
      <tp t="s">
        <v>#N/A Requesting Data...1614385198</v>
        <stp/>
        <stp>BDP|15234685018747275866</stp>
        <tr r="AU165" s="1"/>
        <tr r="AU165" s="1"/>
        <tr r="AU165" s="1"/>
      </tp>
      <tp t="s">
        <v>#N/A Requesting Data...3156372919</v>
        <stp/>
        <stp>BDP|15917675709556022813</stp>
        <tr r="AU107" s="1"/>
        <tr r="AU107" s="1"/>
        <tr r="AU107" s="1"/>
        <tr r="AU149" s="1"/>
        <tr r="AU149" s="1"/>
        <tr r="AU149" s="1"/>
      </tp>
      <tp t="s">
        <v>#N/A Requesting Data...843060381</v>
        <stp/>
        <stp>BDP|15978310226569873002</stp>
        <tr r="AE47" s="1"/>
      </tp>
      <tp t="s">
        <v>#N/A Requesting Data...1636315377</v>
        <stp/>
        <stp>BDP|11154114530599226743</stp>
        <tr r="AT154" s="1"/>
      </tp>
      <tp t="s">
        <v>#N/A Requesting Data...1081329595</v>
        <stp/>
        <stp>BDP|10686961939857653091</stp>
        <tr r="AM158" s="1"/>
        <tr r="AM158" s="1"/>
        <tr r="AM41" s="1"/>
        <tr r="AM41" s="1"/>
      </tp>
      <tp t="s">
        <v>#N/A Requesting Data...2208070036</v>
        <stp/>
        <stp>BDP|13037942129522095847</stp>
        <tr r="W90" s="1"/>
      </tp>
      <tp t="s">
        <v>#N/A Requesting Data...2476482769</v>
        <stp/>
        <stp>BDP|18008732242201919818</stp>
        <tr r="AK123" s="1"/>
        <tr r="AK123" s="1"/>
        <tr r="AK123" s="1"/>
        <tr r="AK185" s="1"/>
        <tr r="AK185" s="1"/>
        <tr r="AK185" s="1"/>
      </tp>
      <tp t="s">
        <v>#N/A Requesting Data...3085832868</v>
        <stp/>
        <stp>BDP|10742504055035203798</stp>
        <tr r="J35" s="2"/>
      </tp>
      <tp t="s">
        <v>#N/A Requesting Data...2480597931</v>
        <stp/>
        <stp>BDP|16794962139466859895</stp>
        <tr r="AL153" s="1"/>
        <tr r="AL191" s="1"/>
        <tr r="AL8" s="1"/>
      </tp>
      <tp t="s">
        <v>#N/A Requesting Data...1038750935</v>
        <stp/>
        <stp>BDP|12627490559509897870</stp>
        <tr r="V178" s="2"/>
        <tr r="V179" s="2"/>
        <tr r="V40" s="2"/>
        <tr r="V10" s="2"/>
      </tp>
      <tp t="s">
        <v>#N/A Requesting Data...882929531</v>
        <stp/>
        <stp>BDP|14894976380605054262</stp>
        <tr r="W126" s="2"/>
        <tr r="W36" s="2"/>
        <tr r="W96" s="2"/>
      </tp>
      <tp t="s">
        <v>#N/A Requesting Data...1910582008</v>
        <stp/>
        <stp>BDP|17494457736154674686</stp>
        <tr r="L49" s="3"/>
      </tp>
      <tp t="s">
        <v>#N/A Requesting Data...3467466009</v>
        <stp/>
        <stp>BDP|14332770869223287464</stp>
        <tr r="AQ15" s="2"/>
      </tp>
      <tp t="s">
        <v>#N/A Requesting Data...3154720375</v>
        <stp/>
        <stp>BDP|11767064708212457149</stp>
        <tr r="AS25" s="2"/>
        <tr r="AS49" s="2"/>
        <tr r="AS108" s="2"/>
        <tr r="AS127" s="2"/>
        <tr r="AS195" s="2"/>
      </tp>
      <tp t="s">
        <v>#N/A Requesting Data...1250377536</v>
        <stp/>
        <stp>BDP|13702581526081368734</stp>
        <tr r="H24" s="2"/>
        <tr r="H24" s="2"/>
        <tr r="H24" s="2"/>
        <tr r="AT24" s="2"/>
        <tr r="AT24" s="2"/>
        <tr r="AT24" s="2"/>
      </tp>
      <tp t="s">
        <v>#N/A Requesting Data...2432510105</v>
        <stp/>
        <stp>BDP|15646890500689020662</stp>
        <tr r="AI8" s="2"/>
      </tp>
      <tp t="s">
        <v>#N/A Requesting Data...2547450069</v>
        <stp/>
        <stp>BDP|12958922284108669902</stp>
        <tr r="AT93" s="1"/>
      </tp>
      <tp t="s">
        <v>#N/A Requesting Data...3782306729</v>
        <stp/>
        <stp>BDP|11719542065539745983</stp>
        <tr r="I56" s="2"/>
        <tr r="I98" s="2"/>
      </tp>
      <tp t="s">
        <v>#N/A Requesting Data...3537070747</v>
        <stp/>
        <stp>BDP|10573197864141277437</stp>
        <tr r="F43" s="1"/>
      </tp>
      <tp t="s">
        <v>#N/A Requesting Data...3965080607</v>
        <stp/>
        <stp>BDP|13836429905116694303</stp>
        <tr r="AE16" s="1"/>
        <tr r="AE175" s="1"/>
      </tp>
      <tp t="s">
        <v>#N/A Requesting Data...2405934851</v>
        <stp/>
        <stp>BDP|12014136914594973474</stp>
        <tr r="AO13" s="1"/>
      </tp>
      <tp t="s">
        <v>#N/A Requesting Data...1577683245</v>
        <stp/>
        <stp>BDP|13572950497745919471</stp>
        <tr r="AF56" s="2"/>
        <tr r="AF56" s="2"/>
        <tr r="AF56" s="2"/>
        <tr r="AF98" s="2"/>
        <tr r="AF98" s="2"/>
        <tr r="AF98" s="2"/>
      </tp>
      <tp t="s">
        <v>#N/A Requesting Data...3217166961</v>
        <stp/>
        <stp>BDP|10874030303735256735</stp>
        <tr r="H21" s="5"/>
      </tp>
      <tp t="s">
        <v>#N/A Requesting Data...1632168210</v>
        <stp/>
        <stp>BDP|14554031842386444496</stp>
        <tr r="AD25" s="3"/>
        <tr r="AD25" s="3"/>
        <tr r="AD25" s="3"/>
      </tp>
      <tp t="s">
        <v>#N/A Requesting Data...1761401031</v>
        <stp/>
        <stp>BDP|18261127869314057903</stp>
        <tr r="AQ32" s="3"/>
        <tr r="AQ32" s="3"/>
        <tr r="AQ32" s="3"/>
      </tp>
      <tp t="s">
        <v>#N/A Requesting Data...2927721832</v>
        <stp/>
        <stp>BDP|12954202008703052181</stp>
        <tr r="F87" s="2"/>
        <tr r="F143" s="2"/>
        <tr r="F25" s="9"/>
        <tr r="F26" s="9"/>
        <tr r="F27" s="9"/>
        <tr r="F28" s="9"/>
        <tr r="F29" s="9"/>
      </tp>
      <tp t="s">
        <v>#N/A Requesting Data...3312821815</v>
        <stp/>
        <stp>BDP|17896414143921565479</stp>
        <tr r="AM101" s="3"/>
        <tr r="AM101" s="3"/>
        <tr r="AM101" s="3"/>
        <tr r="AM12" s="3"/>
        <tr r="AM12" s="3"/>
        <tr r="AM12" s="3"/>
        <tr r="AM28" s="3"/>
        <tr r="AM28" s="3"/>
        <tr r="AM28" s="3"/>
      </tp>
      <tp t="s">
        <v>#N/A Requesting Data...4227922048</v>
        <stp/>
        <stp>BDP|11942061264892757742</stp>
        <tr r="AC23" s="2"/>
        <tr r="AC23" s="2"/>
        <tr r="AC95" s="2"/>
        <tr r="AC95" s="2"/>
        <tr r="AC156" s="2"/>
        <tr r="AC156" s="2"/>
        <tr r="AC225" s="2"/>
        <tr r="AC225" s="2"/>
      </tp>
      <tp t="s">
        <v>#N/A Requesting Data...3125402282</v>
        <stp/>
        <stp>BDP|12882604946746687409</stp>
        <tr r="H174" s="1"/>
        <tr r="H174" s="1"/>
      </tp>
      <tp t="s">
        <v>#N/A Requesting Data...1440718264</v>
        <stp/>
        <stp>BDP|15529248460186910503</stp>
        <tr r="AL47" s="2"/>
      </tp>
      <tp t="s">
        <v>#N/A Requesting Data...3204573709</v>
        <stp/>
        <stp>BDP|17697629548256086144</stp>
        <tr r="M174" s="1"/>
        <tr r="M174" s="1"/>
      </tp>
      <tp t="s">
        <v>#N/A Requesting Data...3070259948</v>
        <stp/>
        <stp>BDP|16728600902272945047</stp>
        <tr r="AU137" s="2"/>
        <tr r="AU137" s="2"/>
        <tr r="AU137" s="2"/>
      </tp>
      <tp t="s">
        <v>#N/A Requesting Data...2959156862</v>
        <stp/>
        <stp>BDP|13510393315295192608</stp>
        <tr r="AK80" s="1"/>
        <tr r="AK80" s="1"/>
        <tr r="AK80" s="1"/>
      </tp>
      <tp t="s">
        <v>#N/A Requesting Data...2664668955</v>
        <stp/>
        <stp>BDP|17130105073237256480</stp>
        <tr r="BC58" s="2"/>
      </tp>
      <tp t="s">
        <v>#N/A Requesting Data...1603926886</v>
        <stp/>
        <stp>BDP|17021025400720370596</stp>
        <tr r="W82" s="2"/>
      </tp>
      <tp t="s">
        <v>#N/A Requesting Data...545816460</v>
        <stp/>
        <stp>BDP|13855569502263391777</stp>
        <tr r="F6" s="8"/>
      </tp>
      <tp t="s">
        <v>#N/A Requesting Data...2230572444</v>
        <stp/>
        <stp>BDP|10869723840790365113</stp>
        <tr r="AO101" s="1"/>
      </tp>
      <tp t="s">
        <v>#N/A Requesting Data...3651738701</v>
        <stp/>
        <stp>BDP|18407344541809033499</stp>
        <tr r="Q206" s="1"/>
      </tp>
      <tp t="s">
        <v>#N/A Requesting Data...2567208606</v>
        <stp/>
        <stp>BDP|10825265711877387642</stp>
        <tr r="AP48" s="3"/>
        <tr r="AP48" s="3"/>
        <tr r="AP48" s="3"/>
      </tp>
      <tp t="s">
        <v>#N/A Requesting Data...1281812151</v>
        <stp/>
        <stp>BDP|12148561424656966121</stp>
        <tr r="W58" s="2"/>
      </tp>
      <tp t="s">
        <v>#N/A Requesting Data...4148576330</v>
        <stp/>
        <stp>BDP|11008149163457822344</stp>
        <tr r="AR132" s="2"/>
      </tp>
      <tp t="s">
        <v>#N/A Requesting Data...924603750</v>
        <stp/>
        <stp>BDP|15375425560553880625</stp>
        <tr r="K5" s="3"/>
        <tr r="K67" s="3"/>
        <tr r="K81" s="3"/>
        <tr r="K86" s="3"/>
        <tr r="K94" s="3"/>
      </tp>
      <tp t="s">
        <v>#N/A Requesting Data...2776954721</v>
        <stp/>
        <stp>BDP|14098585107782352171</stp>
        <tr r="W31" s="2"/>
      </tp>
      <tp t="s">
        <v>#N/A Requesting Data...844514635</v>
        <stp/>
        <stp>BDP|16820088513577158294</stp>
        <tr r="AL88" s="2"/>
        <tr r="AL125" s="2"/>
      </tp>
      <tp t="s">
        <v>#N/A Requesting Data...3223534372</v>
        <stp/>
        <stp>BDP|16063435341512112689</stp>
        <tr r="V59" s="2"/>
      </tp>
      <tp t="s">
        <v>#N/A Requesting Data...1162350309</v>
        <stp/>
        <stp>BDP|15902264273983131163</stp>
        <tr r="AU198" s="1"/>
        <tr r="AU198" s="1"/>
        <tr r="AU198" s="1"/>
      </tp>
      <tp t="s">
        <v>#N/A Requesting Data...3180963820</v>
        <stp/>
        <stp>BDP|11342970271248830568</stp>
        <tr r="E109" s="2"/>
      </tp>
      <tp t="s">
        <v>#N/A N/A</v>
        <stp/>
        <stp>BDP|11282185692243545867</stp>
        <tr r="D6" s="10"/>
      </tp>
      <tp t="s">
        <v>#N/A Requesting Data...1704238350</v>
        <stp/>
        <stp>BDP|15058770973921902660</stp>
        <tr r="J84" s="3"/>
        <tr r="J84" s="3"/>
      </tp>
      <tp t="s">
        <v>#N/A Requesting Data...3917198857</v>
        <stp/>
        <stp>BDP|12020099516058373970</stp>
        <tr r="E23" s="9"/>
      </tp>
      <tp t="s">
        <v>#N/A Requesting Data...2924357734</v>
        <stp/>
        <stp>BDP|14394339449561584071</stp>
        <tr r="F55" s="3"/>
      </tp>
      <tp t="s">
        <v>#N/A Requesting Data...2391665382</v>
        <stp/>
        <stp>BDP|15709106383108666692</stp>
        <tr r="AD164" s="1"/>
      </tp>
      <tp t="s">
        <v>#N/A Requesting Data...816938895</v>
        <stp/>
        <stp>BDP|10607916245546174987</stp>
        <tr r="M24" s="2"/>
        <tr r="M24" s="2"/>
        <tr r="M24" s="2"/>
      </tp>
      <tp t="s">
        <v>#N/A Requesting Data...1127517672</v>
        <stp/>
        <stp>BDP|10341594481828088702</stp>
        <tr r="Q114" s="5"/>
      </tp>
      <tp t="s">
        <v>#N/A Requesting Data...1337850820</v>
        <stp/>
        <stp>BDP|12638824916200166981</stp>
        <tr r="H76" s="1"/>
        <tr r="H76" s="1"/>
      </tp>
      <tp t="s">
        <v>#N/A Requesting Data...980987719</v>
        <stp/>
        <stp>BDP|14764093201377160152</stp>
        <tr r="F44" s="1"/>
      </tp>
      <tp t="s">
        <v>#N/A Requesting Data...2866110575</v>
        <stp/>
        <stp>BDP|14776544628650016105</stp>
        <tr r="V8" s="3"/>
      </tp>
      <tp t="s">
        <v>#N/A Requesting Data...1095349474</v>
        <stp/>
        <stp>BDP|16022199249069895832</stp>
        <tr r="F140" s="2"/>
      </tp>
      <tp t="s">
        <v>#N/A Requesting Data...2358421291</v>
        <stp/>
        <stp>BDP|10432645678247066435</stp>
        <tr r="AI205" s="2"/>
        <tr r="AI206" s="2"/>
      </tp>
      <tp t="s">
        <v>#N/A Requesting Data...3117393057</v>
        <stp/>
        <stp>BDP|14933760880128225164</stp>
        <tr r="X83" s="1"/>
      </tp>
      <tp t="s">
        <v>#N/A Requesting Data...4053499024</v>
        <stp/>
        <stp>BDP|15275398801581504551</stp>
        <tr r="AQ85" s="2"/>
      </tp>
      <tp t="s">
        <v>#N/A Requesting Data...2348543091</v>
        <stp/>
        <stp>BDP|14936609664613352543</stp>
        <tr r="AK64" s="2"/>
        <tr r="AK64" s="2"/>
        <tr r="AK64" s="2"/>
      </tp>
      <tp t="s">
        <v>#N/A Requesting Data...1670769588</v>
        <stp/>
        <stp>BDP|10503349723324931710</stp>
        <tr r="AG136" s="2"/>
        <tr r="AG136" s="2"/>
        <tr r="AG136" s="2"/>
      </tp>
      <tp t="s">
        <v>#N/A Requesting Data...3646663234</v>
        <stp/>
        <stp>BDP|15829038815726434007</stp>
        <tr r="W29" s="2"/>
      </tp>
      <tp t="s">
        <v>#N/A Requesting Data...3698678845</v>
        <stp/>
        <stp>BDP|14468511929373538239</stp>
        <tr r="AO133" s="1"/>
      </tp>
      <tp t="s">
        <v>#N/A Requesting Data...2271820832</v>
        <stp/>
        <stp>BDP|11466288342070789538</stp>
        <tr r="AJ226" s="2"/>
      </tp>
      <tp t="s">
        <v>#N/A Requesting Data...2379119661</v>
        <stp/>
        <stp>BDP|16070279583439976773</stp>
        <tr r="Q18" s="3"/>
      </tp>
      <tp t="s">
        <v>#N/A Requesting Data...2153133914</v>
        <stp/>
        <stp>BDP|11877581005560699697</stp>
        <tr r="AF46" s="2"/>
        <tr r="AF46" s="2"/>
        <tr r="AF89" s="2"/>
        <tr r="AF89" s="2"/>
      </tp>
      <tp t="s">
        <v>#N/A Requesting Data...3259754532</v>
        <stp/>
        <stp>BDP|14238791633163273108</stp>
        <tr r="Q47" s="3"/>
        <tr r="Q73" s="3"/>
        <tr r="Q96" s="3"/>
      </tp>
      <tp t="s">
        <v>#N/A Requesting Data...2670401293</v>
        <stp/>
        <stp>BDP|10462678257028617983</stp>
        <tr r="K62" s="2"/>
        <tr r="K62" s="2"/>
        <tr r="K62" s="2"/>
      </tp>
      <tp t="s">
        <v>#N/A Requesting Data...1129597098</v>
        <stp/>
        <stp>BDP|13607656374335916548</stp>
        <tr r="E102" s="1"/>
        <tr r="E108" s="1"/>
      </tp>
      <tp t="s">
        <v>#N/A Requesting Data...3198679201</v>
        <stp/>
        <stp>BDP|13842053867074755370</stp>
        <tr r="AD45" s="3"/>
        <tr r="AD45" s="3"/>
        <tr r="AD45" s="3"/>
      </tp>
      <tp t="s">
        <v>#N/A Requesting Data...699825479</v>
        <stp/>
        <stp>BDP|15838159447907058507</stp>
        <tr r="AT125" s="1"/>
      </tp>
      <tp t="s">
        <v>#N/A Requesting Data...1108974256</v>
        <stp/>
        <stp>BDP|12248160607259055893</stp>
        <tr r="H101" s="5"/>
      </tp>
      <tp t="s">
        <v>#N/A Requesting Data...2104329606</v>
        <stp/>
        <stp>BDP|14697916195543837509</stp>
        <tr r="M105" s="1"/>
        <tr r="M105" s="1"/>
        <tr r="M160" s="1"/>
        <tr r="M160" s="1"/>
      </tp>
      <tp t="s">
        <v>#N/A Requesting Data...3121829393</v>
        <stp/>
        <stp>BDP|14864264712244052165</stp>
        <tr r="BC46" s="3"/>
      </tp>
      <tp t="s">
        <v>#N/A Requesting Data...4251377036</v>
        <stp/>
        <stp>BDP|16075947864518308395</stp>
        <tr r="AP102" s="2"/>
      </tp>
      <tp t="s">
        <v>#N/A Requesting Data...3016831884</v>
        <stp/>
        <stp>BDP|15415385717625133007</stp>
        <tr r="AN146" s="2"/>
      </tp>
      <tp t="s">
        <v>#N/A Requesting Data...753959113</v>
        <stp/>
        <stp>BDP|15192740200681941110</stp>
        <tr r="E114" s="1"/>
      </tp>
      <tp t="s">
        <v>#N/A Requesting Data...1428604299</v>
        <stp/>
        <stp>BDP|11424739651255802432</stp>
        <tr r="V31" s="2"/>
      </tp>
      <tp t="s">
        <v>#N/A Requesting Data...3702275629</v>
        <stp/>
        <stp>BDP|16513001059159896893</stp>
        <tr r="AS91" s="1"/>
        <tr r="AS122" s="1"/>
      </tp>
      <tp t="s">
        <v>#N/A Requesting Data...2667979624</v>
        <stp/>
        <stp>BDP|12053152264115884244</stp>
        <tr r="K74" s="2"/>
        <tr r="K74" s="2"/>
        <tr r="K74" s="2"/>
        <tr r="K113" s="2"/>
        <tr r="K113" s="2"/>
        <tr r="K113" s="2"/>
        <tr r="K154" s="2"/>
        <tr r="K154" s="2"/>
        <tr r="K154" s="2"/>
        <tr r="K193" s="2"/>
        <tr r="K193" s="2"/>
        <tr r="K193" s="2"/>
        <tr r="K194" s="2"/>
        <tr r="K194" s="2"/>
        <tr r="K194" s="2"/>
        <tr r="K216" s="2"/>
        <tr r="K216" s="2"/>
        <tr r="K216" s="2"/>
        <tr r="K228" s="2"/>
        <tr r="K228" s="2"/>
        <tr r="K228" s="2"/>
      </tp>
      <tp t="s">
        <v>#N/A Requesting Data...2673777449</v>
        <stp/>
        <stp>BDP|12305299007251780379</stp>
        <tr r="AF78" s="3"/>
        <tr r="AF78" s="3"/>
      </tp>
      <tp t="s">
        <v>#N/A Requesting Data...2733905173</v>
        <stp/>
        <stp>BDP|12635661899199385674</stp>
        <tr r="AR32" s="3"/>
        <tr r="AR32" s="3"/>
        <tr r="AR32" s="3"/>
      </tp>
      <tp t="s">
        <v>#N/A Requesting Data...1692688379</v>
        <stp/>
        <stp>BDP|10176792272256504429</stp>
        <tr r="J110" s="3"/>
        <tr r="J110" s="3"/>
        <tr r="J110" s="3"/>
        <tr r="J106" s="3"/>
        <tr r="J106" s="3"/>
        <tr r="J106" s="3"/>
        <tr r="J107" s="3"/>
        <tr r="J107" s="3"/>
        <tr r="J107" s="3"/>
        <tr r="J108" s="3"/>
        <tr r="J108" s="3"/>
        <tr r="J108" s="3"/>
        <tr r="J109" s="3"/>
        <tr r="J109" s="3"/>
        <tr r="J109" s="3"/>
      </tp>
      <tp t="s">
        <v>#N/A Requesting Data...3448294216</v>
        <stp/>
        <stp>BDP|13650038752806822224</stp>
        <tr r="V111" s="2"/>
        <tr r="V180" s="2"/>
        <tr r="V181" s="2"/>
        <tr r="V73" s="2"/>
      </tp>
      <tp t="s">
        <v>#N/A Requesting Data...606647726</v>
        <stp/>
        <stp>BDP|16959603838014526597</stp>
        <tr r="AU46" s="3"/>
        <tr r="AU46" s="3"/>
      </tp>
      <tp t="s">
        <v>#N/A Requesting Data...3433530842</v>
        <stp/>
        <stp>BDP|12827119560622365579</stp>
        <tr r="I18" s="2"/>
      </tp>
      <tp t="s">
        <v>#N/A Requesting Data...1951593175</v>
        <stp/>
        <stp>BDP|16152790460737193249</stp>
        <tr r="AS182" s="1"/>
      </tp>
      <tp t="s">
        <v>#N/A Requesting Data...3172593197</v>
        <stp/>
        <stp>BDP|13705125359660102501</stp>
        <tr r="AD26" s="1"/>
        <tr r="AD131" s="1"/>
      </tp>
      <tp t="s">
        <v>#N/A Requesting Data...1910340395</v>
        <stp/>
        <stp>BDP|11108485035686830291</stp>
        <tr r="Q4" s="3"/>
      </tp>
      <tp t="s">
        <v>#N/A Requesting Data...1819673998</v>
        <stp/>
        <stp>BDP|10885998127068921123</stp>
        <tr r="J24" s="3"/>
        <tr r="J24" s="3"/>
        <tr r="J24" s="3"/>
        <tr r="J79" s="3"/>
        <tr r="J79" s="3"/>
        <tr r="J79" s="3"/>
      </tp>
      <tp t="s">
        <v>#N/A Requesting Data...2438092552</v>
        <stp/>
        <stp>BDP|12492482370725846698</stp>
        <tr r="E68" s="2"/>
        <tr r="E131" s="2"/>
        <tr r="E153" s="2"/>
      </tp>
      <tp t="s">
        <v>#N/A Requesting Data...2759606801</v>
        <stp/>
        <stp>BDP|14233764353040214486</stp>
        <tr r="BC177" s="2"/>
      </tp>
      <tp t="s">
        <v>#N/A Requesting Data...2678380404</v>
        <stp/>
        <stp>BDP|12652914874637715990</stp>
        <tr r="H118" s="1"/>
        <tr r="H118" s="1"/>
        <tr r="H184" s="1"/>
        <tr r="H184" s="1"/>
      </tp>
      <tp t="s">
        <v>#N/A Requesting Data...1571425672</v>
        <stp/>
        <stp>BDP|11742424037036977261</stp>
        <tr r="AQ67" s="2"/>
      </tp>
      <tp t="s">
        <v>#N/A Requesting Data...957092592</v>
        <stp/>
        <stp>BDP|17514246346173393099</stp>
        <tr r="V102" s="2"/>
      </tp>
      <tp t="s">
        <v>#N/A Requesting Data...4139879201</v>
        <stp/>
        <stp>BDP|17902526709200628093</stp>
        <tr r="AS6" s="1"/>
        <tr r="AS208" s="1"/>
      </tp>
      <tp t="s">
        <v>#N/A Requesting Data...2321688376</v>
        <stp/>
        <stp>BDP|12114588961394088756</stp>
        <tr r="AP16" s="3"/>
        <tr r="AP16" s="3"/>
        <tr r="AP16" s="3"/>
      </tp>
      <tp t="s">
        <v>#N/A Requesting Data...3910459404</v>
        <stp/>
        <stp>BDP|11750290960147367006</stp>
        <tr r="AO10" s="3"/>
        <tr r="AO10" s="3"/>
        <tr r="AO10" s="3"/>
      </tp>
      <tp t="s">
        <v>#N/A Requesting Data...3334596430</v>
        <stp/>
        <stp>BDP|13835374001046543467</stp>
        <tr r="H20" s="3"/>
        <tr r="H20" s="3"/>
        <tr r="H20" s="3"/>
        <tr r="H40" s="3"/>
        <tr r="H40" s="3"/>
        <tr r="H40" s="3"/>
        <tr r="H44" s="3"/>
        <tr r="H44" s="3"/>
        <tr r="H44" s="3"/>
      </tp>
      <tp t="s">
        <v>#N/A Requesting Data...4034955216</v>
        <stp/>
        <stp>BDP|16285341155633761183</stp>
        <tr r="K20" s="1"/>
      </tp>
      <tp t="s">
        <v>#N/A Requesting Data...1636206796</v>
        <stp/>
        <stp>BDP|16180283772803499232</stp>
        <tr r="Q38" s="3"/>
      </tp>
      <tp t="s">
        <v>#N/A Requesting Data...638114922</v>
        <stp/>
        <stp>BDP|11136046738092980283</stp>
        <tr r="L8" s="2"/>
        <tr r="L8" s="2"/>
        <tr r="L8" s="2"/>
      </tp>
      <tp t="s">
        <v>#N/A Requesting Data...4021614224</v>
        <stp/>
        <stp>BDP|12691350868590406532</stp>
        <tr r="I116" s="5"/>
      </tp>
      <tp t="s">
        <v>#N/A Requesting Data...3402720874</v>
        <stp/>
        <stp>BDP|13707120664516558083</stp>
        <tr r="Q8" s="3"/>
      </tp>
      <tp t="s">
        <v>#N/A Requesting Data...3958064631</v>
        <stp/>
        <stp>BDP|12780817406431885940</stp>
        <tr r="F42" s="5"/>
      </tp>
      <tp t="s">
        <v>#N/A Requesting Data...991759801</v>
        <stp/>
        <stp>BDP|17720791270096674346</stp>
        <tr r="F81" s="2"/>
      </tp>
      <tp t="s">
        <v>#N/A Requesting Data...3943949328</v>
        <stp/>
        <stp>BDP|10508514351114152682</stp>
        <tr r="N67" s="2"/>
        <tr r="N67" s="2"/>
        <tr r="N67" s="2"/>
      </tp>
      <tp t="s">
        <v>#N/A Requesting Data...4287384840</v>
        <stp/>
        <stp>BDP|10713230948245826183</stp>
        <tr r="N112" s="2"/>
        <tr r="N112" s="2"/>
        <tr r="N150" s="2"/>
        <tr r="N150" s="2"/>
        <tr r="N217" s="2"/>
        <tr r="N217" s="2"/>
        <tr r="N230" s="2"/>
        <tr r="N230" s="2"/>
      </tp>
      <tp t="s">
        <v>#N/A Requesting Data...879554116</v>
        <stp/>
        <stp>BDP|12814941707569332044</stp>
        <tr r="AI90" s="2"/>
        <tr r="AI123" s="2"/>
        <tr r="AI174" s="2"/>
        <tr r="AI175" s="2"/>
      </tp>
      <tp t="s">
        <v>#N/A Requesting Data...1495348549</v>
        <stp/>
        <stp>BDP|11170229046262086796</stp>
        <tr r="I182" s="2"/>
      </tp>
      <tp t="s">
        <v>#N/A Requesting Data...4171046217</v>
        <stp/>
        <stp>BDP|10004744637584715280</stp>
        <tr r="K33" s="1"/>
        <tr r="K137" s="1"/>
        <tr r="K202" s="1"/>
      </tp>
      <tp t="s">
        <v>#N/A Requesting Data...1898547022</v>
        <stp/>
        <stp>BDP|16440252353616744594</stp>
        <tr r="F112" s="1"/>
        <tr r="F66" s="1"/>
      </tp>
      <tp t="s">
        <v>#N/A Requesting Data...3282932102</v>
        <stp/>
        <stp>BDP|15824853131744865887</stp>
        <tr r="E105" s="2"/>
      </tp>
      <tp t="s">
        <v>#N/A Requesting Data...3566715739</v>
        <stp/>
        <stp>BDP|17086266461251982021</stp>
        <tr r="AQ86" s="2"/>
        <tr r="AQ222" s="2"/>
      </tp>
      <tp t="s">
        <v>#N/A Requesting Data...2528763453</v>
        <stp/>
        <stp>BDP|11534009257721980770</stp>
        <tr r="L63" s="2"/>
        <tr r="L63" s="2"/>
        <tr r="L63" s="2"/>
      </tp>
      <tp t="s">
        <v>#N/A Requesting Data...2732980365</v>
        <stp/>
        <stp>BDP|13625089515568125869</stp>
        <tr r="AM173" s="1"/>
        <tr r="AM173" s="1"/>
      </tp>
      <tp t="s">
        <v>#N/A Requesting Data...983659488</v>
        <stp/>
        <stp>BDP|16047590666624636355</stp>
        <tr r="AM8" s="3"/>
        <tr r="AM8" s="3"/>
        <tr r="AM8" s="3"/>
      </tp>
      <tp t="s">
        <v>#N/A Requesting Data...2809950391</v>
        <stp/>
        <stp>BDP|15622723380078920028</stp>
        <tr r="F137" s="2"/>
      </tp>
      <tp t="s">
        <v>#N/A Requesting Data...2642989410</v>
        <stp/>
        <stp>BDP|13270091735800346220</stp>
        <tr r="AN176" s="2"/>
      </tp>
      <tp t="s">
        <v>#N/A Requesting Data...2226354585</v>
        <stp/>
        <stp>BDP|11505623758195895584</stp>
        <tr r="AS8" s="3"/>
        <tr r="AS8" s="3"/>
        <tr r="AS8" s="3"/>
      </tp>
      <tp t="s">
        <v>#N/A Requesting Data...1449214341</v>
        <stp/>
        <stp>BDP|15221043335306456288</stp>
        <tr r="W63" s="3"/>
        <tr r="W90" s="3"/>
      </tp>
      <tp t="s">
        <v>#N/A Requesting Data...2842710417</v>
        <stp/>
        <stp>BDP|12591976562549965661</stp>
        <tr r="AT19" s="3"/>
        <tr r="AT19" s="3"/>
        <tr r="AT19" s="3"/>
      </tp>
      <tp t="s">
        <v>#N/A Requesting Data...1326026917</v>
        <stp/>
        <stp>BDP|15816933049128890257</stp>
        <tr r="AR30" s="2"/>
      </tp>
      <tp t="s">
        <v>#N/A Requesting Data...2741353761</v>
        <stp/>
        <stp>BDP|16441212460090883022</stp>
        <tr r="E120" s="1"/>
        <tr r="E169" s="1"/>
      </tp>
      <tp t="s">
        <v>#N/A Requesting Data...937987285</v>
        <stp/>
        <stp>BDP|17340048652080970038</stp>
        <tr r="AL47" s="1"/>
      </tp>
      <tp t="s">
        <v>#N/A Requesting Data...2867526937</v>
        <stp/>
        <stp>BDP|13934413450022559227</stp>
        <tr r="AT39" s="2"/>
        <tr r="AT39" s="2"/>
        <tr r="AT39" s="2"/>
        <tr r="H39" s="2"/>
        <tr r="H39" s="2"/>
        <tr r="H39" s="2"/>
        <tr r="H72" s="2"/>
        <tr r="H72" s="2"/>
        <tr r="H72" s="2"/>
        <tr r="AT72" s="2"/>
        <tr r="AT72" s="2"/>
        <tr r="AT72" s="2"/>
      </tp>
      <tp t="s">
        <v>#N/A Requesting Data...4199792496</v>
        <stp/>
        <stp>BDP|17725399041734182616</stp>
        <tr r="AI4" s="3"/>
        <tr r="AI4" s="3"/>
        <tr r="AI4" s="3"/>
      </tp>
      <tp t="s">
        <v>#N/A Requesting Data...956974851</v>
        <stp/>
        <stp>BDP|10463213140054944030</stp>
        <tr r="Q42" s="1"/>
      </tp>
      <tp t="s">
        <v>#N/A Requesting Data...1806932470</v>
        <stp/>
        <stp>BDP|11267555116362967571</stp>
        <tr r="I118" s="2"/>
        <tr r="I171" s="2"/>
      </tp>
      <tp t="s">
        <v>#N/A Requesting Data...2402421884</v>
        <stp/>
        <stp>BDP|16807773161124955180</stp>
        <tr r="V45" s="3"/>
      </tp>
      <tp t="s">
        <v>#N/A Requesting Data...1337281625</v>
        <stp/>
        <stp>BDP|17482977674243821808</stp>
        <tr r="AQ15" s="3"/>
        <tr r="AQ15" s="3"/>
        <tr r="AQ15" s="3"/>
      </tp>
      <tp t="s">
        <v>#N/A Requesting Data...3885630911</v>
        <stp/>
        <stp>BDP|12365185475374830295</stp>
        <tr r="W166" s="1"/>
      </tp>
      <tp t="s">
        <v>#N/A Requesting Data...3464915824</v>
        <stp/>
        <stp>BDP|16400096112331664479</stp>
        <tr r="AP21" s="2"/>
        <tr r="AP45" s="2"/>
        <tr r="AP83" s="2"/>
        <tr r="AP141" s="2"/>
        <tr r="AP148" s="2"/>
        <tr r="AP177" s="2"/>
      </tp>
      <tp t="s">
        <v>#N/A Requesting Data...2518103121</v>
        <stp/>
        <stp>BDP|17080397841307239545</stp>
        <tr r="AL5" s="3"/>
        <tr r="AL5" s="3"/>
        <tr r="AL67" s="3"/>
        <tr r="AL67" s="3"/>
        <tr r="AL81" s="3"/>
        <tr r="AL81" s="3"/>
        <tr r="AL86" s="3"/>
        <tr r="AL86" s="3"/>
        <tr r="AL94" s="3"/>
        <tr r="AL94" s="3"/>
      </tp>
      <tp t="s">
        <v>#N/A Requesting Data...760594862</v>
        <stp/>
        <stp>BDP|10571107260505857038</stp>
        <tr r="AT94" s="1"/>
      </tp>
      <tp t="s">
        <v>#N/A Requesting Data...4264341220</v>
        <stp/>
        <stp>BDP|11567684610455690157</stp>
        <tr r="AN100" s="2"/>
        <tr r="AN147" s="2"/>
        <tr r="AN165" s="2"/>
        <tr r="AN221" s="2"/>
      </tp>
      <tp t="s">
        <v>#N/A Requesting Data...2416161968</v>
        <stp/>
        <stp>BDP|15901670817742479238</stp>
        <tr r="AC84" s="2"/>
        <tr r="AC84" s="2"/>
      </tp>
      <tp t="s">
        <v>#N/A Requesting Data...1212691254</v>
        <stp/>
        <stp>BDP|14007977265178874149</stp>
        <tr r="AF97" s="3"/>
        <tr r="AF97" s="3"/>
      </tp>
      <tp t="s">
        <v>#N/A Requesting Data...1565257905</v>
        <stp/>
        <stp>BDP|15007218359225236541</stp>
        <tr r="AI22" s="3"/>
        <tr r="AI22" s="3"/>
        <tr r="AI22" s="3"/>
      </tp>
      <tp t="s">
        <v>#N/A Requesting Data...3822505290</v>
        <stp/>
        <stp>BDP|16097931409395705834</stp>
        <tr r="Q145" s="2"/>
      </tp>
      <tp t="s">
        <v>#N/A Requesting Data...1464411357</v>
        <stp/>
        <stp>BDP|16283854944789800157</stp>
        <tr r="Q14" s="2"/>
        <tr r="Q117" s="2"/>
      </tp>
      <tp t="s">
        <v>#N/A Requesting Data...675041534</v>
        <stp/>
        <stp>BDP|10053030314536134580</stp>
        <tr r="N79" s="2"/>
        <tr r="N79" s="2"/>
        <tr r="N79" s="2"/>
      </tp>
      <tp t="s">
        <v>#N/A Requesting Data...4087057208</v>
        <stp/>
        <stp>BDP|12438151125552219184</stp>
        <tr r="H45" s="1"/>
        <tr r="H45" s="1"/>
      </tp>
      <tp t="s">
        <v>#N/A Requesting Data...3546607862</v>
        <stp/>
        <stp>BDP|16638583243124551165</stp>
        <tr r="W133" s="1"/>
        <tr r="W9" s="1"/>
      </tp>
      <tp t="s">
        <v>#N/A Requesting Data...2597585272</v>
        <stp/>
        <stp>BDP|14093094756453884090</stp>
        <tr r="I3" s="5"/>
      </tp>
      <tp t="s">
        <v>#N/A Requesting Data...3925836859</v>
        <stp/>
        <stp>BDP|13565395579875958028</stp>
        <tr r="N105" s="2"/>
        <tr r="N105" s="2"/>
        <tr r="N105" s="2"/>
      </tp>
      <tp t="s">
        <v>#N/A Requesting Data...1071448219</v>
        <stp/>
        <stp>BDP|11629739042970909004</stp>
        <tr r="AI91" s="3"/>
        <tr r="AI91" s="3"/>
        <tr r="AI91" s="3"/>
      </tp>
      <tp t="s">
        <v>#N/A Requesting Data...2728370976</v>
        <stp/>
        <stp>BDP|16039697272960782520</stp>
        <tr r="K69" s="1"/>
      </tp>
      <tp t="s">
        <v>#N/A Requesting Data...1589291491</v>
        <stp/>
        <stp>BDP|14221093390548581709</stp>
        <tr r="H73" s="2"/>
        <tr r="H73" s="2"/>
        <tr r="H73" s="2"/>
        <tr r="AT73" s="2"/>
        <tr r="AT73" s="2"/>
        <tr r="AT73" s="2"/>
        <tr r="H111" s="2"/>
        <tr r="H111" s="2"/>
        <tr r="H111" s="2"/>
        <tr r="AT111" s="2"/>
        <tr r="AT111" s="2"/>
        <tr r="AT111" s="2"/>
        <tr r="H180" s="2"/>
        <tr r="H180" s="2"/>
        <tr r="H180" s="2"/>
        <tr r="AT180" s="2"/>
        <tr r="AT180" s="2"/>
        <tr r="AT180" s="2"/>
        <tr r="H181" s="2"/>
        <tr r="H181" s="2"/>
        <tr r="H181" s="2"/>
        <tr r="AT181" s="2"/>
        <tr r="AT181" s="2"/>
        <tr r="AT181" s="2"/>
      </tp>
      <tp t="s">
        <v>#N/A Requesting Data...2111556415</v>
        <stp/>
        <stp>BDP|11092216735375644732</stp>
        <tr r="I17" s="3"/>
        <tr r="I17" s="3"/>
      </tp>
      <tp t="s">
        <v>#N/A Requesting Data...4042362943</v>
        <stp/>
        <stp>BDP|13567534847848318831</stp>
        <tr r="AR129" s="2"/>
      </tp>
      <tp t="s">
        <v>#N/A Requesting Data...2828124201</v>
        <stp/>
        <stp>BDP|10494783819187430301</stp>
        <tr r="AO28" s="2"/>
      </tp>
      <tp t="s">
        <v>#N/A Requesting Data...1905690030</v>
        <stp/>
        <stp>BDP|13040956980618488805</stp>
        <tr r="X137" s="1"/>
        <tr r="X202" s="1"/>
        <tr r="X33" s="1"/>
      </tp>
      <tp t="s">
        <v>#N/A Requesting Data...2185474451</v>
        <stp/>
        <stp>BDP|10627653369865919720</stp>
        <tr r="AC151" s="2"/>
        <tr r="AC151" s="2"/>
      </tp>
      <tp t="s">
        <v>#N/A Requesting Data...1385872089</v>
        <stp/>
        <stp>BDP|10225704483884677967</stp>
        <tr r="AP112" s="2"/>
        <tr r="AP150" s="2"/>
        <tr r="AP217" s="2"/>
        <tr r="AP230" s="2"/>
      </tp>
      <tp t="s">
        <v>#N/A N/A</v>
        <stp/>
        <stp>BDP|13300407992764295824</stp>
        <tr r="N183" s="1"/>
        <tr r="N28" s="1"/>
      </tp>
      <tp t="s">
        <v>#N/A Requesting Data...3394545023</v>
        <stp/>
        <stp>BDP|16097653368572833641</stp>
        <tr r="I42" s="5"/>
      </tp>
      <tp t="s">
        <v>#N/A Requesting Data...3299695540</v>
        <stp/>
        <stp>BDP|14308756839582793096</stp>
        <tr r="W133" s="2"/>
      </tp>
      <tp t="s">
        <v>#N/A Requesting Data...4077948717</v>
        <stp/>
        <stp>BDP|15768115246506227436</stp>
        <tr r="Q150" s="1"/>
      </tp>
      <tp t="s">
        <v>#N/A Requesting Data...2618016909</v>
        <stp/>
        <stp>BDP|15087483579893427743</stp>
        <tr r="AU34" s="3"/>
        <tr r="AU34" s="3"/>
      </tp>
      <tp t="s">
        <v>#N/A Requesting Data...896184727</v>
        <stp/>
        <stp>BDP|16431096910027814246</stp>
        <tr r="N5" s="3"/>
        <tr r="N5" s="3"/>
        <tr r="N5" s="3"/>
        <tr r="N67" s="3"/>
        <tr r="N67" s="3"/>
        <tr r="N67" s="3"/>
        <tr r="N81" s="3"/>
        <tr r="N81" s="3"/>
        <tr r="N81" s="3"/>
        <tr r="N86" s="3"/>
        <tr r="N86" s="3"/>
        <tr r="N86" s="3"/>
        <tr r="N94" s="3"/>
        <tr r="N94" s="3"/>
        <tr r="N94" s="3"/>
      </tp>
      <tp t="s">
        <v>#N/A Requesting Data...825907120</v>
        <stp/>
        <stp>BDP|10622462729463036785</stp>
        <tr r="AK125" s="1"/>
        <tr r="AK125" s="1"/>
        <tr r="AK125" s="1"/>
      </tp>
      <tp t="s">
        <v>#N/A Requesting Data...3392865172</v>
        <stp/>
        <stp>BDP|11843743459527015641</stp>
        <tr r="J29" s="3"/>
        <tr r="J29" s="3"/>
        <tr r="J29" s="3"/>
        <tr r="J35" s="3"/>
        <tr r="J35" s="3"/>
        <tr r="J35" s="3"/>
        <tr r="J62" s="3"/>
        <tr r="J62" s="3"/>
        <tr r="J62" s="3"/>
        <tr r="J89" s="3"/>
        <tr r="J89" s="3"/>
        <tr r="J89" s="3"/>
        <tr r="J95" s="3"/>
        <tr r="J95" s="3"/>
        <tr r="J95" s="3"/>
      </tp>
      <tp t="s">
        <v>#N/A Requesting Data...3520467770</v>
        <stp/>
        <stp>BDP|11026951917962635958</stp>
        <tr r="AD28" s="2"/>
        <tr r="AD28" s="2"/>
        <tr r="AD28" s="2"/>
      </tp>
      <tp t="s">
        <v>#N/A Requesting Data...2397863925</v>
        <stp/>
        <stp>BDP|11379421705870795726</stp>
        <tr r="F85" s="2"/>
      </tp>
      <tp t="s">
        <v>#N/A Requesting Data...1701885720</v>
        <stp/>
        <stp>BDP|16722562015451253170</stp>
        <tr r="AF105" s="3"/>
        <tr r="AF105" s="3"/>
        <tr r="AF31" s="3"/>
        <tr r="AF31" s="3"/>
      </tp>
      <tp t="s">
        <v>#N/A Requesting Data...2257902587</v>
        <stp/>
        <stp>BDP|15211996901569852737</stp>
        <tr r="F135" s="2"/>
      </tp>
      <tp t="s">
        <v>#N/A Requesting Data...1914743789</v>
        <stp/>
        <stp>BDP|16556133413654232065</stp>
        <tr r="AG32" s="2"/>
        <tr r="AG32" s="2"/>
        <tr r="AG32" s="2"/>
        <tr r="AG223" s="2"/>
        <tr r="AG223" s="2"/>
        <tr r="AG223" s="2"/>
        <tr r="AG233" s="2"/>
        <tr r="AG233" s="2"/>
        <tr r="AG233" s="2"/>
      </tp>
      <tp t="s">
        <v>#N/A N/A</v>
        <stp/>
        <stp>BDP|13167234970547762344</stp>
        <tr r="N123" s="1"/>
        <tr r="N185" s="1"/>
      </tp>
      <tp t="s">
        <v>#N/A Requesting Data...2507019342</v>
        <stp/>
        <stp>BDP|17600973821687755965</stp>
        <tr r="AM159" s="1"/>
        <tr r="AM159" s="1"/>
      </tp>
      <tp t="s">
        <v>#N/A Requesting Data...3008706712</v>
        <stp/>
        <stp>BDP|11905765414322916733</stp>
        <tr r="V107" s="1"/>
        <tr r="V149" s="1"/>
      </tp>
      <tp t="s">
        <v>#N/A Requesting Data...672058006</v>
        <stp/>
        <stp>BDP|13437095490340898854</stp>
        <tr r="V80" s="1"/>
      </tp>
      <tp t="s">
        <v>#N/A Requesting Data...2273850804</v>
        <stp/>
        <stp>BDP|15015151440475089754</stp>
        <tr r="AD101" s="1"/>
      </tp>
      <tp t="s">
        <v>#N/A Requesting Data...2976148649</v>
        <stp/>
        <stp>BDP|12018072645066020229</stp>
        <tr r="AO123" s="1"/>
        <tr r="AO185" s="1"/>
      </tp>
      <tp t="s">
        <v>#N/A Requesting Data...3828652585</v>
        <stp/>
        <stp>BDP|10956832189535793743</stp>
        <tr r="F125" s="5"/>
        <tr r="F72" s="5"/>
        <tr r="F95" s="5"/>
      </tp>
      <tp t="s">
        <v>#N/A Requesting Data...1790293651</v>
        <stp/>
        <stp>BDP|15682776676275374243</stp>
        <tr r="Q48" s="3"/>
      </tp>
      <tp t="s">
        <v>#N/A Requesting Data...2333816741</v>
        <stp/>
        <stp>BDP|16710035433336589120</stp>
        <tr r="H67" s="2"/>
        <tr r="H67" s="2"/>
        <tr r="H67" s="2"/>
        <tr r="AT67" s="2"/>
        <tr r="AT67" s="2"/>
        <tr r="AT67" s="2"/>
      </tp>
      <tp t="s">
        <v>#N/A Requesting Data...2278753414</v>
        <stp/>
        <stp>BDP|17492067860806081521</stp>
        <tr r="K29" s="1"/>
        <tr r="K140" s="1"/>
        <tr r="K201" s="1"/>
      </tp>
      <tp t="s">
        <v>#N/A Requesting Data...2599494656</v>
        <stp/>
        <stp>BDP|13492497235016942015</stp>
        <tr r="AA95" s="1"/>
      </tp>
      <tp t="s">
        <v>#N/A Requesting Data...3959938366</v>
        <stp/>
        <stp>BDP|18421665726738296667</stp>
        <tr r="AR30" s="3"/>
        <tr r="AR30" s="3"/>
        <tr r="AR30" s="3"/>
        <tr r="AR37" s="3"/>
        <tr r="AR37" s="3"/>
        <tr r="AR37" s="3"/>
      </tp>
      <tp t="s">
        <v>#N/A Requesting Data...2030562428</v>
        <stp/>
        <stp>BDP|15650569067366204251</stp>
        <tr r="Q24" s="2"/>
      </tp>
      <tp t="s">
        <v>#N/A Requesting Data...1537720453</v>
        <stp/>
        <stp>BDP|13429947103658080036</stp>
        <tr r="AI119" s="2"/>
        <tr r="AI160" s="2"/>
      </tp>
      <tp t="s">
        <v>#N/A Requesting Data...2597909879</v>
        <stp/>
        <stp>BDP|14593471568522209680</stp>
        <tr r="H4" s="1"/>
        <tr r="H4" s="1"/>
      </tp>
      <tp t="s">
        <v>#N/A Requesting Data...1598394106</v>
        <stp/>
        <stp>BDP|16996207712414902327</stp>
        <tr r="Q88" s="2"/>
        <tr r="Q92" s="2"/>
        <tr r="Q125" s="2"/>
      </tp>
      <tp t="s">
        <v>#N/A Requesting Data...1345496328</v>
        <stp/>
        <stp>BDP|18265165476219091524</stp>
        <tr r="AJ36" s="2"/>
        <tr r="AJ96" s="2"/>
        <tr r="AJ126" s="2"/>
      </tp>
      <tp t="s">
        <v>#N/A Requesting Data...1921259401</v>
        <stp/>
        <stp>BDP|17693748506432268060</stp>
        <tr r="AJ10" s="2"/>
        <tr r="AJ40" s="2"/>
        <tr r="AJ178" s="2"/>
        <tr r="AJ179" s="2"/>
      </tp>
      <tp t="s">
        <v>#N/A Requesting Data...2945713101</v>
        <stp/>
        <stp>BDP|16379540854335545163</stp>
        <tr r="AF59" s="2"/>
        <tr r="AF59" s="2"/>
      </tp>
      <tp t="s">
        <v>#N/A Requesting Data...2979360759</v>
        <stp/>
        <stp>BDP|17863498305584210568</stp>
        <tr r="N226" s="2"/>
        <tr r="N226" s="2"/>
        <tr r="N226" s="2"/>
      </tp>
      <tp t="s">
        <v>#N/A Requesting Data...1416960985</v>
        <stp/>
        <stp>BDP|12272316053262251424</stp>
        <tr r="AK42" s="1"/>
        <tr r="AK42" s="1"/>
        <tr r="AK42" s="1"/>
      </tp>
      <tp t="s">
        <v>#N/A Requesting Data...3759212118</v>
        <stp/>
        <stp>BDP|16137480702174801430</stp>
        <tr r="AE25" s="1"/>
      </tp>
      <tp t="s">
        <v>#N/A Requesting Data...3000684108</v>
        <stp/>
        <stp>BDP|16545197439594429215</stp>
        <tr r="AC79" s="2"/>
        <tr r="AC79" s="2"/>
      </tp>
      <tp t="s">
        <v>#N/A Requesting Data...3367610996</v>
        <stp/>
        <stp>BDP|14810275144410986028</stp>
        <tr r="F35" s="2"/>
      </tp>
      <tp t="s">
        <v>#N/A Requesting Data...3955214960</v>
        <stp/>
        <stp>BDP|12592583061761534299</stp>
        <tr r="AU7" s="3"/>
        <tr r="AU7" s="3"/>
      </tp>
      <tp t="s">
        <v>#N/A Requesting Data...1526671090</v>
        <stp/>
        <stp>BDP|17258713524780763001</stp>
        <tr r="W114" s="1"/>
      </tp>
      <tp t="s">
        <v>#N/A Requesting Data...3848617396</v>
        <stp/>
        <stp>BDP|18151409462921518961</stp>
        <tr r="H21" s="3"/>
        <tr r="H21" s="3"/>
        <tr r="H21" s="3"/>
      </tp>
      <tp t="s">
        <v>#N/A Requesting Data...3310799802</v>
        <stp/>
        <stp>BDP|13142131902201753177</stp>
        <tr r="I87" s="1"/>
      </tp>
      <tp t="s">
        <v>#N/A Requesting Data...3518615216</v>
        <stp/>
        <stp>BDP|12289905695450040078</stp>
        <tr r="M18" s="3"/>
        <tr r="M18" s="3"/>
        <tr r="M18" s="3"/>
      </tp>
      <tp t="s">
        <v>#N/A Requesting Data...1433370787</v>
        <stp/>
        <stp>BDP|15750416724360432166</stp>
        <tr r="F121" s="1"/>
        <tr r="F49" s="1"/>
      </tp>
      <tp t="s">
        <v>#N/A Requesting Data...1557693052</v>
        <stp/>
        <stp>BDP|17945310974502926357</stp>
        <tr r="K21" s="3"/>
      </tp>
      <tp t="s">
        <v>#N/A Requesting Data...2302194309</v>
        <stp/>
        <stp>BDP|15306628205049091845</stp>
        <tr r="M193" s="1"/>
        <tr r="M193" s="1"/>
      </tp>
      <tp t="s">
        <v>#N/A Requesting Data...4218800158</v>
        <stp/>
        <stp>BDP|17890732569792860690</stp>
        <tr r="E164" s="1"/>
      </tp>
      <tp t="s">
        <v>#N/A Requesting Data...1204212221</v>
        <stp/>
        <stp>BDP|11552331719815543492</stp>
        <tr r="F106" s="5"/>
        <tr r="F64" s="5"/>
      </tp>
      <tp t="s">
        <v>#N/A Requesting Data...707546382</v>
        <stp/>
        <stp>BDP|15353174761993351354</stp>
        <tr r="AV85" s="2"/>
        <tr r="AV85" s="2"/>
      </tp>
      <tp t="s">
        <v>#N/A Requesting Data...2188217684</v>
        <stp/>
        <stp>BDP|13881146124021928324</stp>
        <tr r="AJ191" s="2"/>
        <tr r="AJ192" s="2"/>
      </tp>
      <tp t="s">
        <v>#N/A Requesting Data...2594611235</v>
        <stp/>
        <stp>BDP|12383306936576013664</stp>
        <tr r="Z65" s="1"/>
      </tp>
      <tp t="s">
        <v>#N/A Requesting Data...3045822890</v>
        <stp/>
        <stp>BDP|15583263655859474919</stp>
        <tr r="L60" s="2"/>
        <tr r="L60" s="2"/>
        <tr r="L60" s="2"/>
      </tp>
      <tp t="s">
        <v>#N/A Requesting Data...3513754851</v>
        <stp/>
        <stp>BDP|16541103824125521278</stp>
        <tr r="AK47" s="3"/>
        <tr r="AK47" s="3"/>
        <tr r="AK47" s="3"/>
        <tr r="AK73" s="3"/>
        <tr r="AK73" s="3"/>
        <tr r="AK73" s="3"/>
        <tr r="AK96" s="3"/>
        <tr r="AK96" s="3"/>
        <tr r="AK96" s="3"/>
      </tp>
      <tp t="s">
        <v>#N/A Requesting Data...1287756716</v>
        <stp/>
        <stp>BDP|17359424901428190920</stp>
        <tr r="AD38" s="1"/>
        <tr r="AD58" s="1"/>
      </tp>
      <tp t="s">
        <v>#N/A Requesting Data...1445776094</v>
        <stp/>
        <stp>BDP|13688669103794134316</stp>
        <tr r="H5" s="2"/>
        <tr r="H5" s="2"/>
        <tr r="H5" s="2"/>
        <tr r="AT5" s="2"/>
        <tr r="AT5" s="2"/>
        <tr r="AT5" s="2"/>
        <tr r="H27" s="2"/>
        <tr r="H27" s="2"/>
        <tr r="H27" s="2"/>
        <tr r="AT27" s="2"/>
        <tr r="AT27" s="2"/>
        <tr r="AT27" s="2"/>
        <tr r="H101" s="2"/>
        <tr r="H101" s="2"/>
        <tr r="H101" s="2"/>
        <tr r="AT101" s="2"/>
        <tr r="AT101" s="2"/>
        <tr r="AT101" s="2"/>
        <tr r="H166" s="2"/>
        <tr r="H166" s="2"/>
        <tr r="H166" s="2"/>
        <tr r="AT166" s="2"/>
        <tr r="AT166" s="2"/>
        <tr r="AT166" s="2"/>
        <tr r="H167" s="2"/>
        <tr r="H167" s="2"/>
        <tr r="H167" s="2"/>
        <tr r="AT167" s="2"/>
        <tr r="AT167" s="2"/>
        <tr r="AT167" s="2"/>
      </tp>
      <tp t="s">
        <v>#N/A Requesting Data...1104096984</v>
        <stp/>
        <stp>BDP|11402634927213227416</stp>
        <tr r="AL198" s="1"/>
      </tp>
      <tp t="s">
        <v>#N/A Requesting Data...3551206454</v>
        <stp/>
        <stp>BDP|10257001832627035633</stp>
        <tr r="Q13" s="2"/>
        <tr r="Q155" s="2"/>
        <tr r="Q219" s="2"/>
      </tp>
      <tp t="s">
        <v>#N/A Requesting Data...2585492832</v>
        <stp/>
        <stp>BDP|16434739626855522472</stp>
        <tr r="Q62" s="1"/>
      </tp>
      <tp t="s">
        <v>#N/A Requesting Data...3761008375</v>
        <stp/>
        <stp>BDP|11520423803660677711</stp>
        <tr r="N114" s="1"/>
      </tp>
      <tp t="s">
        <v>#N/A Requesting Data...1447337018</v>
        <stp/>
        <stp>BDP|10731322507848515949</stp>
        <tr r="AF151" s="2"/>
        <tr r="AF151" s="2"/>
        <tr r="AF151" s="2"/>
      </tp>
      <tp t="s">
        <v>#N/A Requesting Data...3298316489</v>
        <stp/>
        <stp>BDP|12753527343794749520</stp>
        <tr r="Z84" s="1"/>
      </tp>
      <tp t="s">
        <v>#N/A Requesting Data...2698740865</v>
        <stp/>
        <stp>BDP|10277475244442033024</stp>
        <tr r="W137" s="1"/>
        <tr r="W202" s="1"/>
        <tr r="W33" s="1"/>
      </tp>
      <tp t="s">
        <v>#N/A N/A</v>
        <stp/>
        <stp>BDP|13059811194537210747</stp>
        <tr r="N79" s="1"/>
      </tp>
      <tp t="s">
        <v>#N/A Requesting Data...1991317592</v>
        <stp/>
        <stp>BDP|17300069013264743028</stp>
        <tr r="I183" s="1"/>
        <tr r="I28" s="1"/>
      </tp>
      <tp t="s">
        <v>#N/A Requesting Data...1364339552</v>
        <stp/>
        <stp>BDP|10986536298027294930</stp>
        <tr r="AE95" s="1"/>
      </tp>
      <tp t="s">
        <v>#N/A Requesting Data...2886061170</v>
        <stp/>
        <stp>BDP|11129152273547200260</stp>
        <tr r="Q102" s="3"/>
      </tp>
      <tp t="s">
        <v>#N/A Requesting Data...1888314788</v>
        <stp/>
        <stp>BDP|12870194530620438263</stp>
        <tr r="F4" s="5"/>
      </tp>
      <tp t="s">
        <v>#N/A Requesting Data...3248153858</v>
        <stp/>
        <stp>BDP|15747592839348022942</stp>
        <tr r="AI3" s="2"/>
      </tp>
      <tp t="s">
        <v>#N/A Requesting Data...4164013270</v>
        <stp/>
        <stp>BDP|14113248474592116138</stp>
        <tr r="J51" s="2"/>
      </tp>
      <tp t="s">
        <v>#N/A Requesting Data...4075584103</v>
        <stp/>
        <stp>BDP|17877259716867033181</stp>
        <tr r="Q29" s="2"/>
      </tp>
      <tp t="s">
        <v>#N/A Requesting Data...2245838987</v>
        <stp/>
        <stp>BDP|14042874240313565911</stp>
        <tr r="AU7" s="1"/>
        <tr r="AU7" s="1"/>
        <tr r="AU7" s="1"/>
      </tp>
      <tp t="s">
        <v>#N/A Requesting Data...2967154798</v>
        <stp/>
        <stp>BDP|15895795933136226524</stp>
        <tr r="AO46" s="3"/>
        <tr r="AO46" s="3"/>
        <tr r="AO46" s="3"/>
      </tp>
      <tp t="s">
        <v>#N/A Requesting Data...3525662931</v>
        <stp/>
        <stp>BDP|17315671404774793755</stp>
        <tr r="X61" s="1"/>
      </tp>
      <tp t="s">
        <v>#N/A Requesting Data...2294131146</v>
        <stp/>
        <stp>BDP|17380375120757403321</stp>
        <tr r="AO36" s="3"/>
        <tr r="AO36" s="3"/>
        <tr r="AO36" s="3"/>
      </tp>
      <tp t="s">
        <v>#N/A Requesting Data...2683027734</v>
        <stp/>
        <stp>BDP|10525076626570184072</stp>
        <tr r="BC24" s="2"/>
      </tp>
      <tp t="s">
        <v>#N/A Requesting Data...1180078559</v>
        <stp/>
        <stp>BDP|18280892209551124316</stp>
        <tr r="AL18" s="3"/>
        <tr r="AL18" s="3"/>
      </tp>
      <tp t="s">
        <v>#N/A Requesting Data...3601249954</v>
        <stp/>
        <stp>BDP|17940472070491582790</stp>
        <tr r="W169" s="2"/>
        <tr r="W168" s="2"/>
      </tp>
      <tp t="s">
        <v>#N/A Requesting Data...4229926516</v>
        <stp/>
        <stp>BDP|15635867986074192354</stp>
        <tr r="AT157" s="1"/>
      </tp>
      <tp t="s">
        <v>#N/A Requesting Data...2440357663</v>
        <stp/>
        <stp>BDP|11141318114453217240</stp>
        <tr r="J98" s="3"/>
        <tr r="J98" s="3"/>
        <tr r="J98" s="3"/>
      </tp>
      <tp t="s">
        <v>#N/A Requesting Data...3341919373</v>
        <stp/>
        <stp>BDP|13667034589861735896</stp>
        <tr r="H36" s="1"/>
        <tr r="H36" s="1"/>
        <tr r="H148" s="1"/>
        <tr r="H148" s="1"/>
      </tp>
      <tp t="s">
        <v>#N/A Requesting Data...4092672857</v>
        <stp/>
        <stp>BDP|14598427406316107423</stp>
        <tr r="Z61" s="1"/>
      </tp>
      <tp t="s">
        <v>#N/A Requesting Data...3151824220</v>
        <stp/>
        <stp>BDP|17392376114217763056</stp>
        <tr r="AM128" s="1"/>
        <tr r="AM128" s="1"/>
        <tr r="AM12" s="1"/>
        <tr r="AM12" s="1"/>
      </tp>
      <tp t="s">
        <v>#N/A Requesting Data...2493452984</v>
        <stp/>
        <stp>BDP|12590445354441020076</stp>
        <tr r="AJ5" s="3"/>
        <tr r="AJ5" s="3"/>
        <tr r="AJ67" s="3"/>
        <tr r="AJ67" s="3"/>
        <tr r="AJ81" s="3"/>
        <tr r="AJ81" s="3"/>
        <tr r="AJ86" s="3"/>
        <tr r="AJ86" s="3"/>
        <tr r="AJ94" s="3"/>
        <tr r="AJ94" s="3"/>
      </tp>
      <tp t="s">
        <v>#N/A Requesting Data...4092928244</v>
        <stp/>
        <stp>BDP|18443371338122967801</stp>
        <tr r="N12" s="2"/>
        <tr r="N12" s="2"/>
        <tr r="N12" s="2"/>
      </tp>
      <tp t="s">
        <v>#N/A Requesting Data...3952522908</v>
        <stp/>
        <stp>BDP|11561674628672834504</stp>
        <tr r="J66" s="2"/>
      </tp>
      <tp t="s">
        <v>#N/A Requesting Data...2353231288</v>
        <stp/>
        <stp>BDP|13204476428365874270</stp>
        <tr r="W119" s="2"/>
        <tr r="W160" s="2"/>
      </tp>
      <tp t="s">
        <v>#N/A Requesting Data...1061794298</v>
        <stp/>
        <stp>BDP|12915622860370956004</stp>
        <tr r="V194" s="1"/>
      </tp>
      <tp t="s">
        <v>#N/A Requesting Data...2048098479</v>
        <stp/>
        <stp>BDP|12269723822516705370</stp>
        <tr r="Y14" s="1"/>
        <tr r="Y59" s="1"/>
      </tp>
      <tp t="s">
        <v>#N/A Requesting Data...834129773</v>
        <stp/>
        <stp>BDP|10913628817830755591</stp>
        <tr r="W209" s="1"/>
      </tp>
      <tp t="s">
        <v>#N/A Requesting Data...1341950283</v>
        <stp/>
        <stp>BDP|14252581067020914560</stp>
        <tr r="AL69" s="1"/>
      </tp>
      <tp t="s">
        <v>#N/A Requesting Data...1713975294</v>
        <stp/>
        <stp>BDP|15622871350208454270</stp>
        <tr r="E6" s="9"/>
        <tr r="E7" s="9"/>
      </tp>
      <tp t="s">
        <v>#N/A Requesting Data...1079229683</v>
        <stp/>
        <stp>BDP|13811156630473744083</stp>
        <tr r="AK122" s="2"/>
        <tr r="AK122" s="2"/>
        <tr r="AK122" s="2"/>
        <tr r="AK183" s="2"/>
        <tr r="AK183" s="2"/>
        <tr r="AK183" s="2"/>
      </tp>
      <tp t="s">
        <v>#N/A N/A</v>
        <stp/>
        <stp>BDP|16248370158296916463</stp>
        <tr r="N120" s="1"/>
        <tr r="N169" s="1"/>
      </tp>
      <tp t="s">
        <v>#N/A Requesting Data...2508571092</v>
        <stp/>
        <stp>BDP|17422744820533280370</stp>
        <tr r="F28" s="5"/>
      </tp>
      <tp t="s">
        <v>#N/A Requesting Data...2402016754</v>
        <stp/>
        <stp>BDP|11028481178982036253</stp>
        <tr r="H63" s="2"/>
        <tr r="H63" s="2"/>
        <tr r="H63" s="2"/>
        <tr r="AT63" s="2"/>
        <tr r="AT63" s="2"/>
        <tr r="AT63" s="2"/>
      </tp>
      <tp t="s">
        <v>#N/A Requesting Data...2470465128</v>
        <stp/>
        <stp>BDP|16361642435339380845</stp>
        <tr r="Q53" s="5"/>
        <tr r="Q92" s="5"/>
      </tp>
      <tp t="s">
        <v>#N/A Requesting Data...2571088377</v>
        <stp/>
        <stp>BDP|17987592478275975245</stp>
        <tr r="AK112" s="2"/>
        <tr r="AK112" s="2"/>
        <tr r="AK112" s="2"/>
        <tr r="AK150" s="2"/>
        <tr r="AK150" s="2"/>
        <tr r="AK150" s="2"/>
        <tr r="AK217" s="2"/>
        <tr r="AK217" s="2"/>
        <tr r="AK217" s="2"/>
        <tr r="AK230" s="2"/>
        <tr r="AK230" s="2"/>
        <tr r="AK230" s="2"/>
      </tp>
      <tp t="s">
        <v>#N/A Requesting Data...3128168176</v>
        <stp/>
        <stp>BDP|13825714578508222968</stp>
        <tr r="Y129" s="5"/>
        <tr r="Y129" s="5"/>
        <tr r="Y129" s="5"/>
      </tp>
      <tp t="s">
        <v>#N/A Requesting Data...2815063165</v>
        <stp/>
        <stp>BDP|10197272720702404074</stp>
        <tr r="AG74" s="2"/>
        <tr r="AG74" s="2"/>
        <tr r="AG74" s="2"/>
        <tr r="AG113" s="2"/>
        <tr r="AG113" s="2"/>
        <tr r="AG113" s="2"/>
        <tr r="AG154" s="2"/>
        <tr r="AG154" s="2"/>
        <tr r="AG154" s="2"/>
        <tr r="AG193" s="2"/>
        <tr r="AG193" s="2"/>
        <tr r="AG193" s="2"/>
        <tr r="AG194" s="2"/>
        <tr r="AG194" s="2"/>
        <tr r="AG194" s="2"/>
        <tr r="AG216" s="2"/>
        <tr r="AG216" s="2"/>
        <tr r="AG216" s="2"/>
        <tr r="AG228" s="2"/>
        <tr r="AG228" s="2"/>
        <tr r="AG228" s="2"/>
      </tp>
      <tp t="s">
        <v>#N/A Requesting Data...3613514493</v>
        <stp/>
        <stp>BDP|11096912306392412866</stp>
        <tr r="AC157" s="2"/>
        <tr r="AC157" s="2"/>
      </tp>
      <tp t="s">
        <v>#N/A Requesting Data...2191506988</v>
        <stp/>
        <stp>BDP|15269654592641183913</stp>
        <tr r="H63" s="1"/>
        <tr r="H63" s="1"/>
      </tp>
      <tp t="s">
        <v>#N/A Requesting Data...4117794940</v>
        <stp/>
        <stp>BDP|17042918442320233843</stp>
        <tr r="AJ68" s="2"/>
        <tr r="AJ131" s="2"/>
        <tr r="AJ153" s="2"/>
      </tp>
      <tp t="s">
        <v>#N/A Requesting Data...859887608</v>
        <stp/>
        <stp>BDP|14000099562351818166</stp>
        <tr r="AG139" s="2"/>
        <tr r="AG139" s="2"/>
        <tr r="AG139" s="2"/>
      </tp>
      <tp t="s">
        <v>#N/A Requesting Data...1888006228</v>
        <stp/>
        <stp>BDP|11213805482401098255</stp>
        <tr r="N46" s="1"/>
      </tp>
      <tp t="s">
        <v>#N/A Requesting Data...2747968956</v>
        <stp/>
        <stp>BDP|15920914738655388864</stp>
        <tr r="AI41" s="3"/>
        <tr r="AI41" s="3"/>
        <tr r="AI41" s="3"/>
        <tr r="AI50" s="3"/>
        <tr r="AI50" s="3"/>
        <tr r="AI50" s="3"/>
        <tr r="AI60" s="3"/>
        <tr r="AI60" s="3"/>
        <tr r="AI60" s="3"/>
        <tr r="AI75" s="3"/>
        <tr r="AI75" s="3"/>
        <tr r="AI75" s="3"/>
        <tr r="AI42" s="3"/>
        <tr r="AI42" s="3"/>
        <tr r="AI42" s="3"/>
        <tr r="AI33" s="3"/>
        <tr r="AI33" s="3"/>
        <tr r="AI33" s="3"/>
      </tp>
      <tp t="s">
        <v>#N/A Requesting Data...1300460130</v>
        <stp/>
        <stp>BDP|14301215560030439235</stp>
        <tr r="V102" s="1"/>
        <tr r="V108" s="1"/>
      </tp>
      <tp t="s">
        <v>#N/A Requesting Data...795870065</v>
        <stp/>
        <stp>BDP|18012146480347941482</stp>
        <tr r="AA82" s="1"/>
      </tp>
      <tp t="s">
        <v>#N/A Requesting Data...4290907263</v>
        <stp/>
        <stp>BDP|17636043643604678520</stp>
        <tr r="E44" s="1"/>
      </tp>
      <tp t="s">
        <v>#N/A Requesting Data...1852960598</v>
        <stp/>
        <stp>BDP|18243336726718427366</stp>
        <tr r="AA196" s="1"/>
      </tp>
      <tp t="s">
        <v>#N/A Requesting Data...4167947151</v>
        <stp/>
        <stp>BDP|17586332161579488967</stp>
        <tr r="Q41" s="3"/>
        <tr r="Q60" s="3"/>
        <tr r="Q42" s="3"/>
        <tr r="Q33" s="3"/>
        <tr r="Q75" s="3"/>
        <tr r="Q50" s="3"/>
      </tp>
      <tp t="s">
        <v>#N/A Requesting Data...2937673734</v>
        <stp/>
        <stp>BDP|11075642650177925781</stp>
        <tr r="Q121" s="2"/>
        <tr r="Q186" s="2"/>
        <tr r="Q187" s="2"/>
      </tp>
      <tp t="s">
        <v>#N/A Requesting Data...1647171309</v>
        <stp/>
        <stp>BDP|14121567423764722567</stp>
        <tr r="AG30" s="2"/>
        <tr r="AG30" s="2"/>
        <tr r="AG30" s="2"/>
      </tp>
      <tp t="s">
        <v>#N/A Requesting Data...2439708399</v>
        <stp/>
        <stp>BDP|14492190948861624265</stp>
        <tr r="AL20" s="2"/>
        <tr r="AL158" s="2"/>
        <tr r="AL209" s="2"/>
        <tr r="AL231" s="2"/>
      </tp>
      <tp t="s">
        <v>#N/A Requesting Data...2923996496</v>
        <stp/>
        <stp>BDP|18425120784431310241</stp>
        <tr r="E12" s="9"/>
      </tp>
      <tp t="s">
        <v>#N/A Requesting Data...2368500300</v>
        <stp/>
        <stp>BDP|14224566772452535665</stp>
        <tr r="V73" s="1"/>
      </tp>
      <tp t="s">
        <v>#N/A Requesting Data...964046215</v>
        <stp/>
        <stp>BDP|13830398610786094540</stp>
        <tr r="AC26" s="2"/>
        <tr r="AC26" s="2"/>
        <tr r="AC52" s="2"/>
        <tr r="AC52" s="2"/>
      </tp>
      <tp t="s">
        <v>#N/A Requesting Data...1219352996</v>
        <stp/>
        <stp>BDP|18304952720474505563</stp>
        <tr r="V32" s="3"/>
      </tp>
      <tp t="s">
        <v>#N/A Requesting Data...1015957617</v>
        <stp/>
        <stp>BDP|10917863125300745880</stp>
        <tr r="W77" s="1"/>
        <tr r="W171" s="1"/>
      </tp>
      <tp t="s">
        <v>#N/A Requesting Data...3246821591</v>
        <stp/>
        <stp>BDP|17236766223765710556</stp>
        <tr r="I120" s="2"/>
        <tr r="I184" s="2"/>
        <tr r="I185" s="2"/>
      </tp>
      <tp t="s">
        <v>#N/A Requesting Data...2400674328</v>
        <stp/>
        <stp>BDP|15146618113087386750</stp>
        <tr r="F46" s="1"/>
      </tp>
      <tp t="s">
        <v>#N/A Requesting Data...931412135</v>
        <stp/>
        <stp>BDP|17569777508317715587</stp>
        <tr r="BC19" s="2"/>
      </tp>
      <tp t="s">
        <v>#N/A Requesting Data...2516908498</v>
        <stp/>
        <stp>BDP|15094816305919311623</stp>
        <tr r="AJ102" s="2"/>
      </tp>
      <tp t="s">
        <v>#N/A Requesting Data...1308694661</v>
        <stp/>
        <stp>BDP|17647913272723420846</stp>
        <tr r="I172" s="1"/>
      </tp>
      <tp t="s">
        <v>#N/A Requesting Data...1742158317</v>
        <stp/>
        <stp>BDP|16725446758584819164</stp>
        <tr r="AL48" s="1"/>
      </tp>
      <tp t="s">
        <v>#N/A Requesting Data...3536905553</v>
        <stp/>
        <stp>BDP|12630719020747120224</stp>
        <tr r="W85" s="2"/>
      </tp>
      <tp t="s">
        <v>#N/A Requesting Data...3075349345</v>
        <stp/>
        <stp>BDP|14149925219267791990</stp>
        <tr r="AU144" s="2"/>
        <tr r="AU144" s="2"/>
        <tr r="AU144" s="2"/>
      </tp>
      <tp t="s">
        <v>#N/A Requesting Data...2955946967</v>
        <stp/>
        <stp>BDP|12133072656290520518</stp>
        <tr r="AN213" s="2"/>
        <tr r="AN214" s="2"/>
      </tp>
      <tp t="s">
        <v>#N/A Requesting Data...2036752884</v>
        <stp/>
        <stp>BDP|17791334572575156434</stp>
        <tr r="Q57" s="2"/>
      </tp>
      <tp t="s">
        <v>#N/A Requesting Data...2264152730</v>
        <stp/>
        <stp>BDP|12118509354004167406</stp>
        <tr r="H75" s="5"/>
      </tp>
      <tp t="s">
        <v>#N/A Requesting Data...2194319121</v>
        <stp/>
        <stp>BDP|11835056694138548288</stp>
        <tr r="Q39" s="3"/>
      </tp>
      <tp t="s">
        <v>#N/A Requesting Data...786649896</v>
        <stp/>
        <stp>BDP|16801049479653143004</stp>
        <tr r="V62" s="1"/>
      </tp>
      <tp t="s">
        <v>#N/A Requesting Data...2404478477</v>
        <stp/>
        <stp>BDP|11913678142154122594</stp>
        <tr r="AE3" s="1"/>
        <tr r="AE75" s="1"/>
      </tp>
      <tp t="s">
        <v>#N/A Requesting Data...3816750550</v>
        <stp/>
        <stp>BDP|10291621208483560797</stp>
        <tr r="AL6" s="2"/>
      </tp>
      <tp t="s">
        <v>#N/A Requesting Data...3195318533</v>
        <stp/>
        <stp>BDP|17781767554176841197</stp>
        <tr r="I53" s="3"/>
        <tr r="I53" s="3"/>
        <tr r="I53" s="3"/>
      </tp>
      <tp t="s">
        <v>#N/A Requesting Data...1633992048</v>
        <stp/>
        <stp>BDP|16629156716360294432</stp>
        <tr r="V176" s="2"/>
      </tp>
      <tp t="s">
        <v>#N/A Requesting Data...2096435510</v>
        <stp/>
        <stp>BDP|17968611051464482297</stp>
        <tr r="H26" s="1"/>
        <tr r="H26" s="1"/>
        <tr r="H131" s="1"/>
        <tr r="H131" s="1"/>
      </tp>
      <tp t="s">
        <v>#N/A Requesting Data...1613742905</v>
        <stp/>
        <stp>BDP|10668850084260187220</stp>
        <tr r="AP72" s="3"/>
        <tr r="AP72" s="3"/>
        <tr r="AP72" s="3"/>
        <tr r="AP83" s="3"/>
        <tr r="AP83" s="3"/>
        <tr r="AP83" s="3"/>
        <tr r="AP92" s="3"/>
        <tr r="AP92" s="3"/>
        <tr r="AP92" s="3"/>
      </tp>
      <tp t="s">
        <v>#N/A Requesting Data...3782971292</v>
        <stp/>
        <stp>BDP|11445802894335796730</stp>
        <tr r="AM64" s="1"/>
        <tr r="AM64" s="1"/>
      </tp>
      <tp t="s">
        <v>#N/A Requesting Data...2132801132</v>
        <stp/>
        <stp>BDP|14371579831887308724</stp>
        <tr r="AE54" s="3"/>
        <tr r="AE54" s="3"/>
        <tr r="AE54" s="3"/>
      </tp>
      <tp t="s">
        <v>#N/A Requesting Data...2799620726</v>
        <stp/>
        <stp>BDP|12043262921245269510</stp>
        <tr r="AU3" s="2"/>
        <tr r="AU3" s="2"/>
        <tr r="AU3" s="2"/>
      </tp>
      <tp t="s">
        <v>#N/A Requesting Data...3597733113</v>
        <stp/>
        <stp>BDP|11046295236626809436</stp>
        <tr r="F31" s="1"/>
        <tr r="F141" s="1"/>
        <tr r="F203" s="1"/>
      </tp>
      <tp t="s">
        <v>#N/A Requesting Data...2363179937</v>
        <stp/>
        <stp>BDP|13528145374152010516</stp>
        <tr r="AK142" s="2"/>
        <tr r="AK142" s="2"/>
        <tr r="AK142" s="2"/>
      </tp>
      <tp t="s">
        <v>#N/A Requesting Data...2564586636</v>
        <stp/>
        <stp>BDP|11997582824524097016</stp>
        <tr r="H55" s="1"/>
      </tp>
      <tp t="s">
        <v>#N/A Requesting Data...2171927934</v>
        <stp/>
        <stp>BDP|11785221354280698432</stp>
        <tr r="Q80" s="5"/>
      </tp>
      <tp t="s">
        <v>#N/A Requesting Data...3765196287</v>
        <stp/>
        <stp>BDP|16070411912217574624</stp>
        <tr r="X154" s="1"/>
      </tp>
      <tp t="s">
        <v>#N/A Requesting Data...839358289</v>
        <stp/>
        <stp>BDP|18249659442868272035</stp>
        <tr r="AN19" s="2"/>
      </tp>
      <tp t="s">
        <v>#N/A Requesting Data...2678122478</v>
        <stp/>
        <stp>BDP|11793448140600796309</stp>
        <tr r="AS100" s="3"/>
        <tr r="AS100" s="3"/>
        <tr r="AS100" s="3"/>
        <tr r="AS85" s="3"/>
        <tr r="AS85" s="3"/>
        <tr r="AS85" s="3"/>
      </tp>
      <tp t="s">
        <v>#N/A Requesting Data...3151991549</v>
        <stp/>
        <stp>BDP|12775660575243779274</stp>
        <tr r="E9" s="1"/>
        <tr r="E133" s="1"/>
      </tp>
      <tp t="s">
        <v>#N/A Requesting Data...1653920102</v>
        <stp/>
        <stp>BDP|15589867832949355565</stp>
        <tr r="AO206" s="1"/>
      </tp>
      <tp t="s">
        <v>#N/A Requesting Data...2467489634</v>
        <stp/>
        <stp>BDP|14580200742845451570</stp>
        <tr r="AG31" s="2"/>
        <tr r="AG31" s="2"/>
        <tr r="AG31" s="2"/>
      </tp>
      <tp t="s">
        <v>#N/A Requesting Data...1243777106</v>
        <stp/>
        <stp>BDP|10011349676065781314</stp>
        <tr r="V167" s="1"/>
      </tp>
      <tp t="s">
        <v>#N/A Requesting Data...3087563727</v>
        <stp/>
        <stp>BDP|14580706344254014159</stp>
        <tr r="V25" s="3"/>
      </tp>
      <tp t="s">
        <v>#N/A Requesting Data...1852771676</v>
        <stp/>
        <stp>BDP|15097456525592735302</stp>
        <tr r="AU151" s="1"/>
        <tr r="AU151" s="1"/>
        <tr r="AU151" s="1"/>
      </tp>
      <tp t="s">
        <v>#N/A Requesting Data...1289133620</v>
        <stp/>
        <stp>BDP|14570134562932013330</stp>
        <tr r="N82" s="2"/>
        <tr r="N82" s="2"/>
        <tr r="N82" s="2"/>
      </tp>
      <tp t="s">
        <v>#N/A Requesting Data...3843667724</v>
        <stp/>
        <stp>BDP|16967185147728474958</stp>
        <tr r="AS112" s="1"/>
        <tr r="AS66" s="1"/>
      </tp>
      <tp t="s">
        <v>#N/A Requesting Data...3534272693</v>
        <stp/>
        <stp>BDP|13661020464970665713</stp>
        <tr r="AE17" s="1"/>
        <tr r="AE67" s="1"/>
        <tr r="AE147" s="1"/>
      </tp>
      <tp t="s">
        <v>#N/A Requesting Data...1235103844</v>
        <stp/>
        <stp>BDP|14187773386809093070</stp>
        <tr r="AT37" s="1"/>
        <tr r="AT170" s="1"/>
      </tp>
      <tp t="s">
        <v>#N/A Requesting Data...1490177851</v>
        <stp/>
        <stp>BDP|12855668974389935847</stp>
        <tr r="V24" s="1"/>
      </tp>
      <tp t="s">
        <v>#N/A Requesting Data...2641898692</v>
        <stp/>
        <stp>BDP|11388193400445408795</stp>
        <tr r="AE48" s="1"/>
      </tp>
      <tp t="s">
        <v>#N/A Requesting Data...4260012940</v>
        <stp/>
        <stp>BDP|17587184031647950025</stp>
        <tr r="AV6" s="2"/>
        <tr r="AV6" s="2"/>
      </tp>
      <tp t="s">
        <v>#N/A Requesting Data...2048203786</v>
        <stp/>
        <stp>BDP|15896234138894794235</stp>
        <tr r="AG102" s="3"/>
        <tr r="AG102" s="3"/>
        <tr r="AG102" s="3"/>
      </tp>
      <tp t="s">
        <v>#N/A Requesting Data...922175005</v>
        <stp/>
        <stp>BDP|15625530101934150627</stp>
        <tr r="AP41" s="2"/>
        <tr r="AP75" s="2"/>
        <tr r="AP115" s="2"/>
        <tr r="AP138" s="2"/>
        <tr r="AP200" s="2"/>
      </tp>
      <tp t="s">
        <v>#N/A Requesting Data...3288618376</v>
        <stp/>
        <stp>BDP|10692987767789742495</stp>
        <tr r="E54" s="1"/>
      </tp>
      <tp t="s">
        <v>#N/A Requesting Data...2418111642</v>
        <stp/>
        <stp>BDP|13983114265655203385</stp>
        <tr r="AO103" s="3"/>
        <tr r="AO103" s="3"/>
        <tr r="AO103" s="3"/>
      </tp>
      <tp t="s">
        <v>#N/A Requesting Data...4235352792</v>
        <stp/>
        <stp>BDP|15281351838924057388</stp>
        <tr r="AF121" s="2"/>
        <tr r="AF121" s="2"/>
        <tr r="AF121" s="2"/>
        <tr r="AF186" s="2"/>
        <tr r="AF186" s="2"/>
        <tr r="AF186" s="2"/>
        <tr r="AF187" s="2"/>
        <tr r="AF187" s="2"/>
        <tr r="AF187" s="2"/>
      </tp>
      <tp t="s">
        <v>#N/A Requesting Data...2399484452</v>
        <stp/>
        <stp>BDP|11579765747427606755</stp>
        <tr r="L21" s="3"/>
      </tp>
      <tp t="s">
        <v>#N/A Requesting Data...1606112004</v>
        <stp/>
        <stp>BDP|12541368945250848799</stp>
        <tr r="AL102" s="1"/>
        <tr r="AL108" s="1"/>
      </tp>
      <tp t="s">
        <v>#N/A Requesting Data...1528772101</v>
        <stp/>
        <stp>BDP|18194451662969840196</stp>
        <tr r="X13" s="1"/>
      </tp>
      <tp t="s">
        <v>#N/A Requesting Data...2250198820</v>
        <stp/>
        <stp>BDP|13013155756713535613</stp>
        <tr r="Q90" s="2"/>
        <tr r="Q123" s="2"/>
        <tr r="Q174" s="2"/>
        <tr r="Q175" s="2"/>
      </tp>
      <tp t="s">
        <v>#N/A Requesting Data...1727269170</v>
        <stp/>
        <stp>BDP|16583560102372187372</stp>
        <tr r="W3" s="3"/>
        <tr r="W51" s="3"/>
        <tr r="W64" s="3"/>
        <tr r="W74" s="3"/>
      </tp>
      <tp t="s">
        <v>#N/A Requesting Data...812952297</v>
        <stp/>
        <stp>BDP|11669470295629306700</stp>
        <tr r="J103" s="2"/>
      </tp>
      <tp t="s">
        <v>#N/A Requesting Data...3966467943</v>
        <stp/>
        <stp>BDP|12094174155157358369</stp>
        <tr r="J23" s="3"/>
        <tr r="J23" s="3"/>
      </tp>
      <tp t="s">
        <v>#N/A Requesting Data...1092331498</v>
        <stp/>
        <stp>BDP|13482183408806522666</stp>
        <tr r="AI82" s="2"/>
      </tp>
      <tp t="s">
        <v>#N/A Requesting Data...925830427</v>
        <stp/>
        <stp>BDP|18135346873877010919</stp>
        <tr r="V109" s="2"/>
      </tp>
      <tp t="s">
        <v>#N/A Requesting Data...3130004144</v>
        <stp/>
        <stp>BDP|12833767775044829442</stp>
        <tr r="H113" s="1"/>
      </tp>
      <tp t="s">
        <v>#N/A Requesting Data...1700772824</v>
        <stp/>
        <stp>BDP|12122032825464137613</stp>
        <tr r="V156" s="1"/>
      </tp>
      <tp t="s">
        <v>#N/A Requesting Data...3419230031</v>
        <stp/>
        <stp>BDP|14045500700792358142</stp>
        <tr r="AN29" s="2"/>
      </tp>
      <tp t="s">
        <v>#N/A Requesting Data...1943579461</v>
        <stp/>
        <stp>BDP|10335646396509588423</stp>
        <tr r="AF17" s="3"/>
        <tr r="AF17" s="3"/>
      </tp>
      <tp t="s">
        <v>#N/A Requesting Data...1439249065</v>
        <stp/>
        <stp>BDP|12665304510493545158</stp>
        <tr r="Q106" s="2"/>
      </tp>
      <tp t="s">
        <v>#N/A Requesting Data...3011324205</v>
        <stp/>
        <stp>BDP|16700614692789110238</stp>
        <tr r="E84" s="2"/>
      </tp>
      <tp t="s">
        <v>#N/A Requesting Data...3648402178</v>
        <stp/>
        <stp>BDP|11219049679015137181</stp>
        <tr r="J53" s="3"/>
        <tr r="J53" s="3"/>
      </tp>
      <tp t="s">
        <v>#N/A Requesting Data...1746600371</v>
        <stp/>
        <stp>BDP|10481064811106722525</stp>
        <tr r="AV54" s="2"/>
        <tr r="AV54" s="2"/>
        <tr r="AV54" s="2"/>
      </tp>
      <tp t="s">
        <v>#N/A Requesting Data...1131384139</v>
        <stp/>
        <stp>BDP|10170142542417389021</stp>
        <tr r="L192" s="1"/>
        <tr r="L192" s="1"/>
        <tr r="AS192" s="1"/>
      </tp>
      <tp t="s">
        <v>#N/A Requesting Data...4149691709</v>
        <stp/>
        <stp>BDP|16679516366137580020</stp>
        <tr r="E65" s="1"/>
      </tp>
      <tp t="s">
        <v>#N/A Requesting Data...3464544555</v>
        <stp/>
        <stp>BDP|17177742549021242789</stp>
        <tr r="N152" s="2"/>
        <tr r="N152" s="2"/>
        <tr r="N152" s="2"/>
      </tp>
      <tp t="s">
        <v>#N/A Requesting Data...3644708292</v>
        <stp/>
        <stp>BDP|18428180393470198280</stp>
        <tr r="H110" s="5"/>
      </tp>
      <tp t="s">
        <v>#N/A Requesting Data...3167072590</v>
        <stp/>
        <stp>BDP|10558767895399470548</stp>
        <tr r="AJ106" s="2"/>
      </tp>
      <tp t="s">
        <v>#N/A Requesting Data...2719031128</v>
        <stp/>
        <stp>BDP|11595500397988091744</stp>
        <tr r="AL116" s="2"/>
        <tr r="AL190" s="2"/>
        <tr r="AL218" s="2"/>
      </tp>
      <tp t="s">
        <v>#N/A Requesting Data...3090732741</v>
        <stp/>
        <stp>BDP|10252182978357787331</stp>
        <tr r="AQ39" s="2"/>
        <tr r="AQ72" s="2"/>
      </tp>
      <tp t="s">
        <v>#N/A Requesting Data...1229101845</v>
        <stp/>
        <stp>BDP|11795695724112939553</stp>
        <tr r="AS22" s="3"/>
        <tr r="AS22" s="3"/>
        <tr r="AS22" s="3"/>
      </tp>
      <tp t="s">
        <v>#N/A Requesting Data...3799017790</v>
        <stp/>
        <stp>BDP|12761453040586748638</stp>
        <tr r="AN25" s="3"/>
        <tr r="AN25" s="3"/>
        <tr r="AN25" s="3"/>
      </tp>
      <tp t="s">
        <v>#N/A Requesting Data...3234954874</v>
        <stp/>
        <stp>BDP|16769953201758302561</stp>
        <tr r="AE193" s="1"/>
      </tp>
      <tp t="s">
        <v>#N/A Requesting Data...2537950774</v>
        <stp/>
        <stp>BDP|10523985864509775486</stp>
        <tr r="AF14" s="3"/>
        <tr r="AF14" s="3"/>
      </tp>
      <tp t="s">
        <v>#N/A Requesting Data...2558894991</v>
        <stp/>
        <stp>BDP|13868999427559397330</stp>
        <tr r="H60" s="5"/>
      </tp>
      <tp t="s">
        <v>#N/A Requesting Data...1521830738</v>
        <stp/>
        <stp>BDP|15401045323940384566</stp>
        <tr r="V201" s="2"/>
      </tp>
      <tp t="s">
        <v>#N/A Requesting Data...4277685954</v>
        <stp/>
        <stp>BDP|17629504221953365128</stp>
        <tr r="BC6" s="3"/>
      </tp>
      <tp t="s">
        <v>#N/A Requesting Data...2010997914</v>
        <stp/>
        <stp>BDP|16466565316787713755</stp>
        <tr r="AM29" s="3"/>
        <tr r="AM29" s="3"/>
        <tr r="AM29" s="3"/>
        <tr r="AM35" s="3"/>
        <tr r="AM35" s="3"/>
        <tr r="AM35" s="3"/>
        <tr r="AM62" s="3"/>
        <tr r="AM62" s="3"/>
        <tr r="AM62" s="3"/>
        <tr r="AM89" s="3"/>
        <tr r="AM89" s="3"/>
        <tr r="AM89" s="3"/>
        <tr r="AM95" s="3"/>
        <tr r="AM95" s="3"/>
        <tr r="AM95" s="3"/>
      </tp>
      <tp t="s">
        <v>#N/A Requesting Data...3929540436</v>
        <stp/>
        <stp>BDP|14460811979850275988</stp>
        <tr r="AG80" s="2"/>
        <tr r="AG80" s="2"/>
        <tr r="AG80" s="2"/>
      </tp>
      <tp t="s">
        <v>#N/A Requesting Data...3053233674</v>
        <stp/>
        <stp>BDP|10629522228413812625</stp>
        <tr r="AQ55" s="2"/>
      </tp>
      <tp t="s">
        <v>#N/A Requesting Data...2208929575</v>
        <stp/>
        <stp>BDP|12064409122397286164</stp>
        <tr r="AN10" s="3"/>
        <tr r="AN10" s="3"/>
        <tr r="AN10" s="3"/>
      </tp>
      <tp t="s">
        <v>#N/A Requesting Data...2526044446</v>
        <stp/>
        <stp>BDP|11564735067352406030</stp>
        <tr r="AG3" s="2"/>
        <tr r="AG3" s="2"/>
        <tr r="AG3" s="2"/>
      </tp>
      <tp t="s">
        <v>#N/A Requesting Data...2910563581</v>
        <stp/>
        <stp>BDP|11263945134498714131</stp>
        <tr r="N21" s="1"/>
      </tp>
      <tp t="s">
        <v>#N/A Requesting Data...3769200096</v>
        <stp/>
        <stp>BDP|12337452152300763153</stp>
        <tr r="AO199" s="2"/>
      </tp>
      <tp t="s">
        <v>#N/A Requesting Data...3141122070</v>
        <stp/>
        <stp>BDP|13143960011160000902</stp>
        <tr r="M45" s="3"/>
        <tr r="M45" s="3"/>
        <tr r="M45" s="3"/>
      </tp>
      <tp t="s">
        <v>#N/A Requesting Data...2815342125</v>
        <stp/>
        <stp>BDP|13059149337213199040</stp>
        <tr r="V56" s="2"/>
        <tr r="V98" s="2"/>
      </tp>
      <tp t="s">
        <v>#N/A Requesting Data...1190044967</v>
        <stp/>
        <stp>BDP|11680330156421621438</stp>
        <tr r="AV28" s="2"/>
        <tr r="AV28" s="2"/>
        <tr r="AV28" s="2"/>
      </tp>
      <tp t="s">
        <v>#N/A Requesting Data...4115704319</v>
        <stp/>
        <stp>BDP|18100510607079251630</stp>
        <tr r="AF4" s="3"/>
        <tr r="AF4" s="3"/>
      </tp>
      <tp t="s">
        <v>#N/A Requesting Data...1899693703</v>
        <stp/>
        <stp>BDP|12356228891909263246</stp>
        <tr r="AO139" s="2"/>
      </tp>
      <tp t="s">
        <v>#N/A Requesting Data...2980233219</v>
        <stp/>
        <stp>BDP|14065570109843820008</stp>
        <tr r="I19" s="5"/>
      </tp>
      <tp t="s">
        <v>#N/A Requesting Data...1810284097</v>
        <stp/>
        <stp>BDP|10235015354703744461</stp>
        <tr r="AR76" s="3"/>
        <tr r="AR76" s="3"/>
        <tr r="AR76" s="3"/>
      </tp>
      <tp t="s">
        <v>#N/A Requesting Data...2640630422</v>
        <stp/>
        <stp>BDP|11808779246419162810</stp>
        <tr r="Y6" s="5"/>
        <tr r="Y6" s="5"/>
        <tr r="Y6" s="5"/>
      </tp>
      <tp t="s">
        <v>#N/A Requesting Data...2448627409</v>
        <stp/>
        <stp>BDP|12437221543893500491</stp>
        <tr r="AI35" s="2"/>
      </tp>
      <tp t="s">
        <v>#N/A N/A</v>
        <stp/>
        <stp>BDP|15233811889263689552</stp>
        <tr r="N53" s="1"/>
      </tp>
      <tp t="s">
        <v>#N/A Requesting Data...3460342413</v>
        <stp/>
        <stp>BDP|10664694533452296475</stp>
        <tr r="AS109" s="2"/>
      </tp>
      <tp t="s">
        <v>#N/A Requesting Data...1808479699</v>
        <stp/>
        <stp>BDP|15152498580749431353</stp>
        <tr r="AS81" s="2"/>
      </tp>
      <tp t="s">
        <v>#N/A Requesting Data...2305783964</v>
        <stp/>
        <stp>BDP|14789764709748330821</stp>
        <tr r="AT76" s="3"/>
        <tr r="AT76" s="3"/>
        <tr r="AT76" s="3"/>
      </tp>
      <tp t="s">
        <v>#N/A Requesting Data...2496942480</v>
        <stp/>
        <stp>BDP|13853363448793816478</stp>
        <tr r="BC30" s="3"/>
        <tr r="BC37" s="3"/>
      </tp>
      <tp t="s">
        <v>#N/A Requesting Data...1656149487</v>
        <stp/>
        <stp>BDP|13286793704377225042</stp>
        <tr r="Q33" s="2"/>
      </tp>
      <tp t="s">
        <v>#N/A Requesting Data...1206842164</v>
        <stp/>
        <stp>BDP|14474576573906114386</stp>
        <tr r="AS107" s="1"/>
        <tr r="AS149" s="1"/>
      </tp>
      <tp t="s">
        <v>#N/A N/A</v>
        <stp/>
        <stp>BDP|14942875081565787213</stp>
        <tr r="N198" s="1"/>
      </tp>
      <tp t="s">
        <v>#N/A Requesting Data...4060360760</v>
        <stp/>
        <stp>BDP|11944354797938439067</stp>
        <tr r="AT165" s="1"/>
      </tp>
      <tp t="s">
        <v>#N/A Requesting Data...2372154246</v>
        <stp/>
        <stp>BDP|13653570269776479559</stp>
        <tr r="H118" s="5"/>
        <tr r="H98" s="5"/>
      </tp>
      <tp t="s">
        <v>#N/A Requesting Data...3388186735</v>
        <stp/>
        <stp>BDP|14653737908519767930</stp>
        <tr r="V46" s="1"/>
      </tp>
      <tp t="s">
        <v>#N/A Requesting Data...1061920764</v>
        <stp/>
        <stp>BDP|18001867558426609013</stp>
        <tr r="F100" s="5"/>
      </tp>
      <tp t="s">
        <v>#N/A Requesting Data...3388408533</v>
        <stp/>
        <stp>BDP|14836827737159266563</stp>
        <tr r="I137" s="2"/>
      </tp>
      <tp t="s">
        <v>#N/A Requesting Data...3188985585</v>
        <stp/>
        <stp>BDP|15028584337740623005</stp>
        <tr r="Y62" s="1"/>
      </tp>
      <tp t="s">
        <v>#N/A Requesting Data...2032598213</v>
        <stp/>
        <stp>BDP|11256727045344437584</stp>
        <tr r="L46" s="2"/>
        <tr r="L46" s="2"/>
        <tr r="L46" s="2"/>
        <tr r="L89" s="2"/>
        <tr r="L89" s="2"/>
        <tr r="L89" s="2"/>
      </tp>
      <tp t="s">
        <v>#N/A Requesting Data...2824717750</v>
        <stp/>
        <stp>BDP|15901325674006796419</stp>
        <tr r="E176" s="2"/>
      </tp>
      <tp t="s">
        <v>#N/A Requesting Data...3642460273</v>
        <stp/>
        <stp>BDP|14335716559027730253</stp>
        <tr r="N24" s="2"/>
        <tr r="N24" s="2"/>
        <tr r="N24" s="2"/>
      </tp>
      <tp t="s">
        <v>#N/A Requesting Data...1052330742</v>
        <stp/>
        <stp>BDP|14257946508227194973</stp>
        <tr r="AH80" s="2"/>
      </tp>
      <tp t="s">
        <v>#N/A Requesting Data...4084822160</v>
        <stp/>
        <stp>BDP|10145582014752718529</stp>
        <tr r="V110" s="2"/>
        <tr r="V161" s="2"/>
        <tr r="V162" s="2"/>
        <tr r="V229" s="2"/>
        <tr r="V4" s="2"/>
        <tr r="V78" s="2"/>
      </tp>
      <tp t="s">
        <v>#N/A Requesting Data...3712664910</v>
        <stp/>
        <stp>BDP|10402274249262575779</stp>
        <tr r="F72" s="3"/>
        <tr r="F83" s="3"/>
        <tr r="F92" s="3"/>
      </tp>
      <tp t="s">
        <v>#N/A N/A</v>
        <stp/>
        <stp>BDP|17848353346531447279</stp>
        <tr r="D12" s="10"/>
      </tp>
      <tp t="s">
        <v>#N/A Requesting Data...3862131679</v>
        <stp/>
        <stp>BDP|17920801649719182193</stp>
        <tr r="AC19" s="3"/>
        <tr r="AC19" s="3"/>
        <tr r="AC19" s="3"/>
      </tp>
      <tp t="s">
        <v>#N/A Requesting Data...3026625393</v>
        <stp/>
        <stp>BDP|16826909030558387739</stp>
        <tr r="AS203" s="2"/>
        <tr r="AS204" s="2"/>
      </tp>
      <tp t="s">
        <v>#N/A Requesting Data...1955750535</v>
        <stp/>
        <stp>BDP|11421503820907440282</stp>
        <tr r="AU192" s="1"/>
        <tr r="AU192" s="1"/>
        <tr r="AU192" s="1"/>
      </tp>
      <tp t="s">
        <v>#N/A Requesting Data...1387219908</v>
        <stp/>
        <stp>BDP|14737314297184197981</stp>
        <tr r="H52" s="3"/>
        <tr r="H52" s="3"/>
        <tr r="H52" s="3"/>
      </tp>
      <tp t="s">
        <v>#N/A Requesting Data...2889346589</v>
        <stp/>
        <stp>BDP|12609057847961476487</stp>
        <tr r="AH22" s="3"/>
        <tr r="AH22" s="3"/>
        <tr r="AH22" s="3"/>
      </tp>
      <tp t="s">
        <v>#N/A Requesting Data...2297013042</v>
        <stp/>
        <stp>BDP|10225649511307942362</stp>
        <tr r="Q129" s="2"/>
      </tp>
      <tp t="s">
        <v>#N/A Requesting Data...3563828314</v>
        <stp/>
        <stp>BDP|16651445499831105925</stp>
        <tr r="AL36" s="2"/>
        <tr r="AL126" s="2"/>
      </tp>
      <tp t="s">
        <v>#N/A Requesting Data...2140438809</v>
        <stp/>
        <stp>BDP|13012411258836995782</stp>
        <tr r="F88" s="2"/>
        <tr r="F92" s="2"/>
        <tr r="F125" s="2"/>
      </tp>
      <tp t="s">
        <v>#N/A Requesting Data...1851790423</v>
        <stp/>
        <stp>BDP|14949853250618609222</stp>
        <tr r="AH84" s="2"/>
      </tp>
      <tp t="s">
        <v>#N/A Requesting Data...1245727962</v>
        <stp/>
        <stp>BDP|10851452730775465116</stp>
        <tr r="I124" s="1"/>
      </tp>
      <tp t="s">
        <v>#N/A Requesting Data...4045501993</v>
        <stp/>
        <stp>BDP|18019016942279845631</stp>
        <tr r="Z4" s="1"/>
      </tp>
      <tp t="s">
        <v>#N/A Requesting Data...2028926384</v>
        <stp/>
        <stp>BDP|10842947023789554127</stp>
        <tr r="AU13" s="3"/>
        <tr r="AU13" s="3"/>
      </tp>
      <tp t="s">
        <v>#N/A Requesting Data...1897160477</v>
        <stp/>
        <stp>BDP|15001247239480094760</stp>
        <tr r="AP57" s="2"/>
      </tp>
      <tp t="s">
        <v>#N/A Requesting Data...2420118475</v>
        <stp/>
        <stp>BDP|12069938779267442852</stp>
        <tr r="AJ79" s="2"/>
      </tp>
      <tp t="s">
        <v>#N/A Requesting Data...2460189755</v>
        <stp/>
        <stp>BDP|17832638426715636505</stp>
        <tr r="AO20" s="1"/>
      </tp>
      <tp t="s">
        <v>#N/A Requesting Data...3930474313</v>
        <stp/>
        <stp>BDP|17152818873949849208</stp>
        <tr r="E207" s="2"/>
      </tp>
      <tp t="s">
        <v>#N/A Requesting Data...1914903239</v>
        <stp/>
        <stp>BDP|11993479464140465058</stp>
        <tr r="AC67" s="2"/>
        <tr r="AC67" s="2"/>
      </tp>
      <tp t="s">
        <v>#N/A Requesting Data...1047199930</v>
        <stp/>
        <stp>BDP|11403640639214147338</stp>
        <tr r="F50" s="2"/>
      </tp>
      <tp t="s">
        <v>#N/A Requesting Data...3981740342</v>
        <stp/>
        <stp>BDP|15497067182528876632</stp>
        <tr r="AE198" s="1"/>
      </tp>
      <tp t="s">
        <v>#N/A Requesting Data...1138992756</v>
        <stp/>
        <stp>BDP|16043278329062091759</stp>
        <tr r="E206" s="1"/>
      </tp>
      <tp t="s">
        <v>#N/A Requesting Data...1143206518</v>
        <stp/>
        <stp>BDP|10491990602009196352</stp>
        <tr r="AI18" s="3"/>
        <tr r="AI18" s="3"/>
      </tp>
      <tp t="s">
        <v>#N/A Requesting Data...3808803312</v>
        <stp/>
        <stp>BDP|12883291179963186729</stp>
        <tr r="K67" s="2"/>
        <tr r="K67" s="2"/>
        <tr r="K67" s="2"/>
      </tp>
      <tp t="s">
        <v>#N/A Requesting Data...3667998805</v>
        <stp/>
        <stp>BDP|13788536407990901517</stp>
        <tr r="AT23" s="3"/>
        <tr r="AT23" s="3"/>
      </tp>
      <tp t="s">
        <v>#N/A Requesting Data...3531613916</v>
        <stp/>
        <stp>BDP|12520124908136497609</stp>
        <tr r="Q5" s="2"/>
        <tr r="Q27" s="2"/>
        <tr r="Q101" s="2"/>
        <tr r="Q166" s="2"/>
        <tr r="Q167" s="2"/>
      </tp>
      <tp t="s">
        <v>#N/A Requesting Data...1386042399</v>
        <stp/>
        <stp>BDP|12031374230408917955</stp>
        <tr r="Q109" s="5"/>
        <tr r="Q67" s="5"/>
      </tp>
      <tp t="s">
        <v>#N/A Requesting Data...2965524372</v>
        <stp/>
        <stp>BDP|17321111958910866099</stp>
        <tr r="AC78" s="3"/>
        <tr r="AC78" s="3"/>
        <tr r="AC78" s="3"/>
      </tp>
      <tp t="s">
        <v>#N/A Requesting Data...2924691547</v>
        <stp/>
        <stp>BDP|12216614438737758372</stp>
        <tr r="N33" s="2"/>
        <tr r="N33" s="2"/>
        <tr r="N33" s="2"/>
      </tp>
      <tp t="s">
        <v>#N/A Requesting Data...3280062366</v>
        <stp/>
        <stp>BDP|14050556539509641817</stp>
        <tr r="AT51" s="1"/>
      </tp>
      <tp t="s">
        <v>#N/A Requesting Data...2958897118</v>
        <stp/>
        <stp>BDP|11471994725770761947</stp>
        <tr r="AU50" s="1"/>
        <tr r="AU50" s="1"/>
        <tr r="AU50" s="1"/>
      </tp>
      <tp t="s">
        <v>#N/A Requesting Data...2655792565</v>
        <stp/>
        <stp>BDP|11792407258571687226</stp>
        <tr r="N27" s="1"/>
      </tp>
      <tp t="s">
        <v>#N/A Requesting Data...908594920</v>
        <stp/>
        <stp>BDP|13817743101455444226</stp>
        <tr r="AU55" s="3"/>
        <tr r="AU55" s="3"/>
        <tr r="AU55" s="3"/>
      </tp>
      <tp t="s">
        <v>#N/A Requesting Data...1977103143</v>
        <stp/>
        <stp>BDP|11753546099668566647</stp>
        <tr r="AM69" s="1"/>
        <tr r="AM69" s="1"/>
      </tp>
      <tp t="s">
        <v>#N/A Requesting Data...1719623711</v>
        <stp/>
        <stp>BDP|18185637218379453542</stp>
        <tr r="J62" s="2"/>
      </tp>
      <tp t="s">
        <v>#N/A Requesting Data...3417260055</v>
        <stp/>
        <stp>BDP|11392559009963640434</stp>
        <tr r="AT114" s="1"/>
      </tp>
      <tp t="s">
        <v>#N/A Requesting Data...2715252128</v>
        <stp/>
        <stp>BDP|14095962767999286192</stp>
        <tr r="AV68" s="2"/>
        <tr r="AV68" s="2"/>
        <tr r="AV68" s="2"/>
        <tr r="AV131" s="2"/>
        <tr r="AV131" s="2"/>
        <tr r="AV131" s="2"/>
        <tr r="AV153" s="2"/>
        <tr r="AV153" s="2"/>
        <tr r="AV153" s="2"/>
      </tp>
      <tp t="s">
        <v>#N/A Requesting Data...1019365406</v>
        <stp/>
        <stp>BDP|14325160298809575622</stp>
        <tr r="N182" s="1"/>
      </tp>
      <tp t="s">
        <v>#N/A Requesting Data...1482997755</v>
        <stp/>
        <stp>BDP|15999537125006339763</stp>
        <tr r="H172" s="1"/>
        <tr r="H172" s="1"/>
      </tp>
      <tp t="s">
        <v>#N/A N/A</v>
        <stp/>
        <stp>BDP|17533748111791883329</stp>
        <tr r="AF59" s="3"/>
        <tr r="AF59" s="3"/>
        <tr r="AF87" s="3"/>
        <tr r="AF87" s="3"/>
        <tr r="AF99" s="3"/>
        <tr r="AF99" s="3"/>
      </tp>
      <tp t="s">
        <v>#N/A N/A</v>
        <stp/>
        <stp>BDP|13273974475996960830</stp>
        <tr r="N12" s="1"/>
        <tr r="N128" s="1"/>
      </tp>
      <tp t="s">
        <v>#N/A Requesting Data...2129235135</v>
        <stp/>
        <stp>BDP|11585575613520220696</stp>
        <tr r="AK39" s="1"/>
        <tr r="AK39" s="1"/>
        <tr r="AK39" s="1"/>
      </tp>
      <tp t="s">
        <v>#N/A Requesting Data...1281677752</v>
        <stp/>
        <stp>BDP|15133452206934841600</stp>
        <tr r="Q92" s="1"/>
      </tp>
      <tp t="s">
        <v>#N/A Requesting Data...3021377058</v>
        <stp/>
        <stp>BDP|16301634759856021032</stp>
        <tr r="Y83" s="1"/>
      </tp>
      <tp t="s">
        <v>#N/A Requesting Data...1419374474</v>
        <stp/>
        <stp>BDP|10712320566233050595</stp>
        <tr r="F88" s="5"/>
      </tp>
      <tp t="s">
        <v>#N/A Requesting Data...2448463291</v>
        <stp/>
        <stp>BDP|18039870557322263487</stp>
        <tr r="I46" s="3"/>
        <tr r="I46" s="3"/>
        <tr r="I46" s="3"/>
      </tp>
      <tp t="s">
        <v>#N/A Requesting Data...1596470824</v>
        <stp/>
        <stp>BDP|10792562171372208388</stp>
        <tr r="W13" s="2"/>
        <tr r="W155" s="2"/>
        <tr r="W219" s="2"/>
      </tp>
      <tp t="s">
        <v>#N/A N/A</v>
        <stp/>
        <stp>BDP|16550113500806881261</stp>
        <tr r="J172" s="1"/>
      </tp>
      <tp t="s">
        <v>#N/A Requesting Data...1386044409</v>
        <stp/>
        <stp>BDP|13545514148689332850</stp>
        <tr r="V54" s="2"/>
      </tp>
      <tp t="s">
        <v>#N/A Requesting Data...4206938915</v>
        <stp/>
        <stp>BDP|17894170309826900354</stp>
        <tr r="J3" s="4"/>
        <tr r="J4" s="4"/>
      </tp>
      <tp t="s">
        <v>#N/A Requesting Data...2321559123</v>
        <stp/>
        <stp>BDP|14410594333865514419</stp>
        <tr r="E99" s="2"/>
      </tp>
      <tp t="s">
        <v>#N/A Requesting Data...1739946971</v>
        <stp/>
        <stp>BDP|17299690866006301232</stp>
        <tr r="F36" s="5"/>
      </tp>
      <tp t="s">
        <v>#N/A Requesting Data...1037816811</v>
        <stp/>
        <stp>BDP|13393484177724619771</stp>
        <tr r="AK43" s="1"/>
        <tr r="AK43" s="1"/>
        <tr r="AK43" s="1"/>
      </tp>
      <tp t="s">
        <v>#N/A Requesting Data...3696208007</v>
        <stp/>
        <stp>BDP|15492525909707037421</stp>
        <tr r="AC124" s="2"/>
        <tr r="AC124" s="2"/>
        <tr r="AC188" s="2"/>
        <tr r="AC188" s="2"/>
        <tr r="AC189" s="2"/>
        <tr r="AC189" s="2"/>
      </tp>
      <tp t="s">
        <v>#N/A Requesting Data...1478906611</v>
        <stp/>
        <stp>BDP|17192501279113566506</stp>
        <tr r="H47" s="1"/>
        <tr r="H47" s="1"/>
      </tp>
      <tp t="s">
        <v>#N/A Requesting Data...2301857404</v>
        <stp/>
        <stp>BDP|13418492504167097343</stp>
        <tr r="X152" s="1"/>
      </tp>
      <tp t="s">
        <v>#N/A Requesting Data...1665423310</v>
        <stp/>
        <stp>BDP|14966391199404691925</stp>
        <tr r="AH103" s="3"/>
        <tr r="AH103" s="3"/>
        <tr r="AH103" s="3"/>
      </tp>
      <tp t="s">
        <v>#N/A Requesting Data...3431630221</v>
        <stp/>
        <stp>BDP|11487795102483273600</stp>
        <tr r="Q17" s="3"/>
      </tp>
      <tp t="s">
        <v>#N/A Requesting Data...4056983628</v>
        <stp/>
        <stp>BDP|12956777851095185634</stp>
        <tr r="AC57" s="2"/>
        <tr r="AC57" s="2"/>
      </tp>
      <tp t="s">
        <v>#N/A N/A</v>
        <stp/>
        <stp>BDP|10538692835993279562</stp>
        <tr r="I103" s="1"/>
        <tr r="I104" s="1"/>
        <tr r="I110" s="1"/>
        <tr r="I117" s="1"/>
        <tr r="I181" s="1"/>
      </tp>
      <tp t="s">
        <v>#N/A Requesting Data...1620002327</v>
        <stp/>
        <stp>BDP|16968302164190547052</stp>
        <tr r="AR25" s="2"/>
        <tr r="AR49" s="2"/>
        <tr r="AR108" s="2"/>
        <tr r="AR127" s="2"/>
        <tr r="AR195" s="2"/>
      </tp>
      <tp t="s">
        <v>#N/A Requesting Data...1280172415</v>
        <stp/>
        <stp>BDP|17414187527587115073</stp>
        <tr r="AA86" s="1"/>
        <tr r="AA119" s="1"/>
      </tp>
      <tp t="s">
        <v>#N/A Requesting Data...3653549344</v>
        <stp/>
        <stp>BDP|15412428907800561296</stp>
        <tr r="E187" s="1"/>
      </tp>
      <tp t="s">
        <v>#N/A Requesting Data...2913978304</v>
        <stp/>
        <stp>BDP|11770191360420261514</stp>
        <tr r="Y209" s="1"/>
      </tp>
      <tp t="s">
        <v>#N/A Requesting Data...1396287941</v>
        <stp/>
        <stp>BDP|15645633420441878303</stp>
        <tr r="AT39" s="1"/>
      </tp>
      <tp t="s">
        <v>#N/A Requesting Data...3243015044</v>
        <stp/>
        <stp>BDP|10740515775051764091</stp>
        <tr r="AO31" s="1"/>
        <tr r="AO141" s="1"/>
        <tr r="AO203" s="1"/>
      </tp>
      <tp t="s">
        <v>#N/A Requesting Data...1486114953</v>
        <stp/>
        <stp>BDP|10172581193396662916</stp>
        <tr r="Q97" s="2"/>
      </tp>
      <tp t="s">
        <v>#N/A Requesting Data...2752224215</v>
        <stp/>
        <stp>BDP|16445621044251614692</stp>
        <tr r="AT124" s="1"/>
      </tp>
      <tp t="s">
        <v>#N/A Requesting Data...3036730769</v>
        <stp/>
        <stp>BDP|11312135021114502591</stp>
        <tr r="AO19" s="1"/>
        <tr r="AO57" s="1"/>
      </tp>
      <tp t="s">
        <v>#N/A Requesting Data...1540325685</v>
        <stp/>
        <stp>BDP|13366429297808836530</stp>
        <tr r="H25" s="3"/>
        <tr r="H25" s="3"/>
        <tr r="H25" s="3"/>
      </tp>
      <tp t="s">
        <v>#N/A Requesting Data...3285329878</v>
        <stp/>
        <stp>BDP|15616679222344892666</stp>
        <tr r="I15" s="5"/>
      </tp>
      <tp t="s">
        <v>#N/A Requesting Data...3606714242</v>
        <stp/>
        <stp>BDP|10628188263356160205</stp>
        <tr r="AT10" s="1"/>
        <tr r="AT134" s="1"/>
      </tp>
      <tp t="s">
        <v>#N/A Requesting Data...1413357715</v>
        <stp/>
        <stp>BDP|13171782642702399141</stp>
        <tr r="V104" s="2"/>
      </tp>
      <tp t="s">
        <v>#N/A Requesting Data...2065892675</v>
        <stp/>
        <stp>BDP|10251502967688085890</stp>
        <tr r="AH38" s="3"/>
        <tr r="AH38" s="3"/>
        <tr r="AH38" s="3"/>
      </tp>
      <tp t="s">
        <v>#N/A Requesting Data...2874347137</v>
        <stp/>
        <stp>BDP|14896786410565424480</stp>
        <tr r="N80" s="2"/>
        <tr r="N80" s="2"/>
        <tr r="N80" s="2"/>
      </tp>
      <tp t="s">
        <v>#N/A Requesting Data...2476580692</v>
        <stp/>
        <stp>BDP|10934317964054927299</stp>
        <tr r="AM34" s="3"/>
        <tr r="AM34" s="3"/>
      </tp>
      <tp t="s">
        <v>#N/A Requesting Data...2142399881</v>
        <stp/>
        <stp>BDP|10968112430872331370</stp>
        <tr r="N14" s="2"/>
        <tr r="N14" s="2"/>
        <tr r="N14" s="2"/>
        <tr r="N117" s="2"/>
        <tr r="N117" s="2"/>
        <tr r="N117" s="2"/>
      </tp>
      <tp t="s">
        <v>#N/A Requesting Data...2645620323</v>
        <stp/>
        <stp>BDP|17533209904281958740</stp>
        <tr r="AT10" s="2"/>
        <tr r="AT10" s="2"/>
        <tr r="AT10" s="2"/>
        <tr r="H10" s="2"/>
        <tr r="H10" s="2"/>
        <tr r="H10" s="2"/>
        <tr r="H40" s="2"/>
        <tr r="H40" s="2"/>
        <tr r="H40" s="2"/>
        <tr r="AT40" s="2"/>
        <tr r="AT40" s="2"/>
        <tr r="AT40" s="2"/>
        <tr r="H178" s="2"/>
        <tr r="H178" s="2"/>
        <tr r="H178" s="2"/>
        <tr r="AT178" s="2"/>
        <tr r="AT178" s="2"/>
        <tr r="AT178" s="2"/>
        <tr r="AT179" s="2"/>
        <tr r="AT179" s="2"/>
        <tr r="AT179" s="2"/>
        <tr r="H179" s="2"/>
        <tr r="H179" s="2"/>
        <tr r="H179" s="2"/>
      </tp>
      <tp t="s">
        <v>#N/A Requesting Data...1629412323</v>
        <stp/>
        <stp>BDP|13787136106276896768</stp>
        <tr r="AS11" s="1"/>
        <tr r="AS135" s="1"/>
      </tp>
      <tp t="s">
        <v>#N/A Requesting Data...2684770061</v>
        <stp/>
        <stp>BDP|13109814515938812110</stp>
        <tr r="AQ104" s="3"/>
        <tr r="AQ104" s="3"/>
        <tr r="AQ104" s="3"/>
        <tr r="AQ26" s="3"/>
        <tr r="AQ26" s="3"/>
        <tr r="AQ26" s="3"/>
      </tp>
      <tp t="s">
        <v>#N/A Requesting Data...4124939016</v>
        <stp/>
        <stp>BDP|11918411623306568229</stp>
        <tr r="M10" s="1"/>
        <tr r="M10" s="1"/>
        <tr r="M134" s="1"/>
        <tr r="M134" s="1"/>
      </tp>
      <tp t="s">
        <v>#N/A Requesting Data...3276810253</v>
        <stp/>
        <stp>BDP|13992819985838125809</stp>
        <tr r="X116" s="1"/>
      </tp>
      <tp t="s">
        <v>#N/A Requesting Data...2919652910</v>
        <stp/>
        <stp>BDP|10025980777949018439</stp>
        <tr r="L57" s="2"/>
        <tr r="L57" s="2"/>
        <tr r="L57" s="2"/>
      </tp>
      <tp t="s">
        <v>#N/A Requesting Data...1517170101</v>
        <stp/>
        <stp>BDP|11009545324602954755</stp>
        <tr r="AO132" s="1"/>
      </tp>
      <tp t="s">
        <v>#N/A Requesting Data...1658258892</v>
        <stp/>
        <stp>BDP|18241559413898949712</stp>
        <tr r="H144" s="1"/>
      </tp>
      <tp t="s">
        <v>#N/A Requesting Data...1046726938</v>
        <stp/>
        <stp>BDP|11576497242154273605</stp>
        <tr r="W201" s="2"/>
      </tp>
      <tp t="s">
        <v>#N/A Requesting Data...2871409137</v>
        <stp/>
        <stp>BDP|16988978094161239443</stp>
        <tr r="AU73" s="2"/>
        <tr r="AU73" s="2"/>
        <tr r="AU73" s="2"/>
        <tr r="AU111" s="2"/>
        <tr r="AU111" s="2"/>
        <tr r="AU111" s="2"/>
        <tr r="AU180" s="2"/>
        <tr r="AU180" s="2"/>
        <tr r="AU180" s="2"/>
        <tr r="AU181" s="2"/>
        <tr r="AU181" s="2"/>
        <tr r="AU181" s="2"/>
      </tp>
      <tp t="s">
        <v>#N/A Requesting Data...3796217366</v>
        <stp/>
        <stp>BDP|14001744132355314697</stp>
        <tr r="Q55" s="3"/>
      </tp>
      <tp t="s">
        <v>#N/A Requesting Data...1427096525</v>
        <stp/>
        <stp>BDP|16929773020298703852</stp>
        <tr r="AU20" s="2"/>
        <tr r="AU20" s="2"/>
        <tr r="AU20" s="2"/>
        <tr r="AU158" s="2"/>
        <tr r="AU158" s="2"/>
        <tr r="AU158" s="2"/>
        <tr r="AU209" s="2"/>
        <tr r="AU209" s="2"/>
        <tr r="AU209" s="2"/>
        <tr r="AU231" s="2"/>
        <tr r="AU231" s="2"/>
        <tr r="AU231" s="2"/>
      </tp>
      <tp t="s">
        <v>#N/A Requesting Data...2570025599</v>
        <stp/>
        <stp>BDP|15420256529523231562</stp>
        <tr r="J6" s="2"/>
      </tp>
      <tp t="s">
        <v>#N/A Requesting Data...2451510418</v>
        <stp/>
        <stp>BDP|15859665373435264235</stp>
        <tr r="AE154" s="1"/>
      </tp>
      <tp t="s">
        <v>#N/A Requesting Data...1183221605</v>
        <stp/>
        <stp>BDP|10845475972850070019</stp>
        <tr r="AM48" s="3"/>
        <tr r="AM48" s="3"/>
        <tr r="AM48" s="3"/>
      </tp>
      <tp t="s">
        <v>#N/A Requesting Data...2699969205</v>
        <stp/>
        <stp>BDP|16103791122568550836</stp>
        <tr r="AO106" s="2"/>
      </tp>
      <tp t="s">
        <v>#N/A Requesting Data...970264212</v>
        <stp/>
        <stp>BDP|16521499115031192144</stp>
        <tr r="AV24" s="2"/>
        <tr r="AV24" s="2"/>
        <tr r="AV24" s="2"/>
      </tp>
      <tp t="s">
        <v>#N/A Requesting Data...3506077364</v>
        <stp/>
        <stp>BDP|11130130831432869277</stp>
        <tr r="AK130" s="1"/>
        <tr r="AK130" s="1"/>
        <tr r="AK130" s="1"/>
      </tp>
      <tp t="s">
        <v>#N/A Requesting Data...1850652080</v>
        <stp/>
        <stp>BDP|11174581814510348622</stp>
        <tr r="F116" s="1"/>
      </tp>
      <tp t="s">
        <v>#N/A Requesting Data...4241602950</v>
        <stp/>
        <stp>BDP|12718648003571674690</stp>
        <tr r="Q118" s="2"/>
        <tr r="Q171" s="2"/>
      </tp>
      <tp t="s">
        <v>#N/A Requesting Data...3681807549</v>
        <stp/>
        <stp>BDP|13684537879705729740</stp>
        <tr r="K56" s="2"/>
        <tr r="K56" s="2"/>
        <tr r="K56" s="2"/>
        <tr r="K98" s="2"/>
        <tr r="K98" s="2"/>
        <tr r="K98" s="2"/>
      </tp>
      <tp t="s">
        <v>#N/A Requesting Data...2085757462</v>
        <stp/>
        <stp>BDP|10505724939757932089</stp>
        <tr r="M168" s="2"/>
        <tr r="M168" s="2"/>
        <tr r="M168" s="2"/>
        <tr r="M169" s="2"/>
        <tr r="M169" s="2"/>
        <tr r="M169" s="2"/>
      </tp>
      <tp t="s">
        <v>#N/A Requesting Data...921924041</v>
        <stp/>
        <stp>BDP|10307118778752393769</stp>
        <tr r="W54" s="3"/>
      </tp>
      <tp t="s">
        <v>#N/A Requesting Data...3164565896</v>
        <stp/>
        <stp>BDP|13170708944744272782</stp>
        <tr r="AS187" s="1"/>
        <tr r="L187" s="1"/>
      </tp>
      <tp t="s">
        <v>#N/A Requesting Data...1372517011</v>
        <stp/>
        <stp>BDP|14289927980867731189</stp>
        <tr r="E6" s="3"/>
      </tp>
      <tp t="s">
        <v>#N/A Requesting Data...3277048935</v>
        <stp/>
        <stp>BDP|13328477244161994161</stp>
        <tr r="N9" s="2"/>
        <tr r="N9" s="2"/>
        <tr r="N9" s="2"/>
        <tr r="N43" s="2"/>
        <tr r="N43" s="2"/>
        <tr r="N43" s="2"/>
        <tr r="N77" s="2"/>
        <tr r="N77" s="2"/>
        <tr r="N77" s="2"/>
        <tr r="N159" s="2"/>
        <tr r="N159" s="2"/>
        <tr r="N159" s="2"/>
        <tr r="N172" s="2"/>
        <tr r="N172" s="2"/>
        <tr r="N172" s="2"/>
        <tr r="N173" s="2"/>
        <tr r="N173" s="2"/>
        <tr r="N173" s="2"/>
      </tp>
      <tp t="s">
        <v>#N/A Requesting Data...1356323202</v>
        <stp/>
        <stp>BDP|12688077856074936010</stp>
        <tr r="M133" s="2"/>
        <tr r="M133" s="2"/>
        <tr r="M133" s="2"/>
      </tp>
      <tp t="s">
        <v>#N/A Requesting Data...1075846766</v>
        <stp/>
        <stp>BDP|18115943654664605387</stp>
        <tr r="Q74" s="3"/>
        <tr r="Q3" s="3"/>
        <tr r="Q64" s="3"/>
        <tr r="Q51" s="3"/>
      </tp>
      <tp t="s">
        <v>#N/A Requesting Data...2258379590</v>
        <stp/>
        <stp>BDP|15073668249801733577</stp>
        <tr r="AS105" s="2"/>
      </tp>
      <tp t="s">
        <v>#N/A Requesting Data...1440420810</v>
        <stp/>
        <stp>BDP|15150273838353460451</stp>
        <tr r="AP24" s="3"/>
        <tr r="AP24" s="3"/>
        <tr r="AP24" s="3"/>
        <tr r="AP79" s="3"/>
        <tr r="AP79" s="3"/>
        <tr r="AP79" s="3"/>
      </tp>
      <tp t="s">
        <v>#N/A Requesting Data...2450205768</v>
        <stp/>
        <stp>BDP|17479231313437816031</stp>
        <tr r="H130" s="1"/>
        <tr r="H130" s="1"/>
      </tp>
      <tp t="s">
        <v>#N/A Requesting Data...1712392445</v>
        <stp/>
        <stp>BDP|15323013563899834968</stp>
        <tr r="K25" s="1"/>
      </tp>
      <tp t="s">
        <v>#N/A Requesting Data...4145418605</v>
        <stp/>
        <stp>BDP|13370501739977655138</stp>
        <tr r="AK199" s="2"/>
        <tr r="AK199" s="2"/>
        <tr r="AK199" s="2"/>
      </tp>
      <tp t="s">
        <v>#N/A Requesting Data...2374940401</v>
        <stp/>
        <stp>BDP|16960342666288376870</stp>
        <tr r="AR59" s="2"/>
      </tp>
      <tp t="s">
        <v>#N/A Requesting Data...3066406501</v>
        <stp/>
        <stp>BDP|16637213098656759872</stp>
        <tr r="AA16" s="1"/>
        <tr r="AA175" s="1"/>
      </tp>
      <tp t="s">
        <v>#N/A Requesting Data...4278373532</v>
        <stp/>
        <stp>BDP|17800886466709076396</stp>
        <tr r="AD166" s="1"/>
      </tp>
      <tp t="s">
        <v>#N/A Requesting Data...4158441529</v>
        <stp/>
        <stp>BDP|14165755298269660050</stp>
        <tr r="H165" s="1"/>
        <tr r="H165" s="1"/>
      </tp>
      <tp t="s">
        <v>#N/A Requesting Data...3768015265</v>
        <stp/>
        <stp>BDP|15546598025858766914</stp>
        <tr r="AA179" s="1"/>
      </tp>
      <tp t="s">
        <v>#N/A Requesting Data...3402532003</v>
        <stp/>
        <stp>BDP|11535060462223634787</stp>
        <tr r="AH45" s="3"/>
        <tr r="AH45" s="3"/>
        <tr r="AH45" s="3"/>
      </tp>
      <tp t="s">
        <v>#N/A Requesting Data...1865876141</v>
        <stp/>
        <stp>BDP|17829063772974195725</stp>
        <tr r="AU176" s="2"/>
        <tr r="AU176" s="2"/>
        <tr r="AU176" s="2"/>
      </tp>
      <tp t="s">
        <v>#N/A Requesting Data...3200116666</v>
        <stp/>
        <stp>BDP|15352660733146925502</stp>
        <tr r="AU112" s="2"/>
        <tr r="AU112" s="2"/>
        <tr r="AU112" s="2"/>
        <tr r="AU150" s="2"/>
        <tr r="AU150" s="2"/>
        <tr r="AU150" s="2"/>
        <tr r="AU217" s="2"/>
        <tr r="AU217" s="2"/>
        <tr r="AU217" s="2"/>
        <tr r="AU230" s="2"/>
        <tr r="AU230" s="2"/>
        <tr r="AU230" s="2"/>
      </tp>
      <tp t="s">
        <v>#N/A Requesting Data...2344711628</v>
        <stp/>
        <stp>BDP|16358639209666756504</stp>
        <tr r="AF93" s="2"/>
        <tr r="AF93" s="2"/>
        <tr r="AF93" s="2"/>
      </tp>
      <tp t="s">
        <v>#N/A Requesting Data...1205855002</v>
        <stp/>
        <stp>BDP|12401042798311214948</stp>
        <tr r="W25" s="1"/>
      </tp>
      <tp t="s">
        <v>#N/A Requesting Data...1120120127</v>
        <stp/>
        <stp>BDP|16870229231342402612</stp>
        <tr r="J78" s="3"/>
        <tr r="J78" s="3"/>
        <tr r="J78" s="3"/>
      </tp>
      <tp t="s">
        <v>#N/A N/A</v>
        <stp/>
        <stp>BDP|13720924881644396597</stp>
        <tr r="J206" s="1"/>
      </tp>
      <tp t="s">
        <v>#N/A Requesting Data...1131788527</v>
        <stp/>
        <stp>BDP|15942330745874516543</stp>
        <tr r="AU43" s="1"/>
        <tr r="AU43" s="1"/>
        <tr r="AU43" s="1"/>
      </tp>
      <tp t="s">
        <v>#N/A Requesting Data...3552113317</v>
        <stp/>
        <stp>BDP|17667408458154452144</stp>
        <tr r="AD72" s="1"/>
      </tp>
      <tp t="s">
        <v>#N/A Requesting Data...2392919261</v>
        <stp/>
        <stp>BDP|13414531679835660760</stp>
        <tr r="E20" s="3"/>
        <tr r="E40" s="3"/>
        <tr r="E44" s="3"/>
      </tp>
      <tp t="s">
        <v>#N/A Requesting Data...2613426966</v>
        <stp/>
        <stp>BDP|12945609822647639235</stp>
        <tr r="AC22" s="2"/>
        <tr r="AC22" s="2"/>
        <tr r="AC210" s="2"/>
        <tr r="AC210" s="2"/>
        <tr r="AC211" s="2"/>
        <tr r="AC211" s="2"/>
      </tp>
      <tp t="s">
        <v>#N/A Requesting Data...2319248757</v>
        <stp/>
        <stp>BDP|14468794716179594806</stp>
        <tr r="Q90" s="2"/>
        <tr r="Q123" s="2"/>
        <tr r="Q174" s="2"/>
        <tr r="Q175" s="2"/>
      </tp>
      <tp t="s">
        <v>#N/A Requesting Data...4254838985</v>
        <stp/>
        <stp>BDP|14717891080161488645</stp>
        <tr r="AU16" s="1"/>
        <tr r="AU16" s="1"/>
        <tr r="AU16" s="1"/>
        <tr r="AU175" s="1"/>
        <tr r="AU175" s="1"/>
        <tr r="AU175" s="1"/>
      </tp>
      <tp t="s">
        <v>#N/A Requesting Data...2363223494</v>
        <stp/>
        <stp>BDP|13038528873477602593</stp>
        <tr r="AG35" s="2"/>
        <tr r="AG35" s="2"/>
        <tr r="AG35" s="2"/>
      </tp>
      <tp t="s">
        <v>#N/A Requesting Data...2560636884</v>
        <stp/>
        <stp>BDP|11803013486758420257</stp>
        <tr r="M186" s="1"/>
        <tr r="M186" s="1"/>
      </tp>
      <tp t="s">
        <v>#N/A Requesting Data...3555140736</v>
        <stp/>
        <stp>BDP|11904127370773415711</stp>
        <tr r="AI103" s="3"/>
        <tr r="AI103" s="3"/>
        <tr r="AI103" s="3"/>
      </tp>
      <tp t="s">
        <v>#N/A Requesting Data...1501639975</v>
        <stp/>
        <stp>BDP|14056395213212658720</stp>
        <tr r="AO208" s="2"/>
      </tp>
      <tp t="s">
        <v>#N/A Requesting Data...1952002245</v>
        <stp/>
        <stp>BDP|10272511188297777925</stp>
        <tr r="L15" s="2"/>
        <tr r="L15" s="2"/>
        <tr r="L15" s="2"/>
      </tp>
      <tp t="s">
        <v>#N/A Requesting Data...3796867600</v>
        <stp/>
        <stp>BDP|13841015992249246072</stp>
        <tr r="V209" s="2"/>
        <tr r="V231" s="2"/>
        <tr r="V158" s="2"/>
        <tr r="V20" s="2"/>
      </tp>
      <tp t="s">
        <v>#N/A Requesting Data...3805956662</v>
        <stp/>
        <stp>BDP|14905116102053206563</stp>
        <tr r="Z25" s="1"/>
      </tp>
      <tp t="s">
        <v>#N/A Requesting Data...3662032226</v>
        <stp/>
        <stp>BDP|11796358644141055481</stp>
        <tr r="AO60" s="2"/>
      </tp>
      <tp t="s">
        <v>#N/A Requesting Data...1453512106</v>
        <stp/>
        <stp>BDP|14774267821516770168</stp>
        <tr r="AI11" s="3"/>
        <tr r="AI11" s="3"/>
        <tr r="AI11" s="3"/>
      </tp>
      <tp t="s">
        <v>#N/A Requesting Data...4104926559</v>
        <stp/>
        <stp>BDP|12448132067876868092</stp>
        <tr r="Q51" s="2"/>
      </tp>
      <tp t="s">
        <v>#N/A Requesting Data...3826139798</v>
        <stp/>
        <stp>BDP|17697152363260644377</stp>
        <tr r="J8" s="2"/>
      </tp>
      <tp t="s">
        <v>#N/A Requesting Data...2231037920</v>
        <stp/>
        <stp>BDP|18416310240808621422</stp>
        <tr r="Y148" s="1"/>
        <tr r="Y36" s="1"/>
      </tp>
      <tp t="s">
        <v>#N/A Requesting Data...1801737265</v>
        <stp/>
        <stp>BDP|12075215120961204023</stp>
        <tr r="Q59" s="2"/>
      </tp>
      <tp t="s">
        <v>#N/A Requesting Data...1454585757</v>
        <stp/>
        <stp>BDP|14048965378309939069</stp>
        <tr r="H154" s="1"/>
      </tp>
      <tp t="s">
        <v>#N/A Requesting Data...2415040973</v>
        <stp/>
        <stp>BDP|10180986179315656877</stp>
        <tr r="AF203" s="2"/>
        <tr r="AF203" s="2"/>
        <tr r="AF204" s="2"/>
        <tr r="AF204" s="2"/>
      </tp>
      <tp t="s">
        <v>#N/A Requesting Data...1272038651</v>
        <stp/>
        <stp>BDP|12683972614130477902</stp>
        <tr r="K188" s="1"/>
      </tp>
      <tp t="s">
        <v>#N/A Requesting Data...2432711799</v>
        <stp/>
        <stp>BDP|15841583275785547119</stp>
        <tr r="V101" s="2"/>
        <tr r="V166" s="2"/>
        <tr r="V167" s="2"/>
        <tr r="V27" s="2"/>
        <tr r="V5" s="2"/>
      </tp>
      <tp t="s">
        <v>#N/A Requesting Data...3981793095</v>
        <stp/>
        <stp>BDP|17808429768407430172</stp>
        <tr r="Q146" s="2"/>
      </tp>
      <tp t="s">
        <v>#N/A Requesting Data...3722098010</v>
        <stp/>
        <stp>BDP|12382801832538480247</stp>
        <tr r="AK207" s="1"/>
        <tr r="AK207" s="1"/>
        <tr r="AK207" s="1"/>
      </tp>
      <tp t="s">
        <v>#N/A Requesting Data...2239221234</v>
        <stp/>
        <stp>BDP|15937284233900783745</stp>
        <tr r="AU53" s="1"/>
        <tr r="AU53" s="1"/>
        <tr r="AU53" s="1"/>
      </tp>
      <tp t="s">
        <v>#N/A Requesting Data...2828302460</v>
        <stp/>
        <stp>BDP|11170607052565526475</stp>
        <tr r="AJ91" s="3"/>
        <tr r="AJ91" s="3"/>
        <tr r="AJ91" s="3"/>
      </tp>
      <tp t="s">
        <v>#N/A Requesting Data...2893951849</v>
        <stp/>
        <stp>BDP|17625982576109153386</stp>
        <tr r="AT130" s="2"/>
        <tr r="AT130" s="2"/>
        <tr r="AT130" s="2"/>
        <tr r="H130" s="2"/>
        <tr r="H130" s="2"/>
        <tr r="H130" s="2"/>
      </tp>
      <tp t="s">
        <v>#N/A Requesting Data...2901368874</v>
        <stp/>
        <stp>BDP|10868948919742083940</stp>
        <tr r="K56" s="3"/>
        <tr r="K68" s="3"/>
      </tp>
      <tp t="s">
        <v>#N/A Requesting Data...2399410667</v>
        <stp/>
        <stp>BDP|15912699517299127878</stp>
        <tr r="AT163" s="1"/>
      </tp>
      <tp t="s">
        <v>#N/A Requesting Data...1901950305</v>
        <stp/>
        <stp>BDP|10407523525517578371</stp>
        <tr r="H14" s="1"/>
        <tr r="H14" s="1"/>
        <tr r="H59" s="1"/>
        <tr r="H59" s="1"/>
      </tp>
      <tp t="s">
        <v>#N/A Requesting Data...3178624828</v>
        <stp/>
        <stp>BDP|16237539201133990385</stp>
        <tr r="AA83" s="1"/>
      </tp>
      <tp t="s">
        <v>#N/A Requesting Data...2918689649</v>
        <stp/>
        <stp>BDP|14382328003290613455</stp>
        <tr r="V203" s="2"/>
        <tr r="V204" s="2"/>
      </tp>
      <tp t="s">
        <v>#N/A Requesting Data...1836426540</v>
        <stp/>
        <stp>BDP|17181556413127511738</stp>
        <tr r="E82" s="3"/>
      </tp>
      <tp t="s">
        <v>#N/A N/A</v>
        <stp/>
        <stp>BDP|14868465019393052163</stp>
        <tr r="J132" s="1"/>
      </tp>
      <tp t="s">
        <v>#N/A Requesting Data...2387682112</v>
        <stp/>
        <stp>BDP|14581140713354383307</stp>
        <tr r="E14" s="3"/>
      </tp>
      <tp t="s">
        <v>#N/A N/A</v>
        <stp/>
        <stp>BDP|13843113149722633777</stp>
        <tr r="J60" s="1"/>
      </tp>
      <tp t="s">
        <v>#N/A Requesting Data...2302333982</v>
        <stp/>
        <stp>BDP|12412015038141804341</stp>
        <tr r="AN80" s="2"/>
      </tp>
      <tp t="s">
        <v>#N/A Requesting Data...2384254523</v>
        <stp/>
        <stp>BDP|17118805785493244770</stp>
        <tr r="AH23" s="3"/>
        <tr r="AH23" s="3"/>
        <tr r="AH23" s="3"/>
      </tp>
      <tp t="s">
        <v>#N/A Requesting Data...4251315947</v>
        <stp/>
        <stp>BDP|14190899791031892713</stp>
        <tr r="X206" s="1"/>
      </tp>
      <tp t="s">
        <v>#N/A Requesting Data...2985370050</v>
        <stp/>
        <stp>BDP|11588066838257960623</stp>
        <tr r="AT196" s="1"/>
      </tp>
      <tp t="s">
        <v>#N/A Requesting Data...4223609588</v>
        <stp/>
        <stp>BDP|13115284000903172182</stp>
        <tr r="N12" s="1"/>
        <tr r="N128" s="1"/>
      </tp>
      <tp t="s">
        <v>#N/A N/A</v>
        <stp/>
        <stp>BDP|11788905441499253644</stp>
        <tr r="N70" s="1"/>
      </tp>
      <tp t="s">
        <v>#N/A Requesting Data...2648147414</v>
        <stp/>
        <stp>BDP|13592907863516035967</stp>
        <tr r="AT111" s="1"/>
      </tp>
      <tp t="s">
        <v>#N/A Requesting Data...3336966051</v>
        <stp/>
        <stp>BDP|18218034086070431339</stp>
        <tr r="V140" s="2"/>
      </tp>
      <tp t="s">
        <v>#N/A Requesting Data...982535023</v>
        <stp/>
        <stp>BDP|13343471942906623601</stp>
        <tr r="H45" s="5"/>
      </tp>
      <tp t="s">
        <v>#N/A Requesting Data...3224029726</v>
        <stp/>
        <stp>BDP|17831222209983161521</stp>
        <tr r="AO66" s="3"/>
        <tr r="AO66" s="3"/>
        <tr r="AO66" s="3"/>
      </tp>
      <tp t="s">
        <v>#N/A Requesting Data...2645622450</v>
        <stp/>
        <stp>BDP|16901718718523970095</stp>
        <tr r="AD80" s="1"/>
      </tp>
      <tp t="s">
        <v>#N/A Requesting Data...3734495224</v>
        <stp/>
        <stp>BDP|15128263611967568231</stp>
        <tr r="AS47" s="1"/>
      </tp>
      <tp t="s">
        <v>#N/A Requesting Data...1519676736</v>
        <stp/>
        <stp>BDP|16808287824466794335</stp>
        <tr r="AK103" s="3"/>
        <tr r="AK103" s="3"/>
        <tr r="AK103" s="3"/>
      </tp>
      <tp t="s">
        <v>#N/A Requesting Data...1290959373</v>
        <stp/>
        <stp>BDP|16464818779393544997</stp>
        <tr r="AL53" s="2"/>
      </tp>
      <tp t="s">
        <v>#N/A Requesting Data...1703458467</v>
        <stp/>
        <stp>BDP|11895345302315901471</stp>
        <tr r="AV25" s="2"/>
        <tr r="AV25" s="2"/>
        <tr r="AV25" s="2"/>
        <tr r="AV49" s="2"/>
        <tr r="AV49" s="2"/>
        <tr r="AV49" s="2"/>
        <tr r="AV108" s="2"/>
        <tr r="AV108" s="2"/>
        <tr r="AV108" s="2"/>
        <tr r="AV127" s="2"/>
        <tr r="AV127" s="2"/>
        <tr r="AV127" s="2"/>
        <tr r="AV195" s="2"/>
        <tr r="AV195" s="2"/>
        <tr r="AV195" s="2"/>
      </tp>
      <tp t="s">
        <v>#N/A Requesting Data...1737687278</v>
        <stp/>
        <stp>BDP|16334786546801847757</stp>
        <tr r="AD52" s="3"/>
        <tr r="AD52" s="3"/>
        <tr r="AD52" s="3"/>
      </tp>
      <tp t="s">
        <v>#N/A Requesting Data...972124463</v>
        <stp/>
        <stp>BDP|15978765367384061389</stp>
        <tr r="AO57" s="2"/>
      </tp>
      <tp t="s">
        <v>#N/A Requesting Data...1940988498</v>
        <stp/>
        <stp>BDP|13998023099968392117</stp>
        <tr r="AD60" s="1"/>
      </tp>
      <tp t="s">
        <v>#N/A Requesting Data...1637698696</v>
        <stp/>
        <stp>BDP|13335720670973738365</stp>
        <tr r="Z44" s="1"/>
      </tp>
      <tp t="s">
        <v>#N/A Requesting Data...3926461281</v>
        <stp/>
        <stp>BDP|16767397540761769391</stp>
        <tr r="M192" s="1"/>
        <tr r="M192" s="1"/>
      </tp>
      <tp t="s">
        <v>#N/A Requesting Data...1793749229</v>
        <stp/>
        <stp>BDP|13053707067387335643</stp>
        <tr r="AV48" s="3"/>
        <tr r="AV48" s="3"/>
      </tp>
      <tp t="s">
        <v>#N/A Requesting Data...3725686952</v>
        <stp/>
        <stp>BDP|18059364771579119664</stp>
        <tr r="AI37" s="2"/>
        <tr r="AI70" s="2"/>
      </tp>
      <tp t="s">
        <v>#N/A Requesting Data...1414958106</v>
        <stp/>
        <stp>BDP|12530193063644621294</stp>
        <tr r="H164" s="1"/>
        <tr r="H164" s="1"/>
      </tp>
      <tp t="s">
        <v>#N/A Requesting Data...2792190168</v>
        <stp/>
        <stp>BDP|14781080149036312559</stp>
        <tr r="H119" s="1"/>
        <tr r="H119" s="1"/>
        <tr r="H86" s="1"/>
        <tr r="H86" s="1"/>
      </tp>
      <tp t="s">
        <v>#N/A Requesting Data...3875748345</v>
        <stp/>
        <stp>BDP|12743554744457668704</stp>
        <tr r="L4" s="3"/>
      </tp>
      <tp t="s">
        <v>#N/A Requesting Data...3812041943</v>
        <stp/>
        <stp>BDP|12956536665832984065</stp>
        <tr r="K14" s="2"/>
        <tr r="K14" s="2"/>
        <tr r="K14" s="2"/>
        <tr r="K117" s="2"/>
        <tr r="K117" s="2"/>
        <tr r="K117" s="2"/>
      </tp>
      <tp t="s">
        <v>#N/A Requesting Data...2093616428</v>
        <stp/>
        <stp>BDP|17076393426395844077</stp>
        <tr r="AK47" s="1"/>
        <tr r="AK47" s="1"/>
        <tr r="AK47" s="1"/>
      </tp>
      <tp t="s">
        <v>#N/A Requesting Data...2938148642</v>
        <stp/>
        <stp>BDP|15968782110446955681</stp>
        <tr r="I150" s="1"/>
      </tp>
      <tp t="s">
        <v>#N/A Requesting Data...4277730453</v>
        <stp/>
        <stp>BDP|17205395721217800223</stp>
        <tr r="F5" s="1"/>
        <tr r="F146" s="1"/>
      </tp>
      <tp t="s">
        <v>#N/A Requesting Data...3799943623</v>
        <stp/>
        <stp>BDP|13965865408808459004</stp>
        <tr r="I78" s="1"/>
      </tp>
      <tp t="s">
        <v>#N/A N/A</v>
        <stp/>
        <stp>BDP|16174446003310416119</stp>
        <tr r="J195" s="1"/>
      </tp>
      <tp t="s">
        <v>#N/A Requesting Data...3107650836</v>
        <stp/>
        <stp>BDP|17304891181200999413</stp>
        <tr r="Z207" s="1"/>
      </tp>
      <tp t="s">
        <v>#N/A Requesting Data...1599007976</v>
        <stp/>
        <stp>BDP|10481704873437174456</stp>
        <tr r="H142" s="1"/>
        <tr r="H142" s="1"/>
        <tr r="H204" s="1"/>
        <tr r="H204" s="1"/>
        <tr r="H32" s="1"/>
        <tr r="H32" s="1"/>
      </tp>
      <tp t="s">
        <v>#N/A Requesting Data...1674013909</v>
        <stp/>
        <stp>BDP|12274087769902740572</stp>
        <tr r="K18" s="3"/>
      </tp>
      <tp t="s">
        <v>#N/A Requesting Data...2389423986</v>
        <stp/>
        <stp>BDP|14472948755118083368</stp>
        <tr r="V48" s="3"/>
      </tp>
      <tp t="s">
        <v>#N/A Requesting Data...1633120828</v>
        <stp/>
        <stp>BDP|13681097740463840743</stp>
        <tr r="AU47" s="1"/>
        <tr r="AU47" s="1"/>
        <tr r="AU47" s="1"/>
      </tp>
      <tp t="s">
        <v>#N/A Requesting Data...2492041185</v>
        <stp/>
        <stp>BDP|17822085812326521345</stp>
        <tr r="W34" s="3"/>
      </tp>
      <tp t="s">
        <v>#N/A Requesting Data...1693481699</v>
        <stp/>
        <stp>BDP|14963336450745003494</stp>
        <tr r="AS23" s="1"/>
      </tp>
      <tp t="s">
        <v>#N/A Requesting Data...1086301849</v>
        <stp/>
        <stp>BDP|10508118117823251027</stp>
        <tr r="AO182" s="2"/>
      </tp>
      <tp t="s">
        <v>#N/A Requesting Data...3744860446</v>
        <stp/>
        <stp>BDP|10551866169529103484</stp>
        <tr r="Q14" s="3"/>
      </tp>
      <tp t="s">
        <v>#N/A Requesting Data...1120196869</v>
        <stp/>
        <stp>BDP|18312917035297423607</stp>
        <tr r="W64" s="2"/>
      </tp>
      <tp t="s">
        <v>#N/A Requesting Data...4094764999</v>
        <stp/>
        <stp>BDP|12625842751404039806</stp>
        <tr r="AS104" s="3"/>
        <tr r="AS104" s="3"/>
        <tr r="AS104" s="3"/>
        <tr r="AS26" s="3"/>
        <tr r="AS26" s="3"/>
        <tr r="AS26" s="3"/>
      </tp>
      <tp t="s">
        <v>#N/A Requesting Data...2508149221</v>
        <stp/>
        <stp>BDP|15217569676975605170</stp>
        <tr r="F93" s="3"/>
      </tp>
      <tp t="s">
        <v>#N/A Requesting Data...2089855777</v>
        <stp/>
        <stp>BDP|13930251762615808153</stp>
        <tr r="N103" s="3"/>
        <tr r="N103" s="3"/>
        <tr r="N103" s="3"/>
      </tp>
      <tp t="s">
        <v>#N/A Requesting Data...1654295503</v>
        <stp/>
        <stp>BDP|17190138336355738307</stp>
        <tr r="AK67" s="2"/>
        <tr r="AK67" s="2"/>
        <tr r="AK67" s="2"/>
      </tp>
      <tp t="s">
        <v>#N/A Requesting Data...2185669915</v>
        <stp/>
        <stp>BDP|17162422451141670474</stp>
        <tr r="AQ88" s="3"/>
        <tr r="AQ88" s="3"/>
        <tr r="AQ88" s="3"/>
      </tp>
      <tp t="s">
        <v>#N/A Requesting Data...3097039694</v>
        <stp/>
        <stp>BDP|15747019971898673927</stp>
        <tr r="AI110" s="3"/>
        <tr r="AI110" s="3"/>
        <tr r="AI110" s="3"/>
        <tr r="AI106" s="3"/>
        <tr r="AI106" s="3"/>
        <tr r="AI106" s="3"/>
        <tr r="AI107" s="3"/>
        <tr r="AI107" s="3"/>
        <tr r="AI107" s="3"/>
        <tr r="AI108" s="3"/>
        <tr r="AI108" s="3"/>
        <tr r="AI108" s="3"/>
        <tr r="AI109" s="3"/>
        <tr r="AI109" s="3"/>
        <tr r="AI109" s="3"/>
      </tp>
      <tp t="s">
        <v>#N/A Requesting Data...1292875025</v>
        <stp/>
        <stp>BDP|18242727625047122974</stp>
        <tr r="H72" s="1"/>
        <tr r="H72" s="1"/>
      </tp>
      <tp t="s">
        <v>#N/A Requesting Data...1793512977</v>
        <stp/>
        <stp>BDP|13980127777954835271</stp>
        <tr r="E14" s="2"/>
        <tr r="E117" s="2"/>
      </tp>
      <tp t="s">
        <v>#N/A Requesting Data...3813424222</v>
        <stp/>
        <stp>BDP|13136041413836060758</stp>
        <tr r="AC105" s="3"/>
        <tr r="AC105" s="3"/>
        <tr r="AC105" s="3"/>
        <tr r="AC31" s="3"/>
        <tr r="AC31" s="3"/>
        <tr r="AC31" s="3"/>
      </tp>
      <tp t="s">
        <v>#N/A Requesting Data...4184075918</v>
        <stp/>
        <stp>BDP|17499820899063421690</stp>
        <tr r="F59" s="3"/>
        <tr r="F87" s="3"/>
        <tr r="F99" s="3"/>
      </tp>
      <tp t="s">
        <v>#N/A Requesting Data...4205860998</v>
        <stp/>
        <stp>BDP|14794985939725057847</stp>
        <tr r="K23" s="3"/>
      </tp>
      <tp t="s">
        <v>#N/A Requesting Data...1042077543</v>
        <stp/>
        <stp>BDP|17063541844897138235</stp>
        <tr r="AJ84" s="3"/>
        <tr r="AJ84" s="3"/>
        <tr r="AJ84" s="3"/>
      </tp>
      <tp t="s">
        <v>#N/A N/A</v>
        <stp/>
        <stp>BDP|16922631057005730389</stp>
        <tr r="J176" s="1"/>
      </tp>
      <tp t="s">
        <v>#N/A Requesting Data...3721924015</v>
        <stp/>
        <stp>BDP|11710242527015089763</stp>
        <tr r="N44" s="1"/>
      </tp>
      <tp t="s">
        <v>#N/A Requesting Data...3849834851</v>
        <stp/>
        <stp>BDP|11636959236579730104</stp>
        <tr r="AG56" s="3"/>
        <tr r="AG56" s="3"/>
        <tr r="AG56" s="3"/>
        <tr r="AG68" s="3"/>
        <tr r="AG68" s="3"/>
        <tr r="AG68" s="3"/>
      </tp>
      <tp t="s">
        <v>#N/A Requesting Data...2942591370</v>
        <stp/>
        <stp>BDP|16304600673105462168</stp>
        <tr r="AV9" s="2"/>
        <tr r="AV9" s="2"/>
        <tr r="AV9" s="2"/>
        <tr r="AV43" s="2"/>
        <tr r="AV43" s="2"/>
        <tr r="AV43" s="2"/>
        <tr r="AV77" s="2"/>
        <tr r="AV77" s="2"/>
        <tr r="AV77" s="2"/>
        <tr r="AV159" s="2"/>
        <tr r="AV159" s="2"/>
        <tr r="AV159" s="2"/>
        <tr r="AV172" s="2"/>
        <tr r="AV172" s="2"/>
        <tr r="AV172" s="2"/>
        <tr r="AV173" s="2"/>
        <tr r="AV173" s="2"/>
        <tr r="AV173" s="2"/>
      </tp>
      <tp t="s">
        <v>#N/A Requesting Data...1533230283</v>
        <stp/>
        <stp>BDP|15633466657825775225</stp>
        <tr r="N36" s="2"/>
        <tr r="N36" s="2"/>
        <tr r="N36" s="2"/>
        <tr r="N96" s="2"/>
        <tr r="N96" s="2"/>
        <tr r="N96" s="2"/>
        <tr r="N126" s="2"/>
        <tr r="N126" s="2"/>
        <tr r="N126" s="2"/>
      </tp>
      <tp t="s">
        <v>#N/A Requesting Data...2439050251</v>
        <stp/>
        <stp>BDP|15587440344281641710</stp>
        <tr r="L112" s="1"/>
        <tr r="L112" s="1"/>
        <tr r="L66" s="1"/>
        <tr r="L66" s="1"/>
        <tr r="AS112" s="1"/>
        <tr r="AS66" s="1"/>
      </tp>
      <tp t="s">
        <v>#N/A Requesting Data...3774279570</v>
        <stp/>
        <stp>BDP|18110526571808809181</stp>
        <tr r="H190" s="1"/>
      </tp>
      <tp t="s">
        <v>#N/A Requesting Data...1659546166</v>
        <stp/>
        <stp>BDP|10616116973854471126</stp>
        <tr r="AM147" s="1"/>
        <tr r="AM147" s="1"/>
        <tr r="AM67" s="1"/>
        <tr r="AM67" s="1"/>
        <tr r="AM17" s="1"/>
        <tr r="AM17" s="1"/>
      </tp>
      <tp t="s">
        <v>#N/A Requesting Data...2073329569</v>
        <stp/>
        <stp>BDP|15423317984919270417</stp>
        <tr r="AT173" s="1"/>
      </tp>
      <tp t="s">
        <v>#N/A Requesting Data...2232746997</v>
        <stp/>
        <stp>BDP|14871096333250586457</stp>
        <tr r="L10" s="3"/>
      </tp>
      <tp t="s">
        <v>#N/A Requesting Data...3685042747</v>
        <stp/>
        <stp>BDP|16799338445087021530</stp>
        <tr r="AK132" s="2"/>
        <tr r="AK132" s="2"/>
        <tr r="AK132" s="2"/>
      </tp>
      <tp t="s">
        <v>#N/A Requesting Data...2327913689</v>
        <stp/>
        <stp>BDP|14743742699559966017</stp>
        <tr r="AQ29" s="2"/>
      </tp>
      <tp t="s">
        <v>#N/A Requesting Data...1279156137</v>
        <stp/>
        <stp>BDP|15025128733007381300</stp>
        <tr r="Q135" s="2"/>
      </tp>
      <tp t="s">
        <v>#N/A Requesting Data...2812638751</v>
        <stp/>
        <stp>BDP|17160687088892185820</stp>
        <tr r="AK20" s="3"/>
        <tr r="AK20" s="3"/>
        <tr r="AK20" s="3"/>
        <tr r="AK40" s="3"/>
        <tr r="AK40" s="3"/>
        <tr r="AK40" s="3"/>
        <tr r="AK44" s="3"/>
        <tr r="AK44" s="3"/>
        <tr r="AK44" s="3"/>
      </tp>
      <tp t="s">
        <v>#N/A Requesting Data...3648686818</v>
        <stp/>
        <stp>BDP|11316051516746139534</stp>
        <tr r="AL10" s="3"/>
        <tr r="AL10" s="3"/>
        <tr r="AL10" s="3"/>
      </tp>
      <tp t="s">
        <v>#N/A Requesting Data...4088323578</v>
        <stp/>
        <stp>BDP|17464784893958539288</stp>
        <tr r="Y131" s="1"/>
        <tr r="Y26" s="1"/>
      </tp>
      <tp t="s">
        <v>#N/A Requesting Data...2513364802</v>
        <stp/>
        <stp>BDP|10718870934639409120</stp>
        <tr r="N174" s="1"/>
      </tp>
      <tp t="s">
        <v>#N/A Requesting Data...4198390697</v>
        <stp/>
        <stp>BDP|11613694851244564596</stp>
        <tr r="AO110" s="3"/>
        <tr r="AO110" s="3"/>
        <tr r="AO110" s="3"/>
        <tr r="AO106" s="3"/>
        <tr r="AO106" s="3"/>
        <tr r="AO106" s="3"/>
        <tr r="AO107" s="3"/>
        <tr r="AO107" s="3"/>
        <tr r="AO107" s="3"/>
        <tr r="AO108" s="3"/>
        <tr r="AO108" s="3"/>
        <tr r="AO108" s="3"/>
        <tr r="AO109" s="3"/>
        <tr r="AO109" s="3"/>
        <tr r="AO109" s="3"/>
      </tp>
      <tp t="s">
        <v>#N/A Requesting Data...2580397121</v>
        <stp/>
        <stp>BDP|15731583405467058486</stp>
        <tr r="AL63" s="2"/>
      </tp>
      <tp t="s">
        <v>#N/A N/A</v>
        <stp/>
        <stp>BDP|14255050646457753443</stp>
        <tr r="J123" s="1"/>
        <tr r="J185" s="1"/>
      </tp>
      <tp t="s">
        <v>#N/A Requesting Data...2189338086</v>
        <stp/>
        <stp>BDP|13502639764831169112</stp>
        <tr r="M74" s="1"/>
        <tr r="M74" s="1"/>
        <tr r="M178" s="1"/>
        <tr r="M178" s="1"/>
      </tp>
      <tp t="s">
        <v>#N/A Requesting Data...3266919193</v>
        <stp/>
        <stp>BDP|18243313582422072230</stp>
        <tr r="N170" s="2"/>
        <tr r="N170" s="2"/>
        <tr r="N170" s="2"/>
      </tp>
      <tp t="s">
        <v>#N/A Requesting Data...3642280661</v>
        <stp/>
        <stp>BDP|11110917234728263043</stp>
        <tr r="AT78" s="1"/>
      </tp>
      <tp t="s">
        <v>#N/A Requesting Data...2730762203</v>
        <stp/>
        <stp>BDP|10672241114932058231</stp>
        <tr r="AS61" s="1"/>
        <tr r="L61" s="1"/>
        <tr r="L61" s="1"/>
      </tp>
      <tp t="s">
        <v>#N/A Requesting Data...1950290193</v>
        <stp/>
        <stp>BDP|17503327848717938439</stp>
        <tr r="BC44" s="2"/>
      </tp>
      <tp t="s">
        <v>#N/A Requesting Data...3886732617</v>
        <stp/>
        <stp>BDP|10107397734052986100</stp>
        <tr r="AQ63" s="2"/>
      </tp>
      <tp t="s">
        <v>#N/A Requesting Data...3626441795</v>
        <stp/>
        <stp>BDP|11321232932737531429</stp>
        <tr r="M135" s="2"/>
        <tr r="M135" s="2"/>
        <tr r="M135" s="2"/>
      </tp>
      <tp t="s">
        <v>#N/A Requesting Data...1034212658</v>
        <stp/>
        <stp>BDP|15316792048412395743</stp>
        <tr r="H47" s="2"/>
        <tr r="H47" s="2"/>
        <tr r="H47" s="2"/>
        <tr r="AT47" s="2"/>
        <tr r="AT47" s="2"/>
        <tr r="AT47" s="2"/>
      </tp>
      <tp t="s">
        <v>#N/A Requesting Data...1686915277</v>
        <stp/>
        <stp>BDP|12520505700930428440</stp>
        <tr r="AT116" s="1"/>
      </tp>
      <tp t="s">
        <v>#N/A Requesting Data...1350239407</v>
        <stp/>
        <stp>BDP|11599687366407679581</stp>
        <tr r="AO102" s="3"/>
        <tr r="AO102" s="3"/>
        <tr r="AO102" s="3"/>
      </tp>
      <tp t="s">
        <v>#N/A Requesting Data...3445737714</v>
        <stp/>
        <stp>BDP|10401635141503513262</stp>
        <tr r="H98" s="1"/>
        <tr r="H98" s="1"/>
        <tr r="H99" s="1"/>
        <tr r="H99" s="1"/>
        <tr r="H109" s="1"/>
        <tr r="H109" s="1"/>
        <tr r="H161" s="1"/>
        <tr r="H161" s="1"/>
      </tp>
      <tp t="s">
        <v>#N/A Requesting Data...2328589044</v>
        <stp/>
        <stp>BDP|11560337347980229569</stp>
        <tr r="Z7" s="1"/>
      </tp>
      <tp t="s">
        <v>#N/A Requesting Data...3163544163</v>
        <stp/>
        <stp>BDP|16916101676447808426</stp>
        <tr r="AU31" s="1"/>
        <tr r="AU31" s="1"/>
        <tr r="AU31" s="1"/>
        <tr r="AU141" s="1"/>
        <tr r="AU141" s="1"/>
        <tr r="AU141" s="1"/>
        <tr r="AU203" s="1"/>
        <tr r="AU203" s="1"/>
        <tr r="AU203" s="1"/>
      </tp>
      <tp t="s">
        <v>#N/A Requesting Data...3959658475</v>
        <stp/>
        <stp>BDP|12954660077689827953</stp>
        <tr r="AD196" s="2"/>
        <tr r="AD196" s="2"/>
        <tr r="AD196" s="2"/>
        <tr r="AD197" s="2"/>
        <tr r="AD197" s="2"/>
        <tr r="AD197" s="2"/>
        <tr r="AD198" s="2"/>
        <tr r="AD198" s="2"/>
        <tr r="AD198" s="2"/>
      </tp>
      <tp t="s">
        <v>#N/A Requesting Data...2717020031</v>
        <stp/>
        <stp>BDP|13973875199611158033</stp>
        <tr r="V131" s="1"/>
        <tr r="V26" s="1"/>
      </tp>
      <tp t="s">
        <v>#N/A Requesting Data...2819800283</v>
        <stp/>
        <stp>BDP|15012322682218555506</stp>
        <tr r="AV29" s="3"/>
        <tr r="AV29" s="3"/>
        <tr r="AV35" s="3"/>
        <tr r="AV35" s="3"/>
        <tr r="AV62" s="3"/>
        <tr r="AV62" s="3"/>
        <tr r="AV89" s="3"/>
        <tr r="AV89" s="3"/>
        <tr r="AV95" s="3"/>
        <tr r="AV95" s="3"/>
      </tp>
      <tp t="s">
        <v>#N/A Requesting Data...2611381715</v>
        <stp/>
        <stp>BDP|17079061158838991927</stp>
        <tr r="AS53" s="1"/>
        <tr r="L53" s="1"/>
      </tp>
      <tp t="s">
        <v>#N/A Requesting Data...2235626976</v>
        <stp/>
        <stp>BDP|18126385807270868833</stp>
        <tr r="X98" s="1"/>
        <tr r="X99" s="1"/>
        <tr r="X109" s="1"/>
        <tr r="X161" s="1"/>
      </tp>
      <tp t="s">
        <v>#N/A Requesting Data...1245097273</v>
        <stp/>
        <stp>BDP|15056804698331461694</stp>
        <tr r="BC63" s="2"/>
      </tp>
      <tp t="s">
        <v>#N/A Requesting Data...4040880675</v>
        <stp/>
        <stp>BDP|14451067373326618626</stp>
        <tr r="AU86" s="2"/>
        <tr r="AU86" s="2"/>
        <tr r="AU86" s="2"/>
        <tr r="AU222" s="2"/>
        <tr r="AU222" s="2"/>
        <tr r="AU222" s="2"/>
      </tp>
      <tp t="s">
        <v>#N/A Requesting Data...1840465209</v>
        <stp/>
        <stp>BDP|18430686583611271482</stp>
        <tr r="Q104" s="5"/>
        <tr r="Q65" s="5"/>
      </tp>
      <tp t="s">
        <v>#N/A Requesting Data...4175162319</v>
        <stp/>
        <stp>BDP|12217009154744682052</stp>
        <tr r="AO5" s="3"/>
        <tr r="AO5" s="3"/>
        <tr r="AO5" s="3"/>
        <tr r="AO67" s="3"/>
        <tr r="AO67" s="3"/>
        <tr r="AO67" s="3"/>
        <tr r="AO81" s="3"/>
        <tr r="AO81" s="3"/>
        <tr r="AO81" s="3"/>
        <tr r="AO86" s="3"/>
        <tr r="AO86" s="3"/>
        <tr r="AO86" s="3"/>
        <tr r="AO94" s="3"/>
        <tr r="AO94" s="3"/>
        <tr r="AO94" s="3"/>
      </tp>
      <tp t="s">
        <v>#N/A Requesting Data...1433203918</v>
        <stp/>
        <stp>BDP|14308632823032651102</stp>
        <tr r="AN157" s="2"/>
      </tp>
      <tp t="s">
        <v>#N/A Requesting Data...1840619617</v>
        <stp/>
        <stp>BDP|11384541568216996736</stp>
        <tr r="H84" s="1"/>
        <tr r="H84" s="1"/>
      </tp>
      <tp t="s">
        <v>#N/A Requesting Data...2445559645</v>
        <stp/>
        <stp>BDP|15823546207384753788</stp>
        <tr r="AF4" s="2"/>
        <tr r="AF4" s="2"/>
        <tr r="AF4" s="2"/>
        <tr r="AF78" s="2"/>
        <tr r="AF78" s="2"/>
        <tr r="AF78" s="2"/>
        <tr r="AF110" s="2"/>
        <tr r="AF110" s="2"/>
        <tr r="AF110" s="2"/>
        <tr r="AF161" s="2"/>
        <tr r="AF161" s="2"/>
        <tr r="AF161" s="2"/>
        <tr r="AF162" s="2"/>
        <tr r="AF162" s="2"/>
        <tr r="AF162" s="2"/>
        <tr r="AF229" s="2"/>
        <tr r="AF229" s="2"/>
        <tr r="AF229" s="2"/>
      </tp>
      <tp t="s">
        <v>#N/A Requesting Data...2392119842</v>
        <stp/>
        <stp>BDP|17344247745785099764</stp>
        <tr r="L5" s="3"/>
        <tr r="L67" s="3"/>
        <tr r="L81" s="3"/>
        <tr r="L86" s="3"/>
        <tr r="L94" s="3"/>
      </tp>
      <tp t="s">
        <v>#N/A Requesting Data...3453963013</v>
        <stp/>
        <stp>BDP|10575240928104475799</stp>
        <tr r="I203" s="2"/>
        <tr r="I204" s="2"/>
      </tp>
      <tp t="s">
        <v>#N/A Requesting Data...2523248522</v>
        <stp/>
        <stp>BDP|15593403210510333323</stp>
        <tr r="L191" s="2"/>
        <tr r="L191" s="2"/>
        <tr r="L191" s="2"/>
        <tr r="L192" s="2"/>
        <tr r="L192" s="2"/>
        <tr r="L192" s="2"/>
      </tp>
      <tp t="s">
        <v>#N/A Requesting Data...1402596543</v>
        <stp/>
        <stp>BDP|10555239643576583342</stp>
        <tr r="N82" s="3"/>
        <tr r="N82" s="3"/>
        <tr r="N82" s="3"/>
      </tp>
      <tp t="s">
        <v>#N/A Requesting Data...1473305303</v>
        <stp/>
        <stp>BDP|12497476430184296255</stp>
        <tr r="AE88" s="1"/>
        <tr r="AE155" s="1"/>
      </tp>
      <tp t="s">
        <v>#N/A Requesting Data...3538074696</v>
        <stp/>
        <stp>BDP|18136835358064931277</stp>
        <tr r="E8" s="3"/>
      </tp>
      <tp t="s">
        <v>#N/A Requesting Data...2152654909</v>
        <stp/>
        <stp>BDP|14594738890690519977</stp>
        <tr r="L46" s="3"/>
      </tp>
      <tp t="s">
        <v>#N/A Requesting Data...4032751860</v>
        <stp/>
        <stp>BDP|11806477568823089336</stp>
        <tr r="W50" s="2"/>
      </tp>
      <tp t="s">
        <v>#N/A Requesting Data...4185794469</v>
        <stp/>
        <stp>BDP|17521266826737871395</stp>
        <tr r="J208" s="2"/>
      </tp>
      <tp t="s">
        <v>#N/A Requesting Data...1525784921</v>
        <stp/>
        <stp>BDP|10461016120923592241</stp>
        <tr r="AS120" s="1"/>
        <tr r="AS169" s="1"/>
        <tr r="L120" s="1"/>
        <tr r="L120" s="1"/>
        <tr r="L169" s="1"/>
        <tr r="L169" s="1"/>
      </tp>
      <tp t="s">
        <v>#N/A Requesting Data...1482008332</v>
        <stp/>
        <stp>BDP|13529473658140639184</stp>
        <tr r="AS68" s="1"/>
        <tr r="L68" s="1"/>
        <tr r="L68" s="1"/>
      </tp>
      <tp t="s">
        <v>#N/A Requesting Data...1176791340</v>
        <stp/>
        <stp>BDP|13834697428483465790</stp>
        <tr r="AF36" s="2"/>
        <tr r="AF36" s="2"/>
        <tr r="AF36" s="2"/>
        <tr r="AF96" s="2"/>
        <tr r="AF96" s="2"/>
        <tr r="AF96" s="2"/>
        <tr r="AF126" s="2"/>
        <tr r="AF126" s="2"/>
        <tr r="AF126" s="2"/>
      </tp>
      <tp t="s">
        <v>#N/A Requesting Data...3940810623</v>
        <stp/>
        <stp>BDP|15273521836935585571</stp>
        <tr r="Y60" s="1"/>
      </tp>
      <tp t="s">
        <v>#N/A Requesting Data...3309476322</v>
        <stp/>
        <stp>BDP|15329052101520627651</stp>
        <tr r="Q91" s="2"/>
      </tp>
      <tp t="s">
        <v>#N/A Requesting Data...983590326</v>
        <stp/>
        <stp>BDP|10703276508044837543</stp>
        <tr r="AF88" s="2"/>
        <tr r="AF88" s="2"/>
        <tr r="AF92" s="2"/>
        <tr r="AF92" s="2"/>
        <tr r="AF125" s="2"/>
        <tr r="AF125" s="2"/>
      </tp>
      <tp t="s">
        <v>#N/A Requesting Data...1895709494</v>
        <stp/>
        <stp>BDP|14557104926030431437</stp>
        <tr r="Q73" s="2"/>
        <tr r="Q111" s="2"/>
        <tr r="Q180" s="2"/>
        <tr r="Q181" s="2"/>
      </tp>
      <tp t="s">
        <v>#N/A Requesting Data...3772205930</v>
        <stp/>
        <stp>BDP|17310157557247148744</stp>
        <tr r="AM166" s="1"/>
        <tr r="AM166" s="1"/>
      </tp>
      <tp t="s">
        <v>#N/A Requesting Data...1226172687</v>
        <stp/>
        <stp>BDP|15846397337684738252</stp>
        <tr r="M125" s="1"/>
        <tr r="M125" s="1"/>
      </tp>
      <tp t="s">
        <v>#N/A Requesting Data...2605816103</v>
        <stp/>
        <stp>BDP|15180298169763654136</stp>
        <tr r="V38" s="1"/>
        <tr r="V58" s="1"/>
      </tp>
      <tp t="s">
        <v>#N/A Requesting Data...3433305696</v>
        <stp/>
        <stp>BDP|15954525336760394094</stp>
        <tr r="Q22" s="3"/>
      </tp>
      <tp t="s">
        <v>#N/A Requesting Data...2818712745</v>
        <stp/>
        <stp>BDP|14440044054670669259</stp>
        <tr r="AC15" s="2"/>
        <tr r="AC15" s="2"/>
      </tp>
      <tp t="s">
        <v>#N/A Requesting Data...953656341</v>
        <stp/>
        <stp>BDP|15182205486874759878</stp>
        <tr r="AH118" s="2"/>
        <tr r="AH171" s="2"/>
      </tp>
      <tp t="s">
        <v>#N/A Requesting Data...1467894690</v>
        <stp/>
        <stp>BDP|11401241612682711329</stp>
        <tr r="M102" s="2"/>
        <tr r="M102" s="2"/>
        <tr r="M102" s="2"/>
      </tp>
      <tp t="s">
        <v>#N/A Requesting Data...3153361578</v>
        <stp/>
        <stp>BDP|10156176050777498052</stp>
        <tr r="F101" s="3"/>
        <tr r="F12" s="3"/>
        <tr r="F28" s="3"/>
      </tp>
      <tp t="s">
        <v>#N/A Requesting Data...1769176764</v>
        <stp/>
        <stp>BDP|13143105778746919079</stp>
        <tr r="H35" s="1"/>
        <tr r="H35" s="1"/>
        <tr r="H139" s="1"/>
        <tr r="H139" s="1"/>
        <tr r="H205" s="1"/>
        <tr r="H205" s="1"/>
      </tp>
      <tp t="s">
        <v>#N/A Requesting Data...1731013129</v>
        <stp/>
        <stp>BDP|13513634674468580907</stp>
        <tr r="V56" s="3"/>
        <tr r="V68" s="3"/>
      </tp>
      <tp t="s">
        <v>#N/A Requesting Data...3253901334</v>
        <stp/>
        <stp>BDP|10012794638286330159</stp>
        <tr r="AD81" s="2"/>
        <tr r="AD81" s="2"/>
        <tr r="AD81" s="2"/>
      </tp>
      <tp t="s">
        <v>#N/A Requesting Data...2903140803</v>
        <stp/>
        <stp>BDP|18130700870153792816</stp>
        <tr r="X156" s="1"/>
      </tp>
      <tp t="s">
        <v>#N/A Requesting Data...3308924471</v>
        <stp/>
        <stp>BDP|10778991128979510143</stp>
        <tr r="AI51" s="2"/>
      </tp>
      <tp t="s">
        <v>#N/A Requesting Data...2576059643</v>
        <stp/>
        <stp>BDP|14861299440668329956</stp>
        <tr r="F32" s="9"/>
        <tr r="F33" s="9"/>
        <tr r="F34" s="9"/>
        <tr r="F35" s="9"/>
        <tr r="F24" s="3"/>
        <tr r="F79" s="3"/>
      </tp>
      <tp t="s">
        <v>#N/A Requesting Data...3528881581</v>
        <stp/>
        <stp>BDP|10576459665340764156</stp>
        <tr r="BC151" s="2"/>
      </tp>
      <tp t="s">
        <v>#N/A Requesting Data...1081535554</v>
        <stp/>
        <stp>BDP|13090731254300860281</stp>
        <tr r="K87" s="1"/>
      </tp>
      <tp t="s">
        <v>#N/A Requesting Data...2945738595</v>
        <stp/>
        <stp>BDP|14938692567000882788</stp>
        <tr r="I20" s="2"/>
        <tr r="I158" s="2"/>
        <tr r="I209" s="2"/>
        <tr r="I231" s="2"/>
      </tp>
      <tp t="s">
        <v>#N/A Requesting Data...3877993615</v>
        <stp/>
        <stp>BDP|10974710451112928375</stp>
        <tr r="AO109" s="2"/>
      </tp>
      <tp t="s">
        <v>#N/A Requesting Data...1301834847</v>
        <stp/>
        <stp>BDP|15696470173120301569</stp>
        <tr r="H54" s="2"/>
        <tr r="H54" s="2"/>
        <tr r="H54" s="2"/>
        <tr r="AT54" s="2"/>
        <tr r="AT54" s="2"/>
        <tr r="AT54" s="2"/>
      </tp>
      <tp t="s">
        <v>#N/A Requesting Data...3680998916</v>
        <stp/>
        <stp>BDP|14449652842835765039</stp>
        <tr r="AJ182" s="2"/>
      </tp>
      <tp t="s">
        <v>#N/A Requesting Data...2870531658</v>
        <stp/>
        <stp>BDP|16819319773291536088</stp>
        <tr r="AN132" s="2"/>
      </tp>
      <tp t="s">
        <v>#N/A Requesting Data...3797198208</v>
        <stp/>
        <stp>BDP|11252691649326657632</stp>
        <tr r="AF124" s="2"/>
        <tr r="AF124" s="2"/>
        <tr r="AF124" s="2"/>
        <tr r="AF188" s="2"/>
        <tr r="AF188" s="2"/>
        <tr r="AF188" s="2"/>
        <tr r="AF189" s="2"/>
        <tr r="AF189" s="2"/>
        <tr r="AF189" s="2"/>
      </tp>
      <tp t="s">
        <v>#N/A Requesting Data...2846698954</v>
        <stp/>
        <stp>BDP|13517539840802706367</stp>
        <tr r="AE33" s="1"/>
        <tr r="AE137" s="1"/>
        <tr r="AE202" s="1"/>
      </tp>
      <tp t="s">
        <v>#N/A Requesting Data...3754253832</v>
        <stp/>
        <stp>BDP|15141577756970348648</stp>
        <tr r="V42" s="1"/>
      </tp>
      <tp t="s">
        <v>#N/A Requesting Data...3330764006</v>
        <stp/>
        <stp>BDP|14409359064233648149</stp>
        <tr r="H26" s="1"/>
        <tr r="H131" s="1"/>
      </tp>
      <tp t="s">
        <v>#N/A Requesting Data...1013941561</v>
        <stp/>
        <stp>BDP|12133038125761015208</stp>
        <tr r="V208" s="1"/>
        <tr r="V6" s="1"/>
      </tp>
      <tp t="s">
        <v>#N/A Requesting Data...4180993746</v>
        <stp/>
        <stp>BDP|12675150520930483203</stp>
        <tr r="AM56" s="3"/>
        <tr r="AM56" s="3"/>
        <tr r="AM56" s="3"/>
        <tr r="AM68" s="3"/>
        <tr r="AM68" s="3"/>
        <tr r="AM68" s="3"/>
      </tp>
      <tp t="s">
        <v>#N/A N/A</v>
        <stp/>
        <stp>BDP|15054572749356855114</stp>
        <tr r="D11" s="10"/>
      </tp>
      <tp t="s">
        <v>#N/A Requesting Data...2787622039</v>
        <stp/>
        <stp>BDP|17536627622189464967</stp>
        <tr r="AM206" s="1"/>
        <tr r="AM206" s="1"/>
      </tp>
      <tp t="s">
        <v>#N/A Requesting Data...2429340237</v>
        <stp/>
        <stp>BDP|11288402252670636304</stp>
        <tr r="Q104" s="2"/>
      </tp>
      <tp t="s">
        <v>#N/A Requesting Data...1927125285</v>
        <stp/>
        <stp>BDP|13092906596440329032</stp>
        <tr r="M97" s="3"/>
        <tr r="M97" s="3"/>
        <tr r="M97" s="3"/>
      </tp>
      <tp t="s">
        <v>#N/A Requesting Data...2362927862</v>
        <stp/>
        <stp>BDP|11133077226968251843</stp>
        <tr r="Q64" s="2"/>
      </tp>
      <tp t="s">
        <v>#N/A Requesting Data...1905617868</v>
        <stp/>
        <stp>BDP|14526656190668716019</stp>
        <tr r="Q36" s="2"/>
        <tr r="Q96" s="2"/>
        <tr r="Q126" s="2"/>
      </tp>
      <tp t="s">
        <v>#N/A Requesting Data...3167257156</v>
        <stp/>
        <stp>BDP|11362765715021488522</stp>
        <tr r="X166" s="1"/>
      </tp>
      <tp t="s">
        <v>#N/A Requesting Data...1655164813</v>
        <stp/>
        <stp>BDP|11795851207509448370</stp>
        <tr r="AL34" s="2"/>
        <tr r="AL65" s="2"/>
      </tp>
      <tp t="s">
        <v>#N/A Requesting Data...3193490638</v>
        <stp/>
        <stp>BDP|14289799042810983468</stp>
        <tr r="I213" s="2"/>
        <tr r="I214" s="2"/>
      </tp>
      <tp t="s">
        <v>#N/A Requesting Data...3949641061</v>
        <stp/>
        <stp>BDP|12029191619262088360</stp>
        <tr r="AD85" s="1"/>
      </tp>
      <tp t="s">
        <v>#N/A Requesting Data...3179082349</v>
        <stp/>
        <stp>BDP|11122375322790516379</stp>
        <tr r="AS20" s="2"/>
        <tr r="AS158" s="2"/>
        <tr r="AS209" s="2"/>
        <tr r="AS231" s="2"/>
      </tp>
      <tp t="s">
        <v>#N/A Requesting Data...3973781297</v>
        <stp/>
        <stp>BDP|12979059058175304110</stp>
        <tr r="AQ36" s="2"/>
        <tr r="AQ96" s="2"/>
        <tr r="AQ126" s="2"/>
      </tp>
      <tp t="s">
        <v>#N/A Requesting Data...3367524848</v>
        <stp/>
        <stp>BDP|11554125641204984395</stp>
        <tr r="AV63" s="3"/>
        <tr r="AV63" s="3"/>
        <tr r="AV90" s="3"/>
        <tr r="AV90" s="3"/>
      </tp>
      <tp t="s">
        <v>#N/A Requesting Data...1808513099</v>
        <stp/>
        <stp>BDP|14593538328399898904</stp>
        <tr r="F39" s="2"/>
        <tr r="F72" s="2"/>
        <tr r="F7" s="9"/>
        <tr r="F6" s="9"/>
      </tp>
      <tp t="s">
        <v>#N/A Requesting Data...2925491698</v>
        <stp/>
        <stp>BDP|10067718446328616872</stp>
        <tr r="AA85" s="1"/>
      </tp>
      <tp t="s">
        <v>#N/A Requesting Data...2209223930</v>
        <stp/>
        <stp>BDP|16282584324020031281</stp>
        <tr r="J69" s="2"/>
        <tr r="J134" s="2"/>
        <tr r="J149" s="2"/>
        <tr r="J163" s="2"/>
        <tr r="J164" s="2"/>
      </tp>
      <tp t="s">
        <v>#N/A Requesting Data...2327106745</v>
        <stp/>
        <stp>BDP|14162869771880489842</stp>
        <tr r="AT14" s="3"/>
        <tr r="AT14" s="3"/>
      </tp>
      <tp t="s">
        <v>#N/A Requesting Data...2170938780</v>
        <stp/>
        <stp>BDP|17703674440845449324</stp>
        <tr r="K97" s="2"/>
        <tr r="K97" s="2"/>
        <tr r="K97" s="2"/>
      </tp>
      <tp t="s">
        <v>#N/A Requesting Data...3162383097</v>
        <stp/>
        <stp>BDP|16252654453876250000</stp>
        <tr r="AK13" s="1"/>
        <tr r="AK13" s="1"/>
        <tr r="AK13" s="1"/>
      </tp>
      <tp t="s">
        <v>#N/A Requesting Data...3141301844</v>
        <stp/>
        <stp>BDP|16291447572967575173</stp>
        <tr r="AU53" s="3"/>
        <tr r="AU53" s="3"/>
      </tp>
      <tp t="s">
        <v>#N/A Requesting Data...3209607322</v>
        <stp/>
        <stp>BDP|17016381419354187268</stp>
        <tr r="AJ145" s="2"/>
      </tp>
      <tp t="s">
        <v>#N/A Requesting Data...1304126923</v>
        <stp/>
        <stp>BDP|11045157410584616655</stp>
        <tr r="H16" s="1"/>
        <tr r="H16" s="1"/>
        <tr r="H175" s="1"/>
        <tr r="H175" s="1"/>
      </tp>
      <tp t="s">
        <v>#N/A Requesting Data...1681022209</v>
        <stp/>
        <stp>BDP|12021454060232216117</stp>
        <tr r="AK11" s="2"/>
        <tr r="AK11" s="2"/>
        <tr r="AK11" s="2"/>
      </tp>
      <tp t="s">
        <v>#N/A Requesting Data...3125342656</v>
        <stp/>
        <stp>BDP|11241740567527621411</stp>
        <tr r="AT72" s="3"/>
        <tr r="AT72" s="3"/>
        <tr r="AT72" s="3"/>
        <tr r="AT83" s="3"/>
        <tr r="AT83" s="3"/>
        <tr r="AT83" s="3"/>
        <tr r="AT92" s="3"/>
        <tr r="AT92" s="3"/>
        <tr r="AT92" s="3"/>
      </tp>
      <tp t="s">
        <v>#N/A Requesting Data...2036556975</v>
        <stp/>
        <stp>BDP|12721447115570251427</stp>
        <tr r="AQ103" s="3"/>
        <tr r="AQ103" s="3"/>
        <tr r="AQ103" s="3"/>
      </tp>
      <tp t="s">
        <v>#N/A Requesting Data...3633276701</v>
        <stp/>
        <stp>BDP|10465987294132768197</stp>
        <tr r="AU174" s="1"/>
        <tr r="AU174" s="1"/>
        <tr r="AU174" s="1"/>
      </tp>
      <tp t="s">
        <v>#N/A N/A</v>
        <stp/>
        <stp>BDP|12649304036040465126</stp>
        <tr r="J27" s="1"/>
      </tp>
      <tp t="s">
        <v>#N/A Requesting Data...4090603302</v>
        <stp/>
        <stp>BDP|10169705944250173022</stp>
        <tr r="N158" s="1"/>
        <tr r="N41" s="1"/>
      </tp>
      <tp t="s">
        <v>#N/A Requesting Data...3665742360</v>
        <stp/>
        <stp>BDP|12356514422030143671</stp>
        <tr r="AJ18" s="2"/>
      </tp>
      <tp t="s">
        <v>#N/A Requesting Data...2010712804</v>
        <stp/>
        <stp>BDP|10838032402273185310</stp>
        <tr r="AU59" s="2"/>
        <tr r="AU59" s="2"/>
        <tr r="AU59" s="2"/>
      </tp>
      <tp t="s">
        <v>#N/A Requesting Data...1382516479</v>
        <stp/>
        <stp>BDP|15712197028393791585</stp>
        <tr r="L55" s="1"/>
        <tr r="AS55" s="1"/>
      </tp>
      <tp t="s">
        <v>#N/A Requesting Data...2357144724</v>
        <stp/>
        <stp>BDP|16688588467982463746</stp>
        <tr r="H39" s="5"/>
      </tp>
      <tp t="s">
        <v>#N/A Requesting Data...3263482260</v>
        <stp/>
        <stp>BDP|12775280935094463778</stp>
        <tr r="I74" s="1"/>
        <tr r="I178" s="1"/>
      </tp>
      <tp t="s">
        <v>#N/A Requesting Data...3706968436</v>
        <stp/>
        <stp>BDP|10615908899535645507</stp>
        <tr r="H35" s="1"/>
        <tr r="H35" s="1"/>
        <tr r="H139" s="1"/>
        <tr r="H139" s="1"/>
        <tr r="H205" s="1"/>
        <tr r="H205" s="1"/>
      </tp>
      <tp t="s">
        <v>#N/A Requesting Data...4103692071</v>
        <stp/>
        <stp>BDP|16639689549584945075</stp>
        <tr r="N115" s="1"/>
      </tp>
      <tp t="s">
        <v>#N/A Requesting Data...3615416300</v>
        <stp/>
        <stp>BDP|12785053834215708484</stp>
        <tr r="M104" s="2"/>
        <tr r="M104" s="2"/>
        <tr r="M104" s="2"/>
      </tp>
      <tp t="s">
        <v>#N/A Requesting Data...1894262923</v>
        <stp/>
        <stp>BDP|12477982422968545124</stp>
        <tr r="I12" s="8"/>
        <tr r="I13" s="8"/>
      </tp>
      <tp t="s">
        <v>#N/A Requesting Data...3449986002</v>
        <stp/>
        <stp>BDP|16296707457815993153</stp>
        <tr r="AO24" s="1"/>
      </tp>
      <tp t="s">
        <v>#N/A Requesting Data...1931296420</v>
        <stp/>
        <stp>BDP|12846187732966889631</stp>
        <tr r="Z174" s="1"/>
      </tp>
      <tp t="s">
        <v>#N/A Requesting Data...3584061775</v>
        <stp/>
        <stp>BDP|10966462456373221227</stp>
        <tr r="AL24" s="3"/>
        <tr r="AL24" s="3"/>
        <tr r="AL24" s="3"/>
        <tr r="AL79" s="3"/>
        <tr r="AL79" s="3"/>
        <tr r="AL79" s="3"/>
      </tp>
      <tp t="s">
        <v>#N/A Requesting Data...2147474644</v>
        <stp/>
        <stp>BDP|12002575172564821440</stp>
        <tr r="AR109" s="2"/>
      </tp>
      <tp t="s">
        <v>#N/A Requesting Data...2945994178</v>
        <stp/>
        <stp>BDP|14763042230623372494</stp>
        <tr r="AC60" s="2"/>
        <tr r="AC60" s="2"/>
      </tp>
      <tp t="s">
        <v>#N/A Requesting Data...3092450348</v>
        <stp/>
        <stp>BDP|12974264635267076437</stp>
        <tr r="AM79" s="1"/>
        <tr r="AM79" s="1"/>
      </tp>
      <tp t="s">
        <v>#N/A Requesting Data...4077554454</v>
        <stp/>
        <stp>BDP|10178045345594931004</stp>
        <tr r="AT13" s="3"/>
        <tr r="AT13" s="3"/>
      </tp>
      <tp t="s">
        <v>#N/A Requesting Data...2534585040</v>
        <stp/>
        <stp>BDP|10472273478897280203</stp>
        <tr r="Q152" s="2"/>
      </tp>
      <tp t="s">
        <v>#N/A Requesting Data...2091463511</v>
        <stp/>
        <stp>BDP|13755893291512008064</stp>
        <tr r="J142" s="2"/>
      </tp>
      <tp t="s">
        <v>#N/A Requesting Data...2279083517</v>
        <stp/>
        <stp>BDP|10049770121955895073</stp>
        <tr r="AA160" s="1"/>
        <tr r="AA105" s="1"/>
      </tp>
      <tp t="s">
        <v>#N/A Requesting Data...1872766168</v>
        <stp/>
        <stp>BDP|18026644901109907750</stp>
        <tr r="AL32" s="1"/>
        <tr r="AL142" s="1"/>
        <tr r="AL204" s="1"/>
      </tp>
      <tp t="s">
        <v>#N/A Requesting Data...1956714797</v>
        <stp/>
        <stp>BDP|16064467665115909137</stp>
        <tr r="F207" s="1"/>
      </tp>
      <tp t="s">
        <v>#N/A Requesting Data...3101004218</v>
        <stp/>
        <stp>BDP|13749419819303284541</stp>
        <tr r="BC180" s="2"/>
      </tp>
      <tp t="s">
        <v>#N/A Requesting Data...1201814550</v>
        <stp/>
        <stp>BDP|10205106308711351003</stp>
        <tr r="L91" s="2"/>
        <tr r="L91" s="2"/>
        <tr r="L91" s="2"/>
      </tp>
      <tp t="s">
        <v>#N/A Requesting Data...3996070072</v>
        <stp/>
        <stp>BDP|12209202268190330607</stp>
        <tr r="F152" s="1"/>
      </tp>
      <tp t="s">
        <v>#N/A Requesting Data...1714633658</v>
        <stp/>
        <stp>BDP|17748163420491861503</stp>
        <tr r="AH116" s="2"/>
        <tr r="AH190" s="2"/>
        <tr r="AH218" s="2"/>
      </tp>
      <tp t="s">
        <v>#N/A Requesting Data...3010845711</v>
        <stp/>
        <stp>BDP|17945542270337385278</stp>
        <tr r="AM167" s="1"/>
        <tr r="AM167" s="1"/>
      </tp>
      <tp t="s">
        <v>#N/A Requesting Data...2894615231</v>
        <stp/>
        <stp>BDP|10497345749436449156</stp>
        <tr r="H143" s="1"/>
        <tr r="H143" s="1"/>
      </tp>
      <tp t="s">
        <v>#N/A N/A</v>
        <stp/>
        <stp>BDP|15019771965912325692</stp>
        <tr r="J88" s="1"/>
        <tr r="J155" s="1"/>
      </tp>
      <tp t="s">
        <v>#N/A Requesting Data...3022172262</v>
        <stp/>
        <stp>BDP|14173522833820166293</stp>
        <tr r="H33" s="1"/>
        <tr r="H33" s="1"/>
        <tr r="H137" s="1"/>
        <tr r="H137" s="1"/>
        <tr r="H202" s="1"/>
        <tr r="H202" s="1"/>
      </tp>
      <tp t="s">
        <v>#N/A Requesting Data...3067583989</v>
        <stp/>
        <stp>BDP|15394480573397217124</stp>
        <tr r="AL121" s="1"/>
        <tr r="AL49" s="1"/>
      </tp>
      <tp t="s">
        <v>#N/A Requesting Data...1112503947</v>
        <stp/>
        <stp>BDP|12220193108921339285</stp>
        <tr r="AT10" s="3"/>
        <tr r="AT10" s="3"/>
        <tr r="AT10" s="3"/>
      </tp>
      <tp t="s">
        <v>#N/A Requesting Data...4023314325</v>
        <stp/>
        <stp>BDP|17619782868896978072</stp>
        <tr r="AI152" s="2"/>
      </tp>
      <tp t="s">
        <v>#N/A Requesting Data...3028862918</v>
        <stp/>
        <stp>BDP|14963513486989482029</stp>
        <tr r="BC109" s="2"/>
      </tp>
      <tp t="s">
        <v>#N/A Requesting Data...2922067536</v>
        <stp/>
        <stp>BDP|11866532640787287716</stp>
        <tr r="AN7" s="3"/>
        <tr r="AN7" s="3"/>
        <tr r="AN7" s="3"/>
      </tp>
      <tp t="s">
        <v>#N/A Requesting Data...3954393049</v>
        <stp/>
        <stp>BDP|13982974096362473145</stp>
        <tr r="AP207" s="2"/>
      </tp>
      <tp t="s">
        <v>#N/A Requesting Data...2391275339</v>
        <stp/>
        <stp>BDP|16511589622540233152</stp>
        <tr r="E63" s="1"/>
      </tp>
      <tp t="s">
        <v>#N/A Requesting Data...3694589342</v>
        <stp/>
        <stp>BDP|12374789547457188651</stp>
        <tr r="J86" s="5"/>
      </tp>
      <tp t="s">
        <v>#N/A Requesting Data...2014319641</v>
        <stp/>
        <stp>BDP|17169724411604322595</stp>
        <tr r="AQ18" s="2"/>
      </tp>
      <tp t="s">
        <v>#N/A Requesting Data...4189986661</v>
        <stp/>
        <stp>BDP|12762880336648958187</stp>
        <tr r="AR86" s="2"/>
        <tr r="AR222" s="2"/>
      </tp>
      <tp t="s">
        <v>#N/A Requesting Data...1661489267</v>
        <stp/>
        <stp>BDP|11547571428251038726</stp>
        <tr r="Y18" s="5"/>
        <tr r="Y18" s="5"/>
        <tr r="Y18" s="5"/>
      </tp>
      <tp t="s">
        <v>#N/A Requesting Data...2907436150</v>
        <stp/>
        <stp>BDP|17899408841695616274</stp>
        <tr r="AI6" s="3"/>
        <tr r="AI6" s="3"/>
        <tr r="AI6" s="3"/>
      </tp>
      <tp t="s">
        <v>#N/A Requesting Data...3682321859</v>
        <stp/>
        <stp>BDP|11661536061473874141</stp>
        <tr r="AH14" s="2"/>
        <tr r="AH117" s="2"/>
      </tp>
      <tp t="s">
        <v>#N/A Requesting Data...4216991556</v>
        <stp/>
        <stp>BDP|13643284561044240356</stp>
        <tr r="H56" s="1"/>
      </tp>
      <tp t="s">
        <v>#N/A Requesting Data...1247013453</v>
        <stp/>
        <stp>BDP|15135097796199055560</stp>
        <tr r="Q14" s="2"/>
        <tr r="Q117" s="2"/>
      </tp>
      <tp t="s">
        <v>#N/A Requesting Data...1729110725</v>
        <stp/>
        <stp>BDP|14664793290089135361</stp>
        <tr r="J103" s="5"/>
        <tr r="J103" s="5"/>
      </tp>
      <tp t="s">
        <v>#N/A Requesting Data...3271321555</v>
        <stp/>
        <stp>BDP|12970866285764570677</stp>
        <tr r="X80" s="1"/>
      </tp>
      <tp t="s">
        <v>#N/A Requesting Data...3496762527</v>
        <stp/>
        <stp>BDP|11190620671124374499</stp>
        <tr r="N3" s="1"/>
        <tr r="N75" s="1"/>
      </tp>
      <tp t="s">
        <v>#N/A Requesting Data...1427898663</v>
        <stp/>
        <stp>BDP|13083308906091932148</stp>
        <tr r="AO65" s="1"/>
      </tp>
      <tp t="s">
        <v>#N/A Requesting Data...2702172309</v>
        <stp/>
        <stp>BDP|12960038921770192018</stp>
        <tr r="AA106" s="1"/>
        <tr r="AA100" s="1"/>
        <tr r="AA177" s="1"/>
        <tr r="AA89" s="1"/>
      </tp>
      <tp t="s">
        <v>#N/A Requesting Data...2005912192</v>
        <stp/>
        <stp>BDP|13137759958707635611</stp>
        <tr r="F114" s="2"/>
        <tr r="F212" s="2"/>
        <tr r="F215" s="2"/>
      </tp>
      <tp t="s">
        <v>#N/A Requesting Data...2666679077</v>
        <stp/>
        <stp>BDP|11140704308116796056</stp>
        <tr r="AD88" s="2"/>
        <tr r="AD88" s="2"/>
        <tr r="AD88" s="2"/>
        <tr r="AD92" s="2"/>
        <tr r="AD92" s="2"/>
        <tr r="AD92" s="2"/>
        <tr r="AD125" s="2"/>
        <tr r="AD125" s="2"/>
        <tr r="AD125" s="2"/>
      </tp>
      <tp t="s">
        <v>#N/A Requesting Data...3830936612</v>
        <stp/>
        <stp>BDP|16987278037391589676</stp>
        <tr r="F56" s="2"/>
        <tr r="F98" s="2"/>
      </tp>
      <tp t="s">
        <v>#N/A Requesting Data...2928586932</v>
        <stp/>
        <stp>BDP|15906058499314859862</stp>
        <tr r="AK24" s="1"/>
        <tr r="AK24" s="1"/>
        <tr r="AK24" s="1"/>
      </tp>
      <tp t="s">
        <v>#N/A Requesting Data...2379765263</v>
        <stp/>
        <stp>BDP|16747090171850135153</stp>
        <tr r="AI69" s="2"/>
        <tr r="AI134" s="2"/>
        <tr r="AI149" s="2"/>
        <tr r="AI163" s="2"/>
        <tr r="AI164" s="2"/>
      </tp>
      <tp t="s">
        <v>#N/A Requesting Data...1716919067</v>
        <stp/>
        <stp>BDP|12532334807397982630</stp>
        <tr r="AR104" s="3"/>
        <tr r="AR104" s="3"/>
        <tr r="AR104" s="3"/>
        <tr r="AR26" s="3"/>
        <tr r="AR26" s="3"/>
        <tr r="AR26" s="3"/>
      </tp>
      <tp t="s">
        <v>#N/A Requesting Data...2002904999</v>
        <stp/>
        <stp>BDP|17118251532292889459</stp>
        <tr r="Q100" s="2"/>
        <tr r="Q147" s="2"/>
        <tr r="Q165" s="2"/>
        <tr r="Q221" s="2"/>
      </tp>
      <tp t="s">
        <v>#N/A Requesting Data...3765426059</v>
        <stp/>
        <stp>BDP|10141255410657734487</stp>
        <tr r="M112" s="2"/>
        <tr r="M112" s="2"/>
        <tr r="M150" s="2"/>
        <tr r="M150" s="2"/>
        <tr r="M217" s="2"/>
        <tr r="M217" s="2"/>
        <tr r="M230" s="2"/>
        <tr r="M230" s="2"/>
      </tp>
      <tp t="s">
        <v>#N/A Requesting Data...2022937656</v>
        <stp/>
        <stp>BDP|12268552314087977110</stp>
        <tr r="Q25" s="2"/>
        <tr r="Q49" s="2"/>
        <tr r="Q108" s="2"/>
        <tr r="Q127" s="2"/>
        <tr r="Q195" s="2"/>
      </tp>
      <tp t="s">
        <v>#N/A Requesting Data...2229387869</v>
        <stp/>
        <stp>BDP|11809719095809769604</stp>
        <tr r="X112" s="1"/>
        <tr r="X66" s="1"/>
      </tp>
      <tp t="s">
        <v>#N/A Requesting Data...1136938898</v>
        <stp/>
        <stp>BDP|13505668739520083616</stp>
        <tr r="AC10" s="3"/>
        <tr r="AC10" s="3"/>
        <tr r="AC10" s="3"/>
      </tp>
      <tp t="s">
        <v>#N/A Requesting Data...3435698959</v>
        <stp/>
        <stp>BDP|13956441867345941481</stp>
        <tr r="M36" s="2"/>
        <tr r="M36" s="2"/>
        <tr r="M36" s="2"/>
        <tr r="M96" s="2"/>
        <tr r="M96" s="2"/>
        <tr r="M96" s="2"/>
        <tr r="M126" s="2"/>
        <tr r="M126" s="2"/>
        <tr r="M126" s="2"/>
      </tp>
      <tp t="s">
        <v>#N/A Requesting Data...1036656164</v>
        <stp/>
        <stp>BDP|17172575462202741686</stp>
        <tr r="AO25" s="2"/>
        <tr r="AO49" s="2"/>
        <tr r="AO108" s="2"/>
        <tr r="AO127" s="2"/>
        <tr r="AO195" s="2"/>
      </tp>
      <tp t="s">
        <v>#N/A Requesting Data...2475360229</v>
        <stp/>
        <stp>BDP|17648709616061378088</stp>
        <tr r="AU88" s="2"/>
        <tr r="AU88" s="2"/>
        <tr r="AU88" s="2"/>
        <tr r="AU92" s="2"/>
        <tr r="AU92" s="2"/>
        <tr r="AU92" s="2"/>
        <tr r="AU125" s="2"/>
        <tr r="AU125" s="2"/>
        <tr r="AU125" s="2"/>
      </tp>
      <tp t="s">
        <v>#N/A Requesting Data...4075007709</v>
        <stp/>
        <stp>BDP|10918777008892899556</stp>
        <tr r="AG16" s="3"/>
        <tr r="AG16" s="3"/>
        <tr r="AG16" s="3"/>
      </tp>
      <tp t="s">
        <v>#N/A Requesting Data...2637566084</v>
        <stp/>
        <stp>BDP|13342810668838547549</stp>
        <tr r="AL21" s="2"/>
        <tr r="AL45" s="2"/>
        <tr r="AL83" s="2"/>
        <tr r="AL141" s="2"/>
        <tr r="AL148" s="2"/>
        <tr r="AL177" s="2"/>
      </tp>
      <tp t="s">
        <v>#N/A Requesting Data...2534833276</v>
        <stp/>
        <stp>BDP|11350778606994821216</stp>
        <tr r="M132" s="2"/>
        <tr r="M132" s="2"/>
      </tp>
      <tp t="s">
        <v>#N/A Requesting Data...3687321658</v>
        <stp/>
        <stp>BDP|12546535045602962116</stp>
        <tr r="J8" s="9"/>
      </tp>
      <tp t="s">
        <v>#N/A Requesting Data...1317965958</v>
        <stp/>
        <stp>BDP|15604063959889652949</stp>
        <tr r="AD170" s="2"/>
        <tr r="AD170" s="2"/>
        <tr r="AD170" s="2"/>
      </tp>
      <tp t="s">
        <v>#N/A Requesting Data...2310174483</v>
        <stp/>
        <stp>BDP|15350679627063889202</stp>
        <tr r="AT22" s="1"/>
      </tp>
      <tp t="s">
        <v>#N/A Requesting Data...4269299152</v>
        <stp/>
        <stp>BDP|14956795822009141880</stp>
        <tr r="W106" s="1"/>
        <tr r="W100" s="1"/>
        <tr r="W177" s="1"/>
        <tr r="W89" s="1"/>
      </tp>
      <tp t="s">
        <v>#N/A Requesting Data...3659630315</v>
        <stp/>
        <stp>BDP|17063735106608999878</stp>
        <tr r="H87" s="1"/>
        <tr r="H87" s="1"/>
      </tp>
      <tp t="s">
        <v>#N/A Requesting Data...3927308142</v>
        <stp/>
        <stp>BDP|12307131129534164536</stp>
        <tr r="K187" s="1"/>
      </tp>
      <tp t="s">
        <v>#N/A Requesting Data...3268258975</v>
        <stp/>
        <stp>BDP|15388958180914807042</stp>
        <tr r="F74" s="2"/>
        <tr r="F113" s="2"/>
        <tr r="F154" s="2"/>
        <tr r="F193" s="2"/>
        <tr r="F194" s="2"/>
        <tr r="F216" s="2"/>
        <tr r="F228" s="2"/>
        <tr r="F19" s="9"/>
        <tr r="F43" s="9"/>
      </tp>
      <tp t="s">
        <v>#N/A Requesting Data...1934698286</v>
        <stp/>
        <stp>BDP|18368063498614015579</stp>
        <tr r="AQ39" s="3"/>
        <tr r="AQ39" s="3"/>
        <tr r="AQ39" s="3"/>
      </tp>
      <tp t="s">
        <v>#N/A Requesting Data...3595350906</v>
        <stp/>
        <stp>BDP|10626246491903843812</stp>
        <tr r="N23" s="3"/>
        <tr r="N23" s="3"/>
        <tr r="N23" s="3"/>
      </tp>
      <tp t="s">
        <v>#N/A Requesting Data...1218812048</v>
        <stp/>
        <stp>BDP|15103355974824915536</stp>
        <tr r="Q57" s="3"/>
        <tr r="Q70" s="3"/>
      </tp>
      <tp t="s">
        <v>#N/A Requesting Data...1607892436</v>
        <stp/>
        <stp>BDP|15057736033434394597</stp>
        <tr r="AD40" s="1"/>
        <tr r="AD81" s="1"/>
        <tr r="AD96" s="1"/>
        <tr r="AD97" s="1"/>
      </tp>
      <tp t="s">
        <v>#N/A Requesting Data...4034594678</v>
        <stp/>
        <stp>BDP|13480344266261452783</stp>
        <tr r="AA120" s="1"/>
        <tr r="AA169" s="1"/>
      </tp>
      <tp t="s">
        <v>#N/A Requesting Data...3805761977</v>
        <stp/>
        <stp>BDP|16387656069787179146</stp>
        <tr r="Q30" s="3"/>
        <tr r="Q37" s="3"/>
      </tp>
      <tp t="s">
        <v>#N/A Requesting Data...4004676988</v>
        <stp/>
        <stp>BDP|17837657310963043371</stp>
        <tr r="Q59" s="3"/>
        <tr r="Q87" s="3"/>
        <tr r="Q99" s="3"/>
      </tp>
      <tp t="s">
        <v>#N/A Requesting Data...3361672116</v>
        <stp/>
        <stp>BDP|11708095903933141260</stp>
        <tr r="H42" s="1"/>
        <tr r="H42" s="1"/>
      </tp>
      <tp t="s">
        <v>#N/A Requesting Data...1223053392</v>
        <stp/>
        <stp>BDP|11061096464025783206</stp>
        <tr r="Q48" s="2"/>
        <tr r="Q224" s="2"/>
      </tp>
      <tp t="s">
        <v>#N/A Requesting Data...3484037462</v>
        <stp/>
        <stp>BDP|16703247336321690693</stp>
        <tr r="Q124" s="2"/>
        <tr r="Q188" s="2"/>
        <tr r="Q189" s="2"/>
      </tp>
      <tp t="s">
        <v>#N/A Requesting Data...3255864679</v>
        <stp/>
        <stp>BDP|12314860882345475798</stp>
        <tr r="H62" s="1"/>
        <tr r="H62" s="1"/>
      </tp>
      <tp t="s">
        <v>#N/A Requesting Data...2218405504</v>
        <stp/>
        <stp>BDP|18171670011767591884</stp>
        <tr r="AM201" s="1"/>
        <tr r="AM201" s="1"/>
        <tr r="AM140" s="1"/>
        <tr r="AM140" s="1"/>
        <tr r="AM29" s="1"/>
        <tr r="AM29" s="1"/>
      </tp>
      <tp t="s">
        <v>#N/A Requesting Data...3851276843</v>
        <stp/>
        <stp>BDP|11239632075432766290</stp>
        <tr r="AC88" s="3"/>
        <tr r="AC88" s="3"/>
        <tr r="AC88" s="3"/>
      </tp>
      <tp t="s">
        <v>#N/A Requesting Data...2212331245</v>
        <stp/>
        <stp>BDP|12407240475232716580</stp>
        <tr r="K152" s="1"/>
      </tp>
      <tp t="s">
        <v>#N/A Requesting Data...2997376904</v>
        <stp/>
        <stp>BDP|14411182856977285720</stp>
        <tr r="AK59" s="2"/>
        <tr r="AK59" s="2"/>
        <tr r="AK59" s="2"/>
      </tp>
      <tp t="s">
        <v>#N/A Requesting Data...1334283489</v>
        <stp/>
        <stp>BDP|14823339993276614849</stp>
        <tr r="H152" s="1"/>
        <tr r="H152" s="1"/>
      </tp>
      <tp t="s">
        <v>#N/A Requesting Data...2918986948</v>
        <stp/>
        <stp>BDP|16496053116863837450</stp>
        <tr r="AR100" s="3"/>
        <tr r="AR100" s="3"/>
        <tr r="AR100" s="3"/>
        <tr r="AR85" s="3"/>
        <tr r="AR85" s="3"/>
        <tr r="AR85" s="3"/>
      </tp>
      <tp t="s">
        <v>#N/A Requesting Data...3460455911</v>
        <stp/>
        <stp>BDP|15572237055700128285</stp>
        <tr r="AS116" s="1"/>
      </tp>
      <tp t="s">
        <v>#N/A N/A</v>
        <stp/>
        <stp>BDP|12356596563108602952</stp>
        <tr r="J74" s="1"/>
        <tr r="J178" s="1"/>
      </tp>
      <tp t="s">
        <v>#N/A Requesting Data...3550782607</v>
        <stp/>
        <stp>BDP|11799275203961022290</stp>
        <tr r="AD39" s="2"/>
        <tr r="AD39" s="2"/>
        <tr r="AD39" s="2"/>
        <tr r="AD72" s="2"/>
        <tr r="AD72" s="2"/>
        <tr r="AD72" s="2"/>
      </tp>
      <tp t="s">
        <v>#N/A Requesting Data...2966523717</v>
        <stp/>
        <stp>BDP|13571069979390884482</stp>
        <tr r="I51" s="1"/>
      </tp>
      <tp t="s">
        <v>#N/A Requesting Data...1931057168</v>
        <stp/>
        <stp>BDP|14657605525632901201</stp>
        <tr r="AQ35" s="2"/>
      </tp>
      <tp t="s">
        <v>#N/A Requesting Data...3548713959</v>
        <stp/>
        <stp>BDP|15832702892023007804</stp>
        <tr r="AM179" s="1"/>
        <tr r="AM179" s="1"/>
      </tp>
      <tp t="s">
        <v>#N/A Requesting Data...1226001865</v>
        <stp/>
        <stp>BDP|14171882131178306711</stp>
        <tr r="Q44" s="1"/>
      </tp>
      <tp t="s">
        <v>#N/A Requesting Data...2576039861</v>
        <stp/>
        <stp>BDP|14801845293985071020</stp>
        <tr r="W155" s="1"/>
        <tr r="W88" s="1"/>
      </tp>
      <tp t="s">
        <v>#N/A Requesting Data...3380115105</v>
        <stp/>
        <stp>BDP|11492450661474947742</stp>
        <tr r="Y189" s="1"/>
      </tp>
      <tp t="s">
        <v>#N/A Requesting Data...3551239700</v>
        <stp/>
        <stp>BDP|15344056511902316691</stp>
        <tr r="V195" s="1"/>
      </tp>
      <tp t="s">
        <v>#N/A Requesting Data...4261494011</v>
        <stp/>
        <stp>BDP|12139675583505986911</stp>
        <tr r="N195" s="1"/>
      </tp>
      <tp t="s">
        <v>#N/A Requesting Data...3078973117</v>
        <stp/>
        <stp>BDP|13565844548997089849</stp>
        <tr r="V158" s="1"/>
        <tr r="V41" s="1"/>
      </tp>
      <tp t="s">
        <v>#N/A Requesting Data...1860735551</v>
        <stp/>
        <stp>BDP|11837300514261396222</stp>
        <tr r="AR91" s="2"/>
      </tp>
      <tp t="s">
        <v>#N/A Requesting Data...4069305418</v>
        <stp/>
        <stp>BDP|16477039558350245303</stp>
        <tr r="AS91" s="2"/>
      </tp>
      <tp t="s">
        <v>#N/A Requesting Data...2407134993</v>
        <stp/>
        <stp>BDP|11222871811871826910</stp>
        <tr r="E37" s="2"/>
        <tr r="E70" s="2"/>
      </tp>
      <tp t="s">
        <v>#N/A Requesting Data...1578641661</v>
        <stp/>
        <stp>BDP|11788562412005858067</stp>
        <tr r="V13" s="3"/>
      </tp>
      <tp t="s">
        <v>#N/A Requesting Data...1450069211</v>
        <stp/>
        <stp>BDP|10533527808033595670</stp>
        <tr r="H33" s="2"/>
        <tr r="H33" s="2"/>
        <tr r="H33" s="2"/>
        <tr r="AT33" s="2"/>
        <tr r="AT33" s="2"/>
        <tr r="AT33" s="2"/>
      </tp>
      <tp t="s">
        <v>#N/A Requesting Data...3415277897</v>
        <stp/>
        <stp>BDP|14116619212661686294</stp>
        <tr r="N51" s="2"/>
        <tr r="N51" s="2"/>
        <tr r="N51" s="2"/>
      </tp>
      <tp t="s">
        <v>#N/A Requesting Data...4041313405</v>
        <stp/>
        <stp>BDP|10924871529379973336</stp>
        <tr r="AH18" s="3"/>
        <tr r="AH18" s="3"/>
        <tr r="AH18" s="3"/>
      </tp>
      <tp t="s">
        <v>#N/A Requesting Data...2274389889</v>
        <stp/>
        <stp>BDP|16809178253191768368</stp>
        <tr r="Q105" s="3"/>
        <tr r="Q31" s="3"/>
      </tp>
      <tp t="s">
        <v>#N/A Requesting Data...3097431101</v>
        <stp/>
        <stp>BDP|15995780451427897053</stp>
        <tr r="AS143" s="1"/>
      </tp>
      <tp t="s">
        <v>#N/A Requesting Data...1930699316</v>
        <stp/>
        <stp>BDP|10239022940245912145</stp>
        <tr r="Q16" s="3"/>
      </tp>
      <tp t="s">
        <v>#N/A Requesting Data...2323240225</v>
        <stp/>
        <stp>BDP|13440534472643994219</stp>
        <tr r="Y7" s="5"/>
        <tr r="Y7" s="5"/>
        <tr r="Y7" s="5"/>
        <tr r="Y82" s="5"/>
        <tr r="Y82" s="5"/>
        <tr r="Y82" s="5"/>
      </tp>
      <tp t="s">
        <v>#N/A Requesting Data...3193234196</v>
        <stp/>
        <stp>BDP|15788931148869059112</stp>
        <tr r="X92" s="1"/>
      </tp>
      <tp t="s">
        <v>#N/A Requesting Data...2192744528</v>
        <stp/>
        <stp>BDP|14451427925694765697</stp>
        <tr r="AO90" s="1"/>
      </tp>
      <tp t="s">
        <v>#N/A Requesting Data...2437424395</v>
        <stp/>
        <stp>BDP|17897000361167556618</stp>
        <tr r="AJ99" s="2"/>
      </tp>
      <tp t="s">
        <v>#N/A Requesting Data...3367255887</v>
        <stp/>
        <stp>BDP|12996991593441705399</stp>
        <tr r="AM19" s="3"/>
        <tr r="AM19" s="3"/>
        <tr r="AM19" s="3"/>
      </tp>
      <tp t="s">
        <v>#N/A Requesting Data...2507783245</v>
        <stp/>
        <stp>BDP|17826488770604416086</stp>
        <tr r="AL30" s="1"/>
        <tr r="AL136" s="1"/>
        <tr r="AL199" s="1"/>
      </tp>
      <tp t="s">
        <v>#N/A Requesting Data...2489045832</v>
        <stp/>
        <stp>BDP|14677386255041690312</stp>
        <tr r="AQ146" s="2"/>
      </tp>
      <tp t="s">
        <v>#N/A Requesting Data...2597081357</v>
        <stp/>
        <stp>BDP|12261196993863091949</stp>
        <tr r="AT55" s="3"/>
        <tr r="AT55" s="3"/>
      </tp>
      <tp t="s">
        <v>#N/A Requesting Data...3751182735</v>
        <stp/>
        <stp>BDP|15740974091636415398</stp>
        <tr r="AR135" s="2"/>
      </tp>
      <tp t="s">
        <v>#N/A Requesting Data...1325935029</v>
        <stp/>
        <stp>BDP|13527198346165001364</stp>
        <tr r="J34" s="5"/>
      </tp>
      <tp t="s">
        <v>#N/A Requesting Data...3013218711</v>
        <stp/>
        <stp>BDP|17508688180139956081</stp>
        <tr r="N34" s="1"/>
        <tr r="N138" s="1"/>
        <tr r="N200" s="1"/>
      </tp>
      <tp t="s">
        <v>#N/A Requesting Data...1030846501</v>
        <stp/>
        <stp>BDP|14755479893159960067</stp>
        <tr r="AC130" s="2"/>
        <tr r="AC130" s="2"/>
      </tp>
      <tp t="s">
        <v>#N/A Requesting Data...3593410067</v>
        <stp/>
        <stp>BDP|10849030722366440410</stp>
        <tr r="AP33" s="2"/>
      </tp>
      <tp t="s">
        <v>#N/A Requesting Data...3589772417</v>
        <stp/>
        <stp>BDP|13895613125923216421</stp>
        <tr r="F44" s="5"/>
      </tp>
      <tp t="s">
        <v>#N/A Requesting Data...2729666657</v>
        <stp/>
        <stp>BDP|10634350049716627105</stp>
        <tr r="H65" s="1"/>
        <tr r="H65" s="1"/>
      </tp>
      <tp t="s">
        <v>#N/A Requesting Data...3385302375</v>
        <stp/>
        <stp>BDP|16945176838656910230</stp>
        <tr r="N56" s="3"/>
        <tr r="N56" s="3"/>
        <tr r="N56" s="3"/>
        <tr r="N68" s="3"/>
        <tr r="N68" s="3"/>
        <tr r="N68" s="3"/>
      </tp>
      <tp t="s">
        <v>#N/A Requesting Data...3681833873</v>
        <stp/>
        <stp>BDP|11327058410355990535</stp>
        <tr r="AO176" s="1"/>
      </tp>
      <tp t="s">
        <v>#N/A Requesting Data...3010705150</v>
        <stp/>
        <stp>BDP|11861347400266647463</stp>
        <tr r="I27" s="5"/>
      </tp>
      <tp t="s">
        <v>#N/A Requesting Data...3573252595</v>
        <stp/>
        <stp>BDP|14434519347866497391</stp>
        <tr r="AL120" s="2"/>
        <tr r="AL184" s="2"/>
        <tr r="AL185" s="2"/>
      </tp>
      <tp t="s">
        <v>#N/A Requesting Data...1318277863</v>
        <stp/>
        <stp>BDP|10013569508577423256</stp>
        <tr r="X172" s="1"/>
      </tp>
      <tp t="s">
        <v>#N/A Requesting Data...2925259487</v>
        <stp/>
        <stp>BDP|17548590665253694701</stp>
        <tr r="AM54" s="1"/>
        <tr r="AM54" s="1"/>
      </tp>
      <tp t="s">
        <v>#N/A N/A</v>
        <stp/>
        <stp>BDP|12247959679629322527</stp>
        <tr r="J80" s="1"/>
      </tp>
      <tp t="s">
        <v>#N/A Requesting Data...2714418269</v>
        <stp/>
        <stp>BDP|15330077029310682741</stp>
        <tr r="AL6" s="3"/>
        <tr r="AL6" s="3"/>
        <tr r="AL6" s="3"/>
      </tp>
      <tp t="s">
        <v>#N/A Requesting Data...3200323180</v>
        <stp/>
        <stp>BDP|11628295936803558337</stp>
        <tr r="AM121" s="1"/>
        <tr r="AM121" s="1"/>
        <tr r="AM49" s="1"/>
        <tr r="AM49" s="1"/>
      </tp>
      <tp t="s">
        <v>#N/A Requesting Data...2266947598</v>
        <stp/>
        <stp>BDP|13682060654795874334</stp>
        <tr r="H174" s="1"/>
        <tr r="H174" s="1"/>
      </tp>
      <tp t="s">
        <v>#N/A Requesting Data...1485515511</v>
        <stp/>
        <stp>BDP|10310788265492083316</stp>
        <tr r="E172" s="1"/>
      </tp>
      <tp t="s">
        <v>#N/A Requesting Data...3360255885</v>
        <stp/>
        <stp>BDP|13654674662551547293</stp>
        <tr r="M114" s="1"/>
        <tr r="M114" s="1"/>
      </tp>
      <tp t="s">
        <v>#N/A Requesting Data...3599625157</v>
        <stp/>
        <stp>BDP|12845200129380751293</stp>
        <tr r="Q54" s="1"/>
      </tp>
      <tp t="s">
        <v>#N/A Requesting Data...3721630816</v>
        <stp/>
        <stp>BDP|15726781635303292278</stp>
        <tr r="AD102" s="1"/>
        <tr r="AD108" s="1"/>
      </tp>
      <tp t="s">
        <v>#N/A Requesting Data...3258709195</v>
        <stp/>
        <stp>BDP|13961470050192659072</stp>
        <tr r="AI85" s="3"/>
        <tr r="AI85" s="3"/>
        <tr r="AI85" s="3"/>
        <tr r="AI100" s="3"/>
        <tr r="AI100" s="3"/>
        <tr r="AI100" s="3"/>
      </tp>
      <tp t="s">
        <v>#N/A Requesting Data...3663902102</v>
        <stp/>
        <stp>BDP|10791733901864379392</stp>
        <tr r="AL191" s="2"/>
        <tr r="AL192" s="2"/>
      </tp>
      <tp t="s">
        <v>#N/A Requesting Data...1219015495</v>
        <stp/>
        <stp>BDP|15190161051933064291</stp>
        <tr r="AL120" s="1"/>
        <tr r="AL169" s="1"/>
      </tp>
      <tp t="s">
        <v>#N/A Requesting Data...1638188160</v>
        <stp/>
        <stp>BDP|13558609019832697658</stp>
        <tr r="V132" s="2"/>
      </tp>
      <tp t="s">
        <v>#N/A Requesting Data...1194884436</v>
        <stp/>
        <stp>BDP|12962154181078503377</stp>
        <tr r="AO183" s="1"/>
        <tr r="AO28" s="1"/>
      </tp>
      <tp t="s">
        <v>#N/A Requesting Data...2992693527</v>
        <stp/>
        <stp>BDP|11672136233314920705</stp>
        <tr r="AI137" s="2"/>
      </tp>
      <tp t="s">
        <v>#N/A Requesting Data...3962430336</v>
        <stp/>
        <stp>BDP|16502225975533534087</stp>
        <tr r="AE8" s="3"/>
        <tr r="AE8" s="3"/>
        <tr r="AE8" s="3"/>
      </tp>
      <tp t="s">
        <v>#N/A Requesting Data...1443034846</v>
        <stp/>
        <stp>BDP|17568679114940851017</stp>
        <tr r="M59" s="2"/>
        <tr r="M59" s="2"/>
      </tp>
      <tp t="s">
        <v>#N/A Requesting Data...4028141994</v>
        <stp/>
        <stp>BDP|16800574840905106219</stp>
        <tr r="Q55" s="2"/>
      </tp>
      <tp t="s">
        <v>#N/A Requesting Data...4244270858</v>
        <stp/>
        <stp>BDP|13560038109026581552</stp>
        <tr r="AN55" s="3"/>
        <tr r="AN55" s="3"/>
      </tp>
      <tp t="s">
        <v>#N/A Requesting Data...4108816963</v>
        <stp/>
        <stp>BDP|13061197305881636340</stp>
        <tr r="AJ93" s="2"/>
      </tp>
      <tp t="s">
        <v>#N/A Requesting Data...2774102011</v>
        <stp/>
        <stp>BDP|14647735026625484495</stp>
        <tr r="Q26" s="2"/>
        <tr r="Q52" s="2"/>
      </tp>
      <tp t="s">
        <v>#N/A Requesting Data...2568301043</v>
        <stp/>
        <stp>BDP|13387809694690913208</stp>
        <tr r="AN60" s="2"/>
      </tp>
      <tp t="s">
        <v>#N/A Requesting Data...1761294970</v>
        <stp/>
        <stp>BDP|10985632600163143551</stp>
        <tr r="Q4" s="2"/>
        <tr r="Q78" s="2"/>
        <tr r="Q110" s="2"/>
        <tr r="Q161" s="2"/>
        <tr r="Q162" s="2"/>
        <tr r="Q229" s="2"/>
      </tp>
      <tp t="s">
        <v>#N/A Requesting Data...3736741286</v>
        <stp/>
        <stp>BDP|16918443013016707570</stp>
        <tr r="AD66" s="3"/>
        <tr r="AD66" s="3"/>
        <tr r="AD66" s="3"/>
      </tp>
      <tp t="s">
        <v>#N/A N/A</v>
        <stp/>
        <stp>BDP|17558042302373958440</stp>
        <tr r="AQ59" s="3"/>
        <tr r="AQ59" s="3"/>
        <tr r="AQ59" s="3"/>
        <tr r="AQ87" s="3"/>
        <tr r="AQ87" s="3"/>
        <tr r="AQ87" s="3"/>
        <tr r="AQ99" s="3"/>
        <tr r="AQ99" s="3"/>
        <tr r="AQ99" s="3"/>
      </tp>
      <tp t="s">
        <v>#N/A Requesting Data...2802468214</v>
        <stp/>
        <stp>BDP|12528155605000951325</stp>
        <tr r="AR213" s="2"/>
        <tr r="AR214" s="2"/>
      </tp>
      <tp t="s">
        <v>#N/A Requesting Data...1912458487</v>
        <stp/>
        <stp>BDP|12949570719640935606</stp>
        <tr r="AS188" s="1"/>
      </tp>
      <tp t="s">
        <v>#N/A Requesting Data...3671522003</v>
        <stp/>
        <stp>BDP|10158687234793776645</stp>
        <tr r="Q109" s="2"/>
      </tp>
      <tp t="s">
        <v>#N/A Requesting Data...2433458730</v>
        <stp/>
        <stp>BDP|11500492060134255700</stp>
        <tr r="Q137" s="2"/>
      </tp>
      <tp t="s">
        <v>#N/A Requesting Data...3158393758</v>
        <stp/>
        <stp>BDP|11058463603323987628</stp>
        <tr r="Z3" s="1"/>
        <tr r="Z75" s="1"/>
      </tp>
      <tp t="s">
        <v>#N/A Requesting Data...1530583310</v>
        <stp/>
        <stp>BDP|11043658774997897787</stp>
        <tr r="E197" s="1"/>
      </tp>
      <tp t="s">
        <v>#N/A Requesting Data...3957999438</v>
        <stp/>
        <stp>BDP|12877079881133890979</stp>
        <tr r="F13" s="9"/>
        <tr r="F14" s="9"/>
        <tr r="F15" s="9"/>
        <tr r="F16" s="9"/>
        <tr r="F104" s="3"/>
        <tr r="F26" s="3"/>
      </tp>
      <tp t="s">
        <v>#N/A Requesting Data...1471533637</v>
        <stp/>
        <stp>BDP|12771603303533582704</stp>
        <tr r="AH67" s="2"/>
      </tp>
      <tp t="s">
        <v>#N/A Requesting Data...3892327740</v>
        <stp/>
        <stp>BDP|16337483825398978868</stp>
        <tr r="I84" s="2"/>
      </tp>
      <tp t="s">
        <v>#N/A Requesting Data...3050724468</v>
        <stp/>
        <stp>BDP|11537420621320449737</stp>
        <tr r="I66" s="3"/>
        <tr r="I66" s="3"/>
        <tr r="I66" s="3"/>
      </tp>
      <tp t="s">
        <v>#N/A Requesting Data...3791516185</v>
        <stp/>
        <stp>BDP|16258210732596162115</stp>
        <tr r="X11" s="1"/>
        <tr r="X135" s="1"/>
      </tp>
      <tp t="s">
        <v>#N/A Requesting Data...2918001242</v>
        <stp/>
        <stp>BDP|16854154948204552714</stp>
        <tr r="AO62" s="2"/>
      </tp>
      <tp t="s">
        <v>#N/A Requesting Data...1581790838</v>
        <stp/>
        <stp>BDP|11231102490681544861</stp>
        <tr r="AO14" s="3"/>
        <tr r="AO14" s="3"/>
        <tr r="AO14" s="3"/>
      </tp>
      <tp t="s">
        <v>#N/A Requesting Data...3046414694</v>
        <stp/>
        <stp>BDP|14238246028372613697</stp>
        <tr r="AE24" s="1"/>
      </tp>
      <tp t="s">
        <v>#N/A Requesting Data...2878595099</v>
        <stp/>
        <stp>BDP|11681961147385499923</stp>
        <tr r="AH82" s="2"/>
      </tp>
      <tp t="s">
        <v>#N/A Requesting Data...2200133728</v>
        <stp/>
        <stp>BDP|16840440150010829750</stp>
        <tr r="AS4" s="1"/>
        <tr r="L4" s="1"/>
        <tr r="L4" s="1"/>
      </tp>
      <tp t="s">
        <v>#N/A Requesting Data...3264724165</v>
        <stp/>
        <stp>BDP|13078654934424283229</stp>
        <tr r="Q130" s="5"/>
      </tp>
      <tp t="s">
        <v>#N/A Requesting Data...3303626099</v>
        <stp/>
        <stp>BDP|12492634075593068038</stp>
        <tr r="AU40" s="1"/>
        <tr r="AU40" s="1"/>
        <tr r="AU40" s="1"/>
        <tr r="AU81" s="1"/>
        <tr r="AU81" s="1"/>
        <tr r="AU81" s="1"/>
        <tr r="AU96" s="1"/>
        <tr r="AU96" s="1"/>
        <tr r="AU96" s="1"/>
        <tr r="AU97" s="1"/>
        <tr r="AU97" s="1"/>
        <tr r="AU97" s="1"/>
      </tp>
      <tp t="s">
        <v>#N/A Requesting Data...1778643673</v>
        <stp/>
        <stp>BDP|14305492032080072391</stp>
        <tr r="I23" s="3"/>
        <tr r="I23" s="3"/>
        <tr r="I23" s="3"/>
      </tp>
      <tp t="s">
        <v>#N/A Requesting Data...4183594707</v>
        <stp/>
        <stp>BDP|12255668198844556984</stp>
        <tr r="Q82" s="2"/>
      </tp>
      <tp t="s">
        <v>#N/A Requesting Data...3858886187</v>
        <stp/>
        <stp>BDP|17445620388428905164</stp>
        <tr r="Z177" s="1"/>
        <tr r="Z106" s="1"/>
        <tr r="Z89" s="1"/>
        <tr r="Z100" s="1"/>
      </tp>
      <tp t="s">
        <v>#N/A Requesting Data...2417313691</v>
        <stp/>
        <stp>BDP|13165302231426391532</stp>
        <tr r="AU133" s="2"/>
        <tr r="AU133" s="2"/>
        <tr r="AU133" s="2"/>
      </tp>
      <tp t="s">
        <v>#N/A Requesting Data...1625598144</v>
        <stp/>
        <stp>BDP|14828153118362401618</stp>
        <tr r="AI57" s="2"/>
      </tp>
      <tp t="s">
        <v>#N/A Requesting Data...1396871417</v>
        <stp/>
        <stp>BDP|17499610991181671925</stp>
        <tr r="AD91" s="1"/>
        <tr r="AD122" s="1"/>
      </tp>
      <tp t="s">
        <v>#N/A Requesting Data...2976512589</v>
        <stp/>
        <stp>BDP|15203778835342907392</stp>
        <tr r="AE34" s="1"/>
        <tr r="AE138" s="1"/>
        <tr r="AE200" s="1"/>
      </tp>
      <tp t="s">
        <v>#N/A Requesting Data...2450300866</v>
        <stp/>
        <stp>BDP|18162983982210968929</stp>
        <tr r="Q13" s="3"/>
      </tp>
      <tp t="s">
        <v>#N/A Requesting Data...2123405249</v>
        <stp/>
        <stp>BDP|10036889848119427547</stp>
        <tr r="M122" s="2"/>
        <tr r="M122" s="2"/>
        <tr r="M122" s="2"/>
        <tr r="M183" s="2"/>
        <tr r="M183" s="2"/>
        <tr r="M183" s="2"/>
      </tp>
      <tp t="s">
        <v>#N/A Requesting Data...3105757222</v>
        <stp/>
        <stp>BDP|13433482149434680733</stp>
        <tr r="J14" s="2"/>
        <tr r="J117" s="2"/>
      </tp>
      <tp t="s">
        <v>#N/A Requesting Data...1881341936</v>
        <stp/>
        <stp>BDP|15605412260801144663</stp>
        <tr r="N50" s="1"/>
      </tp>
      <tp t="s">
        <v>#N/A Requesting Data...3404175285</v>
        <stp/>
        <stp>BDP|17110499613311950322</stp>
        <tr r="AO94" s="1"/>
      </tp>
      <tp t="s">
        <v>#N/A Requesting Data...3479164822</v>
        <stp/>
        <stp>BDP|10350196139046515461</stp>
        <tr r="AP130" s="2"/>
      </tp>
      <tp t="s">
        <v>#N/A Requesting Data...1834752992</v>
        <stp/>
        <stp>BDP|10215893098275373407</stp>
        <tr r="N76" s="1"/>
      </tp>
      <tp t="s">
        <v>#N/A Requesting Data...2758351159</v>
        <stp/>
        <stp>BDP|12518302563245372251</stp>
        <tr r="AM126" s="1"/>
        <tr r="AM126" s="1"/>
        <tr r="AM168" s="1"/>
        <tr r="AM168" s="1"/>
      </tp>
      <tp t="s">
        <v>#N/A Requesting Data...4149036012</v>
        <stp/>
        <stp>BDP|14428502675367120107</stp>
        <tr r="H33" s="1"/>
        <tr r="H33" s="1"/>
        <tr r="H137" s="1"/>
        <tr r="H137" s="1"/>
        <tr r="H202" s="1"/>
        <tr r="H202" s="1"/>
      </tp>
      <tp t="s">
        <v>#N/A Requesting Data...3507036093</v>
        <stp/>
        <stp>BDP|11403176638282278195</stp>
        <tr r="E22" s="2"/>
        <tr r="E210" s="2"/>
        <tr r="E211" s="2"/>
      </tp>
      <tp t="s">
        <v>#N/A Requesting Data...1434362535</v>
        <stp/>
        <stp>BDP|11169256554952058437</stp>
        <tr r="N101" s="1"/>
      </tp>
      <tp t="s">
        <v>#N/A Requesting Data...3098575355</v>
        <stp/>
        <stp>BDP|15299812204029163454</stp>
        <tr r="AH114" s="2"/>
        <tr r="AH212" s="2"/>
        <tr r="AH215" s="2"/>
      </tp>
      <tp t="s">
        <v>#N/A Requesting Data...1554400884</v>
        <stp/>
        <stp>BDP|18091317248117303896</stp>
        <tr r="X178" s="1"/>
        <tr r="X74" s="1"/>
      </tp>
      <tp t="s">
        <v>#N/A Requesting Data...2052390842</v>
        <stp/>
        <stp>BDP|13403650718951338592</stp>
        <tr r="AD33" s="1"/>
        <tr r="AD137" s="1"/>
        <tr r="AD202" s="1"/>
      </tp>
      <tp t="s">
        <v>#N/A Requesting Data...3345340781</v>
        <stp/>
        <stp>BDP|10681707075020727072</stp>
        <tr r="AL105" s="3"/>
        <tr r="AL105" s="3"/>
        <tr r="AL105" s="3"/>
        <tr r="AL31" s="3"/>
        <tr r="AL31" s="3"/>
        <tr r="AL31" s="3"/>
      </tp>
      <tp t="s">
        <v>#N/A Requesting Data...2010639746</v>
        <stp/>
        <stp>BDP|16525318205481721451</stp>
        <tr r="AD13" s="2"/>
        <tr r="AD13" s="2"/>
        <tr r="AD13" s="2"/>
        <tr r="AD155" s="2"/>
        <tr r="AD155" s="2"/>
        <tr r="AD155" s="2"/>
        <tr r="AD219" s="2"/>
        <tr r="AD219" s="2"/>
        <tr r="AD219" s="2"/>
      </tp>
      <tp t="s">
        <v>#N/A Requesting Data...2073187997</v>
        <stp/>
        <stp>BDP|11742555327152355458</stp>
        <tr r="AU152" s="2"/>
        <tr r="AU152" s="2"/>
        <tr r="AU152" s="2"/>
      </tp>
      <tp t="s">
        <v>#N/A Requesting Data...2511163726</v>
        <stp/>
        <stp>BDP|18307832944963302747</stp>
        <tr r="AN104" s="2"/>
      </tp>
      <tp t="s">
        <v>#N/A Requesting Data...3403774180</v>
        <stp/>
        <stp>BDP|11481374772666477361</stp>
        <tr r="AN84" s="2"/>
      </tp>
      <tp t="s">
        <v>#N/A Requesting Data...2543990104</v>
        <stp/>
        <stp>BDP|15717362533127394228</stp>
        <tr r="Q84" s="2"/>
      </tp>
      <tp t="s">
        <v>#N/A Requesting Data...3438663175</v>
        <stp/>
        <stp>BDP|10431369965704066149</stp>
        <tr r="J36" s="5"/>
      </tp>
      <tp t="s">
        <v>#N/A Requesting Data...3314796246</v>
        <stp/>
        <stp>BDP|15670903324348310624</stp>
        <tr r="AE4" s="3"/>
        <tr r="AE4" s="3"/>
        <tr r="AE4" s="3"/>
      </tp>
      <tp t="s">
        <v>#N/A Requesting Data...3442660808</v>
        <stp/>
        <stp>BDP|14381598853643304797</stp>
        <tr r="W93" s="3"/>
      </tp>
      <tp t="s">
        <v>#N/A Requesting Data...1852791029</v>
        <stp/>
        <stp>BDP|11019141043720623424</stp>
        <tr r="H145" s="1"/>
        <tr r="H145" s="1"/>
      </tp>
      <tp t="s">
        <v>#N/A Requesting Data...3799524491</v>
        <stp/>
        <stp>BDP|15760642166244472120</stp>
        <tr r="L42" s="2"/>
        <tr r="L42" s="2"/>
        <tr r="L42" s="2"/>
        <tr r="L76" s="2"/>
        <tr r="L76" s="2"/>
        <tr r="L76" s="2"/>
      </tp>
      <tp t="s">
        <v>#N/A Requesting Data...2086520330</v>
        <stp/>
        <stp>BDP|10179664262381143175</stp>
        <tr r="V11" s="2"/>
      </tp>
      <tp t="s">
        <v>#N/A Requesting Data...2476204044</v>
        <stp/>
        <stp>BDP|18393915931456382437</stp>
        <tr r="E116" s="1"/>
      </tp>
      <tp t="s">
        <v>#N/A Requesting Data...1374563103</v>
        <stp/>
        <stp>BDP|13650066073945745179</stp>
        <tr r="T3" s="4"/>
        <tr r="T4" s="4"/>
      </tp>
      <tp t="s">
        <v>#N/A Requesting Data...2636327332</v>
        <stp/>
        <stp>BDP|12074569727782765759</stp>
        <tr r="Y71" s="5"/>
        <tr r="Y71" s="5"/>
        <tr r="Y71" s="5"/>
        <tr r="Y122" s="5"/>
        <tr r="Y122" s="5"/>
        <tr r="Y122" s="5"/>
      </tp>
      <tp t="s">
        <v>#N/A Requesting Data...2865995321</v>
        <stp/>
        <stp>BDP|14334074332156270177</stp>
        <tr r="AQ10" s="2"/>
        <tr r="AQ40" s="2"/>
        <tr r="AQ178" s="2"/>
        <tr r="AQ179" s="2"/>
      </tp>
      <tp t="s">
        <v>#N/A Requesting Data...4212164832</v>
        <stp/>
        <stp>BDP|13814332021863048184</stp>
        <tr r="AM183" s="1"/>
        <tr r="AM183" s="1"/>
        <tr r="AM28" s="1"/>
        <tr r="AM28" s="1"/>
      </tp>
      <tp t="s">
        <v>#N/A N/A</v>
        <stp/>
        <stp>BDP|11422155492619427058</stp>
        <tr r="N192" s="1"/>
      </tp>
      <tp t="s">
        <v>#N/A Requesting Data...1194928107</v>
        <stp/>
        <stp>BDP|15667239155377516577</stp>
        <tr r="AJ25" s="2"/>
        <tr r="AJ49" s="2"/>
        <tr r="AJ108" s="2"/>
        <tr r="AJ127" s="2"/>
        <tr r="AJ195" s="2"/>
      </tp>
      <tp t="s">
        <v>#N/A Requesting Data...2870309237</v>
        <stp/>
        <stp>BDP|17134068460272057355</stp>
        <tr r="AD13" s="1"/>
      </tp>
      <tp t="s">
        <v>#N/A Requesting Data...2765313869</v>
        <stp/>
        <stp>BDP|13334670064904424766</stp>
        <tr r="H119" s="5"/>
        <tr r="H96" s="5"/>
      </tp>
      <tp t="s">
        <v>#N/A Requesting Data...1544199498</v>
        <stp/>
        <stp>BDP|11400677061450586155</stp>
        <tr r="I104" s="2"/>
      </tp>
      <tp t="s">
        <v>#N/A Requesting Data...2810336295</v>
        <stp/>
        <stp>BDP|10272351441371009648</stp>
        <tr r="AK88" s="1"/>
        <tr r="AK88" s="1"/>
        <tr r="AK88" s="1"/>
        <tr r="AK155" s="1"/>
        <tr r="AK155" s="1"/>
        <tr r="AK155" s="1"/>
      </tp>
      <tp t="s">
        <v>#N/A Requesting Data...2261232250</v>
        <stp/>
        <stp>BDP|10309378129322733384</stp>
        <tr r="AF15" s="3"/>
        <tr r="AF15" s="3"/>
      </tp>
      <tp t="s">
        <v>#N/A Requesting Data...2668505446</v>
        <stp/>
        <stp>BDP|17759047335053357774</stp>
        <tr r="M39" s="2"/>
        <tr r="M39" s="2"/>
        <tr r="M39" s="2"/>
        <tr r="M72" s="2"/>
        <tr r="M72" s="2"/>
        <tr r="M72" s="2"/>
      </tp>
      <tp t="s">
        <v>#N/A Requesting Data...1816547309</v>
        <stp/>
        <stp>BDP|15791225633014796036</stp>
        <tr r="J97" s="2"/>
      </tp>
      <tp t="s">
        <v>#N/A Requesting Data...2934718049</v>
        <stp/>
        <stp>BDP|13750924440266508821</stp>
        <tr r="AC234" s="2"/>
        <tr r="AC234" s="2"/>
        <tr r="AC235" s="2"/>
        <tr r="AC235" s="2"/>
        <tr r="AC236" s="2"/>
        <tr r="AC236" s="2"/>
      </tp>
      <tp t="s">
        <v>#N/A Requesting Data...2980140887</v>
        <stp/>
        <stp>BDP|11372707335084211160</stp>
        <tr r="AO63" s="1"/>
      </tp>
      <tp t="s">
        <v>#N/A Requesting Data...3596571630</v>
        <stp/>
        <stp>BDP|17688456232417293712</stp>
        <tr r="AS151" s="1"/>
        <tr r="L151" s="1"/>
        <tr r="L151" s="1"/>
      </tp>
      <tp t="s">
        <v>#N/A Requesting Data...2801749762</v>
        <stp/>
        <stp>BDP|10297828331688647352</stp>
        <tr r="AK213" s="2"/>
        <tr r="AK213" s="2"/>
        <tr r="AK213" s="2"/>
        <tr r="AK214" s="2"/>
        <tr r="AK214" s="2"/>
        <tr r="AK214" s="2"/>
      </tp>
      <tp t="s">
        <v>#N/A Requesting Data...2764184124</v>
        <stp/>
        <stp>BDP|12338669138086928168</stp>
        <tr r="AD51" s="2"/>
        <tr r="AD51" s="2"/>
        <tr r="AD51" s="2"/>
      </tp>
      <tp t="s">
        <v>#N/A N/A</v>
        <stp/>
        <stp>BDP|14964553558443212740</stp>
        <tr r="J167" s="1"/>
      </tp>
      <tp t="s">
        <v>#N/A Requesting Data...3127039220</v>
        <stp/>
        <stp>BDP|11350612701076962181</stp>
        <tr r="AL19" s="1"/>
        <tr r="AL57" s="1"/>
      </tp>
      <tp t="s">
        <v>#N/A Requesting Data...2335251943</v>
        <stp/>
        <stp>BDP|17866843392581902757</stp>
        <tr r="E87" s="1"/>
      </tp>
      <tp t="s">
        <v>#N/A Requesting Data...2986577381</v>
        <stp/>
        <stp>BDP|12488707501851250455</stp>
        <tr r="F54" s="1"/>
      </tp>
      <tp t="s">
        <v>#N/A Requesting Data...1874014576</v>
        <stp/>
        <stp>BDP|13325512824461771534</stp>
        <tr r="I48" s="1"/>
      </tp>
      <tp t="s">
        <v>#N/A Requesting Data...1337368840</v>
        <stp/>
        <stp>BDP|11658801371338384669</stp>
        <tr r="AD21" s="1"/>
      </tp>
      <tp t="s">
        <v>#N/A Requesting Data...4232981714</v>
        <stp/>
        <stp>BDP|13340255776711501770</stp>
        <tr r="H194" s="1"/>
      </tp>
      <tp t="s">
        <v>#N/A Requesting Data...3948943788</v>
        <stp/>
        <stp>BDP|10372002032492428175</stp>
        <tr r="AA136" s="1"/>
        <tr r="AA199" s="1"/>
        <tr r="AA30" s="1"/>
      </tp>
      <tp t="s">
        <v>#N/A N/A</v>
        <stp/>
        <stp>BDP|16824321852743984339</stp>
        <tr r="J156" s="1"/>
      </tp>
      <tp t="s">
        <v>#N/A Requesting Data...2505978179</v>
        <stp/>
        <stp>BDP|15036171019714453185</stp>
        <tr r="AU35" s="2"/>
        <tr r="AU35" s="2"/>
        <tr r="AU35" s="2"/>
      </tp>
      <tp t="s">
        <v>#N/A Requesting Data...1949074329</v>
        <stp/>
        <stp>BDP|11454360119172006190</stp>
        <tr r="V34" s="3"/>
      </tp>
      <tp t="s">
        <v>#N/A Requesting Data...3714709262</v>
        <stp/>
        <stp>BDP|15503753856725458205</stp>
        <tr r="AU187" s="1"/>
        <tr r="AU187" s="1"/>
        <tr r="AU187" s="1"/>
      </tp>
      <tp t="s">
        <v>#N/A Requesting Data...2182275214</v>
        <stp/>
        <stp>BDP|10067772254643613109</stp>
        <tr r="AL45" s="3"/>
        <tr r="AL45" s="3"/>
        <tr r="AL45" s="3"/>
      </tp>
      <tp t="s">
        <v>#N/A Requesting Data...3198352978</v>
        <stp/>
        <stp>BDP|17609106924501424538</stp>
        <tr r="E9" s="9"/>
      </tp>
      <tp t="s">
        <v>#N/A Requesting Data...1968219506</v>
        <stp/>
        <stp>BDP|17558233160987363400</stp>
        <tr r="Q20" s="2"/>
        <tr r="Q158" s="2"/>
        <tr r="Q209" s="2"/>
        <tr r="Q231" s="2"/>
      </tp>
      <tp t="s">
        <v>#N/A Requesting Data...4124500159</v>
        <stp/>
        <stp>BDP|16709864018207485886</stp>
        <tr r="L9" s="2"/>
        <tr r="L9" s="2"/>
        <tr r="L9" s="2"/>
        <tr r="L43" s="2"/>
        <tr r="L43" s="2"/>
        <tr r="L43" s="2"/>
        <tr r="L77" s="2"/>
        <tr r="L77" s="2"/>
        <tr r="L77" s="2"/>
        <tr r="L159" s="2"/>
        <tr r="L159" s="2"/>
        <tr r="L159" s="2"/>
        <tr r="L172" s="2"/>
        <tr r="L172" s="2"/>
        <tr r="L172" s="2"/>
        <tr r="L173" s="2"/>
        <tr r="L173" s="2"/>
        <tr r="L173" s="2"/>
      </tp>
      <tp t="s">
        <v>#N/A Requesting Data...3688319651</v>
        <stp/>
        <stp>BDP|15638620925591470009</stp>
        <tr r="L85" s="2"/>
        <tr r="L85" s="2"/>
        <tr r="L85" s="2"/>
      </tp>
      <tp t="s">
        <v>#N/A Requesting Data...2768680533</v>
        <stp/>
        <stp>BDP|16400853751493216879</stp>
        <tr r="Q67" s="2"/>
      </tp>
      <tp t="s">
        <v>#N/A Requesting Data...3550644842</v>
        <stp/>
        <stp>BDP|12380114173633438706</stp>
        <tr r="K205" s="2"/>
        <tr r="K205" s="2"/>
        <tr r="K206" s="2"/>
        <tr r="K206" s="2"/>
      </tp>
      <tp t="s">
        <v>#N/A Requesting Data...3552394000</v>
        <stp/>
        <stp>BDP|16604626217890629102</stp>
        <tr r="I132" s="1"/>
      </tp>
      <tp t="s">
        <v>#N/A Requesting Data...3165491204</v>
        <stp/>
        <stp>BDP|14229923297785690141</stp>
        <tr r="X176" s="1"/>
      </tp>
      <tp t="s">
        <v>#N/A Requesting Data...1757525354</v>
        <stp/>
        <stp>BDP|10839786425856834383</stp>
        <tr r="K86" s="1"/>
        <tr r="K119" s="1"/>
      </tp>
      <tp t="s">
        <v>#N/A Requesting Data...1970715087</v>
        <stp/>
        <stp>BDP|12116765624703494427</stp>
        <tr r="AG88" s="3"/>
        <tr r="AG88" s="3"/>
        <tr r="AG88" s="3"/>
      </tp>
      <tp t="s">
        <v>#N/A Requesting Data...2887564647</v>
        <stp/>
        <stp>BDP|16970786327832173123</stp>
        <tr r="AC137" s="2"/>
        <tr r="AC137" s="2"/>
      </tp>
      <tp t="s">
        <v>#N/A Requesting Data...1743800049</v>
        <stp/>
        <stp>BDP|11958601861551990044</stp>
        <tr r="AI41" s="2"/>
        <tr r="AI75" s="2"/>
        <tr r="AI115" s="2"/>
        <tr r="AI138" s="2"/>
        <tr r="AI200" s="2"/>
      </tp>
      <tp t="s">
        <v>#N/A Requesting Data...3153073806</v>
        <stp/>
        <stp>BDP|14970869592237192299</stp>
        <tr r="AL114" s="1"/>
      </tp>
      <tp t="s">
        <v>#N/A Requesting Data...1777351300</v>
        <stp/>
        <stp>BDP|16756710304890398147</stp>
        <tr r="AA172" s="1"/>
      </tp>
      <tp t="s">
        <v>#N/A Requesting Data...1567452667</v>
        <stp/>
        <stp>BDP|13899851989783494054</stp>
        <tr r="Q28" s="5"/>
      </tp>
      <tp t="s">
        <v>#N/A Requesting Data...4276158151</v>
        <stp/>
        <stp>BDP|14779883488144367011</stp>
        <tr r="W97" s="2"/>
      </tp>
      <tp t="s">
        <v>#N/A Requesting Data...1426229738</v>
        <stp/>
        <stp>BDP|11980175410435933428</stp>
        <tr r="W174" s="1"/>
      </tp>
      <tp t="s">
        <v>#N/A N/A</v>
        <stp/>
        <stp>BDP|13579766697094971984</stp>
        <tr r="J85" s="1"/>
      </tp>
      <tp t="s">
        <v>#N/A Requesting Data...3629134312</v>
        <stp/>
        <stp>BDP|13943077736020487099</stp>
        <tr r="AO16" s="2"/>
        <tr r="AO94" s="2"/>
        <tr r="AO202" s="2"/>
        <tr r="AO220" s="2"/>
        <tr r="AO232" s="2"/>
      </tp>
      <tp t="s">
        <v>#N/A Requesting Data...2031775927</v>
        <stp/>
        <stp>BDP|18180425789802775683</stp>
        <tr r="L38" s="2"/>
        <tr r="L38" s="2"/>
        <tr r="L38" s="2"/>
        <tr r="L71" s="2"/>
        <tr r="L71" s="2"/>
        <tr r="L71" s="2"/>
      </tp>
      <tp t="s">
        <v>#N/A Requesting Data...2009818405</v>
        <stp/>
        <stp>BDP|18277200277585304832</stp>
        <tr r="H112" s="2"/>
        <tr r="H112" s="2"/>
        <tr r="H112" s="2"/>
        <tr r="AT112" s="2"/>
        <tr r="AT112" s="2"/>
        <tr r="AT112" s="2"/>
        <tr r="H150" s="2"/>
        <tr r="H150" s="2"/>
        <tr r="H150" s="2"/>
        <tr r="AT150" s="2"/>
        <tr r="AT150" s="2"/>
        <tr r="AT150" s="2"/>
        <tr r="H217" s="2"/>
        <tr r="H217" s="2"/>
        <tr r="H217" s="2"/>
        <tr r="AT217" s="2"/>
        <tr r="AT217" s="2"/>
        <tr r="AT217" s="2"/>
        <tr r="AT230" s="2"/>
        <tr r="AT230" s="2"/>
        <tr r="AT230" s="2"/>
        <tr r="H230" s="2"/>
        <tr r="H230" s="2"/>
        <tr r="H230" s="2"/>
      </tp>
      <tp t="s">
        <v>#N/A Requesting Data...3224451733</v>
        <stp/>
        <stp>BDP|14647931843230455976</stp>
        <tr r="L44" s="3"/>
        <tr r="L20" s="3"/>
        <tr r="L40" s="3"/>
      </tp>
      <tp t="s">
        <v>#N/A Requesting Data...2875305205</v>
        <stp/>
        <stp>BDP|13541388019411884089</stp>
        <tr r="Q71" s="5"/>
        <tr r="Q93" s="5"/>
      </tp>
      <tp t="s">
        <v>#N/A Requesting Data...3810023010</v>
        <stp/>
        <stp>BDP|14731235237214088174</stp>
        <tr r="AI120" s="2"/>
        <tr r="AI184" s="2"/>
        <tr r="AI185" s="2"/>
      </tp>
      <tp t="s">
        <v>#N/A Requesting Data...3348061055</v>
        <stp/>
        <stp>BDP|18183931175720402670</stp>
        <tr r="H157" s="1"/>
      </tp>
      <tp t="s">
        <v>#N/A Requesting Data...4050374071</v>
        <stp/>
        <stp>BDP|15873762934340798192</stp>
        <tr r="AC76" s="3"/>
        <tr r="AC76" s="3"/>
        <tr r="AC76" s="3"/>
      </tp>
      <tp t="s">
        <v>#N/A N/A</v>
        <stp/>
        <stp>BDP|11788570623977134161</stp>
        <tr r="N153" s="1"/>
        <tr r="N191" s="1"/>
        <tr r="N8" s="1"/>
      </tp>
      <tp t="s">
        <v>#N/A Requesting Data...2982701335</v>
        <stp/>
        <stp>BDP|14012654166207139367</stp>
        <tr r="AT72" s="1"/>
      </tp>
      <tp t="s">
        <v>#N/A Requesting Data...3413413708</v>
        <stp/>
        <stp>BDP|16608164275730039013</stp>
        <tr r="AG15" s="3"/>
        <tr r="AG15" s="3"/>
        <tr r="AG15" s="3"/>
      </tp>
      <tp t="s">
        <v>#N/A Requesting Data...1441721070</v>
        <stp/>
        <stp>BDP|14518406439754847706</stp>
        <tr r="Q205" s="2"/>
        <tr r="Q206" s="2"/>
      </tp>
      <tp t="s">
        <v>#N/A Requesting Data...1921672553</v>
        <stp/>
        <stp>BDP|16123951182010513770</stp>
        <tr r="AK24" s="3"/>
        <tr r="AK24" s="3"/>
        <tr r="AK24" s="3"/>
        <tr r="AK79" s="3"/>
        <tr r="AK79" s="3"/>
        <tr r="AK79" s="3"/>
      </tp>
      <tp t="s">
        <v>#N/A Requesting Data...1651386737</v>
        <stp/>
        <stp>BDP|14871387063843485231</stp>
        <tr r="AV135" s="2"/>
        <tr r="AV135" s="2"/>
        <tr r="AV135" s="2"/>
      </tp>
      <tp t="s">
        <v>#N/A Requesting Data...4274846429</v>
        <stp/>
        <stp>BDP|15451012353400379014</stp>
        <tr r="F69" s="2"/>
        <tr r="F134" s="2"/>
        <tr r="F149" s="2"/>
        <tr r="F163" s="2"/>
        <tr r="F164" s="2"/>
      </tp>
      <tp t="s">
        <v>#N/A Requesting Data...2652084949</v>
        <stp/>
        <stp>BDP|13756832649526122980</stp>
        <tr r="AU13" s="2"/>
        <tr r="AU13" s="2"/>
        <tr r="AU13" s="2"/>
        <tr r="AU155" s="2"/>
        <tr r="AU155" s="2"/>
        <tr r="AU155" s="2"/>
        <tr r="AU219" s="2"/>
        <tr r="AU219" s="2"/>
        <tr r="AU219" s="2"/>
      </tp>
      <tp t="s">
        <v>#N/A Requesting Data...2386984753</v>
        <stp/>
        <stp>BDP|12642471759680513395</stp>
        <tr r="I6" s="2"/>
      </tp>
      <tp t="s">
        <v>#N/A Requesting Data...2976376591</v>
        <stp/>
        <stp>BDP|14561479615231292013</stp>
        <tr r="Q36" s="2"/>
        <tr r="Q96" s="2"/>
        <tr r="Q126" s="2"/>
      </tp>
      <tp t="s">
        <v>#N/A Requesting Data...3304347427</v>
        <stp/>
        <stp>BDP|17365868785985455204</stp>
        <tr r="Z190" s="1"/>
      </tp>
      <tp t="s">
        <v>#N/A Requesting Data...1729221424</v>
        <stp/>
        <stp>BDP|17377545818022366182</stp>
        <tr r="AO86" s="1"/>
        <tr r="AO119" s="1"/>
      </tp>
      <tp t="s">
        <v>#N/A Requesting Data...2459557748</v>
        <stp/>
        <stp>BDP|17428947185750677673</stp>
        <tr r="AC86" s="2"/>
        <tr r="AC86" s="2"/>
        <tr r="AC222" s="2"/>
        <tr r="AC222" s="2"/>
      </tp>
      <tp t="s">
        <v>#N/A Requesting Data...3960649128</v>
        <stp/>
        <stp>BDP|18020973760775537263</stp>
        <tr r="AM27" s="3"/>
        <tr r="AM27" s="3"/>
        <tr r="AM27" s="3"/>
      </tp>
      <tp t="s">
        <v>#N/A Requesting Data...1982567712</v>
        <stp/>
        <stp>BDP|15201126153111253054</stp>
        <tr r="AU150" s="1"/>
        <tr r="AU150" s="1"/>
        <tr r="AU150" s="1"/>
      </tp>
      <tp t="s">
        <v>#N/A Requesting Data...3201146913</v>
        <stp/>
        <stp>BDP|14460711207554168771</stp>
        <tr r="AP140" s="2"/>
      </tp>
      <tp t="s">
        <v>#N/A Requesting Data...3940118542</v>
        <stp/>
        <stp>BDP|12241276291771592859</stp>
        <tr r="Y173" s="1"/>
      </tp>
      <tp t="s">
        <v>#N/A Requesting Data...3516686161</v>
        <stp/>
        <stp>BDP|17551257059203416395</stp>
        <tr r="W72" s="1"/>
      </tp>
      <tp t="s">
        <v>#N/A Requesting Data...3741972184</v>
        <stp/>
        <stp>BDP|11114439846123237211</stp>
        <tr r="K57" s="3"/>
        <tr r="K70" s="3"/>
      </tp>
      <tp t="s">
        <v>#N/A Requesting Data...1933899497</v>
        <stp/>
        <stp>BDP|11199141398791867822</stp>
        <tr r="AJ50" s="2"/>
      </tp>
      <tp t="s">
        <v>#N/A Requesting Data...3109613439</v>
        <stp/>
        <stp>BDP|15567071922891210655</stp>
        <tr r="AE100" s="3"/>
        <tr r="AE100" s="3"/>
        <tr r="AE100" s="3"/>
        <tr r="AE85" s="3"/>
        <tr r="AE85" s="3"/>
        <tr r="AE85" s="3"/>
      </tp>
      <tp t="s">
        <v>#N/A Requesting Data...3658718658</v>
        <stp/>
        <stp>BDP|12178248206052077241</stp>
        <tr r="M44" s="2"/>
        <tr r="M44" s="2"/>
      </tp>
      <tp t="s">
        <v>#N/A Requesting Data...1925179722</v>
        <stp/>
        <stp>BDP|11496177123792070076</stp>
        <tr r="W127" s="1"/>
      </tp>
      <tp t="s">
        <v>#N/A Requesting Data...4152872876</v>
        <stp/>
        <stp>BDP|13109520007583053538</stp>
        <tr r="L48" s="3"/>
      </tp>
      <tp t="s">
        <v>#N/A Requesting Data...3672137521</v>
        <stp/>
        <stp>BDP|11715533586729528508</stp>
        <tr r="H53" s="2"/>
        <tr r="H53" s="2"/>
        <tr r="H53" s="2"/>
        <tr r="AT53" s="2"/>
        <tr r="AT53" s="2"/>
        <tr r="AT53" s="2"/>
      </tp>
      <tp t="s">
        <v>#N/A Requesting Data...2933108726</v>
        <stp/>
        <stp>BDP|14797977069048945375</stp>
        <tr r="W48" s="1"/>
      </tp>
      <tp t="s">
        <v>#N/A Requesting Data...3621172835</v>
        <stp/>
        <stp>BDP|17840159924097943376</stp>
        <tr r="AU207" s="2"/>
        <tr r="AU207" s="2"/>
        <tr r="AU207" s="2"/>
      </tp>
      <tp t="s">
        <v>#N/A Requesting Data...2689826660</v>
        <stp/>
        <stp>BDP|12803705954939961924</stp>
        <tr r="AI80" s="2"/>
      </tp>
      <tp t="s">
        <v>#N/A Requesting Data...1370112994</v>
        <stp/>
        <stp>BDP|10297624952530568303</stp>
        <tr r="AQ124" s="2"/>
        <tr r="AQ188" s="2"/>
        <tr r="AQ189" s="2"/>
      </tp>
      <tp t="s">
        <v>#N/A Requesting Data...1500004853</v>
        <stp/>
        <stp>BDP|15674172327815770367</stp>
        <tr r="AU105" s="3"/>
        <tr r="AU105" s="3"/>
        <tr r="AU31" s="3"/>
        <tr r="AU31" s="3"/>
      </tp>
      <tp t="s">
        <v>#N/A Requesting Data...1560866480</v>
        <stp/>
        <stp>BDP|17953781106370384032</stp>
        <tr r="K82" s="1"/>
      </tp>
      <tp t="s">
        <v>#N/A Requesting Data...2686790121</v>
        <stp/>
        <stp>BDP|15697790152561865626</stp>
        <tr r="F86" s="2"/>
        <tr r="F222" s="2"/>
      </tp>
      <tp t="s">
        <v>#N/A Requesting Data...1515560937</v>
        <stp/>
        <stp>BDP|16620377654747192739</stp>
        <tr r="E32" s="3"/>
      </tp>
      <tp t="s">
        <v>#N/A Requesting Data...1768950672</v>
        <stp/>
        <stp>BDP|10713178279171777799</stp>
        <tr r="AO51" s="1"/>
      </tp>
      <tp t="s">
        <v>#N/A Requesting Data...1276867830</v>
        <stp/>
        <stp>BDP|14011002270617443437</stp>
        <tr r="W70" s="1"/>
      </tp>
      <tp t="s">
        <v>#N/A Requesting Data...1602103986</v>
        <stp/>
        <stp>BDP|14901066664577522594</stp>
        <tr r="AG41" s="2"/>
        <tr r="AG41" s="2"/>
        <tr r="AG41" s="2"/>
        <tr r="AG75" s="2"/>
        <tr r="AG75" s="2"/>
        <tr r="AG75" s="2"/>
        <tr r="AG115" s="2"/>
        <tr r="AG115" s="2"/>
        <tr r="AG115" s="2"/>
        <tr r="AG138" s="2"/>
        <tr r="AG138" s="2"/>
        <tr r="AG138" s="2"/>
        <tr r="AG200" s="2"/>
        <tr r="AG200" s="2"/>
        <tr r="AG200" s="2"/>
      </tp>
      <tp t="s">
        <v>#N/A Requesting Data...1902567931</v>
        <stp/>
        <stp>BDP|13181859613538789278</stp>
        <tr r="AI102" s="3"/>
        <tr r="AI102" s="3"/>
        <tr r="AI102" s="3"/>
      </tp>
      <tp t="s">
        <v>#N/A Requesting Data...3206237908</v>
        <stp/>
        <stp>BDP|12336230413584225560</stp>
        <tr r="J125" s="5"/>
        <tr r="J72" s="5"/>
      </tp>
      <tp t="s">
        <v>#N/A Requesting Data...3226137964</v>
        <stp/>
        <stp>BDP|10229910590059309976</stp>
        <tr r="J45" s="5"/>
      </tp>
      <tp t="s">
        <v>#N/A Requesting Data...3815972483</v>
        <stp/>
        <stp>BDP|13643027957434041258</stp>
        <tr r="V63" s="2"/>
      </tp>
      <tp t="s">
        <v>#N/A Requesting Data...2224535299</v>
        <stp/>
        <stp>BDP|16421683808828371815</stp>
        <tr r="AG51" s="2"/>
        <tr r="AG51" s="2"/>
        <tr r="AG51" s="2"/>
      </tp>
      <tp t="s">
        <v>#N/A Requesting Data...2521565922</v>
        <stp/>
        <stp>BDP|10222878783317614763</stp>
        <tr r="Y124" s="1"/>
      </tp>
      <tp t="s">
        <v>#N/A Requesting Data...1938025034</v>
        <stp/>
        <stp>BDP|14654563667821003615</stp>
        <tr r="I144" s="2"/>
      </tp>
      <tp t="s">
        <v>#N/A Requesting Data...1713853211</v>
        <stp/>
        <stp>BDP|12149736657377315709</stp>
        <tr r="AV52" s="3"/>
        <tr r="AV52" s="3"/>
      </tp>
      <tp t="s">
        <v>#N/A Requesting Data...1808960594</v>
        <stp/>
        <stp>BDP|13697270441472536736</stp>
        <tr r="Q23" s="2"/>
        <tr r="Q95" s="2"/>
        <tr r="Q156" s="2"/>
        <tr r="Q225" s="2"/>
      </tp>
      <tp t="s">
        <v>#N/A Requesting Data...2381610092</v>
        <stp/>
        <stp>BDP|10341020527651049309</stp>
        <tr r="AG20" s="2"/>
        <tr r="AG20" s="2"/>
        <tr r="AG20" s="2"/>
        <tr r="AG158" s="2"/>
        <tr r="AG158" s="2"/>
        <tr r="AG158" s="2"/>
        <tr r="AG209" s="2"/>
        <tr r="AG209" s="2"/>
        <tr r="AG209" s="2"/>
        <tr r="AG231" s="2"/>
        <tr r="AG231" s="2"/>
        <tr r="AG231" s="2"/>
      </tp>
      <tp t="s">
        <v>#N/A Requesting Data...2966830895</v>
        <stp/>
        <stp>BDP|12118369036361543321</stp>
        <tr r="AN16" s="2"/>
        <tr r="AN94" s="2"/>
        <tr r="AN202" s="2"/>
        <tr r="AN220" s="2"/>
        <tr r="AN232" s="2"/>
      </tp>
      <tp t="s">
        <v>#N/A Requesting Data...1654209960</v>
        <stp/>
        <stp>BDP|10743791145117836459</stp>
        <tr r="AU4" s="2"/>
        <tr r="AU4" s="2"/>
        <tr r="AU4" s="2"/>
        <tr r="AU78" s="2"/>
        <tr r="AU78" s="2"/>
        <tr r="AU78" s="2"/>
        <tr r="AU110" s="2"/>
        <tr r="AU110" s="2"/>
        <tr r="AU110" s="2"/>
        <tr r="AU161" s="2"/>
        <tr r="AU161" s="2"/>
        <tr r="AU161" s="2"/>
        <tr r="AU162" s="2"/>
        <tr r="AU162" s="2"/>
        <tr r="AU162" s="2"/>
        <tr r="AU229" s="2"/>
        <tr r="AU229" s="2"/>
        <tr r="AU229" s="2"/>
      </tp>
      <tp t="s">
        <v>#N/A Requesting Data...1769369872</v>
        <stp/>
        <stp>BDP|13065389279115305240</stp>
        <tr r="Q30" s="5"/>
      </tp>
      <tp t="s">
        <v>#N/A Requesting Data...1854621726</v>
        <stp/>
        <stp>BDP|10584738875282493216</stp>
        <tr r="W222" s="2"/>
        <tr r="W86" s="2"/>
      </tp>
      <tp t="s">
        <v>#N/A Requesting Data...1562527770</v>
        <stp/>
        <stp>BDP|11820146378016305118</stp>
        <tr r="AM23" s="1"/>
        <tr r="AM23" s="1"/>
      </tp>
      <tp t="s">
        <v>#N/A Requesting Data...3998694084</v>
        <stp/>
        <stp>BDP|10325120335794072621</stp>
        <tr r="AU25" s="2"/>
        <tr r="AU25" s="2"/>
        <tr r="AU25" s="2"/>
        <tr r="AU49" s="2"/>
        <tr r="AU49" s="2"/>
        <tr r="AU49" s="2"/>
        <tr r="AU108" s="2"/>
        <tr r="AU108" s="2"/>
        <tr r="AU108" s="2"/>
        <tr r="AU127" s="2"/>
        <tr r="AU127" s="2"/>
        <tr r="AU127" s="2"/>
        <tr r="AU195" s="2"/>
        <tr r="AU195" s="2"/>
        <tr r="AU195" s="2"/>
      </tp>
      <tp t="s">
        <v>#N/A Requesting Data...2608120709</v>
        <stp/>
        <stp>BDP|14201738771883021761</stp>
        <tr r="F157" s="1"/>
      </tp>
      <tp t="s">
        <v>#N/A Requesting Data...1295816292</v>
        <stp/>
        <stp>BDP|14977766741340803701</stp>
        <tr r="AK72" s="1"/>
        <tr r="AK72" s="1"/>
        <tr r="AK72" s="1"/>
      </tp>
      <tp t="s">
        <v>#N/A Requesting Data...4177109118</v>
        <stp/>
        <stp>BDP|13050871293664044624</stp>
        <tr r="AU157" s="2"/>
        <tr r="AU157" s="2"/>
        <tr r="AU157" s="2"/>
      </tp>
      <tp t="s">
        <v>#N/A Requesting Data...1917760593</v>
        <stp/>
        <stp>BDP|16371342360092969181</stp>
        <tr r="AF69" s="2"/>
        <tr r="AF69" s="2"/>
        <tr r="AF69" s="2"/>
        <tr r="AF134" s="2"/>
        <tr r="AF134" s="2"/>
        <tr r="AF134" s="2"/>
        <tr r="AF149" s="2"/>
        <tr r="AF149" s="2"/>
        <tr r="AF149" s="2"/>
        <tr r="AF163" s="2"/>
        <tr r="AF163" s="2"/>
        <tr r="AF163" s="2"/>
        <tr r="AF164" s="2"/>
        <tr r="AF164" s="2"/>
        <tr r="AF164" s="2"/>
      </tp>
      <tp t="s">
        <v>#N/A Requesting Data...3292061831</v>
        <stp/>
        <stp>BDP|10073845932619379232</stp>
        <tr r="AS85" s="1"/>
      </tp>
      <tp t="s">
        <v>#N/A Requesting Data...3606334215</v>
        <stp/>
        <stp>BDP|13122406178620953066</stp>
        <tr r="E105" s="1"/>
        <tr r="E160" s="1"/>
      </tp>
      <tp t="s">
        <v>#N/A Requesting Data...1297622215</v>
        <stp/>
        <stp>BDP|13142650563270155304</stp>
        <tr r="K162" s="1"/>
      </tp>
      <tp t="s">
        <v>#N/A Requesting Data...2619742319</v>
        <stp/>
        <stp>BDP|11262169948847323393</stp>
        <tr r="L13" s="2"/>
        <tr r="L13" s="2"/>
        <tr r="L13" s="2"/>
        <tr r="L155" s="2"/>
        <tr r="L155" s="2"/>
        <tr r="L155" s="2"/>
        <tr r="L219" s="2"/>
        <tr r="L219" s="2"/>
        <tr r="L219" s="2"/>
      </tp>
      <tp t="s">
        <v>#N/A Requesting Data...1619994754</v>
        <stp/>
        <stp>BDP|12207520307145656272</stp>
        <tr r="H14" s="3"/>
        <tr r="H14" s="3"/>
        <tr r="H14" s="3"/>
      </tp>
      <tp t="s">
        <v>#N/A Requesting Data...1476373286</v>
        <stp/>
        <stp>BDP|14669189252962818222</stp>
        <tr r="AS63" s="2"/>
      </tp>
      <tp t="s">
        <v>#N/A Requesting Data...4011780978</v>
        <stp/>
        <stp>BDP|16161492809704472630</stp>
        <tr r="K63" s="1"/>
      </tp>
      <tp t="s">
        <v>#N/A Requesting Data...3156596976</v>
        <stp/>
        <stp>BDP|11924310285953709830</stp>
        <tr r="AN87" s="2"/>
        <tr r="AN143" s="2"/>
      </tp>
      <tp t="s">
        <v>#N/A Requesting Data...3449040258</v>
        <stp/>
        <stp>BDP|14423561044516698296</stp>
        <tr r="V39" s="2"/>
        <tr r="V72" s="2"/>
      </tp>
      <tp t="s">
        <v>#N/A Requesting Data...1370938366</v>
        <stp/>
        <stp>BDP|13238931589486290537</stp>
        <tr r="Q86" s="2"/>
        <tr r="Q222" s="2"/>
      </tp>
      <tp t="s">
        <v>#N/A Requesting Data...1291736726</v>
        <stp/>
        <stp>BDP|13441780778103582182</stp>
        <tr r="E66" s="2"/>
      </tp>
      <tp t="s">
        <v>#N/A Requesting Data...2751715738</v>
        <stp/>
        <stp>BDP|15130634222938883819</stp>
        <tr r="AQ22" s="2"/>
        <tr r="AQ210" s="2"/>
        <tr r="AQ211" s="2"/>
      </tp>
      <tp t="s">
        <v>#N/A Requesting Data...3827774751</v>
        <stp/>
        <stp>BDP|11354710856814571687</stp>
        <tr r="AV170" s="2"/>
        <tr r="AV170" s="2"/>
        <tr r="AV170" s="2"/>
      </tp>
      <tp t="s">
        <v>#N/A Requesting Data...3113687345</v>
        <stp/>
        <stp>BDP|10323813181038280984</stp>
        <tr r="AT68" s="1"/>
      </tp>
      <tp t="s">
        <v>#N/A Requesting Data...2064537713</v>
        <stp/>
        <stp>BDP|11523839008008152062</stp>
        <tr r="I132" s="2"/>
      </tp>
      <tp t="s">
        <v>#N/A Requesting Data...1497548578</v>
        <stp/>
        <stp>BDP|12454710356210946132</stp>
        <tr r="AA44" s="1"/>
      </tp>
      <tp t="s">
        <v>#N/A Requesting Data...2663334530</v>
        <stp/>
        <stp>BDP|14453176348580408067</stp>
        <tr r="AE56" s="3"/>
        <tr r="AE56" s="3"/>
        <tr r="AE56" s="3"/>
        <tr r="AE68" s="3"/>
        <tr r="AE68" s="3"/>
        <tr r="AE68" s="3"/>
      </tp>
      <tp t="s">
        <v>#N/A Requesting Data...2077706803</v>
        <stp/>
        <stp>BDP|15510247764513446380</stp>
        <tr r="Z136" s="1"/>
        <tr r="Z199" s="1"/>
        <tr r="Z30" s="1"/>
      </tp>
      <tp t="s">
        <v>#N/A Requesting Data...1703177852</v>
        <stp/>
        <stp>BDP|14783763110946076580</stp>
        <tr r="Y102" s="1"/>
        <tr r="Y108" s="1"/>
      </tp>
      <tp t="s">
        <v>#N/A Requesting Data...4283930647</v>
        <stp/>
        <stp>BDP|16592514224903011391</stp>
        <tr r="AE31" s="1"/>
        <tr r="AE141" s="1"/>
        <tr r="AE203" s="1"/>
      </tp>
      <tp t="s">
        <v>#N/A Requesting Data...2082850328</v>
        <stp/>
        <stp>BDP|14008957452019951068</stp>
        <tr r="Q119" s="2"/>
        <tr r="Q160" s="2"/>
      </tp>
      <tp t="s">
        <v>#N/A Requesting Data...2747662473</v>
        <stp/>
        <stp>BDP|14996288519750756679</stp>
        <tr r="E76" s="1"/>
      </tp>
      <tp t="s">
        <v>#N/A Requesting Data...3319319154</v>
        <stp/>
        <stp>BDP|12565689911607450305</stp>
        <tr r="AV17" s="3"/>
        <tr r="AV17" s="3"/>
      </tp>
      <tp t="s">
        <v>#N/A Requesting Data...3996826203</v>
        <stp/>
        <stp>BDP|15809620720896334613</stp>
        <tr r="J13" s="2"/>
        <tr r="J155" s="2"/>
        <tr r="J219" s="2"/>
      </tp>
      <tp t="s">
        <v>#N/A Requesting Data...1407347303</v>
        <stp/>
        <stp>BDP|15644498121327344555</stp>
        <tr r="V29" s="3"/>
        <tr r="V35" s="3"/>
        <tr r="V62" s="3"/>
        <tr r="V89" s="3"/>
        <tr r="V95" s="3"/>
      </tp>
      <tp t="s">
        <v>#N/A Requesting Data...3399473615</v>
        <stp/>
        <stp>BDP|14288046716437075381</stp>
        <tr r="AS47" s="2"/>
      </tp>
      <tp t="s">
        <v>#N/A Requesting Data...3565167831</v>
        <stp/>
        <stp>BDP|13888933510889419371</stp>
        <tr r="AU121" s="2"/>
        <tr r="AU121" s="2"/>
        <tr r="AU121" s="2"/>
        <tr r="AU186" s="2"/>
        <tr r="AU186" s="2"/>
        <tr r="AU186" s="2"/>
        <tr r="AU187" s="2"/>
        <tr r="AU187" s="2"/>
        <tr r="AU187" s="2"/>
      </tp>
      <tp t="s">
        <v>#N/A Requesting Data...2331978871</v>
        <stp/>
        <stp>BDP|16366959489785121369</stp>
        <tr r="Q21" s="3"/>
      </tp>
      <tp t="s">
        <v>#N/A Requesting Data...1630813603</v>
        <stp/>
        <stp>BDP|12565446844461535286</stp>
        <tr r="AQ109" s="2"/>
      </tp>
      <tp t="s">
        <v>#N/A Requesting Data...1630198985</v>
        <stp/>
        <stp>BDP|17643478939103583252</stp>
        <tr r="AN61" s="2"/>
      </tp>
      <tp t="s">
        <v>#N/A Requesting Data...1330682776</v>
        <stp/>
        <stp>BDP|13558935547579870617</stp>
        <tr r="AQ11" s="2"/>
      </tp>
      <tp t="s">
        <v>#N/A Requesting Data...4127140672</v>
        <stp/>
        <stp>BDP|15113328749282386117</stp>
        <tr r="Q69" s="2"/>
        <tr r="Q134" s="2"/>
        <tr r="Q149" s="2"/>
        <tr r="Q163" s="2"/>
        <tr r="Q164" s="2"/>
      </tp>
      <tp t="s">
        <v>#N/A Requesting Data...2628059232</v>
        <stp/>
        <stp>BDP|15459853493901287483</stp>
        <tr r="W38" s="3"/>
      </tp>
      <tp t="s">
        <v>#N/A Requesting Data...3897370035</v>
        <stp/>
        <stp>BDP|11749130210954843471</stp>
        <tr r="E17" s="1"/>
        <tr r="E67" s="1"/>
        <tr r="E147" s="1"/>
      </tp>
      <tp t="s">
        <v>#N/A Requesting Data...1968209076</v>
        <stp/>
        <stp>BDP|18011386413419558259</stp>
        <tr r="M23" s="2"/>
        <tr r="M23" s="2"/>
        <tr r="M23" s="2"/>
        <tr r="M95" s="2"/>
        <tr r="M95" s="2"/>
        <tr r="M95" s="2"/>
        <tr r="M156" s="2"/>
        <tr r="M156" s="2"/>
        <tr r="M156" s="2"/>
        <tr r="M225" s="2"/>
        <tr r="M225" s="2"/>
        <tr r="M225" s="2"/>
      </tp>
      <tp t="s">
        <v>#N/A N/A</v>
        <stp/>
        <stp>BDP|17949757125667187432</stp>
        <tr r="J129" s="1"/>
      </tp>
      <tp t="s">
        <v>#N/A Requesting Data...1762893926</v>
        <stp/>
        <stp>BDP|10836339512704368714</stp>
        <tr r="AU80" s="3"/>
        <tr r="AU80" s="3"/>
      </tp>
      <tp t="s">
        <v>#N/A Requesting Data...2132137497</v>
        <stp/>
        <stp>BDP|16794836836095163986</stp>
        <tr r="AN39" s="2"/>
        <tr r="AN72" s="2"/>
      </tp>
      <tp t="s">
        <v>#N/A Requesting Data...4150397245</v>
        <stp/>
        <stp>BDP|13832694878460045329</stp>
        <tr r="E87" s="2"/>
        <tr r="E143" s="2"/>
      </tp>
      <tp t="s">
        <v>#N/A Requesting Data...2422061614</v>
        <stp/>
        <stp>BDP|12147595903046780074</stp>
        <tr r="AO55" s="1"/>
      </tp>
      <tp t="s">
        <v>#N/A N/A</v>
        <stp/>
        <stp>BDP|10695530533112852550</stp>
        <tr r="N186" s="1"/>
      </tp>
      <tp t="s">
        <v>#N/A Requesting Data...2240822123</v>
        <stp/>
        <stp>BDP|16847341924863126523</stp>
        <tr r="H153" s="1"/>
        <tr r="H191" s="1"/>
        <tr r="H8" s="1"/>
      </tp>
      <tp t="s">
        <v>#N/A Requesting Data...3959577480</v>
        <stp/>
        <stp>BDP|17155505778932213604</stp>
        <tr r="AP49" s="3"/>
        <tr r="AP49" s="3"/>
        <tr r="AP49" s="3"/>
      </tp>
      <tp t="s">
        <v>#N/A Requesting Data...2605699735</v>
        <stp/>
        <stp>BDP|11320485169172849010</stp>
        <tr r="W128" s="2"/>
        <tr r="W227" s="2"/>
      </tp>
      <tp t="s">
        <v>#N/A Requesting Data...3503704418</v>
        <stp/>
        <stp>BDP|11822572730341045745</stp>
        <tr r="AS72" s="1"/>
      </tp>
      <tp t="s">
        <v>#N/A Requesting Data...1685774956</v>
        <stp/>
        <stp>BDP|11555359241812956533</stp>
        <tr r="AK99" s="2"/>
        <tr r="AK99" s="2"/>
        <tr r="AK99" s="2"/>
      </tp>
      <tp t="s">
        <v>#N/A Requesting Data...2664031318</v>
        <stp/>
        <stp>BDP|11720605062162746290</stp>
        <tr r="AJ42" s="2"/>
        <tr r="AJ76" s="2"/>
      </tp>
      <tp t="s">
        <v>#N/A Requesting Data...3700798255</v>
        <stp/>
        <stp>BDP|14564314067196157697</stp>
        <tr r="F124" s="1"/>
      </tp>
      <tp t="s">
        <v>#N/A Requesting Data...2392441168</v>
        <stp/>
        <stp>BDP|11431580606255476057</stp>
        <tr r="AA186" s="1"/>
      </tp>
      <tp t="s">
        <v>#N/A Requesting Data...1706265494</v>
        <stp/>
        <stp>BDP|17171474034846888713</stp>
        <tr r="AV41" s="2"/>
        <tr r="AV41" s="2"/>
        <tr r="AV41" s="2"/>
        <tr r="AV75" s="2"/>
        <tr r="AV75" s="2"/>
        <tr r="AV75" s="2"/>
        <tr r="AV115" s="2"/>
        <tr r="AV115" s="2"/>
        <tr r="AV115" s="2"/>
        <tr r="AV138" s="2"/>
        <tr r="AV138" s="2"/>
        <tr r="AV138" s="2"/>
        <tr r="AV200" s="2"/>
        <tr r="AV200" s="2"/>
        <tr r="AV200" s="2"/>
      </tp>
      <tp t="s">
        <v>#N/A Requesting Data...3138749338</v>
        <stp/>
        <stp>BDP|13695731250811632185</stp>
        <tr r="AO6" s="2"/>
      </tp>
      <tp t="s">
        <v>#N/A Requesting Data...2602016943</v>
        <stp/>
        <stp>BDP|17126476951554524396</stp>
        <tr r="AU7" s="2"/>
        <tr r="AU7" s="2"/>
        <tr r="AU7" s="2"/>
      </tp>
      <tp t="s">
        <v>#N/A Requesting Data...1568238757</v>
        <stp/>
        <stp>BDP|11267252393163944864</stp>
        <tr r="H118" s="1"/>
        <tr r="H118" s="1"/>
        <tr r="H184" s="1"/>
        <tr r="H184" s="1"/>
      </tp>
      <tp t="s">
        <v>#N/A Requesting Data...3947285797</v>
        <stp/>
        <stp>BDP|16095043913600908658</stp>
        <tr r="N118" s="2"/>
        <tr r="N118" s="2"/>
        <tr r="N118" s="2"/>
        <tr r="N171" s="2"/>
        <tr r="N171" s="2"/>
        <tr r="N171" s="2"/>
      </tp>
      <tp t="s">
        <v>#N/A Requesting Data...3009988955</v>
        <stp/>
        <stp>BDP|11994076651437490219</stp>
        <tr r="W49" s="3"/>
      </tp>
      <tp t="s">
        <v>#N/A Requesting Data...1544677637</v>
        <stp/>
        <stp>BDP|16912784326271893354</stp>
        <tr r="AS152" s="1"/>
      </tp>
      <tp t="s">
        <v>#N/A Requesting Data...3480440706</v>
        <stp/>
        <stp>BDP|10040857118781442939</stp>
        <tr r="AD6" s="2"/>
        <tr r="AD6" s="2"/>
        <tr r="AD6" s="2"/>
      </tp>
      <tp t="s">
        <v>#N/A Requesting Data...3643902670</v>
        <stp/>
        <stp>BDP|16090788034941435223</stp>
        <tr r="AU58" s="2"/>
        <tr r="AU58" s="2"/>
        <tr r="AU58" s="2"/>
      </tp>
      <tp t="s">
        <v>#N/A Requesting Data...3325274618</v>
        <stp/>
        <stp>BDP|10063449171173817177</stp>
        <tr r="H13" s="3"/>
        <tr r="H13" s="3"/>
        <tr r="H13" s="3"/>
      </tp>
      <tp t="s">
        <v>#N/A Requesting Data...2398823725</v>
        <stp/>
        <stp>BDP|17080192224035263054</stp>
        <tr r="F196" s="2"/>
        <tr r="F197" s="2"/>
        <tr r="F198" s="2"/>
      </tp>
      <tp t="s">
        <v>#N/A Requesting Data...1493174945</v>
        <stp/>
        <stp>BDP|10268897524019382267</stp>
        <tr r="AT105" s="3"/>
        <tr r="AT105" s="3"/>
        <tr r="AT31" s="3"/>
        <tr r="AT31" s="3"/>
      </tp>
      <tp t="s">
        <v>#N/A Requesting Data...4153195422</v>
        <stp/>
        <stp>BDP|13733409752750666399</stp>
        <tr r="AC13" s="3"/>
        <tr r="AC13" s="3"/>
        <tr r="AC13" s="3"/>
      </tp>
      <tp t="s">
        <v>#N/A Requesting Data...3938790030</v>
        <stp/>
        <stp>BDP|11864153246230314524</stp>
        <tr r="AV10" s="3"/>
        <tr r="AV10" s="3"/>
      </tp>
      <tp t="s">
        <v>#N/A Requesting Data...2708603708</v>
        <stp/>
        <stp>BDP|12691518854623069093</stp>
        <tr r="AH119" s="2"/>
        <tr r="AH160" s="2"/>
      </tp>
      <tp t="s">
        <v>#N/A Requesting Data...2891356417</v>
        <stp/>
        <stp>BDP|13670370493919899106</stp>
        <tr r="H157" s="1"/>
        <tr r="H157" s="1"/>
      </tp>
      <tp t="s">
        <v>#N/A Requesting Data...1602035360</v>
        <stp/>
        <stp>BDP|13419236731273861042</stp>
        <tr r="AR157" s="2"/>
      </tp>
      <tp t="s">
        <v>#N/A Requesting Data...2321859364</v>
        <stp/>
        <stp>BDP|14859676365721369433</stp>
        <tr r="I126" s="1"/>
        <tr r="I168" s="1"/>
      </tp>
      <tp t="s">
        <v>#N/A Requesting Data...4151817780</v>
        <stp/>
        <stp>BDP|12829613434683429532</stp>
        <tr r="H116" s="1"/>
        <tr r="H116" s="1"/>
      </tp>
      <tp t="s">
        <v>#N/A Requesting Data...3544533398</v>
        <stp/>
        <stp>BDP|15341223350031396289</stp>
        <tr r="AH28" s="2"/>
      </tp>
      <tp t="s">
        <v>#N/A Requesting Data...4162662721</v>
        <stp/>
        <stp>BDP|16798985585942867486</stp>
        <tr r="AK97" s="3"/>
        <tr r="AK97" s="3"/>
        <tr r="AK97" s="3"/>
      </tp>
      <tp t="s">
        <v>#N/A Requesting Data...1334894468</v>
        <stp/>
        <stp>BDP|15709545814894412499</stp>
        <tr r="AO56" s="3"/>
        <tr r="AO56" s="3"/>
        <tr r="AO56" s="3"/>
        <tr r="AO68" s="3"/>
        <tr r="AO68" s="3"/>
        <tr r="AO68" s="3"/>
      </tp>
      <tp t="s">
        <v>#N/A Requesting Data...2940297044</v>
        <stp/>
        <stp>BDP|10692252998033695976</stp>
        <tr r="V96" s="3"/>
        <tr r="V47" s="3"/>
        <tr r="V73" s="3"/>
      </tp>
      <tp t="s">
        <v>#N/A Requesting Data...4045385888</v>
        <stp/>
        <stp>BDP|11869266370664555117</stp>
        <tr r="F26" s="2"/>
        <tr r="F52" s="2"/>
        <tr r="F18" s="9"/>
      </tp>
      <tp t="s">
        <v>#N/A Requesting Data...4120083195</v>
        <stp/>
        <stp>BDP|13273037925730641087</stp>
        <tr r="AE61" s="1"/>
      </tp>
      <tp t="s">
        <v>#N/A Requesting Data...2868866832</v>
        <stp/>
        <stp>BDP|10706378918712135138</stp>
        <tr r="AM129" s="1"/>
        <tr r="AM129" s="1"/>
      </tp>
      <tp t="s">
        <v>#N/A Requesting Data...2946744541</v>
        <stp/>
        <stp>BDP|17017476225775907514</stp>
        <tr r="AP122" s="2"/>
        <tr r="AP183" s="2"/>
      </tp>
      <tp t="s">
        <v>#N/A Requesting Data...3082122713</v>
        <stp/>
        <stp>BDP|16403336114970924577</stp>
        <tr r="AE105" s="3"/>
        <tr r="AE105" s="3"/>
        <tr r="AE105" s="3"/>
        <tr r="AE31" s="3"/>
        <tr r="AE31" s="3"/>
        <tr r="AE31" s="3"/>
      </tp>
      <tp t="s">
        <v>#N/A Requesting Data...1161107370</v>
        <stp/>
        <stp>BDP|16977748512025073421</stp>
        <tr r="AO97" s="3"/>
        <tr r="AO97" s="3"/>
        <tr r="AO97" s="3"/>
      </tp>
      <tp t="s">
        <v>#N/A Requesting Data...3006915195</v>
        <stp/>
        <stp>BDP|17892116640735411601</stp>
        <tr r="Q22" s="2"/>
        <tr r="Q210" s="2"/>
        <tr r="Q211" s="2"/>
      </tp>
      <tp t="s">
        <v>#N/A Requesting Data...1793321946</v>
        <stp/>
        <stp>BDP|14381983570699065264</stp>
        <tr r="AA93" s="1"/>
      </tp>
      <tp t="s">
        <v>#N/A Requesting Data...1553898819</v>
        <stp/>
        <stp>BDP|15106284327893532761</stp>
        <tr r="H107" s="1"/>
        <tr r="H107" s="1"/>
        <tr r="H149" s="1"/>
        <tr r="H149" s="1"/>
      </tp>
      <tp t="s">
        <v>#N/A Requesting Data...3627371700</v>
        <stp/>
        <stp>BDP|17551970594797299195</stp>
        <tr r="N53" s="2"/>
        <tr r="N53" s="2"/>
        <tr r="N53" s="2"/>
      </tp>
      <tp t="s">
        <v>#N/A Requesting Data...1612098030</v>
        <stp/>
        <stp>BDP|12144063426614867549</stp>
        <tr r="H34" s="2"/>
        <tr r="H34" s="2"/>
        <tr r="H34" s="2"/>
        <tr r="AT34" s="2"/>
        <tr r="AT34" s="2"/>
        <tr r="AT34" s="2"/>
        <tr r="H65" s="2"/>
        <tr r="H65" s="2"/>
        <tr r="H65" s="2"/>
        <tr r="AT65" s="2"/>
        <tr r="AT65" s="2"/>
        <tr r="AT65" s="2"/>
      </tp>
      <tp t="s">
        <v>#N/A N/A</v>
        <stp/>
        <stp>BDP|14161472003802012383</stp>
        <tr r="AP59" s="3"/>
        <tr r="AP59" s="3"/>
        <tr r="AP59" s="3"/>
        <tr r="AP87" s="3"/>
        <tr r="AP87" s="3"/>
        <tr r="AP87" s="3"/>
        <tr r="AP99" s="3"/>
        <tr r="AP99" s="3"/>
        <tr r="AP99" s="3"/>
      </tp>
      <tp t="s">
        <v>#N/A Requesting Data...3232587776</v>
        <stp/>
        <stp>BDP|12419261608079587824</stp>
        <tr r="AC65" s="3"/>
        <tr r="AC65" s="3"/>
        <tr r="AC65" s="3"/>
      </tp>
      <tp t="s">
        <v>#N/A Requesting Data...3781572947</v>
        <stp/>
        <stp>BDP|12126825497387014596</stp>
        <tr r="K4" s="3"/>
      </tp>
      <tp t="s">
        <v>#N/A Requesting Data...2654982832</v>
        <stp/>
        <stp>BDP|15664372610515550397</stp>
        <tr r="H37" s="1"/>
        <tr r="H170" s="1"/>
      </tp>
      <tp t="s">
        <v>#N/A Requesting Data...3165073999</v>
        <stp/>
        <stp>BDP|17911856057483174876</stp>
        <tr r="H53" s="1"/>
      </tp>
      <tp t="s">
        <v>#N/A Requesting Data...2777367011</v>
        <stp/>
        <stp>BDP|11597205745043878559</stp>
        <tr r="E52" s="3"/>
      </tp>
      <tp t="s">
        <v>#N/A Requesting Data...3606137218</v>
        <stp/>
        <stp>BDP|10862187020320866256</stp>
        <tr r="M164" s="1"/>
        <tr r="M164" s="1"/>
      </tp>
      <tp t="s">
        <v>#N/A Requesting Data...3891206054</v>
        <stp/>
        <stp>BDP|15244588717893718377</stp>
        <tr r="AD42" s="1"/>
      </tp>
      <tp t="s">
        <v>#N/A Requesting Data...3001025585</v>
        <stp/>
        <stp>BDP|10264696279799767980</stp>
        <tr r="AK145" s="2"/>
        <tr r="AK145" s="2"/>
        <tr r="AK145" s="2"/>
      </tp>
      <tp t="s">
        <v>#N/A Requesting Data...1363079491</v>
        <stp/>
        <stp>BDP|11550561654953851328</stp>
        <tr r="I105" s="2"/>
      </tp>
      <tp t="s">
        <v>#N/A Requesting Data...3743303121</v>
        <stp/>
        <stp>BDP|12130333824696936422</stp>
        <tr r="AJ37" s="2"/>
        <tr r="AJ70" s="2"/>
      </tp>
      <tp t="s">
        <v>#N/A Requesting Data...2426243912</v>
        <stp/>
        <stp>BDP|14104892411418087449</stp>
        <tr r="E8" s="2"/>
      </tp>
      <tp t="s">
        <v>#N/A Requesting Data...1723595433</v>
        <stp/>
        <stp>BDP|15565685655125239277</stp>
        <tr r="AA118" s="1"/>
        <tr r="AA184" s="1"/>
      </tp>
      <tp t="s">
        <v>#N/A Requesting Data...2015538409</v>
        <stp/>
        <stp>BDP|17977303127423644452</stp>
        <tr r="L59" s="2"/>
        <tr r="L59" s="2"/>
        <tr r="L59" s="2"/>
      </tp>
      <tp t="s">
        <v>#N/A Requesting Data...3872735865</v>
        <stp/>
        <stp>BDP|10521055462231734680</stp>
        <tr r="AS97" s="3"/>
        <tr r="AS97" s="3"/>
        <tr r="AS97" s="3"/>
      </tp>
      <tp t="s">
        <v>#N/A N/A</v>
        <stp/>
        <stp>BDP|14242084464373448072</stp>
        <tr r="F115" s="1"/>
      </tp>
      <tp t="s">
        <v>#N/A Requesting Data...3411868118</v>
        <stp/>
        <stp>BDP|11730602514642845566</stp>
        <tr r="AV13" s="2"/>
        <tr r="AV13" s="2"/>
        <tr r="AV155" s="2"/>
        <tr r="AV155" s="2"/>
        <tr r="AV219" s="2"/>
        <tr r="AV219" s="2"/>
      </tp>
      <tp t="s">
        <v>#N/A Requesting Data...1374493427</v>
        <stp/>
        <stp>BDP|17350679288859381129</stp>
        <tr r="M87" s="1"/>
        <tr r="M87" s="1"/>
      </tp>
      <tp t="s">
        <v>#N/A Requesting Data...2012814524</v>
        <stp/>
        <stp>BDP|15661768541912937551</stp>
        <tr r="I163" s="1"/>
      </tp>
      <tp t="s">
        <v>#N/A Requesting Data...3799219889</v>
        <stp/>
        <stp>BDP|14538003637715765385</stp>
        <tr r="W117" s="2"/>
        <tr r="W14" s="2"/>
      </tp>
      <tp t="s">
        <v>#N/A Requesting Data...3039059096</v>
        <stp/>
        <stp>BDP|10644124531776933510</stp>
        <tr r="K72" s="3"/>
        <tr r="K83" s="3"/>
        <tr r="K92" s="3"/>
      </tp>
      <tp t="s">
        <v>#N/A Requesting Data...3870089609</v>
        <stp/>
        <stp>BDP|13758488986479263774</stp>
        <tr r="Z40" s="1"/>
        <tr r="Z81" s="1"/>
        <tr r="Z96" s="1"/>
        <tr r="Z97" s="1"/>
      </tp>
      <tp t="s">
        <v>#N/A Requesting Data...2531157375</v>
        <stp/>
        <stp>BDP|16645164820884528093</stp>
        <tr r="AP60" s="2"/>
      </tp>
      <tp t="s">
        <v>#N/A Requesting Data...2453996772</v>
        <stp/>
        <stp>BDP|11183719898819215761</stp>
        <tr r="AI99" s="2"/>
      </tp>
      <tp t="s">
        <v>#N/A Requesting Data...3306857127</v>
        <stp/>
        <stp>BDP|17907396917990209496</stp>
        <tr r="N124" s="1"/>
      </tp>
      <tp t="s">
        <v>#N/A Requesting Data...3139776726</v>
        <stp/>
        <stp>BDP|12317439415881911708</stp>
        <tr r="AQ132" s="2"/>
      </tp>
      <tp t="s">
        <v>#N/A Requesting Data...1192349877</v>
        <stp/>
        <stp>BDP|14158408319605273563</stp>
        <tr r="W86" s="1"/>
        <tr r="W119" s="1"/>
      </tp>
      <tp t="s">
        <v>#N/A Requesting Data...1892828603</v>
        <stp/>
        <stp>BDP|17488640258563410601</stp>
        <tr r="K143" s="1"/>
      </tp>
      <tp t="s">
        <v>#N/A Requesting Data...3782288663</v>
        <stp/>
        <stp>BDP|12625556918872002571</stp>
        <tr r="W146" s="1"/>
        <tr r="W5" s="1"/>
      </tp>
      <tp t="s">
        <v>#N/A Requesting Data...2537574523</v>
        <stp/>
        <stp>BDP|11235643349187253518</stp>
        <tr r="N196" s="2"/>
        <tr r="N196" s="2"/>
        <tr r="N197" s="2"/>
        <tr r="N197" s="2"/>
        <tr r="N198" s="2"/>
        <tr r="N198" s="2"/>
      </tp>
      <tp t="s">
        <v>#N/A Requesting Data...2906220176</v>
        <stp/>
        <stp>BDP|12805183233453793282</stp>
        <tr r="AO60" s="1"/>
      </tp>
      <tp t="s">
        <v>#N/A Requesting Data...1781322797</v>
        <stp/>
        <stp>BDP|12100577832811983414</stp>
        <tr r="K213" s="2"/>
        <tr r="K213" s="2"/>
        <tr r="K213" s="2"/>
        <tr r="K214" s="2"/>
        <tr r="K214" s="2"/>
        <tr r="K214" s="2"/>
      </tp>
      <tp t="s">
        <v>#N/A Requesting Data...1782476932</v>
        <stp/>
        <stp>BDP|13260285124476448461</stp>
        <tr r="K11" s="1"/>
        <tr r="K135" s="1"/>
      </tp>
      <tp t="s">
        <v>#N/A Requesting Data...3764849284</v>
        <stp/>
        <stp>BDP|15290062415397884252</stp>
        <tr r="H50" s="1"/>
        <tr r="H50" s="1"/>
      </tp>
      <tp t="s">
        <v>#N/A Requesting Data...2526662165</v>
        <stp/>
        <stp>BDP|10722537984374906854</stp>
        <tr r="M16" s="2"/>
        <tr r="M16" s="2"/>
        <tr r="M16" s="2"/>
        <tr r="M94" s="2"/>
        <tr r="M94" s="2"/>
        <tr r="M94" s="2"/>
        <tr r="M202" s="2"/>
        <tr r="M202" s="2"/>
        <tr r="M202" s="2"/>
        <tr r="M220" s="2"/>
        <tr r="M220" s="2"/>
        <tr r="M220" s="2"/>
        <tr r="M232" s="2"/>
        <tr r="M232" s="2"/>
        <tr r="M232" s="2"/>
      </tp>
      <tp t="s">
        <v>#N/A Requesting Data...2043008148</v>
        <stp/>
        <stp>BDP|11686776070106586685</stp>
        <tr r="AP82" s="2"/>
      </tp>
      <tp t="s">
        <v>#N/A Requesting Data...3799617841</v>
        <stp/>
        <stp>BDP|18178092750768108453</stp>
        <tr r="AD19" s="2"/>
        <tr r="AD19" s="2"/>
        <tr r="AD19" s="2"/>
      </tp>
      <tp t="s">
        <v>#N/A Requesting Data...1684349051</v>
        <stp/>
        <stp>BDP|16376479159885658373</stp>
        <tr r="AO22" s="2"/>
        <tr r="AO210" s="2"/>
        <tr r="AO211" s="2"/>
      </tp>
      <tp t="s">
        <v>#N/A Requesting Data...3615264560</v>
        <stp/>
        <stp>BDP|12236762312115245082</stp>
        <tr r="AG42" s="2"/>
        <tr r="AG42" s="2"/>
        <tr r="AG42" s="2"/>
        <tr r="AG76" s="2"/>
        <tr r="AG76" s="2"/>
        <tr r="AG76" s="2"/>
      </tp>
      <tp t="s">
        <v>#N/A Requesting Data...3982268836</v>
        <stp/>
        <stp>BDP|16775722642404263091</stp>
        <tr r="AL170" s="2"/>
      </tp>
      <tp t="s">
        <v>#N/A Requesting Data...1582536910</v>
        <stp/>
        <stp>BDP|14921061097659019540</stp>
        <tr r="AS196" s="1"/>
        <tr r="L196" s="1"/>
        <tr r="L196" s="1"/>
      </tp>
      <tp t="s">
        <v>#N/A Requesting Data...2912381198</v>
        <stp/>
        <stp>BDP|12185543162943190391</stp>
        <tr r="H74" s="1"/>
        <tr r="H178" s="1"/>
      </tp>
      <tp t="s">
        <v>#N/A Requesting Data...2046507861</v>
        <stp/>
        <stp>BDP|17115388509437720286</stp>
        <tr r="Q9" s="2"/>
        <tr r="Q43" s="2"/>
        <tr r="Q77" s="2"/>
        <tr r="Q159" s="2"/>
        <tr r="Q172" s="2"/>
        <tr r="Q173" s="2"/>
      </tp>
      <tp t="s">
        <v>#N/A Requesting Data...1336799663</v>
        <stp/>
        <stp>BDP|13210299942744272040</stp>
        <tr r="AC100" s="3"/>
        <tr r="AC100" s="3"/>
        <tr r="AC100" s="3"/>
        <tr r="AC85" s="3"/>
        <tr r="AC85" s="3"/>
        <tr r="AC85" s="3"/>
      </tp>
      <tp t="s">
        <v>#N/A Requesting Data...2707305531</v>
        <stp/>
        <stp>BDP|15951221071913201275</stp>
        <tr r="AF86" s="2"/>
        <tr r="AF86" s="2"/>
        <tr r="AF222" s="2"/>
        <tr r="AF222" s="2"/>
      </tp>
      <tp t="s">
        <v>#N/A Requesting Data...1481806229</v>
        <stp/>
        <stp>BDP|11411008778055331205</stp>
        <tr r="L104" s="3"/>
        <tr r="L26" s="3"/>
      </tp>
      <tp t="s">
        <v>#N/A Requesting Data...1703766599</v>
        <stp/>
        <stp>BDP|18182618838708608418</stp>
        <tr r="L5" s="2"/>
        <tr r="L5" s="2"/>
        <tr r="L5" s="2"/>
        <tr r="L27" s="2"/>
        <tr r="L27" s="2"/>
        <tr r="L27" s="2"/>
        <tr r="L101" s="2"/>
        <tr r="L101" s="2"/>
        <tr r="L101" s="2"/>
        <tr r="L166" s="2"/>
        <tr r="L166" s="2"/>
        <tr r="L166" s="2"/>
        <tr r="L167" s="2"/>
        <tr r="L167" s="2"/>
        <tr r="L167" s="2"/>
      </tp>
      <tp t="s">
        <v>#N/A Requesting Data...4092370636</v>
        <stp/>
        <stp>BDP|14563832899815045105</stp>
        <tr r="I4" s="2"/>
        <tr r="I78" s="2"/>
        <tr r="I110" s="2"/>
        <tr r="I161" s="2"/>
        <tr r="I162" s="2"/>
        <tr r="I229" s="2"/>
      </tp>
      <tp t="s">
        <v>#N/A Requesting Data...1590390415</v>
        <stp/>
        <stp>BDP|11181096282260217870</stp>
        <tr r="K51" s="2"/>
        <tr r="K51" s="2"/>
        <tr r="K51" s="2"/>
      </tp>
      <tp t="s">
        <v>#N/A Requesting Data...3517853433</v>
        <stp/>
        <stp>BDP|16485363352721856075</stp>
        <tr r="AA182" s="1"/>
      </tp>
      <tp t="s">
        <v>#N/A Requesting Data...1822424549</v>
        <stp/>
        <stp>BDP|10980870394471286177</stp>
        <tr r="H142" s="2"/>
        <tr r="H142" s="2"/>
        <tr r="H142" s="2"/>
        <tr r="AT142" s="2"/>
        <tr r="AT142" s="2"/>
        <tr r="AT142" s="2"/>
      </tp>
      <tp t="s">
        <v>#N/A Requesting Data...1592469607</v>
        <stp/>
        <stp>BDP|14079194313115455017</stp>
        <tr r="F40" s="9"/>
        <tr r="F40" s="3"/>
        <tr r="F44" s="3"/>
        <tr r="F20" s="3"/>
      </tp>
      <tp t="s">
        <v>#N/A Requesting Data...2010186072</v>
        <stp/>
        <stp>BDP|13789551072152970269</stp>
        <tr r="Y114" s="5"/>
        <tr r="Y114" s="5"/>
        <tr r="Y114" s="5"/>
      </tp>
      <tp t="s">
        <v>#N/A Requesting Data...1428929827</v>
        <stp/>
        <stp>BDP|11800227403573774113</stp>
        <tr r="E30" s="2"/>
      </tp>
      <tp t="s">
        <v>#N/A Requesting Data...2641661376</v>
        <stp/>
        <stp>BDP|12646495012015022326</stp>
        <tr r="AJ82" s="2"/>
      </tp>
      <tp t="s">
        <v>#N/A Requesting Data...4160213640</v>
        <stp/>
        <stp>BDP|16200464320689956823</stp>
        <tr r="N113" s="1"/>
      </tp>
      <tp t="s">
        <v>#N/A Requesting Data...2836989168</v>
        <stp/>
        <stp>BDP|17868728512877277755</stp>
        <tr r="AR144" s="2"/>
      </tp>
      <tp t="s">
        <v>#N/A Requesting Data...1851630330</v>
        <stp/>
        <stp>BDP|14593812146569422098</stp>
        <tr r="AS30" s="2"/>
      </tp>
      <tp t="s">
        <v>#N/A Requesting Data...1923999530</v>
        <stp/>
        <stp>BDP|16160197757043137009</stp>
        <tr r="I142" s="2"/>
      </tp>
      <tp t="s">
        <v>#N/A Requesting Data...1852751530</v>
        <stp/>
        <stp>BDP|18422940278922447525</stp>
        <tr r="K234" s="2"/>
        <tr r="K234" s="2"/>
        <tr r="K234" s="2"/>
        <tr r="K235" s="2"/>
        <tr r="K235" s="2"/>
        <tr r="K235" s="2"/>
        <tr r="K236" s="2"/>
        <tr r="K236" s="2"/>
        <tr r="K236" s="2"/>
      </tp>
      <tp t="s">
        <v>#N/A Requesting Data...4283145070</v>
        <stp/>
        <stp>BDP|16421990253413496845</stp>
        <tr r="AN20" s="2"/>
        <tr r="AN158" s="2"/>
        <tr r="AN209" s="2"/>
        <tr r="AN231" s="2"/>
      </tp>
      <tp t="s">
        <v>#N/A Requesting Data...2217442752</v>
        <stp/>
        <stp>BDP|11189027568426658034</stp>
        <tr r="H27" s="3"/>
        <tr r="H27" s="3"/>
        <tr r="H27" s="3"/>
      </tp>
      <tp t="s">
        <v>#N/A Requesting Data...3904251803</v>
        <stp/>
        <stp>BDP|13291794576432707043</stp>
        <tr r="AU74" s="2"/>
        <tr r="AU74" s="2"/>
        <tr r="AU74" s="2"/>
        <tr r="AU113" s="2"/>
        <tr r="AU113" s="2"/>
        <tr r="AU113" s="2"/>
        <tr r="AU154" s="2"/>
        <tr r="AU154" s="2"/>
        <tr r="AU154" s="2"/>
        <tr r="AU193" s="2"/>
        <tr r="AU193" s="2"/>
        <tr r="AU193" s="2"/>
        <tr r="AU194" s="2"/>
        <tr r="AU194" s="2"/>
        <tr r="AU194" s="2"/>
        <tr r="AU216" s="2"/>
        <tr r="AU216" s="2"/>
        <tr r="AU216" s="2"/>
        <tr r="AU228" s="2"/>
        <tr r="AU228" s="2"/>
        <tr r="AU228" s="2"/>
      </tp>
      <tp t="s">
        <v>#N/A Requesting Data...2344856176</v>
        <stp/>
        <stp>BDP|16935074513425702349</stp>
        <tr r="AU206" s="1"/>
        <tr r="AU206" s="1"/>
        <tr r="AU206" s="1"/>
      </tp>
      <tp t="s">
        <v>#N/A Requesting Data...1837454386</v>
        <stp/>
        <stp>BDP|17069489207273639176</stp>
        <tr r="V150" s="1"/>
      </tp>
      <tp t="s">
        <v>#N/A Requesting Data...2122767074</v>
        <stp/>
        <stp>BDP|11621179258324696019</stp>
        <tr r="AM24" s="1"/>
        <tr r="AM24" s="1"/>
      </tp>
      <tp t="s">
        <v>#N/A Requesting Data...3650540331</v>
        <stp/>
        <stp>BDP|11914473011992865792</stp>
        <tr r="K88" s="3"/>
      </tp>
      <tp t="s">
        <v>#N/A Requesting Data...3195464895</v>
        <stp/>
        <stp>BDP|15321309945590829303</stp>
        <tr r="AO137" s="2"/>
      </tp>
      <tp t="s">
        <v>#N/A Requesting Data...1830571594</v>
        <stp/>
        <stp>BDP|16133983336908418556</stp>
        <tr r="I188" s="1"/>
      </tp>
      <tp t="s">
        <v>#N/A Requesting Data...1400091005</v>
        <stp/>
        <stp>BDP|16094591064765738142</stp>
        <tr r="AV16" s="3"/>
        <tr r="AV16" s="3"/>
      </tp>
      <tp t="s">
        <v>#N/A Requesting Data...1642665683</v>
        <stp/>
        <stp>BDP|10264491700564340168</stp>
        <tr r="AG27" s="3"/>
        <tr r="AG27" s="3"/>
        <tr r="AG27" s="3"/>
      </tp>
      <tp t="s">
        <v>#N/A Requesting Data...1396611268</v>
        <stp/>
        <stp>BDP|14093235032660937467</stp>
        <tr r="AV5" s="2"/>
        <tr r="AV5" s="2"/>
        <tr r="AV5" s="2"/>
        <tr r="AV27" s="2"/>
        <tr r="AV27" s="2"/>
        <tr r="AV27" s="2"/>
        <tr r="AV101" s="2"/>
        <tr r="AV101" s="2"/>
        <tr r="AV101" s="2"/>
        <tr r="AV166" s="2"/>
        <tr r="AV166" s="2"/>
        <tr r="AV166" s="2"/>
        <tr r="AV167" s="2"/>
        <tr r="AV167" s="2"/>
        <tr r="AV167" s="2"/>
      </tp>
      <tp t="s">
        <v>#N/A Requesting Data...3252431644</v>
        <stp/>
        <stp>BDP|14077995582161169548</stp>
        <tr r="AK104" s="3"/>
        <tr r="AK104" s="3"/>
        <tr r="AK104" s="3"/>
        <tr r="AK26" s="3"/>
        <tr r="AK26" s="3"/>
        <tr r="AK26" s="3"/>
      </tp>
      <tp t="s">
        <v>#N/A Requesting Data...2213508149</v>
        <stp/>
        <stp>BDP|15939578037563350147</stp>
        <tr r="AP213" s="2"/>
        <tr r="AP214" s="2"/>
      </tp>
      <tp t="s">
        <v>#N/A Requesting Data...3429783353</v>
        <stp/>
        <stp>BDP|13442467714030176797</stp>
        <tr r="AE65" s="1"/>
      </tp>
      <tp t="s">
        <v>#N/A Requesting Data...2235560249</v>
        <stp/>
        <stp>BDP|17300376461064329786</stp>
        <tr r="K17" s="1"/>
        <tr r="K67" s="1"/>
        <tr r="K147" s="1"/>
      </tp>
      <tp t="s">
        <v>#N/A Requesting Data...1989116165</v>
        <stp/>
        <stp>BDP|15348910929476028953</stp>
        <tr r="J32" s="9"/>
        <tr r="J33" s="9"/>
        <tr r="J34" s="9"/>
        <tr r="J35" s="9"/>
      </tp>
      <tp t="s">
        <v>#N/A Requesting Data...2062856437</v>
        <stp/>
        <stp>BDP|15433169249870526100</stp>
        <tr r="V121" s="1"/>
        <tr r="V49" s="1"/>
      </tp>
      <tp t="s">
        <v>#N/A Requesting Data...1410448300</v>
        <stp/>
        <stp>BDP|14834905693585566002</stp>
        <tr r="H53" s="1"/>
        <tr r="H53" s="1"/>
      </tp>
      <tp t="s">
        <v>#N/A Requesting Data...2329445783</v>
        <stp/>
        <stp>BDP|17673564618296360451</stp>
        <tr r="AS66" s="3"/>
        <tr r="AS66" s="3"/>
        <tr r="AS66" s="3"/>
      </tp>
      <tp t="s">
        <v>#N/A N/A</v>
        <stp/>
        <stp>BDP|12938838874805647961</stp>
        <tr r="AS103" s="1"/>
        <tr r="AS104" s="1"/>
        <tr r="AS110" s="1"/>
        <tr r="AS117" s="1"/>
        <tr r="AS181" s="1"/>
      </tp>
      <tp t="s">
        <v>#N/A N/A</v>
        <stp/>
        <stp>BDP|14026309607062999407</stp>
        <tr r="J82" s="1"/>
      </tp>
      <tp t="s">
        <v>#N/A Requesting Data...1420269278</v>
        <stp/>
        <stp>BDP|16416290842425372427</stp>
        <tr r="Y171" s="1"/>
        <tr r="Y77" s="1"/>
      </tp>
      <tp t="s">
        <v>#N/A Requesting Data...4021993254</v>
        <stp/>
        <stp>BDP|14091650028615188422</stp>
        <tr r="AS30" s="3"/>
        <tr r="AS30" s="3"/>
        <tr r="AS30" s="3"/>
        <tr r="AS37" s="3"/>
        <tr r="AS37" s="3"/>
        <tr r="AS37" s="3"/>
      </tp>
      <tp t="s">
        <v>#N/A Requesting Data...3144455749</v>
        <stp/>
        <stp>BDP|13754299424877085549</stp>
        <tr r="AI102" s="2"/>
      </tp>
      <tp t="s">
        <v>#N/A Requesting Data...2810403960</v>
        <stp/>
        <stp>BDP|13338352978166239027</stp>
        <tr r="E66" s="3"/>
      </tp>
      <tp t="s">
        <v>#N/A Requesting Data...3210854720</v>
        <stp/>
        <stp>BDP|17430557078156106261</stp>
        <tr r="N93" s="3"/>
        <tr r="N93" s="3"/>
        <tr r="N93" s="3"/>
      </tp>
      <tp t="s">
        <v>#N/A Requesting Data...2337120176</v>
        <stp/>
        <stp>BDP|14563794355463951419</stp>
        <tr r="F10" s="2"/>
        <tr r="F40" s="2"/>
        <tr r="F178" s="2"/>
        <tr r="F179" s="2"/>
      </tp>
      <tp t="s">
        <v>#N/A Requesting Data...3840783277</v>
        <stp/>
        <stp>BDP|17180993755773877941</stp>
        <tr r="AG105" s="2"/>
        <tr r="AG105" s="2"/>
        <tr r="AG105" s="2"/>
      </tp>
      <tp t="s">
        <v>#N/A Requesting Data...1687135403</v>
        <stp/>
        <stp>BDP|18376977936227698452</stp>
        <tr r="AJ88" s="2"/>
        <tr r="AJ92" s="2"/>
        <tr r="AJ125" s="2"/>
      </tp>
      <tp t="s">
        <v>#N/A Requesting Data...3879986313</v>
        <stp/>
        <stp>BDP|17734755449375250089</stp>
        <tr r="AT23" s="1"/>
      </tp>
      <tp t="s">
        <v>#N/A Requesting Data...2265915466</v>
        <stp/>
        <stp>BDP|10035044706986662755</stp>
        <tr r="K36" s="3"/>
      </tp>
      <tp t="s">
        <v>#N/A Requesting Data...2672385470</v>
        <stp/>
        <stp>BDP|11155507245246681735</stp>
        <tr r="AG53" s="3"/>
        <tr r="AG53" s="3"/>
        <tr r="AG53" s="3"/>
      </tp>
      <tp t="s">
        <v>#N/A Requesting Data...4130995183</v>
        <stp/>
        <stp>BDP|13776533021920081549</stp>
        <tr r="AA69" s="1"/>
      </tp>
      <tp t="s">
        <v>#N/A Requesting Data...2005658621</v>
        <stp/>
        <stp>BDP|12146836613922705877</stp>
        <tr r="AO48" s="1"/>
      </tp>
      <tp t="s">
        <v>#N/A Requesting Data...1827010323</v>
        <stp/>
        <stp>BDP|15517038977774559757</stp>
        <tr r="AE65" s="3"/>
        <tr r="AE65" s="3"/>
        <tr r="AE65" s="3"/>
      </tp>
      <tp t="s">
        <v>#N/A Requesting Data...2246197392</v>
        <stp/>
        <stp>BDP|16201030404622513514</stp>
        <tr r="L32" s="3"/>
      </tp>
      <tp t="s">
        <v>#N/A Requesting Data...2073438736</v>
        <stp/>
        <stp>BDP|10345020251790909480</stp>
        <tr r="V24" s="3"/>
        <tr r="V79" s="3"/>
      </tp>
      <tp t="s">
        <v>#N/A Requesting Data...1439022737</v>
        <stp/>
        <stp>BDP|15591799233387941775</stp>
        <tr r="AR85" s="2"/>
      </tp>
      <tp t="s">
        <v>#N/A Requesting Data...1403332726</v>
        <stp/>
        <stp>BDP|17537359192995135921</stp>
        <tr r="J58" s="3"/>
        <tr r="J58" s="3"/>
        <tr r="J58" s="3"/>
        <tr r="J71" s="3"/>
        <tr r="J71" s="3"/>
        <tr r="J71" s="3"/>
      </tp>
      <tp t="s">
        <v>#N/A Requesting Data...2852621569</v>
        <stp/>
        <stp>BDP|10273266734231614173</stp>
        <tr r="I190" s="1"/>
      </tp>
      <tp t="s">
        <v>#N/A Requesting Data...4028313268</v>
        <stp/>
        <stp>BDP|11646064777356358156</stp>
        <tr r="E39" s="1"/>
      </tp>
      <tp t="s">
        <v>#N/A Requesting Data...3100704175</v>
        <stp/>
        <stp>BDP|17508428022942680229</stp>
        <tr r="AP124" s="2"/>
        <tr r="AP188" s="2"/>
        <tr r="AP189" s="2"/>
      </tp>
      <tp t="s">
        <v>#N/A Requesting Data...4168383376</v>
        <stp/>
        <stp>BDP|13487568434443033777</stp>
        <tr r="AT27" s="1"/>
      </tp>
      <tp t="s">
        <v>#N/A Requesting Data...2042308171</v>
        <stp/>
        <stp>BDP|17409302411282442604</stp>
        <tr r="AG129" s="2"/>
        <tr r="AG129" s="2"/>
        <tr r="AG129" s="2"/>
      </tp>
      <tp t="s">
        <v>#N/A Requesting Data...1688017301</v>
        <stp/>
        <stp>BDP|14108185026511763791</stp>
        <tr r="J122" s="5"/>
        <tr r="J71" s="5"/>
      </tp>
      <tp t="s">
        <v>#N/A Requesting Data...4192811819</v>
        <stp/>
        <stp>BDP|10535954204178278074</stp>
        <tr r="AL65" s="1"/>
      </tp>
      <tp t="s">
        <v>#N/A Requesting Data...2369949029</v>
        <stp/>
        <stp>BDP|17994075470970997169</stp>
        <tr r="AF104" s="3"/>
        <tr r="AF104" s="3"/>
        <tr r="AF26" s="3"/>
        <tr r="AF26" s="3"/>
      </tp>
      <tp t="s">
        <v>#N/A Requesting Data...1466962613</v>
        <stp/>
        <stp>BDP|17213941490194247251</stp>
        <tr r="H48" s="2"/>
        <tr r="H48" s="2"/>
        <tr r="H48" s="2"/>
        <tr r="AT48" s="2"/>
        <tr r="AT48" s="2"/>
        <tr r="AT48" s="2"/>
        <tr r="H224" s="2"/>
        <tr r="H224" s="2"/>
        <tr r="H224" s="2"/>
        <tr r="AT224" s="2"/>
        <tr r="AT224" s="2"/>
        <tr r="AT224" s="2"/>
      </tp>
      <tp t="s">
        <v>#N/A Requesting Data...2921043553</v>
        <stp/>
        <stp>BDP|16241489149386305105</stp>
        <tr r="J46" s="3"/>
        <tr r="J46" s="3"/>
        <tr r="J46" s="3"/>
      </tp>
      <tp t="s">
        <v>#N/A Requesting Data...3254185788</v>
        <stp/>
        <stp>BDP|16930699365031170646</stp>
        <tr r="Q157" s="2"/>
      </tp>
      <tp t="s">
        <v>#N/A Requesting Data...3989412432</v>
        <stp/>
        <stp>BDP|13650224954912044706</stp>
        <tr r="M203" s="2"/>
        <tr r="M203" s="2"/>
        <tr r="M203" s="2"/>
        <tr r="M204" s="2"/>
        <tr r="M204" s="2"/>
        <tr r="M204" s="2"/>
      </tp>
      <tp t="s">
        <v>#N/A Requesting Data...3455082344</v>
        <stp/>
        <stp>BDP|15238701662280075509</stp>
        <tr r="Q88" s="3"/>
      </tp>
      <tp t="s">
        <v>#N/A Requesting Data...1763031710</v>
        <stp/>
        <stp>BDP|11485630302817341168</stp>
        <tr r="AS205" s="2"/>
        <tr r="AS206" s="2"/>
      </tp>
      <tp t="s">
        <v>#N/A Requesting Data...3877235075</v>
        <stp/>
        <stp>BDP|11953715570241983116</stp>
        <tr r="AK42" s="2"/>
        <tr r="AK42" s="2"/>
        <tr r="AK42" s="2"/>
        <tr r="AK76" s="2"/>
        <tr r="AK76" s="2"/>
        <tr r="AK76" s="2"/>
      </tp>
      <tp t="s">
        <v>#N/A Requesting Data...2332866062</v>
        <stp/>
        <stp>BDP|10740651600241563672</stp>
        <tr r="H60" s="2"/>
        <tr r="H60" s="2"/>
        <tr r="H60" s="2"/>
        <tr r="AT60" s="2"/>
        <tr r="AT60" s="2"/>
        <tr r="AT60" s="2"/>
      </tp>
      <tp t="s">
        <v>#N/A Requesting Data...2401273244</v>
        <stp/>
        <stp>BDP|17140408734364651539</stp>
        <tr r="I82" s="3"/>
        <tr r="I82" s="3"/>
        <tr r="I82" s="3"/>
      </tp>
      <tp t="s">
        <v>#N/A Requesting Data...1566207263</v>
        <stp/>
        <stp>BDP|14491889662639608284</stp>
        <tr r="K153" s="1"/>
        <tr r="K191" s="1"/>
        <tr r="K8" s="1"/>
      </tp>
      <tp t="s">
        <v>#N/A Requesting Data...1548249330</v>
        <stp/>
        <stp>BDP|11035119585279025048</stp>
        <tr r="AT69" s="2"/>
        <tr r="AT69" s="2"/>
        <tr r="AT69" s="2"/>
        <tr r="H69" s="2"/>
        <tr r="H69" s="2"/>
        <tr r="H69" s="2"/>
        <tr r="H134" s="2"/>
        <tr r="H134" s="2"/>
        <tr r="H134" s="2"/>
        <tr r="AT134" s="2"/>
        <tr r="AT134" s="2"/>
        <tr r="AT134" s="2"/>
        <tr r="AT149" s="2"/>
        <tr r="AT149" s="2"/>
        <tr r="AT149" s="2"/>
        <tr r="H149" s="2"/>
        <tr r="H149" s="2"/>
        <tr r="H149" s="2"/>
        <tr r="H163" s="2"/>
        <tr r="H163" s="2"/>
        <tr r="H163" s="2"/>
        <tr r="AT163" s="2"/>
        <tr r="AT163" s="2"/>
        <tr r="AT163" s="2"/>
        <tr r="AT164" s="2"/>
        <tr r="AT164" s="2"/>
        <tr r="AT164" s="2"/>
        <tr r="H164" s="2"/>
        <tr r="H164" s="2"/>
        <tr r="H164" s="2"/>
      </tp>
      <tp t="s">
        <v>#N/A Requesting Data...2115582588</v>
        <stp/>
        <stp>BDP|17733129154066995482</stp>
        <tr r="E186" s="1"/>
      </tp>
      <tp t="s">
        <v>#N/A Requesting Data...3736466609</v>
        <stp/>
        <stp>BDP|11687138722706361541</stp>
        <tr r="AD15" s="1"/>
        <tr r="AD71" s="1"/>
        <tr r="AD180" s="1"/>
      </tp>
      <tp t="s">
        <v>#N/A Requesting Data...2335402268</v>
        <stp/>
        <stp>BDP|10915139938792367119</stp>
        <tr r="X150" s="1"/>
      </tp>
      <tp t="s">
        <v>#N/A Requesting Data...3681001573</v>
        <stp/>
        <stp>BDP|14680409391951594921</stp>
        <tr r="J12" s="9"/>
      </tp>
      <tp t="s">
        <v>#N/A Requesting Data...3067534123</v>
        <stp/>
        <stp>BDP|10556629656323989180</stp>
        <tr r="AS50" s="2"/>
      </tp>
      <tp t="s">
        <v>#N/A Requesting Data...4065931139</v>
        <stp/>
        <stp>BDP|17088691765820971650</stp>
        <tr r="AJ23" s="2"/>
        <tr r="AJ95" s="2"/>
        <tr r="AJ156" s="2"/>
        <tr r="AJ225" s="2"/>
      </tp>
      <tp t="s">
        <v>#N/A Requesting Data...1316022241</v>
        <stp/>
        <stp>BDP|16528230157325578540</stp>
        <tr r="AH3" s="3"/>
        <tr r="AH3" s="3"/>
        <tr r="AH3" s="3"/>
        <tr r="AH51" s="3"/>
        <tr r="AH51" s="3"/>
        <tr r="AH51" s="3"/>
        <tr r="AH64" s="3"/>
        <tr r="AH64" s="3"/>
        <tr r="AH64" s="3"/>
        <tr r="AH74" s="3"/>
        <tr r="AH74" s="3"/>
        <tr r="AH74" s="3"/>
      </tp>
      <tp t="s">
        <v>#N/A Requesting Data...2197555600</v>
        <stp/>
        <stp>BDP|10830495675374655625</stp>
        <tr r="H165" s="1"/>
        <tr r="H165" s="1"/>
      </tp>
      <tp t="s">
        <v>#N/A Requesting Data...3596039010</v>
        <stp/>
        <stp>BDP|18371830543240141524</stp>
        <tr r="AU100" s="2"/>
        <tr r="AU100" s="2"/>
        <tr r="AU100" s="2"/>
        <tr r="AU147" s="2"/>
        <tr r="AU147" s="2"/>
        <tr r="AU147" s="2"/>
        <tr r="AU165" s="2"/>
        <tr r="AU165" s="2"/>
        <tr r="AU165" s="2"/>
        <tr r="AU221" s="2"/>
        <tr r="AU221" s="2"/>
        <tr r="AU221" s="2"/>
      </tp>
      <tp t="s">
        <v>#N/A Requesting Data...2406121818</v>
        <stp/>
        <stp>BDP|16872711143053952737</stp>
        <tr r="AL70" s="1"/>
      </tp>
      <tp t="s">
        <v>#N/A Requesting Data...2293837736</v>
        <stp/>
        <stp>BDP|17282264450235531419</stp>
        <tr r="J213" s="2"/>
        <tr r="J214" s="2"/>
      </tp>
      <tp t="s">
        <v>#N/A Requesting Data...3427286198</v>
        <stp/>
        <stp>BDP|16496026617374605278</stp>
        <tr r="J93" s="5"/>
        <tr r="J93" s="5"/>
      </tp>
      <tp t="s">
        <v>#N/A Requesting Data...2014253520</v>
        <stp/>
        <stp>BDP|18180889684628516182</stp>
        <tr r="AU16" s="3"/>
        <tr r="AU16" s="3"/>
      </tp>
      <tp t="s">
        <v>#N/A Requesting Data...1777934520</v>
        <stp/>
        <stp>BDP|11816748869018722910</stp>
        <tr r="I116" s="2"/>
        <tr r="I190" s="2"/>
        <tr r="I218" s="2"/>
      </tp>
      <tp t="s">
        <v>#N/A Requesting Data...3650283857</v>
        <stp/>
        <stp>BDP|11149110895330496825</stp>
        <tr r="AJ104" s="2"/>
      </tp>
      <tp t="s">
        <v>#N/A Requesting Data...3250496996</v>
        <stp/>
        <stp>BDP|12486741333221380638</stp>
        <tr r="AS22" s="1"/>
      </tp>
      <tp t="s">
        <v>#N/A Requesting Data...3651973210</v>
        <stp/>
        <stp>BDP|11931518469257731450</stp>
        <tr r="AK51" s="2"/>
        <tr r="AK51" s="2"/>
        <tr r="AK51" s="2"/>
      </tp>
      <tp t="s">
        <v>#N/A Requesting Data...2503290858</v>
        <stp/>
        <stp>BDP|11395720455404569623</stp>
        <tr r="Q17" s="2"/>
        <tr r="Q107" s="2"/>
      </tp>
      <tp t="s">
        <v>#N/A Requesting Data...1856829555</v>
        <stp/>
        <stp>BDP|10283953966288465667</stp>
        <tr r="AS54" s="2"/>
      </tp>
      <tp t="s">
        <v>#N/A Requesting Data...1198406664</v>
        <stp/>
        <stp>BDP|13807246246926826215</stp>
        <tr r="AK25" s="2"/>
        <tr r="AK25" s="2"/>
        <tr r="AK25" s="2"/>
        <tr r="AK49" s="2"/>
        <tr r="AK49" s="2"/>
        <tr r="AK49" s="2"/>
        <tr r="AK108" s="2"/>
        <tr r="AK108" s="2"/>
        <tr r="AK108" s="2"/>
        <tr r="AK127" s="2"/>
        <tr r="AK127" s="2"/>
        <tr r="AK127" s="2"/>
        <tr r="AK195" s="2"/>
        <tr r="AK195" s="2"/>
        <tr r="AK195" s="2"/>
      </tp>
      <tp t="s">
        <v>#N/A Requesting Data...1683924393</v>
        <stp/>
        <stp>BDP|16264604520197245438</stp>
        <tr r="AE76" s="1"/>
      </tp>
      <tp t="s">
        <v>#N/A Requesting Data...1711431549</v>
        <stp/>
        <stp>BDP|13667936152689204769</stp>
        <tr r="J85" s="2"/>
      </tp>
      <tp t="s">
        <v>#N/A Requesting Data...2812514217</v>
        <stp/>
        <stp>BDP|14151968481466704226</stp>
        <tr r="AT9" s="3"/>
        <tr r="AT9" s="3"/>
        <tr r="AT9" s="3"/>
      </tp>
      <tp t="s">
        <v>#N/A Requesting Data...3059804919</v>
        <stp/>
        <stp>BDP|12211469931503150776</stp>
        <tr r="Q29" s="2"/>
      </tp>
      <tp t="s">
        <v>#N/A Requesting Data...2787946493</v>
        <stp/>
        <stp>BDP|17317304213646752248</stp>
        <tr r="AS57" s="3"/>
        <tr r="AS57" s="3"/>
        <tr r="AS57" s="3"/>
        <tr r="AS70" s="3"/>
        <tr r="AS70" s="3"/>
        <tr r="AS70" s="3"/>
      </tp>
      <tp t="s">
        <v>#N/A Requesting Data...1558112981</v>
        <stp/>
        <stp>BDP|16826008140690367387</stp>
        <tr r="V7" s="1"/>
      </tp>
      <tp t="s">
        <v>#N/A Requesting Data...3849218222</v>
        <stp/>
        <stp>BDP|10315675450576554429</stp>
        <tr r="L121" s="1"/>
        <tr r="L121" s="1"/>
        <tr r="L49" s="1"/>
        <tr r="L49" s="1"/>
        <tr r="AS121" s="1"/>
        <tr r="AS49" s="1"/>
      </tp>
      <tp t="s">
        <v>#N/A Requesting Data...1600230780</v>
        <stp/>
        <stp>BDP|17739468282288951290</stp>
        <tr r="J205" s="2"/>
        <tr r="J206" s="2"/>
      </tp>
      <tp t="s">
        <v>#N/A Requesting Data...1726832725</v>
        <stp/>
        <stp>BDP|13555032715620060304</stp>
        <tr r="AQ19" s="3"/>
        <tr r="AQ19" s="3"/>
        <tr r="AQ19" s="3"/>
      </tp>
      <tp t="s">
        <v>#N/A Requesting Data...2882840377</v>
        <stp/>
        <stp>BDP|15058334489197132881</stp>
        <tr r="AC57" s="3"/>
        <tr r="AC57" s="3"/>
        <tr r="AC57" s="3"/>
        <tr r="AC70" s="3"/>
        <tr r="AC70" s="3"/>
        <tr r="AC70" s="3"/>
      </tp>
      <tp t="s">
        <v>#N/A Requesting Data...3211261031</v>
        <stp/>
        <stp>BDP|17911456076654864115</stp>
        <tr r="AL11" s="2"/>
      </tp>
      <tp t="s">
        <v>#N/A Requesting Data...2708267152</v>
        <stp/>
        <stp>BDP|11714634773897779638</stp>
        <tr r="K196" s="2"/>
        <tr r="K196" s="2"/>
        <tr r="K197" s="2"/>
        <tr r="K197" s="2"/>
        <tr r="K198" s="2"/>
        <tr r="K198" s="2"/>
      </tp>
      <tp t="s">
        <v>#N/A Requesting Data...1964341788</v>
        <stp/>
        <stp>BDP|13032759965160722348</stp>
        <tr r="W20" s="2"/>
        <tr r="W209" s="2"/>
        <tr r="W158" s="2"/>
        <tr r="W231" s="2"/>
      </tp>
      <tp t="s">
        <v>#N/A Requesting Data...3279966169</v>
        <stp/>
        <stp>BDP|16748603100408556917</stp>
        <tr r="AJ30" s="2"/>
      </tp>
      <tp t="s">
        <v>#N/A Requesting Data...1476171068</v>
        <stp/>
        <stp>BDP|10341307210051534251</stp>
        <tr r="Q207" s="2"/>
      </tp>
      <tp t="s">
        <v>#N/A Requesting Data...2173183444</v>
        <stp/>
        <stp>BDP|14839554032245949651</stp>
        <tr r="H19" s="3"/>
        <tr r="H19" s="3"/>
        <tr r="H19" s="3"/>
      </tp>
      <tp t="s">
        <v>#N/A Requesting Data...1558042259</v>
        <stp/>
        <stp>BDP|15561002347634652477</stp>
        <tr r="AG196" s="2"/>
        <tr r="AG196" s="2"/>
        <tr r="AG196" s="2"/>
        <tr r="AG197" s="2"/>
        <tr r="AG197" s="2"/>
        <tr r="AG197" s="2"/>
        <tr r="AG198" s="2"/>
        <tr r="AG198" s="2"/>
        <tr r="AG198" s="2"/>
      </tp>
      <tp t="s">
        <v>#N/A Requesting Data...2270452697</v>
        <stp/>
        <stp>BDP|14039061444459017811</stp>
        <tr r="AT27" s="3"/>
        <tr r="AT27" s="3"/>
        <tr r="AT27" s="3"/>
      </tp>
      <tp t="s">
        <v>#N/A Requesting Data...1487632721</v>
        <stp/>
        <stp>BDP|12740949158279099683</stp>
        <tr r="AD50" s="2"/>
        <tr r="AD50" s="2"/>
        <tr r="AD50" s="2"/>
      </tp>
      <tp t="s">
        <v>#N/A Requesting Data...2451158232</v>
        <stp/>
        <stp>BDP|15680338257515552744</stp>
        <tr r="M144" s="1"/>
        <tr r="M144" s="1"/>
      </tp>
      <tp t="s">
        <v>#N/A Requesting Data...2146885560</v>
        <stp/>
        <stp>BDP|14410576990031781864</stp>
        <tr r="K26" s="2"/>
        <tr r="K26" s="2"/>
        <tr r="K26" s="2"/>
        <tr r="K52" s="2"/>
        <tr r="K52" s="2"/>
        <tr r="K52" s="2"/>
      </tp>
      <tp t="s">
        <v>#N/A Requesting Data...4117314336</v>
        <stp/>
        <stp>BDP|15020712184052195963</stp>
        <tr r="Q36" s="5"/>
      </tp>
      <tp t="s">
        <v>#N/A Requesting Data...2201151628</v>
        <stp/>
        <stp>BDP|14980452647461060492</stp>
        <tr r="K103" s="2"/>
        <tr r="K103" s="2"/>
        <tr r="K103" s="2"/>
      </tp>
      <tp t="s">
        <v>#N/A Requesting Data...3055925435</v>
        <stp/>
        <stp>BDP|13570583468414197563</stp>
        <tr r="AE19" s="3"/>
        <tr r="AE19" s="3"/>
        <tr r="AE19" s="3"/>
      </tp>
      <tp t="s">
        <v>#N/A Requesting Data...4093149459</v>
        <stp/>
        <stp>BDP|17971130300690015789</stp>
        <tr r="AT172" s="1"/>
      </tp>
      <tp t="s">
        <v>#N/A Requesting Data...3765095120</v>
        <stp/>
        <stp>BDP|15860303828565114039</stp>
        <tr r="H197" s="1"/>
      </tp>
      <tp t="s">
        <v>#N/A Requesting Data...1571771893</v>
        <stp/>
        <stp>BDP|15435088720447601187</stp>
        <tr r="AN103" s="3"/>
        <tr r="AN103" s="3"/>
        <tr r="AN103" s="3"/>
      </tp>
      <tp t="s">
        <v>#N/A Requesting Data...1972579572</v>
        <stp/>
        <stp>BDP|18280816252712545665</stp>
        <tr r="AO34" s="2"/>
        <tr r="AO65" s="2"/>
      </tp>
      <tp t="s">
        <v>#N/A Requesting Data...3292363040</v>
        <stp/>
        <stp>BDP|18288790886864686290</stp>
        <tr r="AK84" s="1"/>
        <tr r="AK84" s="1"/>
        <tr r="AK84" s="1"/>
      </tp>
      <tp t="s">
        <v>#N/A Requesting Data...3061563564</v>
        <stp/>
        <stp>BDP|13352046376161025438</stp>
        <tr r="Z115" s="1"/>
      </tp>
      <tp t="s">
        <v>#N/A Requesting Data...3127549125</v>
        <stp/>
        <stp>BDP|11744151016477367758</stp>
        <tr r="AH46" s="2"/>
        <tr r="AH89" s="2"/>
      </tp>
      <tp t="s">
        <v>#N/A Requesting Data...3811963612</v>
        <stp/>
        <stp>BDP|17119578633728518821</stp>
        <tr r="Y31" s="5"/>
        <tr r="Y31" s="5"/>
        <tr r="Y31" s="5"/>
      </tp>
      <tp t="s">
        <v>#N/A Requesting Data...3419798308</v>
        <stp/>
        <stp>BDP|12235061814616574470</stp>
        <tr r="AS88" s="3"/>
        <tr r="AS88" s="3"/>
        <tr r="AS88" s="3"/>
      </tp>
      <tp t="s">
        <v>#N/A Requesting Data...1453665573</v>
        <stp/>
        <stp>BDP|14197834539787912908</stp>
        <tr r="I73" s="1"/>
      </tp>
      <tp t="s">
        <v>#N/A Requesting Data...1613140150</v>
        <stp/>
        <stp>BDP|10147059857816838295</stp>
        <tr r="V101" s="1"/>
      </tp>
      <tp t="s">
        <v>#N/A Requesting Data...1471027064</v>
        <stp/>
        <stp>BDP|10170777241885489717</stp>
        <tr r="AJ114" s="2"/>
        <tr r="AJ212" s="2"/>
        <tr r="AJ215" s="2"/>
      </tp>
      <tp t="s">
        <v>#N/A N/A</v>
        <stp/>
        <stp>BDP|16066246810334503035</stp>
        <tr r="D7" s="10"/>
      </tp>
      <tp t="s">
        <v>#N/A Requesting Data...4239697959</v>
        <stp/>
        <stp>BDP|12693275067653293465</stp>
        <tr r="AG130" s="2"/>
        <tr r="AG130" s="2"/>
        <tr r="AG130" s="2"/>
      </tp>
      <tp t="s">
        <v>#N/A Requesting Data...3691006651</v>
        <stp/>
        <stp>BDP|11150173117697550760</stp>
        <tr r="Q34" s="5"/>
      </tp>
      <tp t="s">
        <v>#N/A N/A</v>
        <stp/>
        <stp>BDP|17475059073941329030</stp>
        <tr r="J29" s="1"/>
        <tr r="J140" s="1"/>
        <tr r="J201" s="1"/>
      </tp>
      <tp t="s">
        <v>#N/A N/A</v>
        <stp/>
        <stp>BDP|10261695922476945326</stp>
        <tr r="J165" s="1"/>
      </tp>
      <tp t="s">
        <v>#N/A Requesting Data...1834569679</v>
        <stp/>
        <stp>BDP|11230120415389748901</stp>
        <tr r="W141" s="1"/>
        <tr r="W203" s="1"/>
        <tr r="W31" s="1"/>
      </tp>
      <tp t="s">
        <v>#N/A Requesting Data...1789408551</v>
        <stp/>
        <stp>BDP|15407589436174188694</stp>
        <tr r="AH63" s="2"/>
      </tp>
      <tp t="s">
        <v>#N/A Requesting Data...2900799238</v>
        <stp/>
        <stp>BDP|14594400915935270503</stp>
        <tr r="F206" s="1"/>
      </tp>
      <tp t="s">
        <v>#N/A Requesting Data...2993214842</v>
        <stp/>
        <stp>BDP|17310063027575956196</stp>
        <tr r="Q4" s="3"/>
      </tp>
      <tp t="s">
        <v>#N/A Requesting Data...2538178523</v>
        <stp/>
        <stp>BDP|10128061003932199308</stp>
        <tr r="AQ88" s="2"/>
        <tr r="AQ92" s="2"/>
        <tr r="AQ125" s="2"/>
      </tp>
      <tp t="s">
        <v>#N/A Requesting Data...2213638560</v>
        <stp/>
        <stp>BDP|10890119345986157286</stp>
        <tr r="AS15" s="3"/>
        <tr r="AS15" s="3"/>
        <tr r="AS15" s="3"/>
      </tp>
      <tp t="s">
        <v>#N/A Requesting Data...2704494696</v>
        <stp/>
        <stp>BDP|16356578929040812006</stp>
        <tr r="I130" s="1"/>
      </tp>
      <tp t="s">
        <v>#N/A Requesting Data...3581552589</v>
        <stp/>
        <stp>BDP|16604618101369413870</stp>
        <tr r="AH22" s="2"/>
        <tr r="AH210" s="2"/>
        <tr r="AH211" s="2"/>
      </tp>
      <tp t="s">
        <v>#N/A Requesting Data...3302184667</v>
        <stp/>
        <stp>BDP|15625503321692392117</stp>
        <tr r="N189" s="1"/>
      </tp>
      <tp t="s">
        <v>#N/A Requesting Data...2514284640</v>
        <stp/>
        <stp>BDP|16384367392284455961</stp>
        <tr r="E3" s="9"/>
      </tp>
      <tp t="s">
        <v>#N/A Requesting Data...1313633266</v>
        <stp/>
        <stp>BDP|15136670834984605513</stp>
        <tr r="V177" s="2"/>
        <tr r="V45" s="2"/>
        <tr r="V141" s="2"/>
        <tr r="V21" s="2"/>
        <tr r="V148" s="2"/>
        <tr r="V83" s="2"/>
      </tp>
      <tp t="s">
        <v>#N/A Requesting Data...2477026341</v>
        <stp/>
        <stp>BDP|12635004071131782556</stp>
        <tr r="E182" s="1"/>
      </tp>
      <tp t="s">
        <v>#N/A Requesting Data...2688054843</v>
        <stp/>
        <stp>BDP|16086814685322056515</stp>
        <tr r="V120" s="2"/>
        <tr r="V184" s="2"/>
        <tr r="V185" s="2"/>
      </tp>
      <tp t="s">
        <v>#N/A Requesting Data...2337804239</v>
        <stp/>
        <stp>BDP|17727524854685296365</stp>
        <tr r="J73" s="5"/>
      </tp>
      <tp t="s">
        <v>#N/A Requesting Data...2787613013</v>
        <stp/>
        <stp>BDP|15428772326156857787</stp>
        <tr r="Q59" s="5"/>
      </tp>
      <tp t="s">
        <v>#N/A Requesting Data...1845233772</v>
        <stp/>
        <stp>BDP|12135556776694353547</stp>
        <tr r="W181" s="1"/>
        <tr r="W104" s="1"/>
        <tr r="W103" s="1"/>
        <tr r="W110" s="1"/>
        <tr r="W117" s="1"/>
      </tp>
      <tp t="s">
        <v>#N/A Requesting Data...2771061871</v>
        <stp/>
        <stp>BDP|15520794365293854646</stp>
        <tr r="AS29" s="2"/>
      </tp>
      <tp t="s">
        <v>#N/A Requesting Data...2693530537</v>
        <stp/>
        <stp>BDP|13506408294599686622</stp>
        <tr r="H31" s="2"/>
        <tr r="H31" s="2"/>
        <tr r="H31" s="2"/>
        <tr r="AT31" s="2"/>
        <tr r="AT31" s="2"/>
        <tr r="AT31" s="2"/>
      </tp>
      <tp t="s">
        <v>#N/A Requesting Data...1491671210</v>
        <stp/>
        <stp>BDP|10956274258490627650</stp>
        <tr r="AS91" s="3"/>
        <tr r="AS91" s="3"/>
      </tp>
      <tp t="s">
        <v>#N/A Requesting Data...4143527939</v>
        <stp/>
        <stp>BDP|11563099064976820053</stp>
        <tr r="AJ121" s="2"/>
        <tr r="AJ186" s="2"/>
        <tr r="AJ187" s="2"/>
      </tp>
      <tp t="s">
        <v>#N/A Requesting Data...2145856523</v>
        <stp/>
        <stp>BDP|10370378557324011368</stp>
        <tr r="Q104" s="3"/>
        <tr r="Q26" s="3"/>
      </tp>
      <tp t="s">
        <v>#N/A Requesting Data...2814123583</v>
        <stp/>
        <stp>BDP|15128048756970184161</stp>
        <tr r="H57" s="2"/>
        <tr r="H57" s="2"/>
        <tr r="H57" s="2"/>
        <tr r="AT57" s="2"/>
        <tr r="AT57" s="2"/>
        <tr r="AT57" s="2"/>
      </tp>
      <tp t="s">
        <v>#N/A Requesting Data...3367095274</v>
        <stp/>
        <stp>BDP|10892532714771278491</stp>
        <tr r="W158" s="1"/>
        <tr r="W41" s="1"/>
      </tp>
      <tp t="s">
        <v>#N/A Requesting Data...3092303177</v>
        <stp/>
        <stp>BDP|16865287753867446737</stp>
        <tr r="AV73" s="2"/>
        <tr r="AV73" s="2"/>
        <tr r="AV73" s="2"/>
        <tr r="AV111" s="2"/>
        <tr r="AV111" s="2"/>
        <tr r="AV111" s="2"/>
        <tr r="AV180" s="2"/>
        <tr r="AV180" s="2"/>
        <tr r="AV180" s="2"/>
        <tr r="AV181" s="2"/>
        <tr r="AV181" s="2"/>
        <tr r="AV181" s="2"/>
      </tp>
      <tp t="s">
        <v>#N/A Requesting Data...3332724330</v>
        <stp/>
        <stp>BDP|15301476251126770369</stp>
        <tr r="F111" s="5"/>
        <tr r="F56" s="5"/>
        <tr r="F81" s="5"/>
      </tp>
      <tp t="s">
        <v>#N/A Requesting Data...3267489332</v>
        <stp/>
        <stp>BDP|17331711330845007765</stp>
        <tr r="F187" s="1"/>
      </tp>
      <tp t="s">
        <v>#N/A Requesting Data...1883400748</v>
        <stp/>
        <stp>BDP|12934619408840757538</stp>
        <tr r="L109" s="2"/>
        <tr r="L109" s="2"/>
        <tr r="L109" s="2"/>
      </tp>
      <tp t="s">
        <v>#N/A Requesting Data...1491296156</v>
        <stp/>
        <stp>BDP|17610507733962379226</stp>
        <tr r="AD120" s="2"/>
        <tr r="AD120" s="2"/>
        <tr r="AD120" s="2"/>
        <tr r="AD184" s="2"/>
        <tr r="AD184" s="2"/>
        <tr r="AD184" s="2"/>
        <tr r="AD185" s="2"/>
        <tr r="AD185" s="2"/>
        <tr r="AD185" s="2"/>
      </tp>
      <tp t="s">
        <v>#N/A Requesting Data...3030098134</v>
        <stp/>
        <stp>BDP|11104257943351483772</stp>
        <tr r="W147" s="1"/>
        <tr r="W17" s="1"/>
        <tr r="W67" s="1"/>
      </tp>
      <tp t="s">
        <v>#N/A Requesting Data...1500402642</v>
        <stp/>
        <stp>BDP|17114654557564078174</stp>
        <tr r="Q199" s="2"/>
      </tp>
      <tp t="s">
        <v>#N/A Requesting Data...2604013373</v>
        <stp/>
        <stp>BDP|11967615114171002681</stp>
        <tr r="AD129" s="1"/>
      </tp>
      <tp t="s">
        <v>#N/A Requesting Data...2204728236</v>
        <stp/>
        <stp>BDP|10350958494871111077</stp>
        <tr r="Y126" s="1"/>
        <tr r="Y168" s="1"/>
      </tp>
      <tp t="s">
        <v>#N/A Requesting Data...2602260422</v>
        <stp/>
        <stp>BDP|10017931141194011862</stp>
        <tr r="AJ80" s="2"/>
      </tp>
      <tp t="s">
        <v>#N/A Requesting Data...3581013283</v>
        <stp/>
        <stp>BDP|13421022840050509672</stp>
        <tr r="H94" s="1"/>
        <tr r="H94" s="1"/>
      </tp>
      <tp t="s">
        <v>#N/A Requesting Data...3222849955</v>
        <stp/>
        <stp>BDP|13948680520901487714</stp>
        <tr r="V72" s="1"/>
      </tp>
      <tp t="s">
        <v>#N/A Requesting Data...3802841503</v>
        <stp/>
        <stp>BDP|13103550655682729025</stp>
        <tr r="Q84" s="2"/>
      </tp>
      <tp t="s">
        <v>#N/A Requesting Data...1583706714</v>
        <stp/>
        <stp>BDP|15138233167507103705</stp>
        <tr r="AR17" s="2"/>
        <tr r="AR107" s="2"/>
      </tp>
      <tp t="s">
        <v>#N/A Requesting Data...3716235656</v>
        <stp/>
        <stp>BDP|15763217722063681769</stp>
        <tr r="AV66" s="2"/>
        <tr r="AV66" s="2"/>
        <tr r="AV66" s="2"/>
      </tp>
      <tp t="s">
        <v>#N/A Requesting Data...1547915773</v>
        <stp/>
        <stp>BDP|14691970470658713329</stp>
        <tr r="N150" s="1"/>
      </tp>
      <tp t="s">
        <v>#N/A Requesting Data...2952283512</v>
        <stp/>
        <stp>BDP|17050185128682295769</stp>
        <tr r="AC82" s="2"/>
        <tr r="AC82" s="2"/>
      </tp>
      <tp t="s">
        <v>#N/A Requesting Data...4022415231</v>
        <stp/>
        <stp>BDP|13188245731856910592</stp>
        <tr r="I68" s="2"/>
        <tr r="I131" s="2"/>
        <tr r="I153" s="2"/>
      </tp>
      <tp t="s">
        <v>#N/A Requesting Data...2762418867</v>
        <stp/>
        <stp>BDP|17914457469347149304</stp>
        <tr r="F176" s="2"/>
      </tp>
      <tp t="s">
        <v>#N/A Requesting Data...2935806623</v>
        <stp/>
        <stp>BDP|14243780066045960117</stp>
        <tr r="AU27" s="1"/>
        <tr r="AU27" s="1"/>
        <tr r="AU27" s="1"/>
      </tp>
      <tp t="s">
        <v>#N/A Requesting Data...3682290317</v>
        <stp/>
        <stp>BDP|14003712205101741373</stp>
        <tr r="J151" s="2"/>
      </tp>
      <tp t="s">
        <v>#N/A Requesting Data...3283030298</v>
        <stp/>
        <stp>BDP|15774076724224398200</stp>
        <tr r="AU136" s="2"/>
        <tr r="AU136" s="2"/>
        <tr r="AU136" s="2"/>
      </tp>
      <tp t="s">
        <v>#N/A Requesting Data...3433290940</v>
        <stp/>
        <stp>BDP|12248963795134594736</stp>
        <tr r="AV116" s="2"/>
        <tr r="AV116" s="2"/>
        <tr r="AV190" s="2"/>
        <tr r="AV190" s="2"/>
        <tr r="AV218" s="2"/>
        <tr r="AV218" s="2"/>
      </tp>
      <tp t="s">
        <v>#N/A Requesting Data...2206083103</v>
        <stp/>
        <stp>BDP|17567795529032526178</stp>
        <tr r="AN47" s="3"/>
        <tr r="AN47" s="3"/>
        <tr r="AN73" s="3"/>
        <tr r="AN73" s="3"/>
        <tr r="AN96" s="3"/>
        <tr r="AN96" s="3"/>
      </tp>
      <tp t="s">
        <v>#N/A Requesting Data...2662690651</v>
        <stp/>
        <stp>BDP|13481235542332126633</stp>
        <tr r="H37" s="5"/>
      </tp>
      <tp t="s">
        <v>#N/A Requesting Data...2771130309</v>
        <stp/>
        <stp>BDP|14667622871274663043</stp>
        <tr r="M197" s="1"/>
        <tr r="M197" s="1"/>
      </tp>
      <tp t="s">
        <v>#N/A Requesting Data...2759805567</v>
        <stp/>
        <stp>BDP|12167311531702022161</stp>
        <tr r="AH11" s="2"/>
      </tp>
      <tp t="s">
        <v>#N/A Requesting Data...1888255975</v>
        <stp/>
        <stp>BDP|17202004962641130163</stp>
        <tr r="V133" s="2"/>
      </tp>
      <tp t="s">
        <v>#N/A Requesting Data...3587994082</v>
        <stp/>
        <stp>BDP|17107939022959508422</stp>
        <tr r="K13" s="3"/>
      </tp>
      <tp t="s">
        <v>#N/A Requesting Data...1915768700</v>
        <stp/>
        <stp>BDP|12826068949865400243</stp>
        <tr r="AV207" s="2"/>
        <tr r="AV207" s="2"/>
      </tp>
      <tp t="s">
        <v>#N/A Requesting Data...2912551223</v>
        <stp/>
        <stp>BDP|10527634049114033784</stp>
        <tr r="AN16" s="3"/>
        <tr r="AN16" s="3"/>
      </tp>
      <tp t="s">
        <v>#N/A Requesting Data...1797138716</v>
        <stp/>
        <stp>BDP|12569327210597166614</stp>
        <tr r="Q13" s="2"/>
        <tr r="Q155" s="2"/>
        <tr r="Q219" s="2"/>
      </tp>
      <tp t="s">
        <v>#N/A Requesting Data...2228009191</v>
        <stp/>
        <stp>BDP|13746430866169400910</stp>
        <tr r="Q56" s="3"/>
        <tr r="Q68" s="3"/>
      </tp>
      <tp t="s">
        <v>#N/A Requesting Data...2352039373</v>
        <stp/>
        <stp>BDP|16531702517495107440</stp>
        <tr r="AU205" s="2"/>
        <tr r="AU205" s="2"/>
        <tr r="AU205" s="2"/>
        <tr r="AU206" s="2"/>
        <tr r="AU206" s="2"/>
        <tr r="AU206" s="2"/>
      </tp>
      <tp t="s">
        <v>#N/A Requesting Data...2692317843</v>
        <stp/>
        <stp>BDP|10446469706013286610</stp>
        <tr r="E48" s="3"/>
      </tp>
      <tp t="s">
        <v>#N/A Requesting Data...1711585578</v>
        <stp/>
        <stp>BDP|13826381615495538571</stp>
        <tr r="AU44" s="2"/>
        <tr r="AU44" s="2"/>
        <tr r="AU44" s="2"/>
      </tp>
      <tp t="s">
        <v>#N/A Requesting Data...2307123887</v>
        <stp/>
        <stp>BDP|12649011812556071423</stp>
        <tr r="AM176" s="1"/>
        <tr r="AM176" s="1"/>
      </tp>
      <tp t="s">
        <v>#N/A Requesting Data...2939440964</v>
        <stp/>
        <stp>BDP|10613850815939349128</stp>
        <tr r="W157" s="2"/>
      </tp>
      <tp t="s">
        <v>#N/A Requesting Data...2359184864</v>
        <stp/>
        <stp>BDP|15088300254952220008</stp>
        <tr r="Q36" s="3"/>
      </tp>
      <tp t="s">
        <v>#N/A Requesting Data...2646219835</v>
        <stp/>
        <stp>BDP|15717541445896653366</stp>
        <tr r="AJ15" s="2"/>
      </tp>
      <tp t="s">
        <v>#N/A Requesting Data...3738984590</v>
        <stp/>
        <stp>BDP|16550554636086787773</stp>
        <tr r="AF8" s="3"/>
        <tr r="AF8" s="3"/>
      </tp>
      <tp t="s">
        <v>#N/A Requesting Data...1877748362</v>
        <stp/>
        <stp>BDP|11999341892418857213</stp>
        <tr r="AF32" s="3"/>
        <tr r="AF32" s="3"/>
      </tp>
      <tp t="s">
        <v>#N/A Requesting Data...2431146744</v>
        <stp/>
        <stp>BDP|14390688426225815438</stp>
        <tr r="AL60" s="3"/>
        <tr r="AL60" s="3"/>
        <tr r="AL60" s="3"/>
        <tr r="AL75" s="3"/>
        <tr r="AL75" s="3"/>
        <tr r="AL75" s="3"/>
        <tr r="AL50" s="3"/>
        <tr r="AL50" s="3"/>
        <tr r="AL50" s="3"/>
        <tr r="AL33" s="3"/>
        <tr r="AL33" s="3"/>
        <tr r="AL33" s="3"/>
        <tr r="AL41" s="3"/>
        <tr r="AL41" s="3"/>
        <tr r="AL41" s="3"/>
        <tr r="AL42" s="3"/>
        <tr r="AL42" s="3"/>
        <tr r="AL42" s="3"/>
      </tp>
      <tp t="s">
        <v>#N/A Requesting Data...1915891441</v>
        <stp/>
        <stp>BDP|16643553942452730409</stp>
        <tr r="W54" s="2"/>
      </tp>
      <tp t="s">
        <v>#N/A Requesting Data...2479385412</v>
        <stp/>
        <stp>BDP|17740409691399903291</stp>
        <tr r="H52" s="1"/>
        <tr r="H52" s="1"/>
      </tp>
      <tp t="s">
        <v>#N/A Requesting Data...2875449593</v>
        <stp/>
        <stp>BDP|15414668325707899799</stp>
        <tr r="AE190" s="1"/>
      </tp>
      <tp t="s">
        <v>#N/A Requesting Data...2601111551</v>
        <stp/>
        <stp>BDP|17571395554757986773</stp>
        <tr r="E34" s="3"/>
      </tp>
      <tp t="s">
        <v>#N/A Requesting Data...2111186511</v>
        <stp/>
        <stp>BDP|11936112579624298253</stp>
        <tr r="F109" s="5"/>
        <tr r="F113" s="5"/>
        <tr r="F67" s="5"/>
      </tp>
      <tp t="s">
        <v>#N/A Requesting Data...2038138961</v>
        <stp/>
        <stp>BDP|12699177067761556551</stp>
        <tr r="W50" s="1"/>
      </tp>
      <tp t="s">
        <v>#N/A Requesting Data...1732313926</v>
        <stp/>
        <stp>BDP|11444078873275028261</stp>
        <tr r="AG73" s="2"/>
        <tr r="AG73" s="2"/>
        <tr r="AG73" s="2"/>
        <tr r="AG111" s="2"/>
        <tr r="AG111" s="2"/>
        <tr r="AG111" s="2"/>
        <tr r="AG180" s="2"/>
        <tr r="AG180" s="2"/>
        <tr r="AG180" s="2"/>
        <tr r="AG181" s="2"/>
        <tr r="AG181" s="2"/>
        <tr r="AG181" s="2"/>
      </tp>
      <tp t="s">
        <v>#N/A Requesting Data...3015588534</v>
        <stp/>
        <stp>BDP|16342241429683067486</stp>
        <tr r="AD66" s="2"/>
        <tr r="AD66" s="2"/>
        <tr r="AD66" s="2"/>
      </tp>
      <tp t="s">
        <v>#N/A Requesting Data...2892405519</v>
        <stp/>
        <stp>BDP|16127142264745662512</stp>
        <tr r="AJ4" s="3"/>
        <tr r="AJ4" s="3"/>
        <tr r="AJ4" s="3"/>
      </tp>
      <tp t="s">
        <v>#N/A Requesting Data...3588225130</v>
        <stp/>
        <stp>BDP|12119697632546956054</stp>
        <tr r="BC193" s="2"/>
      </tp>
      <tp t="s">
        <v>#N/A Requesting Data...3478143429</v>
        <stp/>
        <stp>BDP|12925695042986347778</stp>
        <tr r="F201" s="2"/>
      </tp>
      <tp t="s">
        <v>#N/A Requesting Data...2798047494</v>
        <stp/>
        <stp>BDP|17170770548114971113</stp>
        <tr r="N57" s="2"/>
        <tr r="N57" s="2"/>
      </tp>
      <tp t="s">
        <v>#N/A Requesting Data...3192935281</v>
        <stp/>
        <stp>BDP|17374276681704421876</stp>
        <tr r="E47" s="3"/>
        <tr r="E73" s="3"/>
        <tr r="E96" s="3"/>
      </tp>
      <tp t="s">
        <v>#N/A Requesting Data...2866277138</v>
        <stp/>
        <stp>BDP|11034491711725748090</stp>
        <tr r="J55" s="2"/>
      </tp>
      <tp t="s">
        <v>#N/A Requesting Data...3847488729</v>
        <stp/>
        <stp>BDP|17971447127136579697</stp>
        <tr r="AR17" s="3"/>
        <tr r="AR17" s="3"/>
        <tr r="AR17" s="3"/>
      </tp>
      <tp t="s">
        <v>#N/A Requesting Data...2485739274</v>
        <stp/>
        <stp>BDP|14125726112310173360</stp>
        <tr r="AL50" s="2"/>
      </tp>
      <tp t="s">
        <v>#N/A Requesting Data...1622091567</v>
        <stp/>
        <stp>BDP|11746368477886307233</stp>
        <tr r="AU56" s="1"/>
        <tr r="AU56" s="1"/>
        <tr r="AU56" s="1"/>
      </tp>
      <tp t="s">
        <v>#N/A Requesting Data...1770481257</v>
        <stp/>
        <stp>BDP|18124802464764121322</stp>
        <tr r="AT61" s="1"/>
      </tp>
      <tp t="s">
        <v>#N/A Requesting Data...4231478964</v>
        <stp/>
        <stp>BDP|10363666065263448220</stp>
        <tr r="H152" s="1"/>
      </tp>
      <tp t="s">
        <v>#N/A N/A</v>
        <stp/>
        <stp>BDP|13914992196524828681</stp>
        <tr r="J91" s="1"/>
        <tr r="J122" s="1"/>
      </tp>
      <tp t="s">
        <v>#N/A Requesting Data...4246448524</v>
        <stp/>
        <stp>BDP|14776420803141532051</stp>
        <tr r="AS29" s="3"/>
        <tr r="AS29" s="3"/>
        <tr r="AS29" s="3"/>
        <tr r="AS35" s="3"/>
        <tr r="AS35" s="3"/>
        <tr r="AS35" s="3"/>
        <tr r="AS62" s="3"/>
        <tr r="AS62" s="3"/>
        <tr r="AS62" s="3"/>
        <tr r="AS89" s="3"/>
        <tr r="AS89" s="3"/>
        <tr r="AS89" s="3"/>
        <tr r="AS95" s="3"/>
        <tr r="AS95" s="3"/>
        <tr r="AS95" s="3"/>
      </tp>
      <tp t="s">
        <v>#N/A Requesting Data...2327613510</v>
        <stp/>
        <stp>BDP|17834321699609325562</stp>
        <tr r="V209" s="1"/>
      </tp>
      <tp t="s">
        <v>#N/A Requesting Data...2601226499</v>
        <stp/>
        <stp>BDP|13459957326567685984</stp>
        <tr r="E77" s="1"/>
        <tr r="E171" s="1"/>
      </tp>
      <tp t="s">
        <v>#N/A Requesting Data...1992678766</v>
        <stp/>
        <stp>BDP|13479943003664900838</stp>
        <tr r="AU135" s="2"/>
        <tr r="AU135" s="2"/>
        <tr r="AU135" s="2"/>
      </tp>
      <tp t="s">
        <v>#N/A Requesting Data...2908876777</v>
        <stp/>
        <stp>BDP|17131487160484627768</stp>
        <tr r="AC84" s="3"/>
        <tr r="AC84" s="3"/>
        <tr r="AC84" s="3"/>
      </tp>
      <tp t="s">
        <v>#N/A Requesting Data...3181545840</v>
        <stp/>
        <stp>BDP|15880271287701523846</stp>
        <tr r="AR3" s="2"/>
      </tp>
      <tp t="s">
        <v>#N/A Requesting Data...3301727518</v>
        <stp/>
        <stp>BDP|15735252280678914129</stp>
        <tr r="AK91" s="3"/>
        <tr r="AK91" s="3"/>
        <tr r="AK91" s="3"/>
      </tp>
      <tp t="s">
        <v>#N/A Requesting Data...4242460674</v>
        <stp/>
        <stp>BDP|18000874774119896823</stp>
        <tr r="AK105" s="1"/>
        <tr r="AK105" s="1"/>
        <tr r="AK105" s="1"/>
        <tr r="AK160" s="1"/>
        <tr r="AK160" s="1"/>
        <tr r="AK160" s="1"/>
      </tp>
      <tp t="s">
        <v>#N/A Requesting Data...2160087848</v>
        <stp/>
        <stp>BDP|12769801618704676909</stp>
        <tr r="V26" s="2"/>
        <tr r="V52" s="2"/>
      </tp>
      <tp t="s">
        <v>#N/A Requesting Data...3757944567</v>
        <stp/>
        <stp>BDP|15900657675377927598</stp>
        <tr r="AQ205" s="2"/>
        <tr r="AQ206" s="2"/>
      </tp>
      <tp t="s">
        <v>#N/A Requesting Data...3998629209</v>
        <stp/>
        <stp>BDP|16716041288060660848</stp>
        <tr r="AU48" s="2"/>
        <tr r="AU48" s="2"/>
        <tr r="AU48" s="2"/>
        <tr r="AU224" s="2"/>
        <tr r="AU224" s="2"/>
        <tr r="AU224" s="2"/>
      </tp>
      <tp t="s">
        <v>#N/A Requesting Data...3515322092</v>
        <stp/>
        <stp>BDP|16612461067674799692</stp>
        <tr r="N124" s="2"/>
        <tr r="N124" s="2"/>
        <tr r="N124" s="2"/>
        <tr r="N188" s="2"/>
        <tr r="N188" s="2"/>
        <tr r="N188" s="2"/>
        <tr r="N189" s="2"/>
        <tr r="N189" s="2"/>
        <tr r="N189" s="2"/>
      </tp>
      <tp t="s">
        <v>#N/A Requesting Data...3793330985</v>
        <stp/>
        <stp>BDP|11214071678563083340</stp>
        <tr r="AO21" s="2"/>
        <tr r="AO45" s="2"/>
        <tr r="AO83" s="2"/>
        <tr r="AO141" s="2"/>
        <tr r="AO148" s="2"/>
        <tr r="AO177" s="2"/>
      </tp>
      <tp t="s">
        <v>#N/A N/A</v>
        <stp/>
        <stp>BDP|15267080350877153127</stp>
        <tr r="N207" s="1"/>
      </tp>
      <tp t="s">
        <v>#N/A Requesting Data...3783440724</v>
        <stp/>
        <stp>BDP|12768793227289348831</stp>
        <tr r="AT159" s="1"/>
      </tp>
      <tp t="s">
        <v>#N/A Requesting Data...1677008648</v>
        <stp/>
        <stp>BDP|15966673159391735194</stp>
        <tr r="N60" s="2"/>
        <tr r="N60" s="2"/>
        <tr r="N60" s="2"/>
      </tp>
      <tp t="s">
        <v>#N/A Requesting Data...2398531552</v>
        <stp/>
        <stp>BDP|10277782305675559436</stp>
        <tr r="AU77" s="1"/>
        <tr r="AU77" s="1"/>
        <tr r="AU77" s="1"/>
        <tr r="AU171" s="1"/>
        <tr r="AU171" s="1"/>
        <tr r="AU171" s="1"/>
      </tp>
      <tp t="s">
        <v>#N/A Requesting Data...2612392320</v>
        <stp/>
        <stp>BDP|16880206534278380964</stp>
        <tr r="AS8" s="2"/>
      </tp>
      <tp t="s">
        <v>#N/A Requesting Data...2465032148</v>
        <stp/>
        <stp>BDP|12693724639506284666</stp>
        <tr r="H64" s="1"/>
        <tr r="H64" s="1"/>
      </tp>
      <tp t="s">
        <v>#N/A Requesting Data...1745894494</v>
        <stp/>
        <stp>BDP|17126286138670152091</stp>
        <tr r="W76" s="1"/>
      </tp>
      <tp t="s">
        <v>#N/A Requesting Data...2101655506</v>
        <stp/>
        <stp>BDP|12139536773963013588</stp>
        <tr r="BC25" s="3"/>
      </tp>
      <tp t="s">
        <v>#N/A Requesting Data...4233015354</v>
        <stp/>
        <stp>BDP|11085679548413213641</stp>
        <tr r="AV176" s="2"/>
        <tr r="AV176" s="2"/>
        <tr r="AV176" s="2"/>
      </tp>
      <tp t="s">
        <v>#N/A Requesting Data...3898871321</v>
        <stp/>
        <stp>BDP|11808737154327595239</stp>
        <tr r="BC8" s="3"/>
      </tp>
      <tp t="s">
        <v>#N/A Requesting Data...3244266062</v>
        <stp/>
        <stp>BDP|16993075062307210167</stp>
        <tr r="AU55" s="2"/>
        <tr r="AU55" s="2"/>
        <tr r="AU55" s="2"/>
      </tp>
      <tp t="s">
        <v>#N/A N/A</v>
        <stp/>
        <stp>BDP|16931473375586390504</stp>
        <tr r="N101" s="1"/>
      </tp>
      <tp t="s">
        <v>#N/A Requesting Data...2128456403</v>
        <stp/>
        <stp>BDP|13027475024997819437</stp>
        <tr r="H29" s="2"/>
        <tr r="H29" s="2"/>
        <tr r="H29" s="2"/>
        <tr r="AT29" s="2"/>
        <tr r="AT29" s="2"/>
        <tr r="AT29" s="2"/>
      </tp>
      <tp t="s">
        <v>#N/A Requesting Data...3033682848</v>
        <stp/>
        <stp>BDP|16748519172610542290</stp>
        <tr r="W11" s="3"/>
      </tp>
      <tp t="s">
        <v>#N/A Requesting Data...3757576446</v>
        <stp/>
        <stp>BDP|13101429971360226686</stp>
        <tr r="AM6" s="3"/>
        <tr r="AM6" s="3"/>
        <tr r="AM6" s="3"/>
      </tp>
      <tp t="s">
        <v>#N/A Requesting Data...2445146989</v>
        <stp/>
        <stp>BDP|13311389642732853094</stp>
        <tr r="AK55" s="1"/>
        <tr r="AK55" s="1"/>
        <tr r="AK55" s="1"/>
      </tp>
      <tp t="s">
        <v>#N/A Requesting Data...4192722905</v>
        <stp/>
        <stp>BDP|12722398944036169531</stp>
        <tr r="AD112" s="1"/>
        <tr r="AD66" s="1"/>
      </tp>
      <tp t="s">
        <v>#N/A Requesting Data...4098354252</v>
        <stp/>
        <stp>BDP|12745678168656965290</stp>
        <tr r="F34" s="1"/>
        <tr r="F138" s="1"/>
        <tr r="F200" s="1"/>
      </tp>
      <tp t="s">
        <v>#N/A Requesting Data...3814605086</v>
        <stp/>
        <stp>BDP|17926283056125875375</stp>
        <tr r="AD90" s="2"/>
        <tr r="AD90" s="2"/>
        <tr r="AD90" s="2"/>
        <tr r="AD123" s="2"/>
        <tr r="AD123" s="2"/>
        <tr r="AD123" s="2"/>
        <tr r="AD174" s="2"/>
        <tr r="AD174" s="2"/>
        <tr r="AD174" s="2"/>
        <tr r="AD175" s="2"/>
        <tr r="AD175" s="2"/>
        <tr r="AD175" s="2"/>
      </tp>
      <tp t="s">
        <v>#N/A Requesting Data...3975133720</v>
        <stp/>
        <stp>BDP|11114704327243636185</stp>
        <tr r="W60" s="2"/>
      </tp>
      <tp t="s">
        <v>#N/A Requesting Data...2407415621</v>
        <stp/>
        <stp>BDP|13496843681125125088</stp>
        <tr r="J107" s="5"/>
        <tr r="J107" s="5"/>
      </tp>
      <tp t="s">
        <v>#N/A Requesting Data...2649879853</v>
        <stp/>
        <stp>BDP|16295169534847912518</stp>
        <tr r="N13" s="1"/>
      </tp>
      <tp t="s">
        <v>#N/A Requesting Data...2861289747</v>
        <stp/>
        <stp>BDP|13429071636312949444</stp>
        <tr r="K157" s="1"/>
      </tp>
      <tp t="s">
        <v>#N/A Requesting Data...3280212820</v>
        <stp/>
        <stp>BDP|14881080576672784796</stp>
        <tr r="AN19" s="3"/>
        <tr r="AN19" s="3"/>
      </tp>
      <tp t="s">
        <v>#N/A Requesting Data...2657447105</v>
        <stp/>
        <stp>BDP|17537100278326770127</stp>
        <tr r="AU41" s="3"/>
        <tr r="AU41" s="3"/>
        <tr r="AU42" s="3"/>
        <tr r="AU42" s="3"/>
        <tr r="AU33" s="3"/>
        <tr r="AU33" s="3"/>
        <tr r="AU50" s="3"/>
        <tr r="AU50" s="3"/>
        <tr r="AU60" s="3"/>
        <tr r="AU60" s="3"/>
        <tr r="AU75" s="3"/>
        <tr r="AU75" s="3"/>
      </tp>
      <tp t="s">
        <v>#N/A Requesting Data...2872943349</v>
        <stp/>
        <stp>BDP|16104743165351915016</stp>
        <tr r="BC39" s="3"/>
      </tp>
      <tp t="s">
        <v>#N/A Requesting Data...1882770701</v>
        <stp/>
        <stp>BDP|16517023237612068186</stp>
        <tr r="AU83" s="1"/>
        <tr r="AU83" s="1"/>
        <tr r="AU83" s="1"/>
      </tp>
      <tp t="s">
        <v>#N/A Requesting Data...3438596367</v>
        <stp/>
        <stp>BDP|10393390015437615327</stp>
        <tr r="AR16" s="3"/>
        <tr r="AR16" s="3"/>
        <tr r="AR16" s="3"/>
      </tp>
      <tp t="s">
        <v>#N/A Requesting Data...2407370628</v>
        <stp/>
        <stp>BDP|10649212602640881462</stp>
        <tr r="F153" s="1"/>
        <tr r="F191" s="1"/>
        <tr r="F8" s="1"/>
      </tp>
      <tp t="s">
        <v>#N/A Requesting Data...3529502992</v>
        <stp/>
        <stp>BDP|14667306565754991314</stp>
        <tr r="N151" s="2"/>
        <tr r="N151" s="2"/>
        <tr r="N151" s="2"/>
      </tp>
      <tp t="s">
        <v>#N/A Requesting Data...3772477860</v>
        <stp/>
        <stp>BDP|14967148207581259237</stp>
        <tr r="F76" s="3"/>
      </tp>
      <tp t="s">
        <v>#N/A Requesting Data...3582457026</v>
        <stp/>
        <stp>BDP|13897202071312334212</stp>
        <tr r="AV76" s="3"/>
        <tr r="AV76" s="3"/>
      </tp>
      <tp t="s">
        <v>#N/A Requesting Data...3507096352</v>
        <stp/>
        <stp>BDP|12627971288173138639</stp>
        <tr r="AP73" s="2"/>
        <tr r="AP111" s="2"/>
        <tr r="AP180" s="2"/>
        <tr r="AP181" s="2"/>
      </tp>
      <tp t="s">
        <v>#N/A Requesting Data...3500698733</v>
        <stp/>
        <stp>BDP|16312256227971970131</stp>
        <tr r="AI16" s="2"/>
        <tr r="AI94" s="2"/>
        <tr r="AI202" s="2"/>
        <tr r="AI220" s="2"/>
        <tr r="AI232" s="2"/>
      </tp>
      <tp t="s">
        <v>#N/A Requesting Data...1864627030</v>
        <stp/>
        <stp>BDP|11589812993453998558</stp>
        <tr r="Q4" s="3"/>
      </tp>
      <tp t="s">
        <v>#N/A Requesting Data...3912018924</v>
        <stp/>
        <stp>BDP|15108386343150584440</stp>
        <tr r="AA11" s="1"/>
        <tr r="AA135" s="1"/>
      </tp>
      <tp t="s">
        <v>#N/A Requesting Data...2692658005</v>
        <stp/>
        <stp>BDP|17105148319378276950</stp>
        <tr r="H83" s="1"/>
        <tr r="H83" s="1"/>
      </tp>
      <tp t="s">
        <v>#N/A Requesting Data...2510511743</v>
        <stp/>
        <stp>BDP|16763027575510909727</stp>
        <tr r="AD21" s="3"/>
        <tr r="AD21" s="3"/>
        <tr r="AD21" s="3"/>
      </tp>
      <tp t="s">
        <v>#N/A Requesting Data...3910685396</v>
        <stp/>
        <stp>BDP|15927013621338189939</stp>
        <tr r="M102" s="1"/>
        <tr r="M102" s="1"/>
        <tr r="M108" s="1"/>
        <tr r="M108" s="1"/>
      </tp>
      <tp t="s">
        <v>#N/A Requesting Data...3713328088</v>
        <stp/>
        <stp>BDP|11198957145592397890</stp>
        <tr r="N53" s="3"/>
        <tr r="N53" s="3"/>
        <tr r="N53" s="3"/>
      </tp>
      <tp t="s">
        <v>#N/A Requesting Data...2106547221</v>
        <stp/>
        <stp>BDP|16997439045726627627</stp>
        <tr r="Y113" s="5"/>
        <tr r="Y113" s="5"/>
        <tr r="Y113" s="5"/>
        <tr r="Y67" s="5"/>
        <tr r="Y67" s="5"/>
        <tr r="Y67" s="5"/>
      </tp>
      <tp t="s">
        <v>#N/A Requesting Data...3569163676</v>
        <stp/>
        <stp>BDP|10535908712237804948</stp>
        <tr r="W52" s="1"/>
      </tp>
      <tp t="s">
        <v>#N/A Requesting Data...2584769069</v>
        <stp/>
        <stp>BDP|14873319415528221858</stp>
        <tr r="AD63" s="3"/>
        <tr r="AD63" s="3"/>
        <tr r="AD63" s="3"/>
        <tr r="AD90" s="3"/>
        <tr r="AD90" s="3"/>
        <tr r="AD90" s="3"/>
      </tp>
      <tp t="s">
        <v>#N/A Requesting Data...1979679825</v>
        <stp/>
        <stp>BDP|16986809251609555463</stp>
        <tr r="AV15" s="2"/>
        <tr r="AV15" s="2"/>
      </tp>
      <tp t="s">
        <v>#N/A Requesting Data...2972465213</v>
        <stp/>
        <stp>BDP|13908211136766611232</stp>
        <tr r="AP17" s="3"/>
        <tr r="AP17" s="3"/>
        <tr r="AP17" s="3"/>
      </tp>
      <tp t="s">
        <v>#N/A Requesting Data...3957620249</v>
        <stp/>
        <stp>BDP|12735812099595561009</stp>
        <tr r="L58" s="2"/>
        <tr r="L58" s="2"/>
        <tr r="L58" s="2"/>
      </tp>
      <tp t="s">
        <v>#N/A Requesting Data...3045015144</v>
        <stp/>
        <stp>BDP|15529323610200903149</stp>
        <tr r="V208" s="2"/>
      </tp>
      <tp t="s">
        <v>#N/A Requesting Data...2880505413</v>
        <stp/>
        <stp>BDP|12015058119730368552</stp>
        <tr r="F52" s="3"/>
      </tp>
      <tp t="s">
        <v>#N/A Requesting Data...1926869550</v>
        <stp/>
        <stp>BDP|15634828449776559920</stp>
        <tr r="AQ47" s="2"/>
      </tp>
      <tp t="s">
        <v>#N/A Requesting Data...2768595504</v>
        <stp/>
        <stp>BDP|13700749834886808759</stp>
        <tr r="E113" s="1"/>
      </tp>
      <tp t="s">
        <v>#N/A Requesting Data...2135987213</v>
        <stp/>
        <stp>BDP|17118211578733483760</stp>
        <tr r="AC97" s="3"/>
        <tr r="AC97" s="3"/>
        <tr r="AC97" s="3"/>
      </tp>
      <tp t="s">
        <v>#N/A Requesting Data...1629794167</v>
        <stp/>
        <stp>BDP|11773509104490010295</stp>
        <tr r="Q45" s="3"/>
      </tp>
      <tp t="s">
        <v>#N/A Requesting Data...2801208653</v>
        <stp/>
        <stp>BDP|13995723566431538523</stp>
        <tr r="AE105" s="1"/>
        <tr r="AE160" s="1"/>
      </tp>
      <tp t="s">
        <v>#N/A Requesting Data...1772071702</v>
        <stp/>
        <stp>BDP|11436572548780893692</stp>
        <tr r="AV48" s="2"/>
        <tr r="AV48" s="2"/>
        <tr r="AV48" s="2"/>
        <tr r="AV224" s="2"/>
        <tr r="AV224" s="2"/>
        <tr r="AV224" s="2"/>
      </tp>
      <tp t="s">
        <v>#N/A Requesting Data...3653422299</v>
        <stp/>
        <stp>BDP|17523943196960960143</stp>
        <tr r="AR56" s="3"/>
        <tr r="AR56" s="3"/>
        <tr r="AR56" s="3"/>
        <tr r="AR68" s="3"/>
        <tr r="AR68" s="3"/>
        <tr r="AR68" s="3"/>
      </tp>
      <tp t="s">
        <v>#N/A Requesting Data...3579607129</v>
        <stp/>
        <stp>BDP|14631743303315864038</stp>
        <tr r="AA139" s="1"/>
        <tr r="AA205" s="1"/>
        <tr r="AA35" s="1"/>
      </tp>
      <tp t="s">
        <v>#N/A Requesting Data...2976658688</v>
        <stp/>
        <stp>BDP|17785532533203450490</stp>
        <tr r="Y38" s="5"/>
        <tr r="Y38" s="5"/>
        <tr r="Y38" s="5"/>
        <tr r="Y61" s="5"/>
        <tr r="Y61" s="5"/>
        <tr r="Y61" s="5"/>
        <tr r="Y112" s="5"/>
        <tr r="Y112" s="5"/>
        <tr r="Y112" s="5"/>
      </tp>
      <tp t="s">
        <v>#N/A Requesting Data...3802399397</v>
        <stp/>
        <stp>BDP|14146080302957777566</stp>
        <tr r="H90" s="2"/>
        <tr r="H90" s="2"/>
        <tr r="H90" s="2"/>
        <tr r="AT90" s="2"/>
        <tr r="AT90" s="2"/>
        <tr r="AT90" s="2"/>
        <tr r="H123" s="2"/>
        <tr r="H123" s="2"/>
        <tr r="H123" s="2"/>
        <tr r="AT123" s="2"/>
        <tr r="AT123" s="2"/>
        <tr r="AT123" s="2"/>
        <tr r="H174" s="2"/>
        <tr r="H174" s="2"/>
        <tr r="H174" s="2"/>
        <tr r="AT174" s="2"/>
        <tr r="AT174" s="2"/>
        <tr r="AT174" s="2"/>
        <tr r="H175" s="2"/>
        <tr r="H175" s="2"/>
        <tr r="H175" s="2"/>
        <tr r="AT175" s="2"/>
        <tr r="AT175" s="2"/>
        <tr r="AT175" s="2"/>
      </tp>
      <tp t="s">
        <v>#N/A Requesting Data...1851585893</v>
        <stp/>
        <stp>BDP|10308917220549042484</stp>
        <tr r="AD35" s="2"/>
        <tr r="AD35" s="2"/>
        <tr r="AD35" s="2"/>
      </tp>
      <tp t="s">
        <v>#N/A N/A</v>
        <stp/>
        <stp>BDP|12947920182670205510</stp>
        <tr r="AE115" s="1"/>
      </tp>
      <tp t="s">
        <v>#N/A Requesting Data...2278007774</v>
        <stp/>
        <stp>BDP|12812264267125521564</stp>
        <tr r="AR97" s="2"/>
      </tp>
      <tp t="s">
        <v>#N/A Requesting Data...3405683552</v>
        <stp/>
        <stp>BDP|13437576828671762364</stp>
        <tr r="AP30" s="2"/>
      </tp>
      <tp t="s">
        <v>#N/A Requesting Data...2464262579</v>
        <stp/>
        <stp>BDP|11167117449784408676</stp>
        <tr r="AP205" s="2"/>
        <tr r="AP206" s="2"/>
      </tp>
      <tp t="s">
        <v>#N/A Requesting Data...1905525654</v>
        <stp/>
        <stp>BDP|18422396259711877963</stp>
        <tr r="N16" s="1"/>
        <tr r="N175" s="1"/>
      </tp>
      <tp t="s">
        <v>#N/A Requesting Data...2934313134</v>
        <stp/>
        <stp>BDP|12678435158644019173</stp>
        <tr r="AJ37" s="1"/>
        <tr r="AJ37" s="1"/>
      </tp>
      <tp t="s">
        <v>#N/A Requesting Data...2284776990</v>
        <stp/>
        <stp>BDP|16575982392268011850</stp>
        <tr r="M3" s="2"/>
        <tr r="M3" s="2"/>
        <tr r="M3" s="2"/>
      </tp>
      <tp t="s">
        <v>#N/A Requesting Data...1682323270</v>
        <stp/>
        <stp>BDP|18001789466356195956</stp>
        <tr r="AS5" s="1"/>
        <tr r="AS146" s="1"/>
      </tp>
      <tp t="s">
        <v>#N/A Requesting Data...3421661667</v>
        <stp/>
        <stp>BDP|15124486993939919799</stp>
        <tr r="H111" s="5"/>
        <tr r="H56" s="5"/>
        <tr r="H81" s="5"/>
      </tp>
      <tp t="s">
        <v>#N/A Requesting Data...3772780565</v>
        <stp/>
        <stp>BDP|15919211666467717031</stp>
        <tr r="AG78" s="3"/>
        <tr r="AG78" s="3"/>
        <tr r="AG78" s="3"/>
      </tp>
      <tp t="s">
        <v>#N/A Requesting Data...2708774040</v>
        <stp/>
        <stp>BDP|13793130876221881278</stp>
        <tr r="AM164" s="1"/>
        <tr r="AM164" s="1"/>
      </tp>
      <tp t="s">
        <v>#N/A Requesting Data...2402653141</v>
        <stp/>
        <stp>BDP|10380133537603300797</stp>
        <tr r="E62" s="1"/>
      </tp>
      <tp t="s">
        <v>#N/A Requesting Data...2160495212</v>
        <stp/>
        <stp>BDP|11522635328987246412</stp>
        <tr r="F21" s="1"/>
      </tp>
      <tp t="s">
        <v>#N/A Requesting Data...3752615976</v>
        <stp/>
        <stp>BDP|14456346061993934451</stp>
        <tr r="AD54" s="1"/>
      </tp>
      <tp t="s">
        <v>#N/A Requesting Data...2145585085</v>
        <stp/>
        <stp>BDP|13397060615296925246</stp>
        <tr r="H140" s="5"/>
        <tr r="H144" s="5"/>
        <tr r="H145" s="5"/>
        <tr r="H142" s="5"/>
        <tr r="H143" s="5"/>
        <tr r="H146" s="5"/>
        <tr r="H141" s="5"/>
      </tp>
      <tp t="s">
        <v>#N/A Requesting Data...1261203269</v>
        <stp/>
        <stp>BDP|10497081684538514603</stp>
        <tr r="Q163" s="1"/>
      </tp>
      <tp t="s">
        <v>#N/A Requesting Data...2166838675</v>
        <stp/>
        <stp>BDP|14199649578746794570</stp>
        <tr r="AM47" s="1"/>
        <tr r="AM47" s="1"/>
      </tp>
      <tp t="s">
        <v>#N/A Requesting Data...4232118164</v>
        <stp/>
        <stp>BDP|12980057235555549213</stp>
        <tr r="Q28" s="2"/>
      </tp>
      <tp t="s">
        <v>#N/A Requesting Data...3634533386</v>
        <stp/>
        <stp>BDP|13232725201091530398</stp>
        <tr r="AT97" s="2"/>
        <tr r="AT97" s="2"/>
        <tr r="AT97" s="2"/>
        <tr r="H97" s="2"/>
        <tr r="H97" s="2"/>
        <tr r="H97" s="2"/>
      </tp>
      <tp t="s">
        <v>#N/A Requesting Data...3443275814</v>
        <stp/>
        <stp>BDP|10122185553905410732</stp>
        <tr r="AQ66" s="3"/>
        <tr r="AQ66" s="3"/>
        <tr r="AQ66" s="3"/>
      </tp>
      <tp t="s">
        <v>#N/A Requesting Data...2915014752</v>
        <stp/>
        <stp>BDP|14709637279041763273</stp>
        <tr r="F40" s="1"/>
        <tr r="F81" s="1"/>
        <tr r="F96" s="1"/>
        <tr r="F97" s="1"/>
      </tp>
      <tp t="s">
        <v>#N/A Requesting Data...1537735777</v>
        <stp/>
        <stp>BDP|12120832836648815715</stp>
        <tr r="V77" s="2"/>
        <tr r="V43" s="2"/>
        <tr r="V9" s="2"/>
        <tr r="V159" s="2"/>
        <tr r="V172" s="2"/>
        <tr r="V173" s="2"/>
      </tp>
      <tp t="s">
        <v>#N/A Requesting Data...2792163146</v>
        <stp/>
        <stp>BDP|17663098412810730077</stp>
        <tr r="AC145" s="2"/>
        <tr r="AC145" s="2"/>
      </tp>
      <tp t="s">
        <v>#N/A Requesting Data...1934774202</v>
        <stp/>
        <stp>BDP|10692515165676984360</stp>
        <tr r="AU28" s="2"/>
        <tr r="AU28" s="2"/>
        <tr r="AU28" s="2"/>
      </tp>
      <tp t="s">
        <v>#N/A Requesting Data...2817111907</v>
        <stp/>
        <stp>BDP|11949057942683074033</stp>
        <tr r="AU66" s="2"/>
        <tr r="AU66" s="2"/>
        <tr r="AU66" s="2"/>
      </tp>
      <tp t="s">
        <v>#N/A Requesting Data...3857489540</v>
        <stp/>
        <stp>BDP|16984138230960294251</stp>
        <tr r="AE73" s="1"/>
      </tp>
      <tp t="s">
        <v>#N/A Requesting Data...3224252535</v>
        <stp/>
        <stp>BDP|14682025058941160603</stp>
        <tr r="M37" s="2"/>
        <tr r="M37" s="2"/>
        <tr r="M37" s="2"/>
        <tr r="M70" s="2"/>
        <tr r="M70" s="2"/>
        <tr r="M70" s="2"/>
      </tp>
      <tp t="s">
        <v>#N/A Requesting Data...2088178118</v>
        <stp/>
        <stp>BDP|15487495676918519835</stp>
        <tr r="I5" s="1"/>
        <tr r="I146" s="1"/>
      </tp>
      <tp t="s">
        <v>#N/A N/A</v>
        <stp/>
        <stp>BDP|11850226721352372557</stp>
        <tr r="N7" s="1"/>
      </tp>
      <tp t="s">
        <v>#N/A Requesting Data...4217714791</v>
        <stp/>
        <stp>BDP|15458330969086128020</stp>
        <tr r="Y70" s="1"/>
      </tp>
      <tp t="s">
        <v>#N/A Requesting Data...3882624466</v>
        <stp/>
        <stp>BDP|11730248539133798507</stp>
        <tr r="AQ7" s="3"/>
        <tr r="AQ7" s="3"/>
        <tr r="AQ7" s="3"/>
      </tp>
      <tp t="s">
        <v>#N/A Requesting Data...3850963909</v>
        <stp/>
        <stp>BDP|12273498335401599266</stp>
        <tr r="Q25" s="1"/>
      </tp>
      <tp t="s">
        <v>#N/A Requesting Data...2852675538</v>
        <stp/>
        <stp>BDP|13932099051212998255</stp>
        <tr r="I191" s="2"/>
        <tr r="I192" s="2"/>
      </tp>
      <tp t="s">
        <v>#N/A Requesting Data...3197009010</v>
        <stp/>
        <stp>BDP|17058676545854672787</stp>
        <tr r="AV121" s="2"/>
        <tr r="AV121" s="2"/>
        <tr r="AV121" s="2"/>
        <tr r="AV186" s="2"/>
        <tr r="AV186" s="2"/>
        <tr r="AV186" s="2"/>
        <tr r="AV187" s="2"/>
        <tr r="AV187" s="2"/>
        <tr r="AV187" s="2"/>
      </tp>
      <tp t="s">
        <v>#N/A Requesting Data...3299126898</v>
        <stp/>
        <stp>BDP|17677568706581914531</stp>
        <tr r="AS64" s="1"/>
      </tp>
      <tp t="s">
        <v>#N/A Requesting Data...2489755077</v>
        <stp/>
        <stp>BDP|12368034783149880571</stp>
        <tr r="AV13" s="3"/>
        <tr r="AV13" s="3"/>
      </tp>
      <tp t="s">
        <v>#N/A Requesting Data...3766215251</v>
        <stp/>
        <stp>BDP|13364056253159820919</stp>
        <tr r="AU33" s="2"/>
        <tr r="AU33" s="2"/>
        <tr r="AU33" s="2"/>
      </tp>
      <tp t="s">
        <v>#N/A Requesting Data...4147018071</v>
        <stp/>
        <stp>BDP|13748147629177329159</stp>
        <tr r="X105" s="1"/>
        <tr r="X160" s="1"/>
      </tp>
      <tp t="s">
        <v>#N/A Requesting Data...2678901977</v>
        <stp/>
        <stp>BDP|14097251103524239481</stp>
        <tr r="AL123" s="2"/>
        <tr r="AL174" s="2"/>
        <tr r="AL175" s="2"/>
      </tp>
      <tp t="s">
        <v>#N/A Requesting Data...2903574995</v>
        <stp/>
        <stp>BDP|10225075830876165386</stp>
        <tr r="Q196" s="1"/>
      </tp>
      <tp t="s">
        <v>#N/A Requesting Data...2503180659</v>
        <stp/>
        <stp>BDP|17890623661593336243</stp>
        <tr r="AP3" s="2"/>
      </tp>
      <tp t="s">
        <v>#N/A Requesting Data...2140682777</v>
        <stp/>
        <stp>BDP|13783141855356973733</stp>
        <tr r="AT144" s="1"/>
      </tp>
      <tp t="s">
        <v>#N/A Requesting Data...1751555913</v>
        <stp/>
        <stp>BDP|11304650479812219414</stp>
        <tr r="Z70" s="1"/>
      </tp>
      <tp t="s">
        <v>#N/A Requesting Data...3819636762</v>
        <stp/>
        <stp>BDP|10870738035881304314</stp>
        <tr r="AK201" s="2"/>
        <tr r="AK201" s="2"/>
        <tr r="AK201" s="2"/>
      </tp>
      <tp t="s">
        <v>#N/A Requesting Data...3416224978</v>
        <stp/>
        <stp>BDP|13409660245112218593</stp>
        <tr r="AJ23" s="3"/>
        <tr r="AJ23" s="3"/>
        <tr r="AJ23" s="3"/>
      </tp>
      <tp t="s">
        <v>#N/A Requesting Data...3803849470</v>
        <stp/>
        <stp>BDP|18001820963918801858</stp>
        <tr r="AK152" s="2"/>
        <tr r="AK152" s="2"/>
        <tr r="AK152" s="2"/>
      </tp>
      <tp t="s">
        <v>#N/A Requesting Data...1591204588</v>
        <stp/>
        <stp>BDP|14118042638587241633</stp>
        <tr r="F12" s="1"/>
        <tr r="F128" s="1"/>
      </tp>
      <tp t="s">
        <v>#N/A Requesting Data...3549183601</v>
        <stp/>
        <stp>BDP|14388914884301871229</stp>
        <tr r="AV38" s="3"/>
        <tr r="AV38" s="3"/>
      </tp>
      <tp t="s">
        <v>#N/A Requesting Data...4265725587</v>
        <stp/>
        <stp>BDP|16131803909528756037</stp>
        <tr r="AR29" s="2"/>
      </tp>
      <tp t="s">
        <v>#N/A N/A</v>
        <stp/>
        <stp>BDP|13829483058350350472</stp>
        <tr r="J44" s="1"/>
      </tp>
      <tp t="s">
        <v>#N/A Requesting Data...1735124732</v>
        <stp/>
        <stp>BDP|14091183733288482835</stp>
        <tr r="Q152" s="2"/>
      </tp>
      <tp t="s">
        <v>#N/A Requesting Data...3019891711</v>
        <stp/>
        <stp>BDP|12246812996922032798</stp>
        <tr r="AK69" s="1"/>
        <tr r="AK69" s="1"/>
        <tr r="AK69" s="1"/>
      </tp>
      <tp t="s">
        <v>#N/A Requesting Data...2047718592</v>
        <stp/>
        <stp>BDP|16791747405592853514</stp>
        <tr r="AO17" s="3"/>
        <tr r="AO17" s="3"/>
        <tr r="AO17" s="3"/>
      </tp>
      <tp t="s">
        <v>#N/A Requesting Data...3857109628</v>
        <stp/>
        <stp>BDP|17488499402133803689</stp>
        <tr r="N162" s="1"/>
      </tp>
      <tp t="s">
        <v>#N/A Requesting Data...1888934557</v>
        <stp/>
        <stp>BDP|17326514824860032694</stp>
        <tr r="W14" s="1"/>
        <tr r="W59" s="1"/>
      </tp>
      <tp t="s">
        <v>#N/A Requesting Data...3317298989</v>
        <stp/>
        <stp>BDP|15296590883286623810</stp>
        <tr r="AF33" s="3"/>
        <tr r="AF33" s="3"/>
        <tr r="AF33" s="3"/>
        <tr r="AF50" s="3"/>
        <tr r="AF50" s="3"/>
        <tr r="AF50" s="3"/>
        <tr r="AF60" s="3"/>
        <tr r="AF60" s="3"/>
        <tr r="AF60" s="3"/>
        <tr r="AF41" s="3"/>
        <tr r="AF41" s="3"/>
        <tr r="AF41" s="3"/>
        <tr r="AF42" s="3"/>
        <tr r="AF42" s="3"/>
        <tr r="AF42" s="3"/>
        <tr r="AF75" s="3"/>
        <tr r="AF75" s="3"/>
        <tr r="AF75" s="3"/>
      </tp>
      <tp t="s">
        <v>#N/A Requesting Data...3337739974</v>
        <stp/>
        <stp>BDP|11213473858074396213</stp>
        <tr r="K73" s="2"/>
        <tr r="K73" s="2"/>
        <tr r="K73" s="2"/>
        <tr r="K111" s="2"/>
        <tr r="K111" s="2"/>
        <tr r="K111" s="2"/>
        <tr r="K180" s="2"/>
        <tr r="K180" s="2"/>
        <tr r="K180" s="2"/>
        <tr r="K181" s="2"/>
        <tr r="K181" s="2"/>
        <tr r="K181" s="2"/>
      </tp>
      <tp t="s">
        <v>#N/A Requesting Data...1770741986</v>
        <stp/>
        <stp>BDP|14415047895288892325</stp>
        <tr r="AV205" s="2"/>
        <tr r="AV205" s="2"/>
        <tr r="AV206" s="2"/>
        <tr r="AV206" s="2"/>
      </tp>
      <tp t="s">
        <v>#N/A Requesting Data...1656460939</v>
        <stp/>
        <stp>BDP|14872810518162885961</stp>
        <tr r="AL113" s="1"/>
      </tp>
      <tp t="s">
        <v>#N/A Requesting Data...2399153023</v>
        <stp/>
        <stp>BDP|12328290796886350900</stp>
        <tr r="AN8" s="3"/>
        <tr r="AN8" s="3"/>
        <tr r="AN8" s="3"/>
      </tp>
      <tp t="s">
        <v>#N/A Requesting Data...3240649248</v>
        <stp/>
        <stp>BDP|14990326656813512778</stp>
        <tr r="AN44" s="2"/>
      </tp>
      <tp t="s">
        <v>#N/A Requesting Data...3543489270</v>
        <stp/>
        <stp>BDP|10955158902792908587</stp>
        <tr r="AN24" s="2"/>
      </tp>
      <tp t="s">
        <v>#N/A Requesting Data...3400306151</v>
        <stp/>
        <stp>BDP|11610848894333025595</stp>
        <tr r="AL85" s="3"/>
        <tr r="AL85" s="3"/>
        <tr r="AL85" s="3"/>
        <tr r="AL100" s="3"/>
        <tr r="AL100" s="3"/>
        <tr r="AL100" s="3"/>
      </tp>
      <tp t="s">
        <v>#N/A Requesting Data...3857630090</v>
        <stp/>
        <stp>BDP|17147332024293104389</stp>
        <tr r="AU20" s="3"/>
        <tr r="AU20" s="3"/>
        <tr r="AU44" s="3"/>
        <tr r="AU44" s="3"/>
        <tr r="AU40" s="3"/>
        <tr r="AU40" s="3"/>
      </tp>
      <tp t="s">
        <v>#N/A Requesting Data...4089695919</v>
        <stp/>
        <stp>BDP|16478929444498495590</stp>
        <tr r="AU105" s="1"/>
        <tr r="AU105" s="1"/>
        <tr r="AU105" s="1"/>
        <tr r="AU160" s="1"/>
        <tr r="AU160" s="1"/>
        <tr r="AU160" s="1"/>
      </tp>
      <tp t="s">
        <v>#N/A Requesting Data...3061637229</v>
        <stp/>
        <stp>BDP|10331666878122305516</stp>
        <tr r="Q18" s="2"/>
      </tp>
      <tp t="s">
        <v>#N/A Requesting Data...2228975691</v>
        <stp/>
        <stp>BDP|15061598706111995794</stp>
        <tr r="AC22" s="3"/>
        <tr r="AC22" s="3"/>
        <tr r="AC22" s="3"/>
      </tp>
      <tp t="s">
        <v>#N/A Requesting Data...4002675271</v>
        <stp/>
        <stp>BDP|13187160829421144709</stp>
        <tr r="AD20" s="3"/>
        <tr r="AD20" s="3"/>
        <tr r="AD20" s="3"/>
        <tr r="AD44" s="3"/>
        <tr r="AD44" s="3"/>
        <tr r="AD44" s="3"/>
        <tr r="AD40" s="3"/>
        <tr r="AD40" s="3"/>
        <tr r="AD40" s="3"/>
      </tp>
      <tp t="s">
        <v>#N/A Requesting Data...4033552036</v>
        <stp/>
        <stp>BDP|11922055634807789307</stp>
        <tr r="AO91" s="3"/>
        <tr r="AO91" s="3"/>
        <tr r="AO91" s="3"/>
      </tp>
      <tp t="s">
        <v>#N/A Requesting Data...1976797747</v>
        <stp/>
        <stp>BDP|11251709369986065043</stp>
        <tr r="H122" s="2"/>
        <tr r="H122" s="2"/>
        <tr r="H122" s="2"/>
        <tr r="AT122" s="2"/>
        <tr r="AT122" s="2"/>
        <tr r="AT122" s="2"/>
        <tr r="H183" s="2"/>
        <tr r="H183" s="2"/>
        <tr r="H183" s="2"/>
        <tr r="AT183" s="2"/>
        <tr r="AT183" s="2"/>
        <tr r="AT183" s="2"/>
      </tp>
      <tp t="s">
        <v>#N/A Requesting Data...3020492264</v>
        <stp/>
        <stp>BDP|16640273001904969668</stp>
        <tr r="Q37" s="2"/>
        <tr r="Q70" s="2"/>
      </tp>
      <tp t="s">
        <v>#N/A Requesting Data...2150559880</v>
        <stp/>
        <stp>BDP|15062440871789258984</stp>
        <tr r="AD163" s="1"/>
      </tp>
      <tp t="s">
        <v>#N/A N/A</v>
        <stp/>
        <stp>BDP|12807405767186269025</stp>
        <tr r="N51" s="1"/>
      </tp>
      <tp t="s">
        <v>#N/A Requesting Data...2453291598</v>
        <stp/>
        <stp>BDP|11711876841788863362</stp>
        <tr r="AP29" s="2"/>
      </tp>
      <tp t="s">
        <v>#N/A Requesting Data...2307189698</v>
        <stp/>
        <stp>BDP|14104081727469497958</stp>
        <tr r="AU5" s="3"/>
        <tr r="AU5" s="3"/>
        <tr r="AU67" s="3"/>
        <tr r="AU67" s="3"/>
        <tr r="AU81" s="3"/>
        <tr r="AU81" s="3"/>
        <tr r="AU86" s="3"/>
        <tr r="AU86" s="3"/>
        <tr r="AU94" s="3"/>
        <tr r="AU94" s="3"/>
      </tp>
      <tp t="s">
        <v>#N/A Requesting Data...2684570636</v>
        <stp/>
        <stp>BDP|18188386459178814064</stp>
        <tr r="I34" s="3"/>
        <tr r="I34" s="3"/>
        <tr r="I34" s="3"/>
      </tp>
      <tp t="s">
        <v>#N/A Requesting Data...2980895177</v>
        <stp/>
        <stp>BDP|17949512102604180052</stp>
        <tr r="AD197" s="1"/>
      </tp>
      <tp t="s">
        <v>#N/A Requesting Data...3060233289</v>
        <stp/>
        <stp>BDP|15219167543442009498</stp>
        <tr r="Q38" s="1"/>
        <tr r="Q58" s="1"/>
      </tp>
      <tp t="s">
        <v>#N/A Requesting Data...3721172479</v>
        <stp/>
        <stp>BDP|10871948266228170153</stp>
        <tr r="H194" s="1"/>
      </tp>
      <tp t="s">
        <v>#N/A Requesting Data...3287396994</v>
        <stp/>
        <stp>BDP|12192887645670027822</stp>
        <tr r="M93" s="3"/>
        <tr r="M93" s="3"/>
        <tr r="M93" s="3"/>
      </tp>
      <tp t="s">
        <v>#N/A Requesting Data...2045699147</v>
        <stp/>
        <stp>BDP|15477208749122404776</stp>
        <tr r="W95" s="2"/>
        <tr r="W156" s="2"/>
        <tr r="W225" s="2"/>
        <tr r="W23" s="2"/>
      </tp>
      <tp t="s">
        <v>#N/A Requesting Data...3201598400</v>
        <stp/>
        <stp>BDP|15885379180539441158</stp>
        <tr r="AM194" s="1"/>
        <tr r="AM194" s="1"/>
      </tp>
      <tp t="s">
        <v>#N/A Requesting Data...3571122913</v>
        <stp/>
        <stp>BDP|17273622422993567695</stp>
        <tr r="E73" s="1"/>
      </tp>
      <tp t="s">
        <v>#N/A Requesting Data...2510370585</v>
        <stp/>
        <stp>BDP|10211183211727484113</stp>
        <tr r="E24" s="2"/>
      </tp>
      <tp t="s">
        <v>#N/A Requesting Data...3354091451</v>
        <stp/>
        <stp>BDP|14022485307885934381</stp>
        <tr r="I30" s="3"/>
        <tr r="I30" s="3"/>
        <tr r="I30" s="3"/>
        <tr r="I37" s="3"/>
        <tr r="I37" s="3"/>
        <tr r="I37" s="3"/>
      </tp>
      <tp t="s">
        <v>#N/A Requesting Data...1619919737</v>
        <stp/>
        <stp>BDP|12510525403123993230</stp>
        <tr r="AS102" s="2"/>
      </tp>
      <tp t="s">
        <v>#N/A Requesting Data...2173494567</v>
        <stp/>
        <stp>BDP|12072979053008962034</stp>
        <tr r="AE34" s="3"/>
        <tr r="AE34" s="3"/>
        <tr r="AE34" s="3"/>
      </tp>
      <tp t="s">
        <v>#N/A Requesting Data...3207125397</v>
        <stp/>
        <stp>BDP|10310110365631161082</stp>
        <tr r="AL87" s="2"/>
        <tr r="AL143" s="2"/>
      </tp>
      <tp t="s">
        <v>#N/A Requesting Data...2937838788</v>
        <stp/>
        <stp>BDP|12236061227165483398</stp>
        <tr r="H42" s="1"/>
      </tp>
      <tp t="s">
        <v>#N/A Requesting Data...2730106731</v>
        <stp/>
        <stp>BDP|15428012369247462266</stp>
        <tr r="AQ80" s="2"/>
      </tp>
      <tp t="s">
        <v>#N/A Requesting Data...1576741334</v>
        <stp/>
        <stp>BDP|17508198172933707473</stp>
        <tr r="H163" s="1"/>
      </tp>
      <tp t="s">
        <v>#N/A N/A</v>
        <stp/>
        <stp>BDP|14862138405104365738</stp>
        <tr r="J66" s="1"/>
        <tr r="J112" s="1"/>
      </tp>
      <tp t="s">
        <v>#N/A Requesting Data...2701297590</v>
        <stp/>
        <stp>BDP|16027283952641539614</stp>
        <tr r="L57" s="3"/>
        <tr r="L70" s="3"/>
      </tp>
      <tp t="s">
        <v>#N/A Requesting Data...3835477811</v>
        <stp/>
        <stp>BDP|14910541811951687747</stp>
        <tr r="AF120" s="2"/>
        <tr r="AF120" s="2"/>
        <tr r="AF120" s="2"/>
        <tr r="AF184" s="2"/>
        <tr r="AF184" s="2"/>
        <tr r="AF184" s="2"/>
        <tr r="AF185" s="2"/>
        <tr r="AF185" s="2"/>
        <tr r="AF185" s="2"/>
      </tp>
      <tp t="s">
        <v>#N/A Requesting Data...3373205785</v>
        <stp/>
        <stp>BDP|15562660948182452314</stp>
        <tr r="Q72" s="5"/>
        <tr r="Q95" s="5"/>
      </tp>
      <tp t="s">
        <v>#N/A Requesting Data...2964195180</v>
        <stp/>
        <stp>BDP|17417216668631319405</stp>
        <tr r="AK15" s="1"/>
        <tr r="AK15" s="1"/>
        <tr r="AK15" s="1"/>
        <tr r="AK71" s="1"/>
        <tr r="AK71" s="1"/>
        <tr r="AK71" s="1"/>
        <tr r="AK180" s="1"/>
        <tr r="AK180" s="1"/>
        <tr r="AK180" s="1"/>
      </tp>
      <tp t="s">
        <v>#N/A Requesting Data...2477021296</v>
        <stp/>
        <stp>BDP|18369956262791220080</stp>
        <tr r="AD79" s="2"/>
        <tr r="AD79" s="2"/>
        <tr r="AD79" s="2"/>
      </tp>
      <tp t="s">
        <v>#N/A Requesting Data...2957614429</v>
        <stp/>
        <stp>BDP|10831232908752349619</stp>
        <tr r="E144" s="1"/>
      </tp>
      <tp t="s">
        <v>#N/A Requesting Data...1821990996</v>
        <stp/>
        <stp>BDP|11987392937036064165</stp>
        <tr r="J43" s="5"/>
      </tp>
      <tp t="s">
        <v>#N/A Requesting Data...1700467707</v>
        <stp/>
        <stp>BDP|17280371162325747117</stp>
        <tr r="AH88" s="3"/>
        <tr r="AH88" s="3"/>
        <tr r="AH88" s="3"/>
      </tp>
      <tp t="s">
        <v>#N/A Requesting Data...2989420635</v>
        <stp/>
        <stp>BDP|16064580792755914929</stp>
        <tr r="AL33" s="1"/>
        <tr r="AL137" s="1"/>
        <tr r="AL202" s="1"/>
      </tp>
      <tp t="s">
        <v>#N/A Requesting Data...3546581093</v>
        <stp/>
        <stp>BDP|16143562352896032642</stp>
        <tr r="H7" s="1"/>
      </tp>
      <tp t="s">
        <v>#N/A Requesting Data...2466052981</v>
        <stp/>
        <stp>BDP|14063740243469153878</stp>
        <tr r="AQ12" s="2"/>
      </tp>
      <tp t="s">
        <v>#N/A Requesting Data...3046712099</v>
        <stp/>
        <stp>BDP|15630245213621588156</stp>
        <tr r="AF82" s="2"/>
        <tr r="AF82" s="2"/>
        <tr r="AF82" s="2"/>
      </tp>
      <tp t="s">
        <v>#N/A Requesting Data...2376874525</v>
        <stp/>
        <stp>BDP|11463340750429241838</stp>
        <tr r="AC74" s="3"/>
        <tr r="AC74" s="3"/>
        <tr r="AC74" s="3"/>
        <tr r="AC3" s="3"/>
        <tr r="AC3" s="3"/>
        <tr r="AC3" s="3"/>
        <tr r="AC51" s="3"/>
        <tr r="AC51" s="3"/>
        <tr r="AC51" s="3"/>
        <tr r="AC64" s="3"/>
        <tr r="AC64" s="3"/>
        <tr r="AC64" s="3"/>
      </tp>
      <tp t="s">
        <v>#N/A Requesting Data...2449974203</v>
        <stp/>
        <stp>BDP|15356039426482258353</stp>
        <tr r="I110" s="3"/>
        <tr r="I110" s="3"/>
        <tr r="I110" s="3"/>
        <tr r="I106" s="3"/>
        <tr r="I106" s="3"/>
        <tr r="I106" s="3"/>
        <tr r="I107" s="3"/>
        <tr r="I107" s="3"/>
        <tr r="I107" s="3"/>
        <tr r="I108" s="3"/>
        <tr r="I108" s="3"/>
        <tr r="I108" s="3"/>
        <tr r="I109" s="3"/>
        <tr r="I109" s="3"/>
        <tr r="I109" s="3"/>
      </tp>
      <tp t="s">
        <v>#N/A Requesting Data...2060106353</v>
        <stp/>
        <stp>BDP|11679449142243189409</stp>
        <tr r="AI39" s="2"/>
        <tr r="AI72" s="2"/>
      </tp>
      <tp t="s">
        <v>#N/A Requesting Data...2233975031</v>
        <stp/>
        <stp>BDP|12715683911222729181</stp>
        <tr r="I82" s="1"/>
      </tp>
      <tp t="s">
        <v>#N/A Requesting Data...1587693934</v>
        <stp/>
        <stp>BDP|10444394033607648190</stp>
        <tr r="AT152" s="1"/>
      </tp>
      <tp t="s">
        <v>#N/A Requesting Data...3307797306</v>
        <stp/>
        <stp>BDP|13317207024644676105</stp>
        <tr r="AO104" s="3"/>
        <tr r="AO104" s="3"/>
        <tr r="AO104" s="3"/>
        <tr r="AO26" s="3"/>
        <tr r="AO26" s="3"/>
        <tr r="AO26" s="3"/>
      </tp>
      <tp t="s">
        <v>#N/A Requesting Data...3654779325</v>
        <stp/>
        <stp>BDP|12947030572211063292</stp>
        <tr r="N23" s="1"/>
      </tp>
      <tp t="s">
        <v>#N/A Requesting Data...3801772498</v>
        <stp/>
        <stp>BDP|14712286711609898879</stp>
        <tr r="AJ58" s="2"/>
      </tp>
      <tp t="s">
        <v>#N/A Requesting Data...3107176934</v>
        <stp/>
        <stp>BDP|18057847537453536674</stp>
        <tr r="E18" s="2"/>
      </tp>
      <tp t="s">
        <v>#N/A Requesting Data...4031815646</v>
        <stp/>
        <stp>BDP|17956725272089837803</stp>
        <tr r="I32" s="2"/>
        <tr r="I223" s="2"/>
        <tr r="I233" s="2"/>
      </tp>
      <tp t="s">
        <v>#N/A Requesting Data...3331103838</v>
        <stp/>
        <stp>BDP|16244943933018156252</stp>
        <tr r="Y174" s="1"/>
      </tp>
      <tp t="s">
        <v>#N/A Requesting Data...3476643067</v>
        <stp/>
        <stp>BDP|10538335595108361416</stp>
        <tr r="Q56" s="1"/>
      </tp>
      <tp t="s">
        <v>#N/A Requesting Data...2853425997</v>
        <stp/>
        <stp>BDP|17185531345960119076</stp>
        <tr r="X68" s="1"/>
      </tp>
      <tp t="s">
        <v>#N/A Requesting Data...3534070403</v>
        <stp/>
        <stp>BDP|12485630713972127146</stp>
        <tr r="Q140" s="5"/>
        <tr r="Q141" s="5"/>
        <tr r="Q142" s="5"/>
        <tr r="Q143" s="5"/>
        <tr r="Q144" s="5"/>
        <tr r="Q145" s="5"/>
        <tr r="Q146" s="5"/>
      </tp>
      <tp t="s">
        <v>#N/A Requesting Data...3295058962</v>
        <stp/>
        <stp>BDP|12841607217985691698</stp>
        <tr r="V236" s="2"/>
        <tr r="V234" s="2"/>
        <tr r="V235" s="2"/>
        <tr r="V110" s="3"/>
        <tr r="V106" s="3"/>
        <tr r="V107" s="3"/>
        <tr r="V108" s="3"/>
        <tr r="V109" s="3"/>
      </tp>
      <tp t="s">
        <v>#N/A Requesting Data...3444832859</v>
        <stp/>
        <stp>BDP|13039217890876454852</stp>
        <tr r="AE5" s="1"/>
        <tr r="AE146" s="1"/>
      </tp>
      <tp t="s">
        <v>#N/A Requesting Data...4048631855</v>
        <stp/>
        <stp>BDP|13475430865205268209</stp>
        <tr r="AD114" s="1"/>
      </tp>
      <tp t="s">
        <v>#N/A Requesting Data...3073501550</v>
        <stp/>
        <stp>BDP|16937238469576570260</stp>
        <tr r="V151" s="2"/>
      </tp>
      <tp t="s">
        <v>#N/A Requesting Data...2466581889</v>
        <stp/>
        <stp>BDP|13830260173620992045</stp>
        <tr r="AO73" s="2"/>
        <tr r="AO111" s="2"/>
        <tr r="AO180" s="2"/>
        <tr r="AO181" s="2"/>
      </tp>
      <tp t="s">
        <v>#N/A Requesting Data...4191704254</v>
        <stp/>
        <stp>BDP|10932083791188013708</stp>
        <tr r="H15" s="5"/>
      </tp>
      <tp t="s">
        <v>#N/A Requesting Data...2731141123</v>
        <stp/>
        <stp>BDP|17545630146607934499</stp>
        <tr r="BC8" s="2"/>
      </tp>
      <tp t="s">
        <v>#N/A Requesting Data...2621039142</v>
        <stp/>
        <stp>BDP|13466766900933533175</stp>
        <tr r="AD97" s="3"/>
        <tr r="AD97" s="3"/>
        <tr r="AD97" s="3"/>
      </tp>
      <tp t="s">
        <v>#N/A Requesting Data...3727301289</v>
        <stp/>
        <stp>BDP|13383163740185654530</stp>
        <tr r="Q105" s="2"/>
      </tp>
      <tp t="s">
        <v>#N/A Requesting Data...2812602250</v>
        <stp/>
        <stp>BDP|16243738062419105826</stp>
        <tr r="AQ98" s="3"/>
        <tr r="AQ98" s="3"/>
        <tr r="AQ98" s="3"/>
      </tp>
      <tp t="s">
        <v>#N/A Requesting Data...3416521406</v>
        <stp/>
        <stp>BDP|15927866088217314449</stp>
        <tr r="AH66" s="3"/>
        <tr r="AH66" s="3"/>
        <tr r="AH66" s="3"/>
      </tp>
      <tp t="s">
        <v>#N/A Requesting Data...3347976913</v>
        <stp/>
        <stp>BDP|16325462394155771868</stp>
        <tr r="E124" s="2"/>
        <tr r="E188" s="2"/>
        <tr r="E189" s="2"/>
      </tp>
      <tp t="s">
        <v>#N/A Requesting Data...3191958196</v>
        <stp/>
        <stp>BDP|16677240993892763964</stp>
        <tr r="AA151" s="1"/>
      </tp>
      <tp t="s">
        <v>#N/A Requesting Data...3374696459</v>
        <stp/>
        <stp>BDP|11433250635962106456</stp>
        <tr r="M54" s="1"/>
        <tr r="M54" s="1"/>
      </tp>
      <tp t="s">
        <v>#N/A Requesting Data...4063070345</v>
        <stp/>
        <stp>BDP|13696970192072475772</stp>
        <tr r="AD36" s="2"/>
        <tr r="AD36" s="2"/>
        <tr r="AD36" s="2"/>
        <tr r="AD96" s="2"/>
        <tr r="AD96" s="2"/>
        <tr r="AD96" s="2"/>
        <tr r="AD126" s="2"/>
        <tr r="AD126" s="2"/>
        <tr r="AD126" s="2"/>
      </tp>
      <tp t="s">
        <v>#N/A Requesting Data...1869117889</v>
        <stp/>
        <stp>BDP|17235768070940560118</stp>
        <tr r="F58" s="3"/>
        <tr r="F71" s="3"/>
      </tp>
      <tp t="s">
        <v>#N/A Requesting Data...3435203359</v>
        <stp/>
        <stp>BDP|15644113870021123466</stp>
        <tr r="AQ133" s="2"/>
      </tp>
      <tp t="s">
        <v>#N/A Requesting Data...1917095209</v>
        <stp/>
        <stp>BDP|16929759578722563218</stp>
        <tr r="Q38" s="2"/>
        <tr r="Q71" s="2"/>
      </tp>
      <tp t="s">
        <v>#N/A Requesting Data...1722484802</v>
        <stp/>
        <stp>BDP|10265696939684139735</stp>
        <tr r="M11" s="3"/>
        <tr r="M11" s="3"/>
        <tr r="M11" s="3"/>
      </tp>
      <tp t="s">
        <v>#N/A Requesting Data...3953926243</v>
        <stp/>
        <stp>BDP|16546371825426206751</stp>
        <tr r="J21" s="9"/>
      </tp>
      <tp t="s">
        <v>#N/A Requesting Data...3023003192</v>
        <stp/>
        <stp>BDP|15208062165257788268</stp>
        <tr r="AA102" s="1"/>
        <tr r="AA108" s="1"/>
      </tp>
      <tp t="s">
        <v>#N/A Requesting Data...4207013545</v>
        <stp/>
        <stp>BDP|10623540521738755940</stp>
        <tr r="AV213" s="2"/>
        <tr r="AV213" s="2"/>
        <tr r="AV214" s="2"/>
        <tr r="AV214" s="2"/>
      </tp>
      <tp t="s">
        <v>#N/A Requesting Data...4203033863</v>
        <stp/>
        <stp>BDP|13755077916176349257</stp>
        <tr r="H105" s="1"/>
        <tr r="H105" s="1"/>
        <tr r="H160" s="1"/>
        <tr r="H160" s="1"/>
      </tp>
      <tp t="s">
        <v>#N/A Requesting Data...3554801841</v>
        <stp/>
        <stp>BDP|13934421935916782494</stp>
        <tr r="AR81" s="2"/>
      </tp>
      <tp t="s">
        <v>#N/A Requesting Data...2837497077</v>
        <stp/>
        <stp>BDP|10728427854465845293</stp>
        <tr r="AD3" s="1"/>
        <tr r="AD75" s="1"/>
      </tp>
      <tp t="s">
        <v>#N/A Requesting Data...2527930362</v>
        <stp/>
        <stp>BDP|15101267102623579202</stp>
        <tr r="Q82" s="3"/>
      </tp>
      <tp t="s">
        <v>#N/A Requesting Data...3383926242</v>
        <stp/>
        <stp>BDP|13427541800245385502</stp>
        <tr r="I44" s="2"/>
      </tp>
      <tp t="s">
        <v>#N/A Requesting Data...4045417844</v>
        <stp/>
        <stp>BDP|18303817601682427448</stp>
        <tr r="Y55" s="1"/>
      </tp>
      <tp t="s">
        <v>#N/A Requesting Data...2146269652</v>
        <stp/>
        <stp>BDP|17364319585098210264</stp>
        <tr r="V135" s="2"/>
      </tp>
      <tp t="s">
        <v>#N/A Requesting Data...2978159691</v>
        <stp/>
        <stp>BDP|18372634912981578847</stp>
        <tr r="Z46" s="1"/>
      </tp>
      <tp t="s">
        <v>#N/A Requesting Data...3883466060</v>
        <stp/>
        <stp>BDP|17731521214571781455</stp>
        <tr r="AT9" s="2"/>
        <tr r="AT9" s="2"/>
        <tr r="AT9" s="2"/>
        <tr r="H9" s="2"/>
        <tr r="H9" s="2"/>
        <tr r="H9" s="2"/>
        <tr r="AT43" s="2"/>
        <tr r="AT43" s="2"/>
        <tr r="AT43" s="2"/>
        <tr r="H43" s="2"/>
        <tr r="H43" s="2"/>
        <tr r="H43" s="2"/>
        <tr r="AT77" s="2"/>
        <tr r="AT77" s="2"/>
        <tr r="AT77" s="2"/>
        <tr r="H77" s="2"/>
        <tr r="H77" s="2"/>
        <tr r="H77" s="2"/>
        <tr r="H159" s="2"/>
        <tr r="H159" s="2"/>
        <tr r="H159" s="2"/>
        <tr r="AT159" s="2"/>
        <tr r="AT159" s="2"/>
        <tr r="AT159" s="2"/>
        <tr r="H172" s="2"/>
        <tr r="H172" s="2"/>
        <tr r="H172" s="2"/>
        <tr r="AT172" s="2"/>
        <tr r="AT172" s="2"/>
        <tr r="AT172" s="2"/>
        <tr r="H173" s="2"/>
        <tr r="H173" s="2"/>
        <tr r="H173" s="2"/>
        <tr r="AT173" s="2"/>
        <tr r="AT173" s="2"/>
        <tr r="AT173" s="2"/>
      </tp>
      <tp t="s">
        <v>#N/A Requesting Data...2069087981</v>
        <stp/>
        <stp>BDP|11269424567254794131</stp>
        <tr r="Q104" s="3"/>
        <tr r="Q26" s="3"/>
      </tp>
      <tp t="s">
        <v>#N/A Requesting Data...3213230262</v>
        <stp/>
        <stp>BDP|12957261164639189992</stp>
        <tr r="BC17" s="2"/>
        <tr r="BC107" s="2"/>
      </tp>
      <tp t="s">
        <v>#N/A Requesting Data...2920224720</v>
        <stp/>
        <stp>BDP|14264043244325709369</stp>
        <tr r="Z131" s="1"/>
        <tr r="Z26" s="1"/>
      </tp>
      <tp t="s">
        <v>#N/A Requesting Data...3647044453</v>
        <stp/>
        <stp>BDP|16521027848250886440</stp>
        <tr r="BC85" s="3"/>
        <tr r="BC100" s="3"/>
      </tp>
      <tp t="s">
        <v>#N/A Requesting Data...4173536190</v>
        <stp/>
        <stp>BDP|15342420633164934089</stp>
        <tr r="X63" s="1"/>
      </tp>
      <tp t="s">
        <v>#N/A Requesting Data...3564642573</v>
        <stp/>
        <stp>BDP|16476011969066906068</stp>
        <tr r="AL38" s="1"/>
        <tr r="AL58" s="1"/>
      </tp>
      <tp t="s">
        <v>#N/A Requesting Data...3238426175</v>
        <stp/>
        <stp>BDP|16405500110232052679</stp>
        <tr r="E205" s="2"/>
        <tr r="E206" s="2"/>
      </tp>
      <tp t="s">
        <v>#N/A Requesting Data...2595252835</v>
        <stp/>
        <stp>BDP|16824717860079214888</stp>
        <tr r="AD113" s="1"/>
      </tp>
      <tp t="s">
        <v>#N/A Requesting Data...2094727376</v>
        <stp/>
        <stp>BDP|11695525407430136217</stp>
        <tr r="M18" s="2"/>
        <tr r="M18" s="2"/>
        <tr r="M18" s="2"/>
      </tp>
      <tp t="s">
        <v>#N/A Requesting Data...2456232812</v>
        <stp/>
        <stp>BDP|13930014531847266185</stp>
        <tr r="AF64" s="2"/>
        <tr r="AF64" s="2"/>
        <tr r="AF64" s="2"/>
      </tp>
      <tp t="s">
        <v>#N/A Requesting Data...2791327644</v>
        <stp/>
        <stp>BDP|11962904684376739091</stp>
        <tr r="AS35" s="2"/>
      </tp>
      <tp t="s">
        <v>#N/A Requesting Data...4176074562</v>
        <stp/>
        <stp>BDP|16512496570326812576</stp>
        <tr r="H23" s="1"/>
      </tp>
      <tp t="s">
        <v>#N/A Requesting Data...2870330150</v>
        <stp/>
        <stp>BDP|15275627108604242191</stp>
        <tr r="AE35" s="1"/>
        <tr r="AE139" s="1"/>
        <tr r="AE205" s="1"/>
      </tp>
      <tp t="s">
        <v>#N/A Requesting Data...4016323589</v>
        <stp/>
        <stp>BDP|17001317172537761277</stp>
        <tr r="L152" s="2"/>
        <tr r="L152" s="2"/>
        <tr r="L152" s="2"/>
      </tp>
      <tp t="s">
        <v>#N/A N/A</v>
        <stp/>
        <stp>BDP|17139686749892443179</stp>
        <tr r="J32" s="1"/>
        <tr r="J142" s="1"/>
        <tr r="J204" s="1"/>
      </tp>
      <tp t="s">
        <v>#N/A Requesting Data...1710735040</v>
        <stp/>
        <stp>BDP|13468462433523139132</stp>
        <tr r="AS150" s="1"/>
      </tp>
      <tp t="s">
        <v>#N/A Requesting Data...2402619748</v>
        <stp/>
        <stp>BDP|12708230378227928660</stp>
        <tr r="I114" s="1"/>
      </tp>
      <tp t="s">
        <v>#N/A Requesting Data...2914007860</v>
        <stp/>
        <stp>BDP|18262438190861104236</stp>
        <tr r="AS33" s="2"/>
      </tp>
      <tp t="s">
        <v>#N/A Requesting Data...1764150764</v>
        <stp/>
        <stp>BDP|14982858235988277189</stp>
        <tr r="K69" s="2"/>
        <tr r="K69" s="2"/>
        <tr r="K69" s="2"/>
        <tr r="K134" s="2"/>
        <tr r="K134" s="2"/>
        <tr r="K134" s="2"/>
        <tr r="K149" s="2"/>
        <tr r="K149" s="2"/>
        <tr r="K149" s="2"/>
        <tr r="K163" s="2"/>
        <tr r="K163" s="2"/>
        <tr r="K163" s="2"/>
        <tr r="K164" s="2"/>
        <tr r="K164" s="2"/>
        <tr r="K164" s="2"/>
      </tp>
      <tp t="s">
        <v>#N/A Requesting Data...1404859446</v>
        <stp/>
        <stp>BDP|10171770824423365023</stp>
        <tr r="AK111" s="1"/>
        <tr r="AK111" s="1"/>
        <tr r="AK111" s="1"/>
      </tp>
      <tp t="s">
        <v>#N/A Requesting Data...3199124555</v>
        <stp/>
        <stp>BDP|10354569337724487455</stp>
        <tr r="K45" s="1"/>
      </tp>
      <tp t="s">
        <v>#N/A Requesting Data...2341918401</v>
        <stp/>
        <stp>BDP|13538583157731850417</stp>
        <tr r="H84" s="3"/>
        <tr r="H84" s="3"/>
        <tr r="H84" s="3"/>
      </tp>
      <tp t="s">
        <v>#N/A Requesting Data...3248658027</v>
        <stp/>
        <stp>BDP|11765236770430087279</stp>
        <tr r="E18" s="3"/>
      </tp>
      <tp t="s">
        <v>#N/A Requesting Data...2556027181</v>
        <stp/>
        <stp>BDP|12864494551206191332</stp>
        <tr r="AL28" s="2"/>
      </tp>
      <tp t="s">
        <v>#N/A Requesting Data...2045705216</v>
        <stp/>
        <stp>BDP|10134235337085086274</stp>
        <tr r="AN57" s="3"/>
        <tr r="AN57" s="3"/>
        <tr r="AN70" s="3"/>
        <tr r="AN70" s="3"/>
      </tp>
      <tp t="s">
        <v>#N/A Requesting Data...3808520949</v>
        <stp/>
        <stp>BDP|14271019155990677728</stp>
        <tr r="AG44" s="2"/>
        <tr r="AG44" s="2"/>
        <tr r="AG44" s="2"/>
      </tp>
      <tp t="s">
        <v>#N/A Requesting Data...3054845947</v>
        <stp/>
        <stp>BDP|17167417857205781523</stp>
        <tr r="AK90" s="2"/>
        <tr r="AK90" s="2"/>
        <tr r="AK90" s="2"/>
        <tr r="AK123" s="2"/>
        <tr r="AK123" s="2"/>
        <tr r="AK123" s="2"/>
        <tr r="AK174" s="2"/>
        <tr r="AK174" s="2"/>
        <tr r="AK174" s="2"/>
        <tr r="AK175" s="2"/>
        <tr r="AK175" s="2"/>
        <tr r="AK175" s="2"/>
      </tp>
      <tp t="s">
        <v>#N/A Requesting Data...1918401801</v>
        <stp/>
        <stp>BDP|15653144658520984714</stp>
        <tr r="H114" s="2"/>
        <tr r="H114" s="2"/>
        <tr r="H114" s="2"/>
        <tr r="AT114" s="2"/>
        <tr r="AT114" s="2"/>
        <tr r="AT114" s="2"/>
        <tr r="H212" s="2"/>
        <tr r="H212" s="2"/>
        <tr r="H212" s="2"/>
        <tr r="AT212" s="2"/>
        <tr r="AT212" s="2"/>
        <tr r="AT212" s="2"/>
        <tr r="H215" s="2"/>
        <tr r="H215" s="2"/>
        <tr r="H215" s="2"/>
        <tr r="AT215" s="2"/>
        <tr r="AT215" s="2"/>
        <tr r="AT215" s="2"/>
      </tp>
      <tp t="s">
        <v>#N/A Requesting Data...2503738424</v>
        <stp/>
        <stp>BDP|12997578899601018959</stp>
        <tr r="AG205" s="2"/>
        <tr r="AG205" s="2"/>
        <tr r="AG205" s="2"/>
        <tr r="AG206" s="2"/>
        <tr r="AG206" s="2"/>
        <tr r="AG206" s="2"/>
      </tp>
      <tp t="s">
        <v>#N/A Requesting Data...3749435219</v>
        <stp/>
        <stp>BDP|15688039573245685125</stp>
        <tr r="M70" s="1"/>
        <tr r="M70" s="1"/>
      </tp>
      <tp t="s">
        <v>#N/A Requesting Data...2898442733</v>
        <stp/>
        <stp>BDP|16046709971047109723</stp>
        <tr r="AM163" s="1"/>
        <tr r="AM163" s="1"/>
      </tp>
      <tp t="s">
        <v>#N/A Requesting Data...2204543360</v>
        <stp/>
        <stp>BDP|18209869533796272374</stp>
        <tr r="AE38" s="3"/>
        <tr r="AE38" s="3"/>
        <tr r="AE38" s="3"/>
      </tp>
      <tp t="s">
        <v>#N/A Requesting Data...2015493157</v>
        <stp/>
        <stp>BDP|12436582679901320747</stp>
        <tr r="AP105" s="3"/>
        <tr r="AP105" s="3"/>
        <tr r="AP105" s="3"/>
        <tr r="AP31" s="3"/>
        <tr r="AP31" s="3"/>
        <tr r="AP31" s="3"/>
      </tp>
      <tp t="s">
        <v>#N/A Requesting Data...2752623995</v>
        <stp/>
        <stp>BDP|13275641231960361064</stp>
        <tr r="H24" s="1"/>
        <tr r="H24" s="1"/>
      </tp>
      <tp t="s">
        <v>#N/A Requesting Data...2376891152</v>
        <stp/>
        <stp>BDP|15281717944007360765</stp>
        <tr r="J201" s="2"/>
      </tp>
      <tp t="s">
        <v>#N/A Requesting Data...4005352172</v>
        <stp/>
        <stp>BDP|15731999633679686098</stp>
        <tr r="AE102" s="1"/>
        <tr r="AE108" s="1"/>
      </tp>
      <tp t="s">
        <v>#N/A Requesting Data...3996342922</v>
        <stp/>
        <stp>BDP|11727563680269663356</stp>
        <tr r="AL173" s="1"/>
      </tp>
      <tp t="s">
        <v>#N/A Requesting Data...3377348242</v>
        <stp/>
        <stp>BDP|13065863397832293617</stp>
        <tr r="E196" s="2"/>
        <tr r="E197" s="2"/>
        <tr r="E198" s="2"/>
      </tp>
      <tp t="s">
        <v>#N/A Requesting Data...2398876176</v>
        <stp/>
        <stp>BDP|17243485949237566644</stp>
        <tr r="S47" s="3"/>
        <tr r="R47" s="3"/>
        <tr r="S73" s="3"/>
        <tr r="R73" s="3"/>
        <tr r="S96" s="3"/>
        <tr r="R96" s="3"/>
        <tr r="S129" s="1"/>
        <tr r="AP129" s="1"/>
        <tr r="S120" s="1"/>
        <tr r="AF120" s="1"/>
        <tr r="AP120" s="1"/>
        <tr r="R120" s="1"/>
        <tr r="S169" s="1"/>
        <tr r="AF169" s="1"/>
        <tr r="AP169" s="1"/>
        <tr r="R169" s="1"/>
        <tr r="S54" s="1"/>
        <tr r="AP54" s="1"/>
        <tr r="R54" s="1"/>
        <tr r="AF54" s="1"/>
        <tr r="S61" s="1"/>
        <tr r="AP61" s="1"/>
        <tr r="R61" s="1"/>
        <tr r="AF61" s="1"/>
        <tr r="S62" s="1"/>
        <tr r="AP62" s="1"/>
        <tr r="AF62" s="1"/>
        <tr r="R62" s="1"/>
        <tr r="S63" s="1"/>
        <tr r="AP63" s="1"/>
        <tr r="AF63" s="1"/>
        <tr r="R63" s="1"/>
        <tr r="S76" s="1"/>
        <tr r="AP76" s="1"/>
        <tr r="AF76" s="1"/>
        <tr r="R76" s="1"/>
        <tr r="R3" s="5"/>
        <tr r="S3" s="5"/>
        <tr r="O3" s="5"/>
        <tr r="R56" s="5"/>
        <tr r="S56" s="5"/>
        <tr r="O56" s="5"/>
        <tr r="R81" s="5"/>
        <tr r="S81" s="5"/>
        <tr r="O81" s="5"/>
        <tr r="R111" s="5"/>
        <tr r="S111" s="5"/>
        <tr r="O111" s="5"/>
        <tr r="S3" s="3"/>
        <tr r="R3" s="3"/>
        <tr r="S51" s="3"/>
        <tr r="R51" s="3"/>
        <tr r="S64" s="3"/>
        <tr r="R64" s="3"/>
        <tr r="S74" s="3"/>
        <tr r="R74" s="3"/>
        <tr r="S85" s="3"/>
        <tr r="R85" s="3"/>
        <tr r="S100" s="3"/>
        <tr r="R100" s="3"/>
        <tr r="S37" s="1"/>
        <tr r="AP37" s="1"/>
        <tr r="AF37" s="1"/>
        <tr r="R37" s="1"/>
        <tr r="S77" s="1"/>
        <tr r="AF77" s="1"/>
        <tr r="AP77" s="1"/>
        <tr r="R77" s="1"/>
        <tr r="AF129" s="1"/>
        <tr r="R129" s="1"/>
        <tr r="S130" s="1"/>
        <tr r="AP130" s="1"/>
        <tr r="AF130" s="1"/>
        <tr r="R130" s="1"/>
        <tr r="S170" s="1"/>
        <tr r="AF170" s="1"/>
        <tr r="AP170" s="1"/>
        <tr r="R170" s="1"/>
        <tr r="S171" s="1"/>
        <tr r="AF171" s="1"/>
        <tr r="AP171" s="1"/>
        <tr r="R171" s="1"/>
        <tr r="S187" s="1"/>
        <tr r="AF187" s="1"/>
        <tr r="AP187" s="1"/>
        <tr r="R187" s="1"/>
        <tr r="O137" s="5"/>
        <tr r="R137" s="5"/>
        <tr r="R6" s="5"/>
        <tr r="S137" s="5"/>
        <tr r="O6" s="5"/>
        <tr r="S6" s="5"/>
      </tp>
      <tp t="s">
        <v>#N/A Requesting Data...2284065636</v>
        <stp/>
        <stp>BDP|15979925052769834637</stp>
        <tr r="H140" s="2"/>
        <tr r="H140" s="2"/>
        <tr r="H140" s="2"/>
        <tr r="AT140" s="2"/>
        <tr r="AT140" s="2"/>
        <tr r="AT140" s="2"/>
      </tp>
      <tp t="s">
        <v>#N/A Requesting Data...2527064118</v>
        <stp/>
        <stp>BDP|15965778331752906548</stp>
        <tr r="I21" s="3"/>
        <tr r="I21" s="3"/>
        <tr r="I21" s="3"/>
      </tp>
      <tp t="s">
        <v>#N/A Requesting Data...3789354788</v>
        <stp/>
        <stp>BDP|17711947251718091509</stp>
        <tr r="AR29" s="3"/>
        <tr r="AR29" s="3"/>
        <tr r="AR29" s="3"/>
        <tr r="AR35" s="3"/>
        <tr r="AR35" s="3"/>
        <tr r="AR35" s="3"/>
        <tr r="AR62" s="3"/>
        <tr r="AR62" s="3"/>
        <tr r="AR62" s="3"/>
        <tr r="AR89" s="3"/>
        <tr r="AR89" s="3"/>
        <tr r="AR89" s="3"/>
        <tr r="AR95" s="3"/>
        <tr r="AR95" s="3"/>
        <tr r="AR95" s="3"/>
      </tp>
      <tp t="s">
        <v>#N/A Requesting Data...2414401635</v>
        <stp/>
        <stp>BDP|16564557465045569627</stp>
        <tr r="AO11" s="1"/>
        <tr r="AO135" s="1"/>
      </tp>
      <tp t="s">
        <v>#N/A Requesting Data...1687446974</v>
        <stp/>
        <stp>BDP|14038556158802752088</stp>
        <tr r="S3" s="2"/>
        <tr r="R3" s="2"/>
        <tr r="S30" s="2"/>
        <tr r="R30" s="2"/>
        <tr r="S56" s="2"/>
        <tr r="R56" s="2"/>
        <tr r="S57" s="2"/>
        <tr r="R57" s="2"/>
        <tr r="S58" s="2"/>
        <tr r="R58" s="2"/>
        <tr r="S59" s="2"/>
        <tr r="R59" s="2"/>
        <tr r="S97" s="2"/>
        <tr r="R97" s="2"/>
        <tr r="S98" s="2"/>
        <tr r="R98" s="2"/>
        <tr r="S99" s="2"/>
        <tr r="R99" s="2"/>
        <tr r="S22" s="3"/>
        <tr r="R22" s="3"/>
        <tr r="S55" s="3"/>
        <tr r="R55" s="3"/>
      </tp>
      <tp t="s">
        <v>#N/A Requesting Data...3821637752</v>
        <stp/>
        <stp>BDP|17384499112693902730</stp>
        <tr r="AF196" s="2"/>
        <tr r="AF196" s="2"/>
        <tr r="AF197" s="2"/>
        <tr r="AF197" s="2"/>
        <tr r="AF198" s="2"/>
        <tr r="AF198" s="2"/>
      </tp>
      <tp t="s">
        <v>#N/A Requesting Data...1776338150</v>
        <stp/>
        <stp>BDP|14167729269864035782</stp>
        <tr r="M14" s="2"/>
        <tr r="M14" s="2"/>
        <tr r="M14" s="2"/>
        <tr r="M117" s="2"/>
        <tr r="M117" s="2"/>
        <tr r="M117" s="2"/>
      </tp>
      <tp t="s">
        <v>#N/A Requesting Data...4114543004</v>
        <stp/>
        <stp>BDP|14681639308770705480</stp>
        <tr r="AT100" s="2"/>
        <tr r="AT100" s="2"/>
        <tr r="AT100" s="2"/>
        <tr r="H100" s="2"/>
        <tr r="H100" s="2"/>
        <tr r="H100" s="2"/>
        <tr r="AT147" s="2"/>
        <tr r="AT147" s="2"/>
        <tr r="AT147" s="2"/>
        <tr r="H147" s="2"/>
        <tr r="H147" s="2"/>
        <tr r="H147" s="2"/>
        <tr r="H165" s="2"/>
        <tr r="H165" s="2"/>
        <tr r="H165" s="2"/>
        <tr r="AT165" s="2"/>
        <tr r="AT165" s="2"/>
        <tr r="AT165" s="2"/>
        <tr r="H221" s="2"/>
        <tr r="H221" s="2"/>
        <tr r="H221" s="2"/>
        <tr r="AT221" s="2"/>
        <tr r="AT221" s="2"/>
        <tr r="AT221" s="2"/>
      </tp>
      <tp t="s">
        <v>#N/A Requesting Data...3140484640</v>
        <stp/>
        <stp>BDP|14710624932150660737</stp>
        <tr r="I9" s="3"/>
        <tr r="I9" s="3"/>
        <tr r="I9" s="3"/>
      </tp>
      <tp t="s">
        <v>#N/A Requesting Data...2801473686</v>
        <stp/>
        <stp>BDP|10371816777050317945</stp>
        <tr r="AP9" s="2"/>
        <tr r="AP43" s="2"/>
        <tr r="AP77" s="2"/>
        <tr r="AP159" s="2"/>
        <tr r="AP172" s="2"/>
        <tr r="AP173" s="2"/>
      </tp>
      <tp t="s">
        <v>#N/A Requesting Data...2094606002</v>
        <stp/>
        <stp>BDP|16069963986776519777</stp>
        <tr r="AI12" s="2"/>
      </tp>
      <tp t="s">
        <v>#N/A Requesting Data...2812453579</v>
        <stp/>
        <stp>BDP|14035366612217010762</stp>
        <tr r="Q116" s="5"/>
      </tp>
      <tp t="s">
        <v>#N/A Requesting Data...1781936065</v>
        <stp/>
        <stp>BDP|13642649354386243011</stp>
        <tr r="AS45" s="1"/>
        <tr r="L45" s="1"/>
        <tr r="L45" s="1"/>
      </tp>
      <tp t="s">
        <v>#N/A Requesting Data...1617362597</v>
        <stp/>
        <stp>BDP|11670062466037488677</stp>
        <tr r="Z91" s="1"/>
        <tr r="Z122" s="1"/>
      </tp>
      <tp t="s">
        <v>#N/A N/A</v>
        <stp/>
        <stp>BDP|15444075929801745084</stp>
        <tr r="S24" s="2"/>
        <tr r="R24" s="2"/>
        <tr r="S25" s="2"/>
        <tr r="R25" s="2"/>
        <tr r="S48" s="2"/>
        <tr r="R48" s="2"/>
        <tr r="S49" s="2"/>
        <tr r="R49" s="2"/>
        <tr r="S108" s="2"/>
        <tr r="R108" s="2"/>
        <tr r="S127" s="2"/>
        <tr r="R127" s="2"/>
        <tr r="S195" s="2"/>
        <tr r="R195" s="2"/>
        <tr r="S224" s="2"/>
        <tr r="R224" s="2"/>
      </tp>
      <tp t="s">
        <v>#N/A Requesting Data...2661301491</v>
        <stp/>
        <stp>BDP|11289275620315764277</stp>
        <tr r="AS105" s="3"/>
        <tr r="AS105" s="3"/>
        <tr r="AS105" s="3"/>
        <tr r="AS31" s="3"/>
        <tr r="AS31" s="3"/>
        <tr r="AS31" s="3"/>
      </tp>
      <tp t="s">
        <v>#N/A Requesting Data...4118277482</v>
        <stp/>
        <stp>BDP|17333194028177680511</stp>
        <tr r="AC39" s="2"/>
        <tr r="AC39" s="2"/>
        <tr r="AC72" s="2"/>
        <tr r="AC72" s="2"/>
      </tp>
      <tp t="s">
        <v>#N/A Requesting Data...3190579019</v>
        <stp/>
        <stp>BDP|14360357754605791101</stp>
        <tr r="AT46" s="3"/>
        <tr r="AT46" s="3"/>
        <tr r="AT46" s="3"/>
      </tp>
      <tp t="s">
        <v>#N/A Requesting Data...3608849261</v>
        <stp/>
        <stp>BDP|16437336433951876194</stp>
        <tr r="W101" s="2"/>
        <tr r="W166" s="2"/>
        <tr r="W167" s="2"/>
        <tr r="W27" s="2"/>
        <tr r="W5" s="2"/>
      </tp>
      <tp t="s">
        <v>#N/A Requesting Data...1862497667</v>
        <stp/>
        <stp>BDP|11212449264174607117</stp>
        <tr r="E38" s="1"/>
        <tr r="E58" s="1"/>
      </tp>
      <tp t="s">
        <v>#N/A Requesting Data...2880828959</v>
        <stp/>
        <stp>BDP|16546928875787325947</stp>
        <tr r="W107" s="2"/>
        <tr r="W17" s="2"/>
      </tp>
      <tp t="s">
        <v>#N/A Requesting Data...2144693854</v>
        <stp/>
        <stp>BDP|16688965286205165424</stp>
        <tr r="AL176" s="2"/>
      </tp>
      <tp t="s">
        <v>#N/A Requesting Data...3983667294</v>
        <stp/>
        <stp>BDP|10389522187073337805</stp>
        <tr r="AU36" s="1"/>
        <tr r="AU36" s="1"/>
        <tr r="AU36" s="1"/>
        <tr r="AU148" s="1"/>
        <tr r="AU148" s="1"/>
        <tr r="AU148" s="1"/>
      </tp>
      <tp t="s">
        <v>#N/A N/A</v>
        <stp/>
        <stp>BDP|16546549419293411792</stp>
        <tr r="AL115" s="1"/>
      </tp>
      <tp t="s">
        <v>#N/A Requesting Data...2565938972</v>
        <stp/>
        <stp>BDP|15702424270778992896</stp>
        <tr r="AE10" s="3"/>
        <tr r="AE10" s="3"/>
        <tr r="AE10" s="3"/>
      </tp>
      <tp t="s">
        <v>#N/A Requesting Data...3681954808</v>
        <stp/>
        <stp>BDP|17424400957580249040</stp>
        <tr r="Z148" s="1"/>
        <tr r="Z36" s="1"/>
      </tp>
      <tp t="s">
        <v>#N/A Requesting Data...2445302657</v>
        <stp/>
        <stp>BDP|10649743967571377636</stp>
        <tr r="Y4" s="5"/>
        <tr r="Y4" s="5"/>
        <tr r="Y4" s="5"/>
      </tp>
      <tp t="s">
        <v>#N/A Requesting Data...2386926153</v>
        <stp/>
        <stp>BDP|15995229117821895113</stp>
        <tr r="AS35" s="1"/>
        <tr r="L35" s="1"/>
        <tr r="L35" s="1"/>
        <tr r="AS139" s="1"/>
        <tr r="L139" s="1"/>
        <tr r="L139" s="1"/>
        <tr r="AS205" s="1"/>
        <tr r="L205" s="1"/>
        <tr r="L205" s="1"/>
      </tp>
      <tp t="s">
        <v>#N/A Requesting Data...2110121494</v>
        <stp/>
        <stp>BDP|12161944854538254062</stp>
        <tr r="M119" s="1"/>
        <tr r="M119" s="1"/>
        <tr r="M86" s="1"/>
        <tr r="M86" s="1"/>
      </tp>
      <tp t="s">
        <v>#N/A Requesting Data...3155810430</v>
        <stp/>
        <stp>BDP|17944411326503833433</stp>
        <tr r="AS38" s="1"/>
        <tr r="AS58" s="1"/>
        <tr r="L38" s="1"/>
        <tr r="L38" s="1"/>
        <tr r="L58" s="1"/>
        <tr r="L58" s="1"/>
      </tp>
      <tp t="s">
        <v>#N/A Requesting Data...3254384891</v>
        <stp/>
        <stp>BDP|10148736767310441742</stp>
        <tr r="M159" s="1"/>
        <tr r="M159" s="1"/>
      </tp>
      <tp t="s">
        <v>#N/A Requesting Data...3554684693</v>
        <stp/>
        <stp>BDP|15945358011909111893</stp>
        <tr r="AV36" s="2"/>
        <tr r="AV36" s="2"/>
        <tr r="AV96" s="2"/>
        <tr r="AV96" s="2"/>
        <tr r="AV126" s="2"/>
        <tr r="AV126" s="2"/>
      </tp>
      <tp t="s">
        <v>#N/A Requesting Data...2220771280</v>
        <stp/>
        <stp>BDP|10205634505607532746</stp>
        <tr r="Z197" s="1"/>
      </tp>
      <tp t="s">
        <v>#N/A Requesting Data...2023351831</v>
        <stp/>
        <stp>BDP|14969892051019257664</stp>
        <tr r="I3" s="1"/>
        <tr r="I75" s="1"/>
      </tp>
      <tp t="s">
        <v>#N/A Requesting Data...4193340402</v>
        <stp/>
        <stp>BDP|14830256903140265089</stp>
        <tr r="F26" s="1"/>
        <tr r="F131" s="1"/>
      </tp>
      <tp t="s">
        <v>#N/A Requesting Data...3667701002</v>
        <stp/>
        <stp>BDP|13510885290153195787</stp>
        <tr r="K128" s="2"/>
        <tr r="K128" s="2"/>
        <tr r="K128" s="2"/>
        <tr r="K227" s="2"/>
        <tr r="K227" s="2"/>
        <tr r="K227" s="2"/>
      </tp>
      <tp t="s">
        <v>#N/A Requesting Data...3601408701</v>
        <stp/>
        <stp>BDP|16405263241885319340</stp>
        <tr r="E192" s="1"/>
      </tp>
      <tp t="s">
        <v>#N/A N/A</v>
        <stp/>
        <stp>BDP|11484971185171372716</stp>
        <tr r="N56" s="1"/>
      </tp>
      <tp t="s">
        <v>#N/A Requesting Data...2371789137</v>
        <stp/>
        <stp>BDP|11916088304062993588</stp>
        <tr r="AL55" s="3"/>
        <tr r="AL55" s="3"/>
      </tp>
      <tp t="s">
        <v>#N/A Requesting Data...2162353143</v>
        <stp/>
        <stp>BDP|17824613266565850439</stp>
        <tr r="H30" s="3"/>
        <tr r="H30" s="3"/>
        <tr r="H30" s="3"/>
        <tr r="H37" s="3"/>
        <tr r="H37" s="3"/>
        <tr r="H37" s="3"/>
      </tp>
      <tp t="s">
        <v>#N/A Requesting Data...2901006691</v>
        <stp/>
        <stp>BDP|11239648222490106310</stp>
        <tr r="W124" s="2"/>
        <tr r="W188" s="2"/>
        <tr r="W189" s="2"/>
      </tp>
      <tp t="s">
        <v>#N/A N/A</v>
        <stp/>
        <stp>BDP|18189866828130325483</stp>
        <tr r="J186" s="1"/>
      </tp>
      <tp t="s">
        <v>#N/A Requesting Data...3532344774</v>
        <stp/>
        <stp>BDP|15051969993096053517</stp>
        <tr r="AK187" s="1"/>
        <tr r="AK187" s="1"/>
        <tr r="AK187" s="1"/>
      </tp>
      <tp t="s">
        <v>#N/A Requesting Data...2321237237</v>
        <stp/>
        <stp>BDP|10939697959952883758</stp>
        <tr r="AN8" s="2"/>
      </tp>
      <tp t="s">
        <v>#N/A Requesting Data...2947463601</v>
        <stp/>
        <stp>BDP|17090028330883441121</stp>
        <tr r="I120" s="5"/>
      </tp>
      <tp t="s">
        <v>#N/A Requesting Data...2870068757</v>
        <stp/>
        <stp>BDP|13162235670924109479</stp>
        <tr r="AM54" s="3"/>
        <tr r="AM54" s="3"/>
        <tr r="AM54" s="3"/>
      </tp>
      <tp t="s">
        <v>#N/A Requesting Data...4176042841</v>
        <stp/>
        <stp>BDP|13341710180928375259</stp>
        <tr r="Q57" s="3"/>
        <tr r="Q70" s="3"/>
      </tp>
      <tp t="s">
        <v>#N/A Requesting Data...3678605205</v>
        <stp/>
        <stp>BDP|11260894020135690899</stp>
        <tr r="X79" s="1"/>
      </tp>
      <tp t="s">
        <v>#N/A Requesting Data...2266683687</v>
        <stp/>
        <stp>BDP|18026709923529285254</stp>
        <tr r="Q67" s="2"/>
      </tp>
      <tp t="s">
        <v>#N/A Requesting Data...2673503989</v>
        <stp/>
        <stp>BDP|12129560938823835138</stp>
        <tr r="E4" s="1"/>
      </tp>
      <tp t="s">
        <v>#N/A Requesting Data...2278433161</v>
        <stp/>
        <stp>BDP|14380341165503041469</stp>
        <tr r="M34" s="2"/>
        <tr r="M34" s="2"/>
        <tr r="M34" s="2"/>
        <tr r="M65" s="2"/>
        <tr r="M65" s="2"/>
        <tr r="M65" s="2"/>
      </tp>
      <tp t="s">
        <v>#N/A Requesting Data...4200684267</v>
        <stp/>
        <stp>BDP|11549802427574117975</stp>
        <tr r="H103" s="2"/>
        <tr r="H103" s="2"/>
        <tr r="H103" s="2"/>
        <tr r="AT103" s="2"/>
        <tr r="AT103" s="2"/>
        <tr r="AT103" s="2"/>
      </tp>
      <tp t="s">
        <v>#N/A Requesting Data...4290566887</v>
        <stp/>
        <stp>BDP|12194664705932761015</stp>
        <tr r="X130" s="1"/>
      </tp>
      <tp t="s">
        <v>#N/A Requesting Data...3150141314</v>
        <stp/>
        <stp>BDP|14023213547576551276</stp>
        <tr r="F34" s="3"/>
      </tp>
      <tp t="s">
        <v>#N/A Requesting Data...3171220173</v>
        <stp/>
        <stp>BDP|15848981357037752846</stp>
        <tr r="AU24" s="1"/>
        <tr r="AU24" s="1"/>
        <tr r="AU24" s="1"/>
      </tp>
      <tp t="s">
        <v>#N/A Requesting Data...4105451575</v>
        <stp/>
        <stp>BDP|12526552300726451707</stp>
        <tr r="N168" s="2"/>
        <tr r="N168" s="2"/>
        <tr r="N168" s="2"/>
        <tr r="N169" s="2"/>
        <tr r="N169" s="2"/>
        <tr r="N169" s="2"/>
      </tp>
      <tp t="s">
        <v>#N/A Requesting Data...2846590144</v>
        <stp/>
        <stp>BDP|13895096423422699506</stp>
        <tr r="H90" s="1"/>
        <tr r="H90" s="1"/>
      </tp>
      <tp t="s">
        <v>#N/A Requesting Data...1922775516</v>
        <stp/>
        <stp>BDP|10341067033877804292</stp>
        <tr r="AK3" s="1"/>
        <tr r="AK3" s="1"/>
        <tr r="AK3" s="1"/>
        <tr r="AK75" s="1"/>
        <tr r="AK75" s="1"/>
        <tr r="AK75" s="1"/>
      </tp>
      <tp t="s">
        <v>#N/A Requesting Data...3982636292</v>
        <stp/>
        <stp>BDP|11250253372977478560</stp>
        <tr r="AP10" s="3"/>
        <tr r="AP10" s="3"/>
        <tr r="AP10" s="3"/>
      </tp>
      <tp t="s">
        <v>#N/A Requesting Data...3901473196</v>
        <stp/>
        <stp>BDP|17889370259326226131</stp>
        <tr r="Q79" s="2"/>
      </tp>
      <tp t="s">
        <v>#N/A Requesting Data...3014295360</v>
        <stp/>
        <stp>BDP|12961398035464426067</stp>
        <tr r="Q10" s="3"/>
      </tp>
      <tp t="s">
        <v>#N/A Requesting Data...3330299165</v>
        <stp/>
        <stp>BDP|14551649111526540322</stp>
        <tr r="F83" s="1"/>
      </tp>
      <tp t="s">
        <v>#N/A Requesting Data...2002841503</v>
        <stp/>
        <stp>BDP|14347394912205698595</stp>
        <tr r="K103" s="3"/>
      </tp>
      <tp t="s">
        <v>#N/A Requesting Data...3650512264</v>
        <stp/>
        <stp>BDP|10100833685113367539</stp>
        <tr r="V111" s="1"/>
      </tp>
      <tp t="s">
        <v>#N/A Requesting Data...2056654481</v>
        <stp/>
        <stp>BDP|18390504832000208840</stp>
        <tr r="Y46" s="1"/>
      </tp>
      <tp t="s">
        <v>#N/A Requesting Data...1850721662</v>
        <stp/>
        <stp>BDP|16236005717246712759</stp>
        <tr r="AK37" s="3"/>
        <tr r="AK37" s="3"/>
        <tr r="AK37" s="3"/>
        <tr r="AK30" s="3"/>
        <tr r="AK30" s="3"/>
        <tr r="AK30" s="3"/>
      </tp>
      <tp t="s">
        <v>#N/A Requesting Data...4115783154</v>
        <stp/>
        <stp>BDP|10742405610495261620</stp>
        <tr r="AD187" s="1"/>
      </tp>
      <tp t="s">
        <v>#N/A Requesting Data...3557704035</v>
        <stp/>
        <stp>BDP|18069671763509167727</stp>
        <tr r="AL103" s="3"/>
        <tr r="AL103" s="3"/>
        <tr r="AL103" s="3"/>
      </tp>
      <tp t="s">
        <v>#N/A Requesting Data...1838536040</v>
        <stp/>
        <stp>BDP|11324590978455278072</stp>
        <tr r="AN54" s="2"/>
      </tp>
      <tp t="s">
        <v>#N/A Requesting Data...4258182079</v>
        <stp/>
        <stp>BDP|14533835696412663116</stp>
        <tr r="AD58" s="2"/>
        <tr r="AD58" s="2"/>
        <tr r="AD58" s="2"/>
      </tp>
      <tp t="s">
        <v>#N/A Requesting Data...3201763964</v>
        <stp/>
        <stp>BDP|13338745363002355602</stp>
        <tr r="AE45" s="1"/>
      </tp>
      <tp t="s">
        <v>#N/A Requesting Data...3873620420</v>
        <stp/>
        <stp>BDP|16372946406658635104</stp>
        <tr r="Q139" s="5"/>
      </tp>
      <tp t="s">
        <v>#N/A Requesting Data...4124970690</v>
        <stp/>
        <stp>BDP|15375527230663532635</stp>
        <tr r="Q63" s="3"/>
        <tr r="Q90" s="3"/>
      </tp>
      <tp t="s">
        <v>#N/A Requesting Data...2464675686</v>
        <stp/>
        <stp>BDP|12433433417215602417</stp>
        <tr r="AD53" s="3"/>
        <tr r="AD53" s="3"/>
        <tr r="AD53" s="3"/>
      </tp>
      <tp t="s">
        <v>#N/A Requesting Data...2528941301</v>
        <stp/>
        <stp>BDP|16464667071349620825</stp>
        <tr r="AK82" s="3"/>
        <tr r="AK82" s="3"/>
        <tr r="AK82" s="3"/>
      </tp>
      <tp t="s">
        <v>#N/A Requesting Data...3934148119</v>
        <stp/>
        <stp>BDP|13831016197115029992</stp>
        <tr r="AH14" s="3"/>
        <tr r="AH14" s="3"/>
        <tr r="AH14" s="3"/>
      </tp>
      <tp t="s">
        <v>#N/A Requesting Data...2236402672</v>
        <stp/>
        <stp>BDP|15996805992182877051</stp>
        <tr r="AD93" s="3"/>
        <tr r="AD93" s="3"/>
        <tr r="AD93" s="3"/>
      </tp>
      <tp t="s">
        <v>#N/A N/A</v>
        <stp/>
        <stp>BDP|17365033023312494115</stp>
        <tr r="J192" s="1"/>
      </tp>
      <tp t="s">
        <v>#N/A N/A</v>
        <stp/>
        <stp>BDP|10808996258053990966</stp>
        <tr r="D16" s="10"/>
      </tp>
      <tp t="s">
        <v>#N/A Requesting Data...1887176388</v>
        <stp/>
        <stp>BDP|11912394127413304528</stp>
        <tr r="M8" s="2"/>
        <tr r="M8" s="2"/>
        <tr r="M8" s="2"/>
      </tp>
      <tp t="s">
        <v>#N/A Requesting Data...2333756376</v>
        <stp/>
        <stp>BDP|12871295722476466218</stp>
        <tr r="AO7" s="1"/>
      </tp>
      <tp t="s">
        <v>#N/A Requesting Data...4003696363</v>
        <stp/>
        <stp>BDP|13972723133946871765</stp>
        <tr r="H121" s="1"/>
        <tr r="H121" s="1"/>
        <tr r="H49" s="1"/>
        <tr r="H49" s="1"/>
      </tp>
      <tp t="s">
        <v>#N/A Requesting Data...3557131490</v>
        <stp/>
        <stp>BDP|12163029409351554594</stp>
        <tr r="H4" s="5"/>
      </tp>
      <tp t="s">
        <v>#N/A Requesting Data...3958717223</v>
        <stp/>
        <stp>BDP|14116072934661616027</stp>
        <tr r="J105" s="5"/>
        <tr r="J105" s="5"/>
      </tp>
      <tp t="s">
        <v>#N/A Requesting Data...2590260262</v>
        <stp/>
        <stp>BDP|15330113742034271244</stp>
        <tr r="M38" s="3"/>
        <tr r="M38" s="3"/>
        <tr r="M38" s="3"/>
      </tp>
      <tp t="s">
        <v>#N/A Requesting Data...2825665954</v>
        <stp/>
        <stp>BDP|11994285034773083532</stp>
        <tr r="H69" s="1"/>
      </tp>
      <tp t="s">
        <v>#N/A Requesting Data...2030071020</v>
        <stp/>
        <stp>BDP|15380289076474874233</stp>
        <tr r="I91" s="3"/>
        <tr r="I91" s="3"/>
        <tr r="I91" s="3"/>
      </tp>
      <tp t="s">
        <v>#N/A Requesting Data...2656702642</v>
        <stp/>
        <stp>BDP|10072021271483464214</stp>
        <tr r="Q58" s="3"/>
        <tr r="Q71" s="3"/>
      </tp>
      <tp t="s">
        <v>#N/A Requesting Data...1897833670</v>
        <stp/>
        <stp>BDP|12231410875613032406</stp>
        <tr r="Y68" s="5"/>
        <tr r="Y68" s="5"/>
        <tr r="Y68" s="5"/>
      </tp>
      <tp t="s">
        <v>#N/A Requesting Data...3998953373</v>
        <stp/>
        <stp>BDP|16666718346854516720</stp>
        <tr r="Q7" s="3"/>
      </tp>
      <tp t="s">
        <v>#N/A Requesting Data...4270154585</v>
        <stp/>
        <stp>BDP|16993804709360191871</stp>
        <tr r="H78" s="5"/>
      </tp>
      <tp t="s">
        <v>#N/A Requesting Data...3371476432</v>
        <stp/>
        <stp>BDP|12373672547632417414</stp>
        <tr r="AL25" s="2"/>
        <tr r="AL49" s="2"/>
        <tr r="AL108" s="2"/>
        <tr r="AL127" s="2"/>
        <tr r="AL195" s="2"/>
      </tp>
      <tp t="s">
        <v>#N/A Requesting Data...2062711169</v>
        <stp/>
        <stp>BDP|15007639749035946458</stp>
        <tr r="Q196" s="2"/>
        <tr r="Q197" s="2"/>
        <tr r="Q198" s="2"/>
      </tp>
      <tp t="s">
        <v>#N/A Requesting Data...2388817046</v>
        <stp/>
        <stp>BDP|18333800775385908495</stp>
        <tr r="AU5" s="2"/>
        <tr r="AU5" s="2"/>
        <tr r="AU5" s="2"/>
        <tr r="AU27" s="2"/>
        <tr r="AU27" s="2"/>
        <tr r="AU27" s="2"/>
        <tr r="AU101" s="2"/>
        <tr r="AU101" s="2"/>
        <tr r="AU101" s="2"/>
        <tr r="AU166" s="2"/>
        <tr r="AU166" s="2"/>
        <tr r="AU166" s="2"/>
        <tr r="AU167" s="2"/>
        <tr r="AU167" s="2"/>
        <tr r="AU167" s="2"/>
      </tp>
      <tp t="s">
        <v>#N/A Requesting Data...2143810785</v>
        <stp/>
        <stp>BDP|16125655757610225376</stp>
        <tr r="J90" s="2"/>
        <tr r="J123" s="2"/>
        <tr r="J174" s="2"/>
        <tr r="J175" s="2"/>
      </tp>
      <tp t="s">
        <v>#N/A Requesting Data...3904116051</v>
        <stp/>
        <stp>BDP|16326447654538102945</stp>
        <tr r="Y17" s="5"/>
        <tr r="Y17" s="5"/>
        <tr r="Y17" s="5"/>
      </tp>
      <tp t="s">
        <v>#N/A Requesting Data...3849665902</v>
        <stp/>
        <stp>BDP|16039876940095718960</stp>
        <tr r="K39" s="3"/>
      </tp>
      <tp t="s">
        <v>#N/A Requesting Data...3434803794</v>
        <stp/>
        <stp>BDP|13492812008514257861</stp>
        <tr r="AM102" s="1"/>
        <tr r="AM102" s="1"/>
        <tr r="AM108" s="1"/>
        <tr r="AM108" s="1"/>
      </tp>
      <tp t="s">
        <v>#N/A Requesting Data...3850461924</v>
        <stp/>
        <stp>BDP|17077995784825352475</stp>
        <tr r="AU197" s="1"/>
        <tr r="AU197" s="1"/>
        <tr r="AU197" s="1"/>
      </tp>
      <tp t="s">
        <v>#N/A Requesting Data...3250695151</v>
        <stp/>
        <stp>BDP|10148189344994391677</stp>
        <tr r="AS100" s="2"/>
        <tr r="AS147" s="2"/>
        <tr r="AS165" s="2"/>
        <tr r="AS221" s="2"/>
      </tp>
      <tp t="s">
        <v>#N/A Requesting Data...3428952243</v>
        <stp/>
        <stp>BDP|11070831972371835809</stp>
        <tr r="AP5" s="3"/>
        <tr r="AP5" s="3"/>
        <tr r="AP5" s="3"/>
        <tr r="AP67" s="3"/>
        <tr r="AP67" s="3"/>
        <tr r="AP67" s="3"/>
        <tr r="AP81" s="3"/>
        <tr r="AP81" s="3"/>
        <tr r="AP81" s="3"/>
        <tr r="AP86" s="3"/>
        <tr r="AP86" s="3"/>
        <tr r="AP86" s="3"/>
        <tr r="AP94" s="3"/>
        <tr r="AP94" s="3"/>
        <tr r="AP94" s="3"/>
      </tp>
      <tp t="s">
        <v>#N/A Requesting Data...3576061291</v>
        <stp/>
        <stp>BDP|12882045941318142954</stp>
        <tr r="Y54" s="1"/>
      </tp>
      <tp t="s">
        <v>#N/A Requesting Data...3847130846</v>
        <stp/>
        <stp>BDP|10812204954176038659</stp>
        <tr r="E46" s="2"/>
        <tr r="E89" s="2"/>
      </tp>
      <tp t="s">
        <v>#N/A Requesting Data...4097436421</v>
        <stp/>
        <stp>BDP|15995334328517205494</stp>
        <tr r="Q54" s="5"/>
      </tp>
      <tp t="s">
        <v>#N/A Requesting Data...3953215659</v>
        <stp/>
        <stp>BDP|10234376773595920661</stp>
        <tr r="F3" s="2"/>
      </tp>
      <tp t="s">
        <v>#N/A Requesting Data...3009237824</v>
        <stp/>
        <stp>BDP|16821667836783186709</stp>
        <tr r="K82" s="3"/>
      </tp>
      <tp t="s">
        <v>#N/A Requesting Data...1869894714</v>
        <stp/>
        <stp>BDP|14547833235540957834</stp>
        <tr r="AG144" s="2"/>
        <tr r="AG144" s="2"/>
        <tr r="AG144" s="2"/>
      </tp>
      <tp t="s">
        <v>#N/A Requesting Data...1886974339</v>
        <stp/>
        <stp>BDP|14041097015861119348</stp>
        <tr r="AG49" s="3"/>
        <tr r="AG49" s="3"/>
        <tr r="AG49" s="3"/>
      </tp>
      <tp t="s">
        <v>#N/A Requesting Data...3099228310</v>
        <stp/>
        <stp>BDP|11223537823143877231</stp>
        <tr r="F179" s="1"/>
      </tp>
      <tp t="s">
        <v>#N/A Requesting Data...2041621666</v>
        <stp/>
        <stp>BDP|16349245722546532795</stp>
        <tr r="AQ50" s="2"/>
      </tp>
      <tp t="s">
        <v>#N/A Requesting Data...3430325901</v>
        <stp/>
        <stp>BDP|14025396310173464241</stp>
        <tr r="AT208" s="1"/>
        <tr r="AT6" s="1"/>
      </tp>
      <tp t="s">
        <v>#N/A Requesting Data...4213343580</v>
        <stp/>
        <stp>BDP|11302094775578264945</stp>
        <tr r="F46" s="5"/>
        <tr r="F90" s="5"/>
      </tp>
      <tp t="s">
        <v>#N/A Requesting Data...3990697780</v>
        <stp/>
        <stp>BDP|15254983705369753212</stp>
        <tr r="AT3" s="1"/>
        <tr r="AT75" s="1"/>
      </tp>
      <tp t="s">
        <v>#N/A Requesting Data...2306005280</v>
        <stp/>
        <stp>BDP|10344705318401728056</stp>
        <tr r="J8" s="3"/>
        <tr r="J8" s="3"/>
        <tr r="J8" s="3"/>
      </tp>
      <tp t="s">
        <v>#N/A Requesting Data...4085206712</v>
        <stp/>
        <stp>BDP|15978550560523166245</stp>
        <tr r="M206" s="1"/>
        <tr r="M206" s="1"/>
      </tp>
      <tp t="s">
        <v>#N/A Requesting Data...2099938170</v>
        <stp/>
        <stp>BDP|13223480953471826485</stp>
        <tr r="E13" s="1"/>
      </tp>
      <tp t="s">
        <v>#N/A Requesting Data...1971526071</v>
        <stp/>
        <stp>BDP|15920059827300605048</stp>
        <tr r="V56" s="1"/>
      </tp>
      <tp t="s">
        <v>#N/A Requesting Data...4189901818</v>
        <stp/>
        <stp>BDP|13548206318054137351</stp>
        <tr r="AL73" s="1"/>
      </tp>
      <tp t="s">
        <v>#N/A Requesting Data...2499946654</v>
        <stp/>
        <stp>BDP|14868257778145433384</stp>
        <tr r="AC103" s="2"/>
        <tr r="AC103" s="2"/>
      </tp>
      <tp t="s">
        <v>#N/A Requesting Data...2173426233</v>
        <stp/>
        <stp>BDP|17456537814157311395</stp>
        <tr r="H46" s="5"/>
      </tp>
      <tp t="s">
        <v>#N/A Requesting Data...1934489104</v>
        <stp/>
        <stp>BDP|14529616088279583408</stp>
        <tr r="AM85" s="1"/>
        <tr r="AM85" s="1"/>
      </tp>
      <tp t="s">
        <v>#N/A Requesting Data...3996779696</v>
        <stp/>
        <stp>BDP|13356753439619009966</stp>
        <tr r="AA194" s="1"/>
      </tp>
      <tp t="s">
        <v>#N/A Requesting Data...1970901901</v>
        <stp/>
        <stp>BDP|10876416998233163991</stp>
        <tr r="AN23" s="2"/>
        <tr r="AN95" s="2"/>
        <tr r="AN156" s="2"/>
        <tr r="AN225" s="2"/>
      </tp>
      <tp t="s">
        <v>#N/A Requesting Data...3181953677</v>
        <stp/>
        <stp>BDP|12221105204310601490</stp>
        <tr r="H162" s="1"/>
        <tr r="H162" s="1"/>
      </tp>
      <tp t="s">
        <v>#N/A Requesting Data...1623389793</v>
        <stp/>
        <stp>BDP|11863874826055081911</stp>
        <tr r="AK86" s="1"/>
        <tr r="AK86" s="1"/>
        <tr r="AK86" s="1"/>
        <tr r="AK119" s="1"/>
        <tr r="AK119" s="1"/>
        <tr r="AK119" s="1"/>
      </tp>
      <tp t="s">
        <v>#N/A Requesting Data...3486684088</v>
        <stp/>
        <stp>BDP|17299400989644470873</stp>
        <tr r="AS69" s="1"/>
        <tr r="L69" s="1"/>
        <tr r="L69" s="1"/>
      </tp>
      <tp t="s">
        <v>#N/A Requesting Data...2572866346</v>
        <stp/>
        <stp>BDP|16219097044464187160</stp>
        <tr r="M8" s="3"/>
        <tr r="M8" s="3"/>
        <tr r="M8" s="3"/>
      </tp>
      <tp t="s">
        <v>#N/A Requesting Data...3253813017</v>
        <stp/>
        <stp>BDP|10807616097591236949</stp>
        <tr r="E57" s="2"/>
      </tp>
      <tp t="s">
        <v>#N/A Requesting Data...3166187083</v>
        <stp/>
        <stp>BDP|13724380681826171974</stp>
        <tr r="AL49" s="3"/>
        <tr r="AL49" s="3"/>
        <tr r="AL49" s="3"/>
      </tp>
      <tp t="s">
        <v>#N/A Requesting Data...2340103320</v>
        <stp/>
        <stp>BDP|11096727828134535774</stp>
        <tr r="V123" s="1"/>
        <tr r="V185" s="1"/>
      </tp>
      <tp t="s">
        <v>#N/A Requesting Data...2718991128</v>
        <stp/>
        <stp>BDP|16480180033074280758</stp>
        <tr r="AK162" s="1"/>
        <tr r="AK162" s="1"/>
        <tr r="AK162" s="1"/>
      </tp>
      <tp t="s">
        <v>#N/A Requesting Data...4080050836</v>
        <stp/>
        <stp>BDP|17881912894560668036</stp>
        <tr r="AN152" s="2"/>
      </tp>
      <tp t="s">
        <v>#N/A Requesting Data...4115706048</v>
        <stp/>
        <stp>BDP|18305910534673786691</stp>
        <tr r="Y133" s="5"/>
        <tr r="Y133" s="5"/>
        <tr r="Y133" s="5"/>
      </tp>
      <tp t="s">
        <v>#N/A Requesting Data...4113011565</v>
        <stp/>
        <stp>BDP|13273535718345243539</stp>
        <tr r="Z109" s="1"/>
        <tr r="Z161" s="1"/>
        <tr r="Z98" s="1"/>
        <tr r="Z99" s="1"/>
      </tp>
      <tp t="s">
        <v>#N/A Requesting Data...2079461391</v>
        <stp/>
        <stp>BDP|14352727951752053383</stp>
        <tr r="M92" s="1"/>
        <tr r="M92" s="1"/>
      </tp>
      <tp t="s">
        <v>#N/A Requesting Data...2464654175</v>
        <stp/>
        <stp>BDP|13151670604132952032</stp>
        <tr r="W112" s="1"/>
        <tr r="W66" s="1"/>
      </tp>
      <tp t="s">
        <v>#N/A Requesting Data...2420447244</v>
        <stp/>
        <stp>BDP|15660782967732072116</stp>
        <tr r="AG19" s="3"/>
        <tr r="AG19" s="3"/>
        <tr r="AG19" s="3"/>
      </tp>
      <tp t="s">
        <v>#N/A Requesting Data...2991638334</v>
        <stp/>
        <stp>BDP|16944967437903315839</stp>
        <tr r="AK7" s="2"/>
        <tr r="AK7" s="2"/>
        <tr r="AK7" s="2"/>
      </tp>
      <tp t="s">
        <v>#N/A Requesting Data...3504009324</v>
        <stp/>
        <stp>BDP|10385909167529963153</stp>
        <tr r="Q80" s="2"/>
      </tp>
      <tp t="s">
        <v>#N/A Requesting Data...1905161575</v>
        <stp/>
        <stp>BDP|16566116012767855663</stp>
        <tr r="AT22" s="3"/>
        <tr r="AT22" s="3"/>
        <tr r="AT22" s="3"/>
      </tp>
      <tp t="s">
        <v>#N/A Requesting Data...3997677059</v>
        <stp/>
        <stp>BDP|10319064821415974057</stp>
        <tr r="M13" s="2"/>
        <tr r="M13" s="2"/>
        <tr r="M13" s="2"/>
        <tr r="M155" s="2"/>
        <tr r="M155" s="2"/>
        <tr r="M155" s="2"/>
        <tr r="M219" s="2"/>
        <tr r="M219" s="2"/>
        <tr r="M219" s="2"/>
      </tp>
      <tp t="s">
        <v>#N/A Requesting Data...4184143095</v>
        <stp/>
        <stp>BDP|10559139113195945248</stp>
        <tr r="I8" s="8"/>
        <tr r="I9" s="8"/>
      </tp>
      <tp t="s">
        <v>#N/A Requesting Data...2733648709</v>
        <stp/>
        <stp>BDP|14773634576183242186</stp>
        <tr r="M151" s="1"/>
        <tr r="M151" s="1"/>
      </tp>
      <tp t="s">
        <v>#N/A Requesting Data...3799626130</v>
        <stp/>
        <stp>BDP|11058307935796434093</stp>
        <tr r="E189" s="1"/>
      </tp>
      <tp t="s">
        <v>#N/A Requesting Data...2228344276</v>
        <stp/>
        <stp>BDP|15350152344135965235</stp>
        <tr r="AS21" s="1"/>
      </tp>
      <tp t="s">
        <v>#N/A Requesting Data...3602283984</v>
        <stp/>
        <stp>BDP|13861819083465052114</stp>
        <tr r="BC63" s="3"/>
        <tr r="BC90" s="3"/>
      </tp>
      <tp t="s">
        <v>#N/A Requesting Data...1807879355</v>
        <stp/>
        <stp>BDP|14932656101870563532</stp>
        <tr r="W84" s="1"/>
      </tp>
      <tp t="s">
        <v>#N/A Requesting Data...2268293945</v>
        <stp/>
        <stp>BDP|14278462653900411282</stp>
        <tr r="AQ152" s="2"/>
      </tp>
      <tp t="s">
        <v>#N/A Requesting Data...2167284575</v>
        <stp/>
        <stp>BDP|14462058461635326085</stp>
        <tr r="AC55" s="3"/>
        <tr r="AC55" s="3"/>
        <tr r="AC55" s="3"/>
      </tp>
      <tp t="s">
        <v>#N/A Requesting Data...3318103641</v>
        <stp/>
        <stp>BDP|10322768719470760107</stp>
        <tr r="I93" s="3"/>
        <tr r="I93" s="3"/>
        <tr r="I93" s="3"/>
      </tp>
      <tp t="s">
        <v>#N/A Requesting Data...2869012866</v>
        <stp/>
        <stp>BDP|10823264401971432403</stp>
        <tr r="M16" s="3"/>
        <tr r="M16" s="3"/>
        <tr r="M16" s="3"/>
      </tp>
      <tp t="s">
        <v>#N/A Requesting Data...3791162697</v>
        <stp/>
        <stp>BDP|17043205326309975948</stp>
        <tr r="AT82" s="1"/>
      </tp>
      <tp t="s">
        <v>#N/A Requesting Data...2554673335</v>
        <stp/>
        <stp>BDP|14230070629345270455</stp>
        <tr r="H5" s="1"/>
        <tr r="H5" s="1"/>
        <tr r="H146" s="1"/>
        <tr r="H146" s="1"/>
      </tp>
      <tp t="s">
        <v>#N/A Requesting Data...3928138758</v>
        <stp/>
        <stp>BDP|11361621749800493477</stp>
        <tr r="AF56" s="3"/>
        <tr r="AF56" s="3"/>
        <tr r="AF68" s="3"/>
        <tr r="AF68" s="3"/>
      </tp>
      <tp t="s">
        <v>#N/A Requesting Data...3480870369</v>
        <stp/>
        <stp>BDP|12176688642847740072</stp>
        <tr r="J105" s="3"/>
        <tr r="J105" s="3"/>
        <tr r="J31" s="3"/>
        <tr r="J31" s="3"/>
      </tp>
      <tp t="s">
        <v>#N/A Requesting Data...2920639940</v>
        <stp/>
        <stp>BDP|16016542789639515535</stp>
        <tr r="BC62" s="2"/>
      </tp>
      <tp t="s">
        <v>#N/A Requesting Data...4222659594</v>
        <stp/>
        <stp>BDP|14532787981038509425</stp>
        <tr r="AO45" s="1"/>
      </tp>
      <tp t="s">
        <v>#N/A Requesting Data...2833998443</v>
        <stp/>
        <stp>BDP|10962074417703149531</stp>
        <tr r="L179" s="1"/>
        <tr r="L179" s="1"/>
        <tr r="AS179" s="1"/>
      </tp>
      <tp t="s">
        <v>#N/A Requesting Data...4132813555</v>
        <stp/>
        <stp>BDP|18240844074096109680</stp>
        <tr r="AE176" s="1"/>
      </tp>
      <tp t="s">
        <v>#N/A Requesting Data...1685738405</v>
        <stp/>
        <stp>BDP|17819007753787347232</stp>
        <tr r="AD126" s="1"/>
        <tr r="AD168" s="1"/>
      </tp>
      <tp t="s">
        <v>#N/A Requesting Data...2397645843</v>
        <stp/>
        <stp>BDP|12929306168261873124</stp>
        <tr r="Q20" s="5"/>
      </tp>
      <tp t="s">
        <v>#N/A Requesting Data...2947025897</v>
        <stp/>
        <stp>BDP|15390116562057238299</stp>
        <tr r="H88" s="5"/>
      </tp>
      <tp t="s">
        <v>#N/A Requesting Data...2348772091</v>
        <stp/>
        <stp>BDP|14218604527191926673</stp>
        <tr r="I73" s="2"/>
        <tr r="I111" s="2"/>
        <tr r="I180" s="2"/>
        <tr r="I181" s="2"/>
      </tp>
      <tp t="s">
        <v>#N/A Requesting Data...1547844781</v>
        <stp/>
        <stp>BDP|18393823679808029834</stp>
        <tr r="AC32" s="2"/>
        <tr r="AC32" s="2"/>
        <tr r="AC223" s="2"/>
        <tr r="AC223" s="2"/>
        <tr r="AC233" s="2"/>
        <tr r="AC233" s="2"/>
      </tp>
      <tp t="s">
        <v>#N/A Requesting Data...2757062730</v>
        <stp/>
        <stp>BDP|17424056813837896611</stp>
        <tr r="AS132" s="2"/>
      </tp>
      <tp t="s">
        <v>#N/A Requesting Data...3325921331</v>
        <stp/>
        <stp>BDP|15880166877365194130</stp>
        <tr r="K68" s="2"/>
        <tr r="K68" s="2"/>
        <tr r="K68" s="2"/>
        <tr r="K131" s="2"/>
        <tr r="K131" s="2"/>
        <tr r="K131" s="2"/>
        <tr r="K153" s="2"/>
        <tr r="K153" s="2"/>
        <tr r="K153" s="2"/>
      </tp>
      <tp t="s">
        <v>#N/A Requesting Data...2963307689</v>
        <stp/>
        <stp>BDP|13805517873661032709</stp>
        <tr r="AU84" s="3"/>
        <tr r="AU84" s="3"/>
      </tp>
      <tp t="s">
        <v>#N/A Requesting Data...4097311006</v>
        <stp/>
        <stp>BDP|13662124947895179486</stp>
        <tr r="AH176" s="2"/>
      </tp>
      <tp t="s">
        <v>#N/A Requesting Data...2416188668</v>
        <stp/>
        <stp>BDP|16559993087090595044</stp>
        <tr r="BC50" s="2"/>
      </tp>
      <tp t="s">
        <v>#N/A Requesting Data...3358013271</v>
        <stp/>
        <stp>BDP|17587525026080929725</stp>
        <tr r="AD53" s="2"/>
        <tr r="AD53" s="2"/>
        <tr r="AD53" s="2"/>
      </tp>
      <tp t="s">
        <v>#N/A Requesting Data...3682740166</v>
        <stp/>
        <stp>BDP|10148526959303799471</stp>
        <tr r="AE172" s="1"/>
      </tp>
      <tp t="s">
        <v>#N/A Requesting Data...3496935675</v>
        <stp/>
        <stp>BDP|10881481839090360006</stp>
        <tr r="E55" s="1"/>
      </tp>
      <tp t="s">
        <v>#N/A Requesting Data...3419460260</v>
        <stp/>
        <stp>BDP|18342888496089603713</stp>
        <tr r="K19" s="3"/>
      </tp>
      <tp t="s">
        <v>#N/A Requesting Data...2617672014</v>
        <stp/>
        <stp>BDP|11792465610795971622</stp>
        <tr r="AJ201" s="2"/>
      </tp>
      <tp t="s">
        <v>#N/A Requesting Data...2198186253</v>
        <stp/>
        <stp>BDP|13185554106406851700</stp>
        <tr r="AD209" s="1"/>
      </tp>
      <tp t="s">
        <v>#N/A Requesting Data...2128300846</v>
        <stp/>
        <stp>BDP|13306384550090105207</stp>
        <tr r="V29" s="2"/>
      </tp>
      <tp t="s">
        <v>#N/A Requesting Data...2650597782</v>
        <stp/>
        <stp>BDP|12821750305282302013</stp>
        <tr r="Z90" s="1"/>
      </tp>
      <tp t="s">
        <v>#N/A Requesting Data...2440378158</v>
        <stp/>
        <stp>BDP|11634823384314995239</stp>
        <tr r="F23" s="1"/>
      </tp>
      <tp t="s">
        <v>#N/A Requesting Data...3796382722</v>
        <stp/>
        <stp>BDP|15141185261485101037</stp>
        <tr r="E5" s="2"/>
        <tr r="E27" s="2"/>
        <tr r="E101" s="2"/>
        <tr r="E166" s="2"/>
        <tr r="E167" s="2"/>
      </tp>
      <tp t="s">
        <v>#N/A Requesting Data...3413648461</v>
        <stp/>
        <stp>BDP|15325711318850401449</stp>
        <tr r="L4" s="8"/>
        <tr r="L5" s="8"/>
      </tp>
      <tp t="s">
        <v>#N/A Requesting Data...3941741691</v>
        <stp/>
        <stp>BDP|15046807926151567994</stp>
        <tr r="I6" s="3"/>
        <tr r="I6" s="3"/>
        <tr r="I6" s="3"/>
      </tp>
      <tp t="s">
        <v>#N/A Requesting Data...3816273721</v>
        <stp/>
        <stp>BDP|12554472416144766495</stp>
        <tr r="Y46" s="5"/>
        <tr r="Y46" s="5"/>
        <tr r="Y46" s="5"/>
      </tp>
      <tp t="s">
        <v>#N/A Requesting Data...3849250657</v>
        <stp/>
        <stp>BDP|14700023920084655592</stp>
        <tr r="AI44" s="2"/>
      </tp>
      <tp t="s">
        <v>#N/A Requesting Data...3291733872</v>
        <stp/>
        <stp>BDP|14741462242575791691</stp>
        <tr r="N25" s="3"/>
        <tr r="N25" s="3"/>
        <tr r="N25" s="3"/>
      </tp>
      <tp t="s">
        <v>#N/A Requesting Data...3602447149</v>
        <stp/>
        <stp>BDP|16494769556594955709</stp>
        <tr r="M157" s="2"/>
        <tr r="M157" s="2"/>
        <tr r="M157" s="2"/>
      </tp>
      <tp t="s">
        <v>#N/A Requesting Data...4065716233</v>
        <stp/>
        <stp>BDP|14845221820931459230</stp>
        <tr r="N55" s="2"/>
        <tr r="N55" s="2"/>
      </tp>
      <tp t="s">
        <v>#N/A Requesting Data...2971811447</v>
        <stp/>
        <stp>BDP|11849722411785418528</stp>
        <tr r="H157" s="2"/>
        <tr r="H157" s="2"/>
        <tr r="H157" s="2"/>
        <tr r="AT157" s="2"/>
        <tr r="AT157" s="2"/>
        <tr r="AT157" s="2"/>
      </tp>
      <tp t="s">
        <v>#N/A Requesting Data...1920727440</v>
        <stp/>
        <stp>BDP|17013356098389999395</stp>
        <tr r="AM13" s="3"/>
        <tr r="AM13" s="3"/>
        <tr r="AM13" s="3"/>
      </tp>
      <tp t="s">
        <v>#N/A Requesting Data...3518544535</v>
        <stp/>
        <stp>BDP|11783767575072086498</stp>
        <tr r="M114" s="2"/>
        <tr r="M114" s="2"/>
        <tr r="M114" s="2"/>
        <tr r="M212" s="2"/>
        <tr r="M212" s="2"/>
        <tr r="M212" s="2"/>
        <tr r="M215" s="2"/>
        <tr r="M215" s="2"/>
        <tr r="M215" s="2"/>
      </tp>
      <tp t="s">
        <v>#N/A Requesting Data...3424732254</v>
        <stp/>
        <stp>BDP|10083787747012708652</stp>
        <tr r="Q81" s="2"/>
      </tp>
      <tp t="s">
        <v>#N/A Requesting Data...2300576303</v>
        <stp/>
        <stp>BDP|14450427076852945243</stp>
        <tr r="E58" s="2"/>
      </tp>
      <tp t="s">
        <v>#N/A Requesting Data...2311185941</v>
        <stp/>
        <stp>BDP|13679029647939780993</stp>
        <tr r="AT17" s="1"/>
        <tr r="AT67" s="1"/>
        <tr r="AT147" s="1"/>
      </tp>
      <tp t="s">
        <v>#N/A Requesting Data...2981337500</v>
        <stp/>
        <stp>BDP|13603309457590860249</stp>
        <tr r="H62" s="1"/>
        <tr r="H62" s="1"/>
      </tp>
      <tp t="s">
        <v>#N/A Requesting Data...3890127271</v>
        <stp/>
        <stp>BDP|11003366618422699659</stp>
        <tr r="AK5" s="3"/>
        <tr r="AK5" s="3"/>
        <tr r="AK67" s="3"/>
        <tr r="AK67" s="3"/>
        <tr r="AK81" s="3"/>
        <tr r="AK81" s="3"/>
        <tr r="AK86" s="3"/>
        <tr r="AK86" s="3"/>
        <tr r="AK94" s="3"/>
        <tr r="AK94" s="3"/>
      </tp>
      <tp t="s">
        <v>#N/A Requesting Data...1851028693</v>
        <stp/>
        <stp>BDP|15929778082869142407</stp>
        <tr r="J3" s="2"/>
      </tp>
      <tp t="s">
        <v>#N/A N/A</v>
        <stp/>
        <stp>BDP|13232179972884909633</stp>
        <tr r="J68" s="1"/>
      </tp>
      <tp t="s">
        <v>#N/A Requesting Data...2116720640</v>
        <stp/>
        <stp>BDP|11201547389678431362</stp>
        <tr r="M101" s="1"/>
        <tr r="M101" s="1"/>
      </tp>
      <tp t="s">
        <v>#N/A Requesting Data...3259140322</v>
        <stp/>
        <stp>BDP|17666492626856020049</stp>
        <tr r="AO15" s="2"/>
      </tp>
      <tp t="s">
        <v>#N/A Requesting Data...2349868636</v>
        <stp/>
        <stp>BDP|14644499873951247136</stp>
        <tr r="AE174" s="1"/>
      </tp>
      <tp t="s">
        <v>#N/A Requesting Data...3500750967</v>
        <stp/>
        <stp>BDP|15908075233221156016</stp>
        <tr r="L80" s="3"/>
      </tp>
      <tp t="s">
        <v>#N/A Requesting Data...2523081042</v>
        <stp/>
        <stp>BDP|16935322531468788909</stp>
        <tr r="AL129" s="2"/>
      </tp>
      <tp t="s">
        <v>#N/A Requesting Data...3105059620</v>
        <stp/>
        <stp>BDP|13003321958190130279</stp>
        <tr r="AL57" s="2"/>
      </tp>
      <tp t="s">
        <v>#N/A Requesting Data...2113961589</v>
        <stp/>
        <stp>BDP|13696261949221506302</stp>
        <tr r="AP53" s="2"/>
      </tp>
      <tp t="s">
        <v>#N/A Requesting Data...3093961345</v>
        <stp/>
        <stp>BDP|16501809534029534382</stp>
        <tr r="I112" s="1"/>
        <tr r="I66" s="1"/>
      </tp>
      <tp t="s">
        <v>#N/A Requesting Data...4055999957</v>
        <stp/>
        <stp>BDP|14923634541515194465</stp>
        <tr r="H129" s="2"/>
        <tr r="H129" s="2"/>
        <tr r="H129" s="2"/>
        <tr r="AT129" s="2"/>
        <tr r="AT129" s="2"/>
        <tr r="AT129" s="2"/>
      </tp>
      <tp t="s">
        <v>#N/A Requesting Data...3702021049</v>
        <stp/>
        <stp>BDP|10891358572930342302</stp>
        <tr r="H128" s="2"/>
        <tr r="H128" s="2"/>
        <tr r="H128" s="2"/>
        <tr r="AT128" s="2"/>
        <tr r="AT128" s="2"/>
        <tr r="AT128" s="2"/>
        <tr r="H227" s="2"/>
        <tr r="H227" s="2"/>
        <tr r="H227" s="2"/>
        <tr r="AT227" s="2"/>
        <tr r="AT227" s="2"/>
        <tr r="AT227" s="2"/>
      </tp>
      <tp t="s">
        <v>#N/A Requesting Data...2405182008</v>
        <stp/>
        <stp>BDP|17513690230635017008</stp>
        <tr r="J27" s="3"/>
        <tr r="J27" s="3"/>
      </tp>
      <tp t="s">
        <v>#N/A Requesting Data...3978928486</v>
        <stp/>
        <stp>BDP|17735417077062882152</stp>
        <tr r="AH157" s="2"/>
      </tp>
      <tp t="s">
        <v>#N/A Requesting Data...3244809017</v>
        <stp/>
        <stp>BDP|16587914186350851064</stp>
        <tr r="AR106" s="2"/>
      </tp>
      <tp t="s">
        <v>#N/A Requesting Data...2987096163</v>
        <stp/>
        <stp>BDP|12123628207985177699</stp>
        <tr r="AV129" s="2"/>
        <tr r="AV129" s="2"/>
      </tp>
      <tp t="s">
        <v>#N/A Requesting Data...2511999169</v>
        <stp/>
        <stp>BDP|15586626829735630346</stp>
        <tr r="AM20" s="1"/>
        <tr r="AM20" s="1"/>
      </tp>
      <tp t="s">
        <v>#N/A Requesting Data...4072061532</v>
        <stp/>
        <stp>BDP|11352299912094195159</stp>
        <tr r="E93" s="3"/>
      </tp>
      <tp t="s">
        <v>#N/A Requesting Data...2419912525</v>
        <stp/>
        <stp>BDP|10693898483073059407</stp>
        <tr r="H10" s="5"/>
      </tp>
      <tp t="s">
        <v>#N/A Requesting Data...2774340738</v>
        <stp/>
        <stp>BDP|14558402248603143006</stp>
        <tr r="AK34" s="3"/>
        <tr r="AK34" s="3"/>
      </tp>
      <tp t="s">
        <v>#N/A Requesting Data...3442920634</v>
        <stp/>
        <stp>BDP|10306945682155061391</stp>
        <tr r="AL157" s="1"/>
      </tp>
      <tp t="s">
        <v>#N/A N/A</v>
        <stp/>
        <stp>BDP|16233587063211463313</stp>
        <tr r="J21" s="1"/>
      </tp>
      <tp t="s">
        <v>#N/A Requesting Data...3378929810</v>
        <stp/>
        <stp>BDP|13294832058639575009</stp>
        <tr r="H36" s="3"/>
        <tr r="H36" s="3"/>
        <tr r="H36" s="3"/>
      </tp>
      <tp t="s">
        <v>#N/A Requesting Data...2424194787</v>
        <stp/>
        <stp>BDP|13130473751254963126</stp>
        <tr r="AL88" s="1"/>
        <tr r="AL155" s="1"/>
      </tp>
      <tp t="s">
        <v>#N/A Requesting Data...3960990101</v>
        <stp/>
        <stp>BDP|16023087501417124643</stp>
        <tr r="AO68" s="2"/>
        <tr r="AO131" s="2"/>
        <tr r="AO153" s="2"/>
      </tp>
      <tp t="s">
        <v>#N/A Requesting Data...2481456393</v>
        <stp/>
        <stp>BDP|13984209966077624754</stp>
        <tr r="AU196" s="1"/>
        <tr r="AU196" s="1"/>
        <tr r="AU196" s="1"/>
      </tp>
      <tp t="s">
        <v>#N/A Requesting Data...2184320580</v>
        <stp/>
        <stp>BDP|13849841166243685908</stp>
        <tr r="K61" s="1"/>
      </tp>
      <tp t="s">
        <v>#N/A Requesting Data...4280788633</v>
        <stp/>
        <stp>BDP|12824128780129051569</stp>
        <tr r="V33" s="2"/>
      </tp>
      <tp t="s">
        <v>#N/A Requesting Data...4063108962</v>
        <stp/>
        <stp>BDP|15043755422306818135</stp>
        <tr r="L25" s="2"/>
        <tr r="L25" s="2"/>
        <tr r="L25" s="2"/>
        <tr r="L49" s="2"/>
        <tr r="L49" s="2"/>
        <tr r="L49" s="2"/>
        <tr r="L108" s="2"/>
        <tr r="L108" s="2"/>
        <tr r="L108" s="2"/>
        <tr r="L127" s="2"/>
        <tr r="L127" s="2"/>
        <tr r="L127" s="2"/>
        <tr r="L195" s="2"/>
        <tr r="L195" s="2"/>
        <tr r="L195" s="2"/>
      </tp>
      <tp t="s">
        <v>#N/A Requesting Data...3969735263</v>
        <stp/>
        <stp>BDP|17005273345146819065</stp>
        <tr r="H93" s="2"/>
        <tr r="H93" s="2"/>
        <tr r="H93" s="2"/>
        <tr r="AT93" s="2"/>
        <tr r="AT93" s="2"/>
        <tr r="AT93" s="2"/>
      </tp>
      <tp t="s">
        <v>#N/A Requesting Data...3787986207</v>
        <stp/>
        <stp>BDP|14615695443536337737</stp>
        <tr r="AS190" s="1"/>
      </tp>
      <tp t="s">
        <v>#N/A Requesting Data...2458046812</v>
        <stp/>
        <stp>BDP|10249023558230549214</stp>
        <tr r="AI32" s="3"/>
        <tr r="AI32" s="3"/>
        <tr r="AI32" s="3"/>
      </tp>
      <tp t="s">
        <v>#N/A Requesting Data...3320686550</v>
        <stp/>
        <stp>BDP|13073841162732377893</stp>
        <tr r="AT121" s="1"/>
        <tr r="AT49" s="1"/>
      </tp>
      <tp t="s">
        <v>#N/A Requesting Data...1992993334</v>
        <stp/>
        <stp>BDP|15164384805122323335</stp>
        <tr r="AA157" s="1"/>
      </tp>
      <tp t="s">
        <v>#N/A Requesting Data...2251365942</v>
        <stp/>
        <stp>BDP|14826741965796778427</stp>
        <tr r="H13" s="1"/>
      </tp>
      <tp t="s">
        <v>#N/A Requesting Data...2936884380</v>
        <stp/>
        <stp>BDP|17994412059328773995</stp>
        <tr r="I54" s="2"/>
      </tp>
      <tp t="s">
        <v>#N/A Requesting Data...2991194550</v>
        <stp/>
        <stp>BDP|13617496071983028416</stp>
        <tr r="L54" s="1"/>
        <tr r="AS54" s="1"/>
      </tp>
      <tp t="s">
        <v>#N/A Requesting Data...4260107862</v>
        <stp/>
        <stp>BDP|14226008002663746081</stp>
        <tr r="F7" s="1"/>
      </tp>
      <tp t="s">
        <v>#N/A Requesting Data...3642978825</v>
        <stp/>
        <stp>BDP|16368066876977526192</stp>
        <tr r="L226" s="2"/>
        <tr r="L226" s="2"/>
        <tr r="L226" s="2"/>
      </tp>
      <tp t="s">
        <v>#N/A Requesting Data...4075969098</v>
        <stp/>
        <stp>BDP|17880254043760300623</stp>
        <tr r="E196" s="1"/>
      </tp>
      <tp t="s">
        <v>#N/A Requesting Data...3716462841</v>
        <stp/>
        <stp>BDP|12609541405628911819</stp>
        <tr r="AT122" s="1"/>
        <tr r="AT91" s="1"/>
      </tp>
      <tp t="s">
        <v>#N/A Requesting Data...3135979814</v>
        <stp/>
        <stp>BDP|12319249079517282738</stp>
        <tr r="AG55" s="3"/>
        <tr r="AG55" s="3"/>
      </tp>
      <tp t="s">
        <v>#N/A Requesting Data...1874395229</v>
        <stp/>
        <stp>BDP|16596435638677747162</stp>
        <tr r="N145" s="2"/>
        <tr r="N145" s="2"/>
      </tp>
      <tp t="s">
        <v>#N/A Requesting Data...1982494237</v>
        <stp/>
        <stp>BDP|13856200364704361406</stp>
        <tr r="AR24" s="2"/>
      </tp>
      <tp t="s">
        <v>#N/A Requesting Data...3379558642</v>
        <stp/>
        <stp>BDP|16373193216930786147</stp>
        <tr r="E139" s="2"/>
      </tp>
      <tp t="s">
        <v>#N/A Requesting Data...2877205916</v>
        <stp/>
        <stp>BDP|16140195770037762005</stp>
        <tr r="AO12" s="1"/>
        <tr r="AO128" s="1"/>
      </tp>
      <tp t="s">
        <v>#N/A Requesting Data...2836944292</v>
        <stp/>
        <stp>BDP|16176652877962856248</stp>
        <tr r="L112" s="2"/>
        <tr r="L112" s="2"/>
        <tr r="L112" s="2"/>
        <tr r="L150" s="2"/>
        <tr r="L150" s="2"/>
        <tr r="L150" s="2"/>
        <tr r="L217" s="2"/>
        <tr r="L217" s="2"/>
        <tr r="L217" s="2"/>
        <tr r="L230" s="2"/>
        <tr r="L230" s="2"/>
        <tr r="L230" s="2"/>
      </tp>
      <tp t="s">
        <v>#N/A Requesting Data...2411356688</v>
        <stp/>
        <stp>BDP|14244645936741672790</stp>
        <tr r="W102" s="1"/>
        <tr r="W108" s="1"/>
      </tp>
      <tp t="s">
        <v>#N/A Requesting Data...2912819910</v>
        <stp/>
        <stp>BDP|17860089509272644209</stp>
        <tr r="I13" s="2"/>
        <tr r="I155" s="2"/>
        <tr r="I219" s="2"/>
      </tp>
      <tp t="s">
        <v>#N/A Requesting Data...2866446161</v>
        <stp/>
        <stp>BDP|10474783627841399372</stp>
        <tr r="AR66" s="3"/>
        <tr r="AR66" s="3"/>
        <tr r="AR66" s="3"/>
      </tp>
      <tp t="s">
        <v>#N/A Requesting Data...2020920800</v>
        <stp/>
        <stp>BDP|13038353039591228510</stp>
        <tr r="X190" s="1"/>
      </tp>
      <tp t="s">
        <v>#N/A Requesting Data...4259658686</v>
        <stp/>
        <stp>BDP|17228032775650834733</stp>
        <tr r="AK14" s="1"/>
        <tr r="AK14" s="1"/>
        <tr r="AK14" s="1"/>
        <tr r="AK59" s="1"/>
        <tr r="AK59" s="1"/>
        <tr r="AK59" s="1"/>
      </tp>
      <tp t="s">
        <v>#N/A Requesting Data...4101253723</v>
        <stp/>
        <stp>BDP|13059686960393360740</stp>
        <tr r="H145" s="2"/>
        <tr r="H145" s="2"/>
        <tr r="H145" s="2"/>
        <tr r="AT145" s="2"/>
        <tr r="AT145" s="2"/>
        <tr r="AT145" s="2"/>
      </tp>
      <tp t="s">
        <v>#N/A Requesting Data...3409777501</v>
        <stp/>
        <stp>BDP|14362488267130522168</stp>
        <tr r="AV118" s="2"/>
        <tr r="AV118" s="2"/>
        <tr r="AV171" s="2"/>
        <tr r="AV171" s="2"/>
      </tp>
      <tp t="s">
        <v>#N/A Requesting Data...3586834514</v>
        <stp/>
        <stp>BDP|16567345210695936672</stp>
        <tr r="AJ86" s="2"/>
        <tr r="AJ222" s="2"/>
      </tp>
      <tp t="s">
        <v>#N/A Requesting Data...2150016278</v>
        <stp/>
        <stp>BDP|18408708215698936179</stp>
        <tr r="AT93" s="3"/>
        <tr r="AT93" s="3"/>
        <tr r="AT93" s="3"/>
      </tp>
      <tp t="s">
        <v>#N/A Requesting Data...2940617034</v>
        <stp/>
        <stp>BDP|10627702679094297332</stp>
        <tr r="AS76" s="3"/>
        <tr r="AS76" s="3"/>
        <tr r="AS76" s="3"/>
      </tp>
      <tp t="s">
        <v>#N/A Requesting Data...2977278488</v>
        <stp/>
        <stp>BDP|14097343358324713151</stp>
        <tr r="Q133" s="2"/>
      </tp>
      <tp t="s">
        <v>#N/A Requesting Data...3981025012</v>
        <stp/>
        <stp>BDP|16010135137162394194</stp>
        <tr r="W81" s="1"/>
        <tr r="W40" s="1"/>
        <tr r="W97" s="1"/>
        <tr r="W96" s="1"/>
      </tp>
      <tp t="s">
        <v>#N/A Requesting Data...1931490134</v>
        <stp/>
        <stp>BDP|13259641318816979593</stp>
        <tr r="AG10" s="2"/>
        <tr r="AG10" s="2"/>
        <tr r="AG10" s="2"/>
        <tr r="AG40" s="2"/>
        <tr r="AG40" s="2"/>
        <tr r="AG40" s="2"/>
        <tr r="AG178" s="2"/>
        <tr r="AG178" s="2"/>
        <tr r="AG178" s="2"/>
        <tr r="AG179" s="2"/>
        <tr r="AG179" s="2"/>
        <tr r="AG179" s="2"/>
      </tp>
      <tp t="s">
        <v>#N/A Requesting Data...2510738750</v>
        <stp/>
        <stp>BDP|16974748707397551116</stp>
        <tr r="E121" s="2"/>
        <tr r="E186" s="2"/>
        <tr r="E187" s="2"/>
      </tp>
      <tp t="s">
        <v>#N/A Requesting Data...3729928341</v>
        <stp/>
        <stp>BDP|10605474857193087582</stp>
        <tr r="AC30" s="2"/>
        <tr r="AC30" s="2"/>
      </tp>
      <tp t="s">
        <v>#N/A Requesting Data...3718152824</v>
        <stp/>
        <stp>BDP|11475099729014390098</stp>
        <tr r="AC56" s="3"/>
        <tr r="AC56" s="3"/>
        <tr r="AC56" s="3"/>
        <tr r="AC68" s="3"/>
        <tr r="AC68" s="3"/>
        <tr r="AC68" s="3"/>
      </tp>
      <tp t="s">
        <v>#N/A Requesting Data...3199337128</v>
        <stp/>
        <stp>BDP|11972415621155156568</stp>
        <tr r="E53" s="2"/>
      </tp>
      <tp t="s">
        <v>#N/A Requesting Data...3069272128</v>
        <stp/>
        <stp>BDP|16556297998942929837</stp>
        <tr r="Q60" s="2"/>
      </tp>
      <tp t="s">
        <v>#N/A Requesting Data...3345892471</v>
        <stp/>
        <stp>BDP|12792615468092539752</stp>
        <tr r="E151" s="1"/>
      </tp>
      <tp t="s">
        <v>#N/A Requesting Data...2982990088</v>
        <stp/>
        <stp>BDP|17615358641254420384</stp>
        <tr r="AF44" s="2"/>
        <tr r="AF44" s="2"/>
      </tp>
      <tp t="s">
        <v>#N/A Requesting Data...4258437277</v>
        <stp/>
        <stp>BDP|16603841881668893952</stp>
        <tr r="AL72" s="1"/>
      </tp>
      <tp t="s">
        <v>#N/A Requesting Data...3482852584</v>
        <stp/>
        <stp>BDP|16962066030270250235</stp>
        <tr r="AS16" s="3"/>
        <tr r="AS16" s="3"/>
        <tr r="AS16" s="3"/>
      </tp>
      <tp t="s">
        <v>#N/A Requesting Data...1919058784</v>
        <stp/>
        <stp>BDP|11332066925781990579</stp>
        <tr r="AH122" s="2"/>
        <tr r="AH183" s="2"/>
      </tp>
      <tp t="s">
        <v>#N/A Requesting Data...2663727100</v>
        <stp/>
        <stp>BDP|12212683373121626511</stp>
        <tr r="H209" s="1"/>
      </tp>
      <tp t="s">
        <v>#N/A Requesting Data...4256663652</v>
        <stp/>
        <stp>BDP|15027204156586131396</stp>
        <tr r="N59" s="3"/>
        <tr r="N59" s="3"/>
        <tr r="N59" s="3"/>
        <tr r="N87" s="3"/>
        <tr r="N87" s="3"/>
        <tr r="N87" s="3"/>
        <tr r="N99" s="3"/>
        <tr r="N99" s="3"/>
        <tr r="N99" s="3"/>
      </tp>
      <tp t="s">
        <v>#N/A Requesting Data...2537633737</v>
        <stp/>
        <stp>BDP|10053422399238017251</stp>
        <tr r="AN120" s="2"/>
        <tr r="AN184" s="2"/>
        <tr r="AN185" s="2"/>
      </tp>
      <tp t="s">
        <v>#N/A Requesting Data...2617060861</v>
        <stp/>
        <stp>BDP|17466042911494606595</stp>
        <tr r="W27" s="3"/>
      </tp>
      <tp t="s">
        <v>#N/A Requesting Data...3633716858</v>
        <stp/>
        <stp>BDP|14643320607154820453</stp>
        <tr r="F74" s="1"/>
        <tr r="F178" s="1"/>
      </tp>
      <tp t="s">
        <v>#N/A Requesting Data...3410935347</v>
        <stp/>
        <stp>BDP|17897939595263236325</stp>
        <tr r="AD111" s="1"/>
      </tp>
      <tp t="s">
        <v>#N/A Requesting Data...2818033045</v>
        <stp/>
        <stp>BDP|11638725171634130258</stp>
        <tr r="AJ112" s="2"/>
        <tr r="AJ150" s="2"/>
        <tr r="AJ217" s="2"/>
        <tr r="AJ230" s="2"/>
      </tp>
      <tp t="s">
        <v>#N/A Requesting Data...3713524038</v>
        <stp/>
        <stp>BDP|14763712671922532135</stp>
        <tr r="E126" s="1"/>
        <tr r="E168" s="1"/>
      </tp>
      <tp t="s">
        <v>#N/A N/A</v>
        <stp/>
        <stp>BDP|11447269163424730670</stp>
        <tr r="N45" s="1"/>
      </tp>
      <tp t="s">
        <v>#N/A Requesting Data...3821417355</v>
        <stp/>
        <stp>BDP|16670911882447095743</stp>
        <tr r="Y80" s="1"/>
      </tp>
      <tp t="s">
        <v>#N/A Requesting Data...3468738598</v>
        <stp/>
        <stp>BDP|11636639957324744143</stp>
        <tr r="AG29" s="2"/>
        <tr r="AG29" s="2"/>
        <tr r="AG29" s="2"/>
      </tp>
      <tp t="s">
        <v>#N/A Requesting Data...4134446504</v>
        <stp/>
        <stp>BDP|11132101867261692014</stp>
        <tr r="J47" s="5"/>
      </tp>
      <tp t="s">
        <v>#N/A Requesting Data...2163283616</v>
        <stp/>
        <stp>BDP|16625511034574498362</stp>
        <tr r="AQ106" s="2"/>
      </tp>
      <tp t="s">
        <v>#N/A Requesting Data...3795614465</v>
        <stp/>
        <stp>BDP|15447139154213623540</stp>
        <tr r="AD199" s="2"/>
        <tr r="AD199" s="2"/>
        <tr r="AD199" s="2"/>
      </tp>
      <tp t="s">
        <v>#N/A Requesting Data...2412127324</v>
        <stp/>
        <stp>BDP|17039729276475003552</stp>
        <tr r="AU159" s="1"/>
        <tr r="AU159" s="1"/>
        <tr r="AU159" s="1"/>
      </tp>
      <tp t="s">
        <v>#N/A Requesting Data...2968156099</v>
        <stp/>
        <stp>BDP|18184234430806777840</stp>
        <tr r="H47" s="3"/>
        <tr r="H47" s="3"/>
        <tr r="H47" s="3"/>
        <tr r="H73" s="3"/>
        <tr r="H73" s="3"/>
        <tr r="H73" s="3"/>
        <tr r="H96" s="3"/>
        <tr r="H96" s="3"/>
        <tr r="H96" s="3"/>
      </tp>
      <tp t="s">
        <v>#N/A Requesting Data...3189490417</v>
        <stp/>
        <stp>BDP|14504980826650938836</stp>
        <tr r="J33" s="5"/>
      </tp>
      <tp t="s">
        <v>#N/A Requesting Data...2614033421</v>
        <stp/>
        <stp>BDP|14319499438172722649</stp>
        <tr r="H132" s="1"/>
      </tp>
      <tp t="s">
        <v>#N/A Requesting Data...3170009971</v>
        <stp/>
        <stp>BDP|13718394667576928713</stp>
        <tr r="V77" s="1"/>
        <tr r="V171" s="1"/>
      </tp>
      <tp t="s">
        <v>#N/A Requesting Data...3800135800</v>
        <stp/>
        <stp>BDP|13547389860368499986</stp>
        <tr r="F39" s="3"/>
      </tp>
      <tp t="s">
        <v>#N/A Requesting Data...2643944163</v>
        <stp/>
        <stp>BDP|16945728273970953100</stp>
        <tr r="AI8" s="3"/>
        <tr r="AI8" s="3"/>
        <tr r="AI8" s="3"/>
      </tp>
      <tp t="s">
        <v>#N/A Requesting Data...3117160538</v>
        <stp/>
        <stp>BDP|15838683554084318566</stp>
        <tr r="J113" s="5"/>
        <tr r="J67" s="5"/>
      </tp>
      <tp t="s">
        <v>#N/A Requesting Data...4125495250</v>
        <stp/>
        <stp>BDP|12513574714992123369</stp>
        <tr r="AG67" s="2"/>
        <tr r="AG67" s="2"/>
        <tr r="AG67" s="2"/>
      </tp>
      <tp t="s">
        <v>#N/A Requesting Data...2125760028</v>
        <stp/>
        <stp>BDP|16331249141004596324</stp>
        <tr r="AG29" s="3"/>
        <tr r="AG29" s="3"/>
        <tr r="AG29" s="3"/>
        <tr r="AG35" s="3"/>
        <tr r="AG35" s="3"/>
        <tr r="AG35" s="3"/>
        <tr r="AG62" s="3"/>
        <tr r="AG62" s="3"/>
        <tr r="AG62" s="3"/>
        <tr r="AG89" s="3"/>
        <tr r="AG89" s="3"/>
        <tr r="AG89" s="3"/>
        <tr r="AG95" s="3"/>
        <tr r="AG95" s="3"/>
        <tr r="AG95" s="3"/>
      </tp>
      <tp t="s">
        <v>#N/A Requesting Data...3844985019</v>
        <stp/>
        <stp>BDP|10880106824283933748</stp>
        <tr r="AS68" s="2"/>
        <tr r="AS131" s="2"/>
        <tr r="AS153" s="2"/>
      </tp>
      <tp t="s">
        <v>#N/A Requesting Data...3978905233</v>
        <stp/>
        <stp>BDP|18427176730134179934</stp>
        <tr r="AU139" s="2"/>
        <tr r="AU139" s="2"/>
        <tr r="AU139" s="2"/>
      </tp>
      <tp t="s">
        <v>#N/A Requesting Data...3132361203</v>
        <stp/>
        <stp>BDP|16033223602026231535</stp>
        <tr r="AK84" s="3"/>
        <tr r="AK84" s="3"/>
        <tr r="AK84" s="3"/>
      </tp>
      <tp t="s">
        <v>#N/A Requesting Data...3258060861</v>
        <stp/>
        <stp>BDP|11301198577669911959</stp>
        <tr r="AK121" s="1"/>
        <tr r="AK121" s="1"/>
        <tr r="AK121" s="1"/>
        <tr r="AK49" s="1"/>
        <tr r="AK49" s="1"/>
        <tr r="AK49" s="1"/>
      </tp>
      <tp t="s">
        <v>#N/A Requesting Data...2847737165</v>
        <stp/>
        <stp>BDP|10524524273052639730</stp>
        <tr r="M129" s="2"/>
        <tr r="M129" s="2"/>
        <tr r="M129" s="2"/>
      </tp>
      <tp t="s">
        <v>#N/A Requesting Data...4189469601</v>
        <stp/>
        <stp>BDP|15508771703640502553</stp>
        <tr r="W51" s="2"/>
      </tp>
      <tp t="s">
        <v>#N/A Requesting Data...1570737122</v>
        <stp/>
        <stp>BDP|16400656536173542737</stp>
        <tr r="BC73" s="3"/>
        <tr r="BC96" s="3"/>
      </tp>
      <tp t="s">
        <v>#N/A Requesting Data...3308038658</v>
        <stp/>
        <stp>BDP|10492589561886860255</stp>
        <tr r="AV21" s="3"/>
        <tr r="AV21" s="3"/>
      </tp>
      <tp t="s">
        <v>#N/A Requesting Data...2511278214</v>
        <stp/>
        <stp>BDP|15457765361955385608</stp>
        <tr r="AK85" s="1"/>
        <tr r="AK85" s="1"/>
        <tr r="AK85" s="1"/>
      </tp>
      <tp t="s">
        <v>#N/A Requesting Data...2798328583</v>
        <stp/>
        <stp>BDP|17113904466478403738</stp>
        <tr r="Q197" s="1"/>
      </tp>
      <tp t="s">
        <v>#N/A Requesting Data...2000640765</v>
        <stp/>
        <stp>BDP|16276418096078269471</stp>
        <tr r="H124" s="2"/>
        <tr r="H124" s="2"/>
        <tr r="H124" s="2"/>
        <tr r="AT124" s="2"/>
        <tr r="AT124" s="2"/>
        <tr r="AT124" s="2"/>
        <tr r="H188" s="2"/>
        <tr r="H188" s="2"/>
        <tr r="H188" s="2"/>
        <tr r="AT188" s="2"/>
        <tr r="AT188" s="2"/>
        <tr r="AT188" s="2"/>
        <tr r="H189" s="2"/>
        <tr r="H189" s="2"/>
        <tr r="H189" s="2"/>
        <tr r="AT189" s="2"/>
        <tr r="AT189" s="2"/>
        <tr r="AT189" s="2"/>
      </tp>
      <tp t="s">
        <v>#N/A Requesting Data...1887968182</v>
        <stp/>
        <stp>BDP|15022310901385287426</stp>
        <tr r="W196" s="1"/>
      </tp>
      <tp t="s">
        <v>#N/A Requesting Data...3899485856</v>
        <stp/>
        <stp>BDP|12318259116574730270</stp>
        <tr r="AE92" s="1"/>
      </tp>
      <tp t="s">
        <v>#N/A Requesting Data...3597253735</v>
        <stp/>
        <stp>BDP|10392232909456185389</stp>
        <tr r="E84" s="3"/>
      </tp>
      <tp t="s">
        <v>#N/A Requesting Data...3446038080</v>
        <stp/>
        <stp>BDP|15117228770466773147</stp>
        <tr r="AD12" s="1"/>
        <tr r="AD128" s="1"/>
      </tp>
      <tp t="s">
        <v>#N/A Requesting Data...2487640118</v>
        <stp/>
        <stp>BDP|12073675550666488030</stp>
        <tr r="K150" s="1"/>
      </tp>
      <tp t="s">
        <v>#N/A Requesting Data...3573915695</v>
        <stp/>
        <stp>BDP|15156982018042927886</stp>
        <tr r="M29" s="2"/>
        <tr r="M29" s="2"/>
        <tr r="M29" s="2"/>
      </tp>
      <tp t="s">
        <v>#N/A N/A</v>
        <stp/>
        <stp>BDP|11237070909345829340</stp>
        <tr r="J37" s="1"/>
        <tr r="J170" s="1"/>
      </tp>
      <tp t="s">
        <v>#N/A Requesting Data...3518529125</v>
        <stp/>
        <stp>BDP|10188839271960180820</stp>
        <tr r="AM193" s="1"/>
      </tp>
      <tp t="s">
        <v>#N/A Requesting Data...1905209825</v>
        <stp/>
        <stp>BDP|13364387729346367314</stp>
        <tr r="Y138" s="5"/>
        <tr r="Y138" s="5"/>
        <tr r="Y138" s="5"/>
      </tp>
      <tp t="s">
        <v>#N/A Requesting Data...1954048034</v>
        <stp/>
        <stp>BDP|11324257579371624294</stp>
        <tr r="M16" s="1"/>
        <tr r="M16" s="1"/>
        <tr r="M175" s="1"/>
        <tr r="M175" s="1"/>
      </tp>
      <tp t="s">
        <v>#N/A Requesting Data...3023128940</v>
        <stp/>
        <stp>BDP|17099440399888510580</stp>
        <tr r="AM103" s="3"/>
        <tr r="AM103" s="3"/>
        <tr r="AM103" s="3"/>
      </tp>
      <tp t="s">
        <v>#N/A Requesting Data...2203075243</v>
        <stp/>
        <stp>BDP|14514277512532676263</stp>
        <tr r="AU84" s="2"/>
        <tr r="AU84" s="2"/>
        <tr r="AU84" s="2"/>
      </tp>
      <tp t="s">
        <v>#N/A Requesting Data...2285216008</v>
        <stp/>
        <stp>BDP|15048530017302404401</stp>
        <tr r="AS79" s="1"/>
        <tr r="L79" s="1"/>
      </tp>
      <tp t="s">
        <v>#N/A Requesting Data...2648095063</v>
        <stp/>
        <stp>BDP|10468547630033665261</stp>
        <tr r="E4" s="2"/>
        <tr r="E78" s="2"/>
        <tr r="E110" s="2"/>
        <tr r="E161" s="2"/>
        <tr r="E162" s="2"/>
        <tr r="E229" s="2"/>
      </tp>
      <tp t="s">
        <v>#N/A Requesting Data...2760603157</v>
        <stp/>
        <stp>BDP|14662261616310515033</stp>
        <tr r="I26" s="1"/>
        <tr r="I131" s="1"/>
      </tp>
      <tp t="s">
        <v>#N/A Requesting Data...2129331867</v>
        <stp/>
        <stp>BDP|14065407509565978207</stp>
        <tr r="I58" s="3"/>
        <tr r="I58" s="3"/>
        <tr r="I58" s="3"/>
        <tr r="I71" s="3"/>
        <tr r="I71" s="3"/>
        <tr r="I71" s="3"/>
      </tp>
      <tp t="s">
        <v>#N/A Requesting Data...3899463041</v>
        <stp/>
        <stp>BDP|15427308993620006847</stp>
        <tr r="F9" s="3"/>
      </tp>
      <tp t="s">
        <v>#N/A Requesting Data...3763363372</v>
        <stp/>
        <stp>BDP|11495125665861094004</stp>
        <tr r="AK14" s="2"/>
        <tr r="AK14" s="2"/>
        <tr r="AK14" s="2"/>
        <tr r="AK117" s="2"/>
        <tr r="AK117" s="2"/>
        <tr r="AK117" s="2"/>
      </tp>
      <tp t="s">
        <v>#N/A Requesting Data...3087896498</v>
        <stp/>
        <stp>BDP|15075744542585666438</stp>
        <tr r="H143" s="1"/>
        <tr r="H143" s="1"/>
      </tp>
      <tp t="s">
        <v>#N/A Requesting Data...3858478570</v>
        <stp/>
        <stp>BDP|17151303160393483665</stp>
        <tr r="I207" s="2"/>
      </tp>
      <tp t="s">
        <v>#N/A Requesting Data...2972632018</v>
        <stp/>
        <stp>BDP|14114206315366055679</stp>
        <tr r="AS43" s="1"/>
      </tp>
      <tp t="s">
        <v>#N/A Requesting Data...2777133142</v>
        <stp/>
        <stp>BDP|16267172937143989085</stp>
        <tr r="Q40" s="5"/>
      </tp>
      <tp t="s">
        <v>#N/A Requesting Data...2625730601</v>
        <stp/>
        <stp>BDP|11605050902815021327</stp>
        <tr r="E78" s="1"/>
      </tp>
      <tp t="s">
        <v>#N/A Requesting Data...3984638445</v>
        <stp/>
        <stp>BDP|17670377273181394525</stp>
        <tr r="AG110" s="3"/>
        <tr r="AG110" s="3"/>
        <tr r="AG110" s="3"/>
        <tr r="AG106" s="3"/>
        <tr r="AG106" s="3"/>
        <tr r="AG106" s="3"/>
        <tr r="AG107" s="3"/>
        <tr r="AG107" s="3"/>
        <tr r="AG107" s="3"/>
        <tr r="AG108" s="3"/>
        <tr r="AG108" s="3"/>
        <tr r="AG108" s="3"/>
        <tr r="AG109" s="3"/>
        <tr r="AG109" s="3"/>
        <tr r="AG109" s="3"/>
      </tp>
      <tp t="s">
        <v>#N/A Requesting Data...4290590458</v>
        <stp/>
        <stp>BDP|15677153732037216709</stp>
        <tr r="AO42" s="1"/>
      </tp>
      <tp t="s">
        <v>#N/A Requesting Data...3583096199</v>
        <stp/>
        <stp>BDP|10425422517836187433</stp>
        <tr r="F84" s="3"/>
      </tp>
      <tp t="s">
        <v>#N/A Requesting Data...3575638134</v>
        <stp/>
        <stp>BDP|15852215450256800321</stp>
        <tr r="AE43" s="1"/>
      </tp>
      <tp t="s">
        <v>#N/A Requesting Data...2670498107</v>
        <stp/>
        <stp>BDP|16616216285669646277</stp>
        <tr r="H208" s="2"/>
        <tr r="H208" s="2"/>
        <tr r="H208" s="2"/>
        <tr r="AT208" s="2"/>
        <tr r="AT208" s="2"/>
        <tr r="AT208" s="2"/>
      </tp>
      <tp t="s">
        <v>#N/A Requesting Data...3201093868</v>
        <stp/>
        <stp>BDP|14771383709729635932</stp>
        <tr r="AA178" s="1"/>
        <tr r="AA74" s="1"/>
      </tp>
      <tp t="s">
        <v>#N/A Requesting Data...4218869686</v>
        <stp/>
        <stp>BDP|15524226124062063000</stp>
        <tr r="I11" s="5"/>
      </tp>
      <tp t="s">
        <v>#N/A Requesting Data...1688502113</v>
        <stp/>
        <stp>BDP|16554764789269918703</stp>
        <tr r="AE127" s="1"/>
      </tp>
      <tp t="s">
        <v>#N/A Requesting Data...2870843649</v>
        <stp/>
        <stp>BDP|14247019964184199154</stp>
        <tr r="AA47" s="1"/>
      </tp>
      <tp t="s">
        <v>#N/A Requesting Data...2433518355</v>
        <stp/>
        <stp>BDP|15568260225055164741</stp>
        <tr r="AL186" s="1"/>
      </tp>
      <tp t="s">
        <v>#N/A Requesting Data...3042839683</v>
        <stp/>
        <stp>BDP|15761210505778531853</stp>
        <tr r="E135" s="2"/>
      </tp>
      <tp t="s">
        <v>#N/A Requesting Data...1990370939</v>
        <stp/>
        <stp>BDP|16219893570936192892</stp>
        <tr r="F105" s="1"/>
        <tr r="F160" s="1"/>
      </tp>
      <tp t="s">
        <v>#N/A Requesting Data...2342086565</v>
        <stp/>
        <stp>BDP|11374271423177411106</stp>
        <tr r="AH59" s="2"/>
      </tp>
      <tp t="s">
        <v>#N/A Requesting Data...2237156714</v>
        <stp/>
        <stp>BDP|13631534047506601372</stp>
        <tr r="AU234" s="2"/>
        <tr r="AU234" s="2"/>
        <tr r="AU234" s="2"/>
        <tr r="AU235" s="2"/>
        <tr r="AU235" s="2"/>
        <tr r="AU235" s="2"/>
        <tr r="AU236" s="2"/>
        <tr r="AU236" s="2"/>
        <tr r="AU236" s="2"/>
        <tr r="AU106" s="3"/>
        <tr r="AU106" s="3"/>
        <tr r="AU106" s="3"/>
        <tr r="AU107" s="3"/>
        <tr r="AU107" s="3"/>
        <tr r="AU107" s="3"/>
        <tr r="AU108" s="3"/>
        <tr r="AU108" s="3"/>
        <tr r="AU108" s="3"/>
        <tr r="AU109" s="3"/>
        <tr r="AU109" s="3"/>
        <tr r="AU109" s="3"/>
        <tr r="AU110" s="3"/>
        <tr r="AU110" s="3"/>
        <tr r="AU110" s="3"/>
      </tp>
      <tp t="s">
        <v>#N/A Requesting Data...3323879899</v>
        <stp/>
        <stp>BDP|15014779844348793975</stp>
        <tr r="AF80" s="2"/>
        <tr r="AF80" s="2"/>
        <tr r="AF80" s="2"/>
      </tp>
      <tp t="s">
        <v>#N/A Requesting Data...2522171496</v>
        <stp/>
        <stp>BDP|16885499837707296178</stp>
        <tr r="AF54" s="3"/>
        <tr r="AF54" s="3"/>
      </tp>
      <tp t="s">
        <v>#N/A Requesting Data...2276950156</v>
        <stp/>
        <stp>BDP|16456022957161536573</stp>
        <tr r="AD123" s="1"/>
        <tr r="AD185" s="1"/>
      </tp>
      <tp t="s">
        <v>#N/A Requesting Data...4224835982</v>
        <stp/>
        <stp>BDP|15080335231843584149</stp>
        <tr r="AJ58" s="3"/>
        <tr r="AJ58" s="3"/>
        <tr r="AJ58" s="3"/>
        <tr r="AJ71" s="3"/>
        <tr r="AJ71" s="3"/>
        <tr r="AJ71" s="3"/>
      </tp>
      <tp t="s">
        <v>#N/A Requesting Data...2486881979</v>
        <stp/>
        <stp>BDP|12052228414681292769</stp>
        <tr r="K121" s="1"/>
        <tr r="K49" s="1"/>
      </tp>
      <tp t="s">
        <v>#N/A Requesting Data...2456301134</v>
        <stp/>
        <stp>BDP|16402494929805567231</stp>
        <tr r="AK92" s="1"/>
        <tr r="AK92" s="1"/>
        <tr r="AK92" s="1"/>
      </tp>
      <tp t="s">
        <v>#N/A Requesting Data...2270669170</v>
        <stp/>
        <stp>BDP|10225919973121780859</stp>
        <tr r="Q62" s="2"/>
      </tp>
      <tp t="s">
        <v>#N/A Requesting Data...3167639776</v>
        <stp/>
        <stp>BDP|11107449521287262747</stp>
        <tr r="AK118" s="1"/>
        <tr r="AK118" s="1"/>
        <tr r="AK118" s="1"/>
        <tr r="AK184" s="1"/>
        <tr r="AK184" s="1"/>
        <tr r="AK184" s="1"/>
      </tp>
      <tp t="s">
        <v>#N/A Requesting Data...2630954328</v>
        <stp/>
        <stp>BDP|14064857982863230072</stp>
        <tr r="AN80" s="3"/>
        <tr r="AN80" s="3"/>
        <tr r="AN80" s="3"/>
      </tp>
      <tp t="s">
        <v>#N/A Requesting Data...2524415988</v>
        <stp/>
        <stp>BDP|11275491565880904450</stp>
        <tr r="Q32" s="2"/>
        <tr r="Q223" s="2"/>
        <tr r="Q233" s="2"/>
      </tp>
      <tp t="s">
        <v>#N/A Requesting Data...2625586005</v>
        <stp/>
        <stp>BDP|10853229033940389683</stp>
        <tr r="AP15" s="2"/>
      </tp>
      <tp t="s">
        <v>#N/A Requesting Data...4058424795</v>
        <stp/>
        <stp>BDP|15406611935496424169</stp>
        <tr r="H63" s="1"/>
        <tr r="H63" s="1"/>
      </tp>
      <tp t="s">
        <v>#N/A N/A</v>
        <stp/>
        <stp>BDP|17038561891744088850</stp>
        <tr r="N77" s="1"/>
        <tr r="N171" s="1"/>
      </tp>
      <tp t="s">
        <v>#N/A Requesting Data...2812343440</v>
        <stp/>
        <stp>BDP|12656257253702503078</stp>
        <tr r="AS135" s="2"/>
      </tp>
      <tp t="s">
        <v>#N/A Requesting Data...2795031803</v>
        <stp/>
        <stp>BDP|15122993816709923358</stp>
        <tr r="AO157" s="1"/>
      </tp>
      <tp t="s">
        <v>#N/A Requesting Data...2975969473</v>
        <stp/>
        <stp>BDP|14259621654974470426</stp>
        <tr r="L51" s="2"/>
        <tr r="L51" s="2"/>
        <tr r="L51" s="2"/>
      </tp>
      <tp t="s">
        <v>#N/A Requesting Data...3935993587</v>
        <stp/>
        <stp>BDP|17099277351975562213</stp>
        <tr r="Q53" s="2"/>
      </tp>
      <tp t="s">
        <v>#N/A Requesting Data...3811532119</v>
        <stp/>
        <stp>BDP|18201088256962951876</stp>
        <tr r="AT45" s="1"/>
      </tp>
      <tp t="s">
        <v>#N/A Requesting Data...3816461305</v>
        <stp/>
        <stp>BDP|13157645284058548265</stp>
        <tr r="AM170" s="1"/>
        <tr r="AM170" s="1"/>
        <tr r="AM37" s="1"/>
        <tr r="AM37" s="1"/>
      </tp>
      <tp t="s">
        <v>#N/A Requesting Data...3328858184</v>
        <stp/>
        <stp>BDP|13168693159394155322</stp>
        <tr r="AK9" s="2"/>
        <tr r="AK9" s="2"/>
        <tr r="AK9" s="2"/>
        <tr r="AK43" s="2"/>
        <tr r="AK43" s="2"/>
        <tr r="AK43" s="2"/>
        <tr r="AK77" s="2"/>
        <tr r="AK77" s="2"/>
        <tr r="AK77" s="2"/>
        <tr r="AK159" s="2"/>
        <tr r="AK159" s="2"/>
        <tr r="AK159" s="2"/>
        <tr r="AK172" s="2"/>
        <tr r="AK172" s="2"/>
        <tr r="AK172" s="2"/>
        <tr r="AK173" s="2"/>
        <tr r="AK173" s="2"/>
        <tr r="AK173" s="2"/>
      </tp>
      <tp t="s">
        <v>#N/A Requesting Data...3833763373</v>
        <stp/>
        <stp>BDP|11065490199083206806</stp>
        <tr r="AS54" s="3"/>
        <tr r="AS54" s="3"/>
        <tr r="AS54" s="3"/>
      </tp>
      <tp t="s">
        <v>#N/A Requesting Data...1921461319</v>
        <stp/>
        <stp>BDP|13761767535027681709</stp>
        <tr r="F39" s="5"/>
      </tp>
      <tp t="s">
        <v>#N/A Requesting Data...3177690522</v>
        <stp/>
        <stp>BDP|10446504851201257651</stp>
        <tr r="AK194" s="1"/>
        <tr r="AK194" s="1"/>
        <tr r="AK194" s="1"/>
      </tp>
      <tp t="s">
        <v>#N/A Requesting Data...2838589380</v>
        <stp/>
        <stp>BDP|12424038641495726439</stp>
        <tr r="W24" s="1"/>
      </tp>
      <tp t="s">
        <v>#N/A Requesting Data...3903718227</v>
        <stp/>
        <stp>BDP|10950681918611819148</stp>
        <tr r="AE93" s="1"/>
      </tp>
      <tp t="s">
        <v>#N/A Requesting Data...1892502394</v>
        <stp/>
        <stp>BDP|18262313480094160079</stp>
        <tr r="AO152" s="2"/>
      </tp>
      <tp t="s">
        <v>#N/A Requesting Data...3858241506</v>
        <stp/>
        <stp>BDP|12852171026305873349</stp>
        <tr r="AG124" s="2"/>
        <tr r="AG124" s="2"/>
        <tr r="AG124" s="2"/>
        <tr r="AG188" s="2"/>
        <tr r="AG188" s="2"/>
        <tr r="AG188" s="2"/>
        <tr r="AG189" s="2"/>
        <tr r="AG189" s="2"/>
        <tr r="AG189" s="2"/>
      </tp>
      <tp t="s">
        <v>#N/A Requesting Data...2792366838</v>
        <stp/>
        <stp>BDP|11424712254057181351</stp>
        <tr r="J116" s="5"/>
        <tr r="J65" s="5"/>
      </tp>
      <tp t="s">
        <v>#N/A Requesting Data...3111295627</v>
        <stp/>
        <stp>BDP|13721260905322486451</stp>
        <tr r="J4" s="9"/>
      </tp>
      <tp t="s">
        <v>#N/A Requesting Data...2350362807</v>
        <stp/>
        <stp>BDP|15346595271838801861</stp>
        <tr r="AF137" s="2"/>
        <tr r="AF137" s="2"/>
        <tr r="AF137" s="2"/>
      </tp>
      <tp t="s">
        <v>#N/A Requesting Data...2831296831</v>
        <stp/>
        <stp>BDP|13542698059663850480</stp>
        <tr r="AE5" s="3"/>
        <tr r="AE5" s="3"/>
        <tr r="AE5" s="3"/>
        <tr r="AE67" s="3"/>
        <tr r="AE67" s="3"/>
        <tr r="AE67" s="3"/>
        <tr r="AE81" s="3"/>
        <tr r="AE81" s="3"/>
        <tr r="AE81" s="3"/>
        <tr r="AE86" s="3"/>
        <tr r="AE86" s="3"/>
        <tr r="AE86" s="3"/>
        <tr r="AE94" s="3"/>
        <tr r="AE94" s="3"/>
        <tr r="AE94" s="3"/>
      </tp>
      <tp t="s">
        <v>#N/A Requesting Data...2251250041</v>
        <stp/>
        <stp>BDP|13344130280258440511</stp>
        <tr r="L26" s="2"/>
        <tr r="L26" s="2"/>
        <tr r="L26" s="2"/>
        <tr r="L52" s="2"/>
        <tr r="L52" s="2"/>
        <tr r="L52" s="2"/>
      </tp>
      <tp t="s">
        <v>#N/A Requesting Data...2286110188</v>
        <stp/>
        <stp>BDP|14915931116173843817</stp>
        <tr r="V63" s="1"/>
      </tp>
      <tp t="s">
        <v>#N/A Requesting Data...3319975940</v>
        <stp/>
        <stp>BDP|13669445263175554316</stp>
        <tr r="AN58" s="3"/>
        <tr r="AN58" s="3"/>
        <tr r="AN71" s="3"/>
        <tr r="AN71" s="3"/>
      </tp>
      <tp t="s">
        <v>#N/A Requesting Data...2539274578</v>
        <stp/>
        <stp>BDP|16548735973327506653</stp>
        <tr r="AK104" s="2"/>
        <tr r="AK104" s="2"/>
        <tr r="AK104" s="2"/>
      </tp>
      <tp t="s">
        <v>#N/A Requesting Data...2555357723</v>
        <stp/>
        <stp>BDP|16524031502349643875</stp>
        <tr r="E41" s="2"/>
        <tr r="E75" s="2"/>
        <tr r="E115" s="2"/>
        <tr r="E138" s="2"/>
        <tr r="E200" s="2"/>
      </tp>
      <tp t="s">
        <v>#N/A Requesting Data...4074129847</v>
        <stp/>
        <stp>BDP|14528620472431257324</stp>
        <tr r="BC4" s="3"/>
      </tp>
      <tp t="s">
        <v>#N/A Requesting Data...3126384962</v>
        <stp/>
        <stp>BDP|13667907984387542221</stp>
        <tr r="M31" s="2"/>
        <tr r="M31" s="2"/>
      </tp>
      <tp t="s">
        <v>#N/A Requesting Data...4083847227</v>
        <stp/>
        <stp>BDP|10302762010666812783</stp>
        <tr r="AT104" s="3"/>
        <tr r="AT104" s="3"/>
        <tr r="AT104" s="3"/>
        <tr r="AT26" s="3"/>
        <tr r="AT26" s="3"/>
        <tr r="AT26" s="3"/>
      </tp>
      <tp t="s">
        <v>#N/A Requesting Data...3693217483</v>
        <stp/>
        <stp>BDP|10247019804936689149</stp>
        <tr r="M72" s="1"/>
        <tr r="M72" s="1"/>
      </tp>
      <tp t="s">
        <v>#N/A Requesting Data...3082567536</v>
        <stp/>
        <stp>BDP|17308030780100130846</stp>
        <tr r="Z83" s="1"/>
      </tp>
      <tp t="s">
        <v>#N/A Requesting Data...3135934685</v>
        <stp/>
        <stp>BDP|14631068246842619549</stp>
        <tr r="V148" s="1"/>
        <tr r="V36" s="1"/>
      </tp>
      <tp t="s">
        <v>#N/A Requesting Data...2269608329</v>
        <stp/>
        <stp>BDP|13689536463786067124</stp>
        <tr r="AR199" s="2"/>
      </tp>
      <tp t="s">
        <v>#N/A Requesting Data...3763928762</v>
        <stp/>
        <stp>BDP|17241149601369248812</stp>
        <tr r="AP46" s="2"/>
        <tr r="AP89" s="2"/>
      </tp>
      <tp t="s">
        <v>#N/A Requesting Data...3361473931</v>
        <stp/>
        <stp>BDP|17667561285608215538</stp>
        <tr r="AL154" s="1"/>
      </tp>
      <tp t="s">
        <v>#N/A Requesting Data...3222853029</v>
        <stp/>
        <stp>BDP|11260019740604301647</stp>
        <tr r="E104" s="3"/>
        <tr r="E26" s="3"/>
      </tp>
      <tp t="s">
        <v>#N/A Requesting Data...3304762653</v>
        <stp/>
        <stp>BDP|15622035528781944108</stp>
        <tr r="J111" s="5"/>
        <tr r="J56" s="5"/>
        <tr r="J81" s="5"/>
      </tp>
      <tp t="s">
        <v>#N/A Requesting Data...3587654314</v>
        <stp/>
        <stp>BDP|12203795506887089599</stp>
        <tr r="H51" s="2"/>
        <tr r="H51" s="2"/>
        <tr r="H51" s="2"/>
        <tr r="AT51" s="2"/>
        <tr r="AT51" s="2"/>
        <tr r="AT51" s="2"/>
      </tp>
      <tp t="s">
        <v>#N/A Requesting Data...2856095195</v>
        <stp/>
        <stp>BDP|15437105940302972591</stp>
        <tr r="W15" s="3"/>
      </tp>
      <tp t="s">
        <v>#N/A Requesting Data...2005587702</v>
        <stp/>
        <stp>BDP|11656381859572679255</stp>
        <tr r="AC91" s="3"/>
        <tr r="AC91" s="3"/>
        <tr r="AC91" s="3"/>
      </tp>
      <tp t="s">
        <v>#N/A Requesting Data...3249502280</v>
        <stp/>
        <stp>BDP|16345327249322978455</stp>
        <tr r="BC54" s="2"/>
      </tp>
      <tp t="s">
        <v>#N/A Requesting Data...3996905698</v>
        <stp/>
        <stp>BDP|16649502615014345140</stp>
        <tr r="AH58" s="2"/>
      </tp>
      <tp t="s">
        <v>#N/A Requesting Data...3093123071</v>
        <stp/>
        <stp>BDP|16462654874555113507</stp>
        <tr r="F205" s="2"/>
        <tr r="F206" s="2"/>
      </tp>
      <tp t="s">
        <v>#N/A Requesting Data...2345285751</v>
        <stp/>
        <stp>BDP|10816221388129208440</stp>
        <tr r="L234" s="2"/>
        <tr r="L234" s="2"/>
        <tr r="L234" s="2"/>
        <tr r="L235" s="2"/>
        <tr r="L235" s="2"/>
        <tr r="L235" s="2"/>
        <tr r="L236" s="2"/>
        <tr r="L236" s="2"/>
        <tr r="L236" s="2"/>
      </tp>
      <tp t="s">
        <v>#N/A Requesting Data...3574329668</v>
        <stp/>
        <stp>BDP|12092185079061296274</stp>
        <tr r="Q54" s="2"/>
      </tp>
      <tp t="s">
        <v>#N/A Requesting Data...4289967991</v>
        <stp/>
        <stp>BDP|16405504052978190933</stp>
        <tr r="W19" s="1"/>
        <tr r="W57" s="1"/>
      </tp>
      <tp t="s">
        <v>#N/A Requesting Data...2913069330</v>
        <stp/>
        <stp>BDP|12003601044014459342</stp>
        <tr r="AJ81" s="2"/>
      </tp>
      <tp t="s">
        <v>#N/A Requesting Data...2232347041</v>
        <stp/>
        <stp>BDP|13500943004725109802</stp>
        <tr r="J22" s="3"/>
        <tr r="J22" s="3"/>
        <tr r="J22" s="3"/>
      </tp>
      <tp t="s">
        <v>#N/A Requesting Data...3625490017</v>
        <stp/>
        <stp>BDP|17071348233090193023</stp>
        <tr r="BC12" s="2"/>
      </tp>
      <tp t="s">
        <v>#N/A Requesting Data...3005687985</v>
        <stp/>
        <stp>BDP|18354271381167858295</stp>
        <tr r="I145" s="2"/>
      </tp>
      <tp t="s">
        <v>#N/A Requesting Data...3823369345</v>
        <stp/>
        <stp>BDP|11874631876145004293</stp>
        <tr r="AU60" s="2"/>
        <tr r="AU60" s="2"/>
        <tr r="AU60" s="2"/>
      </tp>
      <tp t="s">
        <v>#N/A Requesting Data...2300596691</v>
        <stp/>
        <stp>BDP|12167609554920755667</stp>
        <tr r="Q40" s="3"/>
        <tr r="Q44" s="3"/>
        <tr r="Q20" s="3"/>
      </tp>
      <tp t="s">
        <v>#N/A N/A</v>
        <stp/>
        <stp>BDP|17854272939490674140</stp>
        <tr r="J79" s="1"/>
      </tp>
      <tp t="s">
        <v>#N/A Requesting Data...3508891730</v>
        <stp/>
        <stp>BDP|11158327017507146329</stp>
        <tr r="H203" s="2"/>
        <tr r="H203" s="2"/>
        <tr r="H203" s="2"/>
        <tr r="AT203" s="2"/>
        <tr r="AT203" s="2"/>
        <tr r="AT203" s="2"/>
        <tr r="H204" s="2"/>
        <tr r="H204" s="2"/>
        <tr r="H204" s="2"/>
        <tr r="AT204" s="2"/>
        <tr r="AT204" s="2"/>
        <tr r="AT204" s="2"/>
      </tp>
      <tp t="s">
        <v>#N/A Requesting Data...2432168628</v>
        <stp/>
        <stp>BDP|16565808013428260036</stp>
        <tr r="AL25" s="3"/>
        <tr r="AL25" s="3"/>
        <tr r="AL25" s="3"/>
      </tp>
      <tp t="s">
        <v>#N/A Requesting Data...2827389208</v>
        <stp/>
        <stp>BDP|18160036103759547639</stp>
        <tr r="AI80" s="3"/>
        <tr r="AI80" s="3"/>
        <tr r="AI80" s="3"/>
      </tp>
      <tp t="s">
        <v>#N/A Requesting Data...2328345600</v>
        <stp/>
        <stp>BDP|18431628285662108354</stp>
        <tr r="Y155" s="1"/>
        <tr r="Y88" s="1"/>
      </tp>
      <tp t="s">
        <v>#N/A Requesting Data...3299149126</v>
        <stp/>
        <stp>BDP|12678145031350094741</stp>
        <tr r="AH55" s="2"/>
      </tp>
      <tp t="s">
        <v>#N/A Requesting Data...1694157846</v>
        <stp/>
        <stp>BDP|17014113810215210549</stp>
        <tr r="F9" s="2"/>
        <tr r="F43" s="2"/>
        <tr r="F77" s="2"/>
        <tr r="F159" s="2"/>
        <tr r="F172" s="2"/>
        <tr r="F173" s="2"/>
      </tp>
      <tp t="s">
        <v>#N/A Requesting Data...3817034789</v>
        <stp/>
        <stp>BDP|10250100005910659667</stp>
        <tr r="AH74" s="2"/>
        <tr r="AH113" s="2"/>
        <tr r="AH154" s="2"/>
        <tr r="AH193" s="2"/>
        <tr r="AH194" s="2"/>
        <tr r="AH216" s="2"/>
        <tr r="AH228" s="2"/>
      </tp>
      <tp t="s">
        <v>#N/A Requesting Data...3823947352</v>
        <stp/>
        <stp>BDP|16936517144957364785</stp>
        <tr r="H129" s="1"/>
        <tr r="H129" s="1"/>
      </tp>
      <tp t="s">
        <v>#N/A Requesting Data...2506495056</v>
        <stp/>
        <stp>BDP|17358935999348887865</stp>
        <tr r="AC114" s="2"/>
        <tr r="AC114" s="2"/>
        <tr r="AC212" s="2"/>
        <tr r="AC212" s="2"/>
        <tr r="AC215" s="2"/>
        <tr r="AC215" s="2"/>
      </tp>
      <tp t="s">
        <v>#N/A Requesting Data...3921820069</v>
        <stp/>
        <stp>BDP|17992171471925849309</stp>
        <tr r="N36" s="3"/>
        <tr r="N36" s="3"/>
        <tr r="N36" s="3"/>
      </tp>
      <tp t="s">
        <v>#N/A Requesting Data...3411219699</v>
        <stp/>
        <stp>BDP|11274282063194900676</stp>
        <tr r="AM45" s="3"/>
        <tr r="AM45" s="3"/>
        <tr r="AM45" s="3"/>
      </tp>
      <tp t="s">
        <v>#N/A Requesting Data...3298046985</v>
        <stp/>
        <stp>BDP|13267773538300279083</stp>
        <tr r="Q122" s="5"/>
      </tp>
      <tp t="s">
        <v>#N/A Requesting Data...2450836279</v>
        <stp/>
        <stp>BDP|12459979484334249029</stp>
        <tr r="M190" s="1"/>
        <tr r="M190" s="1"/>
      </tp>
      <tp t="s">
        <v>#N/A Requesting Data...3621995411</v>
        <stp/>
        <stp>BDP|11897948795765828365</stp>
        <tr r="I59" s="2"/>
      </tp>
      <tp t="s">
        <v>#N/A Requesting Data...1833852310</v>
        <stp/>
        <stp>BDP|12015044748120939126</stp>
        <tr r="AG9" s="2"/>
        <tr r="AG9" s="2"/>
        <tr r="AG9" s="2"/>
        <tr r="AG43" s="2"/>
        <tr r="AG43" s="2"/>
        <tr r="AG43" s="2"/>
        <tr r="AG77" s="2"/>
        <tr r="AG77" s="2"/>
        <tr r="AG77" s="2"/>
        <tr r="AG159" s="2"/>
        <tr r="AG159" s="2"/>
        <tr r="AG159" s="2"/>
        <tr r="AG172" s="2"/>
        <tr r="AG172" s="2"/>
        <tr r="AG172" s="2"/>
        <tr r="AG173" s="2"/>
        <tr r="AG173" s="2"/>
        <tr r="AG173" s="2"/>
      </tp>
      <tp t="s">
        <v>#N/A Requesting Data...3179768650</v>
        <stp/>
        <stp>BDP|15921534318087343163</stp>
        <tr r="AC80" s="3"/>
        <tr r="AC80" s="3"/>
        <tr r="AC80" s="3"/>
      </tp>
      <tp t="s">
        <v>#N/A Requesting Data...4064383823</v>
        <stp/>
        <stp>BDP|16570409653480520048</stp>
        <tr r="V224" s="2"/>
        <tr r="V48" s="2"/>
      </tp>
      <tp t="s">
        <v>#N/A Requesting Data...2781869598</v>
        <stp/>
        <stp>BDP|12180949171643119823</stp>
        <tr r="Y73" s="1"/>
      </tp>
      <tp t="s">
        <v>#N/A Requesting Data...3933605980</v>
        <stp/>
        <stp>BDP|15302170770841243519</stp>
        <tr r="AQ28" s="2"/>
      </tp>
      <tp t="s">
        <v>#N/A N/A</v>
        <stp/>
        <stp>BDP|17641911662269703652</stp>
        <tr r="J13" s="1"/>
      </tp>
      <tp t="s">
        <v>#N/A Requesting Data...4184372252</v>
        <stp/>
        <stp>BDP|16354714674606525741</stp>
        <tr r="AP66" s="3"/>
        <tr r="AP66" s="3"/>
        <tr r="AP66" s="3"/>
      </tp>
      <tp t="s">
        <v>#N/A Requesting Data...3368080586</v>
        <stp/>
        <stp>BDP|15362406855703087004</stp>
        <tr r="Q90" s="1"/>
      </tp>
      <tp t="s">
        <v>#N/A Requesting Data...2883960011</v>
        <stp/>
        <stp>BDP|16555778003111372740</stp>
        <tr r="W190" s="1"/>
      </tp>
      <tp t="s">
        <v>#N/A Requesting Data...3568033633</v>
        <stp/>
        <stp>BDP|10493928847649380345</stp>
        <tr r="AE151" s="1"/>
      </tp>
      <tp t="s">
        <v>#N/A Requesting Data...2852102019</v>
        <stp/>
        <stp>BDP|10300370637807200071</stp>
        <tr r="W67" s="2"/>
      </tp>
      <tp t="s">
        <v>#N/A Requesting Data...2693434101</v>
        <stp/>
        <stp>BDP|17067261369446986202</stp>
        <tr r="Q54" s="3"/>
      </tp>
      <tp t="s">
        <v>#N/A Requesting Data...3528823417</v>
        <stp/>
        <stp>BDP|16945766154800458397</stp>
        <tr r="AN14" s="3"/>
        <tr r="AN14" s="3"/>
      </tp>
      <tp t="s">
        <v>#N/A Requesting Data...3961702832</v>
        <stp/>
        <stp>BDP|14004979104683674930</stp>
        <tr r="AL168" s="2"/>
        <tr r="AL169" s="2"/>
      </tp>
      <tp t="s">
        <v>#N/A Requesting Data...2002019357</v>
        <stp/>
        <stp>BDP|15640219674843448419</stp>
        <tr r="F105" s="5"/>
        <tr r="F74" s="5"/>
      </tp>
      <tp t="s">
        <v>#N/A Requesting Data...3699656330</v>
        <stp/>
        <stp>BDP|18193921594557375825</stp>
        <tr r="I23" s="1"/>
      </tp>
      <tp t="s">
        <v>#N/A Requesting Data...3908601437</v>
        <stp/>
        <stp>BDP|10688758811115592416</stp>
        <tr r="AS9" s="1"/>
        <tr r="AS133" s="1"/>
      </tp>
      <tp t="s">
        <v>#N/A Requesting Data...2734718414</v>
        <stp/>
        <stp>BDP|10893192306603858595</stp>
        <tr r="Y146" s="1"/>
        <tr r="Y5" s="1"/>
      </tp>
      <tp t="s">
        <v>#N/A Requesting Data...2777481664</v>
        <stp/>
        <stp>BDP|11687121405235735205</stp>
        <tr r="AS146" s="2"/>
      </tp>
      <tp t="s">
        <v>#N/A Requesting Data...1913866989</v>
        <stp/>
        <stp>BDP|16830741071745819437</stp>
        <tr r="AJ146" s="2"/>
      </tp>
      <tp t="s">
        <v>#N/A Requesting Data...4137815623</v>
        <stp/>
        <stp>BDP|16908675640145055682</stp>
        <tr r="H19" s="1"/>
        <tr r="H57" s="1"/>
      </tp>
      <tp t="s">
        <v>#N/A Requesting Data...3921652831</v>
        <stp/>
        <stp>BDP|12072543922707653567</stp>
        <tr r="V155" s="2"/>
        <tr r="V13" s="2"/>
        <tr r="V219" s="2"/>
      </tp>
      <tp t="s">
        <v>#N/A Requesting Data...3364440122</v>
        <stp/>
        <stp>BDP|11894615388560713809</stp>
        <tr r="N20" s="2"/>
        <tr r="N20" s="2"/>
        <tr r="N20" s="2"/>
        <tr r="N158" s="2"/>
        <tr r="N158" s="2"/>
        <tr r="N158" s="2"/>
        <tr r="N209" s="2"/>
        <tr r="N209" s="2"/>
        <tr r="N209" s="2"/>
        <tr r="N231" s="2"/>
        <tr r="N231" s="2"/>
        <tr r="N231" s="2"/>
      </tp>
      <tp t="s">
        <v>#N/A Requesting Data...2481387231</v>
        <stp/>
        <stp>BDP|12330575605377379745</stp>
        <tr r="K59" s="2"/>
        <tr r="K59" s="2"/>
      </tp>
      <tp t="s">
        <v>#N/A Requesting Data...3299004183</v>
        <stp/>
        <stp>BDP|11647331540646674753</stp>
        <tr r="Z157" s="1"/>
      </tp>
      <tp t="s">
        <v>#N/A Requesting Data...2603698009</v>
        <stp/>
        <stp>BDP|11801670679023577450</stp>
        <tr r="H129" s="1"/>
        <tr r="H129" s="1"/>
      </tp>
      <tp t="s">
        <v>#N/A Requesting Data...4287778743</v>
        <stp/>
        <stp>BDP|11446145764669794858</stp>
        <tr r="V138" s="1"/>
        <tr r="V200" s="1"/>
        <tr r="V34" s="1"/>
      </tp>
      <tp t="s">
        <v>#N/A Requesting Data...3124702231</v>
        <stp/>
        <stp>BDP|12066459905429684806</stp>
        <tr r="Q9" s="3"/>
      </tp>
      <tp t="s">
        <v>#N/A Requesting Data...2054394956</v>
        <stp/>
        <stp>BDP|11519864941509172352</stp>
        <tr r="F58" s="2"/>
        <tr r="F4" s="9"/>
      </tp>
      <tp t="s">
        <v>#N/A Requesting Data...4086185260</v>
        <stp/>
        <stp>BDP|12439441607016569740</stp>
        <tr r="AU60" s="1"/>
        <tr r="AU60" s="1"/>
        <tr r="AU60" s="1"/>
      </tp>
      <tp t="s">
        <v>#N/A Requesting Data...2181418174</v>
        <stp/>
        <stp>BDP|17348431710595567032</stp>
        <tr r="F41" s="2"/>
        <tr r="F75" s="2"/>
        <tr r="F115" s="2"/>
        <tr r="F138" s="2"/>
        <tr r="F200" s="2"/>
        <tr r="F20" s="9"/>
      </tp>
      <tp t="s">
        <v>#N/A Requesting Data...2032201641</v>
        <stp/>
        <stp>BDP|15859490924614342003</stp>
        <tr r="I35" s="1"/>
        <tr r="I139" s="1"/>
        <tr r="I205" s="1"/>
      </tp>
      <tp t="s">
        <v>#N/A Requesting Data...3042808179</v>
        <stp/>
        <stp>BDP|14323291546823337561</stp>
        <tr r="Q176" s="2"/>
      </tp>
      <tp t="s">
        <v>#N/A Requesting Data...2725993059</v>
        <stp/>
        <stp>BDP|14929397806184641798</stp>
        <tr r="W43" s="1"/>
      </tp>
      <tp t="s">
        <v>#N/A N/A</v>
        <stp/>
        <stp>BDP|13992349228832589498</stp>
        <tr r="J49" s="1"/>
        <tr r="J121" s="1"/>
      </tp>
      <tp t="s">
        <v>#N/A N/A</v>
        <stp/>
        <stp>BDP|14295124152750207492</stp>
        <tr r="J22" s="1"/>
      </tp>
      <tp t="s">
        <v>#N/A Requesting Data...3607750054</v>
        <stp/>
        <stp>BDP|15818242603844559730</stp>
        <tr r="X25" s="1"/>
      </tp>
      <tp t="s">
        <v>#N/A Requesting Data...2726273843</v>
        <stp/>
        <stp>BDP|12426396945622881397</stp>
        <tr r="AL122" s="1"/>
        <tr r="AL91" s="1"/>
      </tp>
      <tp t="s">
        <v>#N/A Requesting Data...2569603166</v>
        <stp/>
        <stp>BDP|18445982297554786857</stp>
        <tr r="AO32" s="1"/>
        <tr r="AO142" s="1"/>
        <tr r="AO204" s="1"/>
      </tp>
      <tp t="s">
        <v>#N/A Requesting Data...2680292820</v>
        <stp/>
        <stp>BDP|18090483570537560848</stp>
        <tr r="J36" s="9"/>
      </tp>
      <tp t="s">
        <v>#N/A Requesting Data...2829076268</v>
        <stp/>
        <stp>BDP|13498653918204609468</stp>
        <tr r="H48" s="3"/>
        <tr r="H48" s="3"/>
        <tr r="H48" s="3"/>
      </tp>
      <tp t="s">
        <v>#N/A Requesting Data...3359378003</v>
        <stp/>
        <stp>BDP|12885347178897416591</stp>
        <tr r="AA143" s="1"/>
      </tp>
      <tp t="s">
        <v>#N/A Requesting Data...3757505478</v>
        <stp/>
        <stp>BDP|11911761465381019535</stp>
        <tr r="AU63" s="3"/>
        <tr r="AU63" s="3"/>
        <tr r="AU90" s="3"/>
        <tr r="AU90" s="3"/>
      </tp>
      <tp t="s">
        <v>#N/A Requesting Data...3725984086</v>
        <stp/>
        <stp>BDP|15268822882352985328</stp>
        <tr r="AI87" s="2"/>
        <tr r="AI143" s="2"/>
      </tp>
      <tp t="s">
        <v>#N/A Requesting Data...3012554831</v>
        <stp/>
        <stp>BDP|16826136420718335916</stp>
        <tr r="AR21" s="3"/>
        <tr r="AR21" s="3"/>
        <tr r="AR21" s="3"/>
      </tp>
      <tp t="s">
        <v>#N/A Requesting Data...2360489005</v>
        <stp/>
        <stp>BDP|15610065468354036311</stp>
        <tr r="L30" s="3"/>
        <tr r="L37" s="3"/>
      </tp>
      <tp t="s">
        <v>#N/A Requesting Data...3186818732</v>
        <stp/>
        <stp>BDP|11952354067191082132</stp>
        <tr r="AV128" s="2"/>
        <tr r="AV128" s="2"/>
        <tr r="AV128" s="2"/>
        <tr r="AV227" s="2"/>
        <tr r="AV227" s="2"/>
        <tr r="AV227" s="2"/>
      </tp>
      <tp t="s">
        <v>#N/A Requesting Data...1823070288</v>
        <stp/>
        <stp>BDP|11530450559084380022</stp>
        <tr r="AS39" s="2"/>
        <tr r="AS72" s="2"/>
      </tp>
      <tp t="s">
        <v>#N/A Requesting Data...3635076430</v>
        <stp/>
        <stp>BDP|10580293192799338656</stp>
        <tr r="BC10" s="3"/>
      </tp>
      <tp t="s">
        <v>#N/A Requesting Data...2863019409</v>
        <stp/>
        <stp>BDP|13215501466351523599</stp>
        <tr r="AM111" s="1"/>
        <tr r="AM111" s="1"/>
      </tp>
      <tp t="s">
        <v>#N/A Requesting Data...2780561069</v>
        <stp/>
        <stp>BDP|15591060995331836967</stp>
        <tr r="AD114" s="2"/>
        <tr r="AD114" s="2"/>
        <tr r="AD114" s="2"/>
        <tr r="AD212" s="2"/>
        <tr r="AD212" s="2"/>
        <tr r="AD212" s="2"/>
        <tr r="AD215" s="2"/>
        <tr r="AD215" s="2"/>
        <tr r="AD215" s="2"/>
      </tp>
      <tp t="s">
        <v>#N/A Requesting Data...2389036567</v>
        <stp/>
        <stp>BDP|14909566320130111765</stp>
        <tr r="W65" s="3"/>
      </tp>
      <tp t="s">
        <v>#N/A Requesting Data...2238850449</v>
        <stp/>
        <stp>BDP|14247658878939342841</stp>
        <tr r="Y141" s="1"/>
        <tr r="Y203" s="1"/>
        <tr r="Y31" s="1"/>
      </tp>
      <tp t="s">
        <v>#N/A Requesting Data...2831802883</v>
        <stp/>
        <stp>BDP|17225798640897421770</stp>
        <tr r="M63" s="3"/>
        <tr r="M63" s="3"/>
        <tr r="M63" s="3"/>
        <tr r="M90" s="3"/>
        <tr r="M90" s="3"/>
        <tr r="M90" s="3"/>
      </tp>
      <tp t="s">
        <v>#N/A Requesting Data...2122255379</v>
        <stp/>
        <stp>BDP|14725373865460547586</stp>
        <tr r="AE39" s="1"/>
      </tp>
      <tp t="s">
        <v>#N/A Requesting Data...4193777111</v>
        <stp/>
        <stp>BDP|17723695300875680000</stp>
        <tr r="AS116" s="1"/>
        <tr r="L116" s="1"/>
        <tr r="L116" s="1"/>
      </tp>
      <tp t="s">
        <v>#N/A Requesting Data...3249970405</v>
        <stp/>
        <stp>BDP|12941221606447219376</stp>
        <tr r="AD57" s="2"/>
        <tr r="AD57" s="2"/>
        <tr r="AD57" s="2"/>
      </tp>
      <tp t="s">
        <v>#N/A Requesting Data...3682681671</v>
        <stp/>
        <stp>BDP|13263292611782269603</stp>
        <tr r="AK83" s="1"/>
        <tr r="AK83" s="1"/>
        <tr r="AK83" s="1"/>
      </tp>
      <tp t="s">
        <v>#N/A Requesting Data...1669193080</v>
        <stp/>
        <stp>BDP|16321463348705543704</stp>
        <tr r="AL27" s="1"/>
      </tp>
      <tp t="s">
        <v>#N/A Requesting Data...2605653854</v>
        <stp/>
        <stp>BDP|10019980083146439377</stp>
        <tr r="H4" s="2"/>
        <tr r="H4" s="2"/>
        <tr r="H4" s="2"/>
        <tr r="AT4" s="2"/>
        <tr r="AT4" s="2"/>
        <tr r="AT4" s="2"/>
        <tr r="H78" s="2"/>
        <tr r="H78" s="2"/>
        <tr r="H78" s="2"/>
        <tr r="AT78" s="2"/>
        <tr r="AT78" s="2"/>
        <tr r="AT78" s="2"/>
        <tr r="H110" s="2"/>
        <tr r="H110" s="2"/>
        <tr r="H110" s="2"/>
        <tr r="AT110" s="2"/>
        <tr r="AT110" s="2"/>
        <tr r="AT110" s="2"/>
        <tr r="H161" s="2"/>
        <tr r="H161" s="2"/>
        <tr r="H161" s="2"/>
        <tr r="AT161" s="2"/>
        <tr r="AT161" s="2"/>
        <tr r="AT161" s="2"/>
        <tr r="H162" s="2"/>
        <tr r="H162" s="2"/>
        <tr r="H162" s="2"/>
        <tr r="AT162" s="2"/>
        <tr r="AT162" s="2"/>
        <tr r="AT162" s="2"/>
        <tr r="H229" s="2"/>
        <tr r="H229" s="2"/>
        <tr r="H229" s="2"/>
        <tr r="AT229" s="2"/>
        <tr r="AT229" s="2"/>
        <tr r="AT229" s="2"/>
      </tp>
      <tp t="s">
        <v>#N/A Requesting Data...2747229845</v>
        <stp/>
        <stp>BDP|13328090399458953618</stp>
        <tr r="L105" s="2"/>
        <tr r="L105" s="2"/>
        <tr r="L105" s="2"/>
      </tp>
      <tp t="s">
        <v>#N/A Requesting Data...2858244264</v>
        <stp/>
        <stp>BDP|17865355925200398203</stp>
        <tr r="H142" s="1"/>
        <tr r="H204" s="1"/>
        <tr r="H32" s="1"/>
      </tp>
      <tp t="s">
        <v>#N/A Requesting Data...3337116279</v>
        <stp/>
        <stp>BDP|15736386664287176319</stp>
        <tr r="Q16" s="2"/>
        <tr r="Q94" s="2"/>
        <tr r="Q202" s="2"/>
        <tr r="Q220" s="2"/>
        <tr r="Q232" s="2"/>
      </tp>
      <tp t="s">
        <v>#N/A Requesting Data...3607493657</v>
        <stp/>
        <stp>BDP|15817632741930863395</stp>
        <tr r="F163" s="1"/>
      </tp>
      <tp t="s">
        <v>#N/A Requesting Data...2242973535</v>
        <stp/>
        <stp>BDP|17127769372464770791</stp>
        <tr r="Q69" s="2"/>
        <tr r="Q134" s="2"/>
        <tr r="Q149" s="2"/>
        <tr r="Q163" s="2"/>
        <tr r="Q164" s="2"/>
      </tp>
      <tp t="s">
        <v>#N/A Requesting Data...2155304188</v>
        <stp/>
        <stp>BDP|11953811916998613434</stp>
        <tr r="N9" s="3"/>
        <tr r="N9" s="3"/>
        <tr r="N9" s="3"/>
      </tp>
      <tp t="s">
        <v>#N/A Requesting Data...2422075690</v>
        <stp/>
        <stp>BDP|14438373568426482343</stp>
        <tr r="Q128" s="2"/>
        <tr r="Q227" s="2"/>
      </tp>
      <tp t="s">
        <v>#N/A Requesting Data...4237443599</v>
        <stp/>
        <stp>BDP|13701214289254498900</stp>
        <tr r="F11" s="2"/>
      </tp>
      <tp t="s">
        <v>#N/A Requesting Data...2568836829</v>
        <stp/>
        <stp>BDP|17516090200142160169</stp>
        <tr r="AL12" s="1"/>
        <tr r="AL128" s="1"/>
      </tp>
      <tp t="s">
        <v>#N/A Requesting Data...2649588249</v>
        <stp/>
        <stp>BDP|12479296462965525717</stp>
        <tr r="Z158" s="1"/>
        <tr r="Z41" s="1"/>
      </tp>
      <tp t="s">
        <v>#N/A Requesting Data...3546257442</v>
        <stp/>
        <stp>BDP|18120885222986660065</stp>
        <tr r="AD16" s="2"/>
        <tr r="AD16" s="2"/>
        <tr r="AD16" s="2"/>
        <tr r="AD94" s="2"/>
        <tr r="AD94" s="2"/>
        <tr r="AD94" s="2"/>
        <tr r="AD202" s="2"/>
        <tr r="AD202" s="2"/>
        <tr r="AD202" s="2"/>
        <tr r="AD220" s="2"/>
        <tr r="AD220" s="2"/>
        <tr r="AD220" s="2"/>
        <tr r="AD232" s="2"/>
        <tr r="AD232" s="2"/>
        <tr r="AD232" s="2"/>
      </tp>
      <tp t="s">
        <v>#N/A Requesting Data...3648471697</v>
        <stp/>
        <stp>BDP|15433499794749536573</stp>
        <tr r="AL201" s="2"/>
      </tp>
      <tp t="s">
        <v>#N/A Requesting Data...3026090381</v>
        <stp/>
        <stp>BDP|12724126744282320198</stp>
        <tr r="AU10" s="3"/>
        <tr r="AU10" s="3"/>
      </tp>
      <tp t="s">
        <v>#N/A Requesting Data...2141276036</v>
        <stp/>
        <stp>BDP|11138001647971492091</stp>
        <tr r="Q56" s="5"/>
      </tp>
      <tp t="s">
        <v>#N/A Requesting Data...3066368019</v>
        <stp/>
        <stp>BDP|13530503369344291058</stp>
        <tr r="AS144" s="2"/>
      </tp>
      <tp t="s">
        <v>#N/A Requesting Data...2497285388</v>
        <stp/>
        <stp>BDP|14174874985321813100</stp>
        <tr r="AD95" s="1"/>
      </tp>
      <tp t="s">
        <v>#N/A Requesting Data...3054300846</v>
        <stp/>
        <stp>BDP|10304662410181748296</stp>
        <tr r="AS78" s="3"/>
        <tr r="AS78" s="3"/>
        <tr r="AS78" s="3"/>
      </tp>
      <tp t="s">
        <v>#N/A N/A</v>
        <stp/>
        <stp>BDP|17969333735232677125</stp>
        <tr r="J130" s="1"/>
      </tp>
      <tp t="s">
        <v>#N/A Requesting Data...3543011674</v>
        <stp/>
        <stp>BDP|11314701407920655299</stp>
        <tr r="AJ22" s="2"/>
        <tr r="AJ210" s="2"/>
        <tr r="AJ211" s="2"/>
      </tp>
      <tp t="s">
        <v>#N/A Requesting Data...2773623757</v>
        <stp/>
        <stp>BDP|17513727328545252363</stp>
        <tr r="AK106" s="2"/>
        <tr r="AK106" s="2"/>
        <tr r="AK106" s="2"/>
      </tp>
      <tp t="s">
        <v>#N/A Requesting Data...2877446063</v>
        <stp/>
        <stp>BDP|11823478701702240362</stp>
        <tr r="AG36" s="2"/>
        <tr r="AG36" s="2"/>
        <tr r="AG36" s="2"/>
        <tr r="AG96" s="2"/>
        <tr r="AG96" s="2"/>
        <tr r="AG96" s="2"/>
        <tr r="AG126" s="2"/>
        <tr r="AG126" s="2"/>
        <tr r="AG126" s="2"/>
      </tp>
      <tp t="s">
        <v>#N/A Requesting Data...2355984981</v>
        <stp/>
        <stp>BDP|12670260151173990224</stp>
        <tr r="Q44" s="2"/>
      </tp>
      <tp t="s">
        <v>#N/A Requesting Data...2833603536</v>
        <stp/>
        <stp>BDP|11415673689628970398</stp>
        <tr r="AP99" s="2"/>
      </tp>
      <tp t="s">
        <v>#N/A Requesting Data...3520578404</v>
        <stp/>
        <stp>BDP|15586759747926853456</stp>
        <tr r="X93" s="1"/>
      </tp>
      <tp t="s">
        <v>#N/A Requesting Data...4207787707</v>
        <stp/>
        <stp>BDP|16336103957024608289</stp>
        <tr r="Q41" s="2"/>
        <tr r="Q75" s="2"/>
        <tr r="Q115" s="2"/>
        <tr r="Q138" s="2"/>
        <tr r="Q200" s="2"/>
      </tp>
      <tp t="s">
        <v>#N/A Requesting Data...3752571358</v>
        <stp/>
        <stp>BDP|12825279663865792715</stp>
        <tr r="F78" s="3"/>
      </tp>
      <tp t="s">
        <v>#N/A Requesting Data...3942514180</v>
        <stp/>
        <stp>BDP|12424864655408550388</stp>
        <tr r="AP208" s="2"/>
      </tp>
      <tp t="s">
        <v>#N/A Requesting Data...4216365440</v>
        <stp/>
        <stp>BDP|17989826685944294760</stp>
        <tr r="H93" s="1"/>
        <tr r="H93" s="1"/>
      </tp>
      <tp t="s">
        <v>#N/A Requesting Data...2265967529</v>
        <stp/>
        <stp>BDP|12136591355384769209</stp>
        <tr r="Q19" s="2"/>
      </tp>
      <tp t="s">
        <v>#N/A Requesting Data...3080559529</v>
        <stp/>
        <stp>BDP|10658401989730481815</stp>
        <tr r="AR33" s="3"/>
        <tr r="AR33" s="3"/>
        <tr r="AR41" s="3"/>
        <tr r="AR41" s="3"/>
        <tr r="AR42" s="3"/>
        <tr r="AR42" s="3"/>
        <tr r="AR50" s="3"/>
        <tr r="AR50" s="3"/>
        <tr r="AR60" s="3"/>
        <tr r="AR60" s="3"/>
        <tr r="AR75" s="3"/>
        <tr r="AR75" s="3"/>
      </tp>
      <tp t="s">
        <v>#N/A Requesting Data...3750248945</v>
        <stp/>
        <stp>BDP|16844701594235039969</stp>
        <tr r="AJ53" s="3"/>
        <tr r="AJ53" s="3"/>
        <tr r="AJ53" s="3"/>
      </tp>
      <tp t="s">
        <v>#N/A Requesting Data...3025590596</v>
        <stp/>
        <stp>BDP|13673691646556093337</stp>
        <tr r="BC34" s="3"/>
      </tp>
      <tp t="s">
        <v>#N/A Requesting Data...4258341022</v>
        <stp/>
        <stp>BDP|16043752454487291797</stp>
        <tr r="H213" s="2"/>
        <tr r="H213" s="2"/>
        <tr r="H213" s="2"/>
        <tr r="AT213" s="2"/>
        <tr r="AT213" s="2"/>
        <tr r="AT213" s="2"/>
        <tr r="H214" s="2"/>
        <tr r="H214" s="2"/>
        <tr r="H214" s="2"/>
        <tr r="AT214" s="2"/>
        <tr r="AT214" s="2"/>
        <tr r="AT214" s="2"/>
      </tp>
      <tp t="s">
        <v>#N/A Requesting Data...3070522485</v>
        <stp/>
        <stp>BDP|15894091765345852262</stp>
        <tr r="X167" s="1"/>
      </tp>
      <tp t="s">
        <v>#N/A Requesting Data...4014365859</v>
        <stp/>
        <stp>BDP|14235839485139840963</stp>
        <tr r="AS15" s="1"/>
        <tr r="L15" s="1"/>
        <tr r="L15" s="1"/>
        <tr r="L71" s="1"/>
        <tr r="L71" s="1"/>
        <tr r="AS71" s="1"/>
        <tr r="AS180" s="1"/>
        <tr r="L180" s="1"/>
        <tr r="L180" s="1"/>
      </tp>
      <tp t="s">
        <v>#N/A Requesting Data...1659765332</v>
        <stp/>
        <stp>BDP|14824854189678746897</stp>
        <tr r="AF9" s="2"/>
        <tr r="AF9" s="2"/>
        <tr r="AF9" s="2"/>
        <tr r="AF43" s="2"/>
        <tr r="AF43" s="2"/>
        <tr r="AF43" s="2"/>
        <tr r="AF77" s="2"/>
        <tr r="AF77" s="2"/>
        <tr r="AF77" s="2"/>
        <tr r="AF159" s="2"/>
        <tr r="AF159" s="2"/>
        <tr r="AF159" s="2"/>
        <tr r="AF172" s="2"/>
        <tr r="AF172" s="2"/>
        <tr r="AF172" s="2"/>
        <tr r="AF173" s="2"/>
        <tr r="AF173" s="2"/>
        <tr r="AF173" s="2"/>
      </tp>
      <tp t="s">
        <v>#N/A Requesting Data...2949066429</v>
        <stp/>
        <stp>BDP|15841111289408968035</stp>
        <tr r="AO82" s="2"/>
      </tp>
      <tp t="s">
        <v>#N/A Requesting Data...3243786588</v>
        <stp/>
        <stp>BDP|13551070289457105803</stp>
        <tr r="K129" s="2"/>
        <tr r="K129" s="2"/>
        <tr r="K129" s="2"/>
      </tp>
      <tp t="s">
        <v>#N/A Requesting Data...2637189393</v>
        <stp/>
        <stp>BDP|12641816934618934506</stp>
        <tr r="AD101" s="3"/>
        <tr r="AD101" s="3"/>
        <tr r="AD101" s="3"/>
        <tr r="AD12" s="3"/>
        <tr r="AD12" s="3"/>
        <tr r="AD12" s="3"/>
        <tr r="AD28" s="3"/>
        <tr r="AD28" s="3"/>
        <tr r="AD28" s="3"/>
      </tp>
      <tp t="s">
        <v>#N/A N/A</v>
        <stp/>
        <stp>BDP|15295197760335648378</stp>
        <tr r="J64" s="1"/>
      </tp>
      <tp t="s">
        <v>#N/A Requesting Data...2150037623</v>
        <stp/>
        <stp>BDP|18407687337601628873</stp>
        <tr r="Q101" s="3"/>
        <tr r="Q12" s="3"/>
        <tr r="Q28" s="3"/>
      </tp>
      <tp t="s">
        <v>#N/A Requesting Data...4055338671</v>
        <stp/>
        <stp>BDP|16554150768277632244</stp>
        <tr r="AO4" s="2"/>
        <tr r="AO78" s="2"/>
        <tr r="AO110" s="2"/>
        <tr r="AO161" s="2"/>
        <tr r="AO162" s="2"/>
        <tr r="AO229" s="2"/>
      </tp>
      <tp t="s">
        <v>#N/A Requesting Data...3004847756</v>
        <stp/>
        <stp>BDP|10566117428022673506</stp>
        <tr r="I27" s="3"/>
        <tr r="I27" s="3"/>
        <tr r="I27" s="3"/>
      </tp>
      <tp t="s">
        <v>#N/A Requesting Data...2018537810</v>
        <stp/>
        <stp>BDP|13376839292683891506</stp>
        <tr r="BC16" s="2"/>
        <tr r="BC94" s="2"/>
        <tr r="BC220" s="2"/>
        <tr r="BC232" s="2"/>
      </tp>
      <tp t="s">
        <v>#N/A Requesting Data...3004416750</v>
        <stp/>
        <stp>BDP|14930041226487337522</stp>
        <tr r="L24" s="2"/>
        <tr r="L24" s="2"/>
        <tr r="L24" s="2"/>
      </tp>
      <tp t="s">
        <v>#N/A Requesting Data...2386541609</v>
        <stp/>
        <stp>BDP|14446736950334510687</stp>
        <tr r="M187" s="1"/>
        <tr r="M187" s="1"/>
      </tp>
      <tp t="s">
        <v>#N/A Requesting Data...3748991353</v>
        <stp/>
        <stp>BDP|18187751895636306489</stp>
        <tr r="AU82" s="2"/>
        <tr r="AU82" s="2"/>
        <tr r="AU82" s="2"/>
      </tp>
      <tp t="s">
        <v>#N/A Requesting Data...2249543271</v>
        <stp/>
        <stp>BDP|15646189783258306049</stp>
        <tr r="H9" s="1"/>
        <tr r="H9" s="1"/>
        <tr r="H133" s="1"/>
        <tr r="H133" s="1"/>
      </tp>
      <tp t="s">
        <v>#N/A Requesting Data...2674361304</v>
        <stp/>
        <stp>BDP|10473094457848961998</stp>
        <tr r="E20" s="9"/>
      </tp>
      <tp t="s">
        <v>#N/A Requesting Data...3474933631</v>
        <stp/>
        <stp>BDP|13938063547430568376</stp>
        <tr r="BC76" s="3"/>
      </tp>
      <tp t="s">
        <v>#N/A Requesting Data...2645472748</v>
        <stp/>
        <stp>BDP|14985274616182163140</stp>
        <tr r="N54" s="3"/>
        <tr r="N54" s="3"/>
        <tr r="N54" s="3"/>
      </tp>
      <tp t="s">
        <v>#N/A Requesting Data...4212992282</v>
        <stp/>
        <stp>BDP|17353459728747726242</stp>
        <tr r="Q5" s="2"/>
        <tr r="Q27" s="2"/>
        <tr r="Q101" s="2"/>
        <tr r="Q166" s="2"/>
        <tr r="Q167" s="2"/>
      </tp>
      <tp t="s">
        <v>#N/A Requesting Data...4187480626</v>
        <stp/>
        <stp>BDP|14742138371460127691</stp>
        <tr r="E22" s="9"/>
      </tp>
      <tp t="s">
        <v>#N/A Requesting Data...3009499071</v>
        <stp/>
        <stp>BDP|14069106455543045788</stp>
        <tr r="F176" s="1"/>
      </tp>
      <tp t="s">
        <v>#N/A Requesting Data...2381768922</v>
        <stp/>
        <stp>BDP|10644688731044765553</stp>
        <tr r="AN32" s="3"/>
        <tr r="AN32" s="3"/>
        <tr r="AN32" s="3"/>
      </tp>
      <tp t="s">
        <v>#N/A Requesting Data...2820300719</v>
        <stp/>
        <stp>BDP|14453997006241385857</stp>
        <tr r="J196" s="2"/>
        <tr r="J197" s="2"/>
        <tr r="J198" s="2"/>
      </tp>
      <tp t="s">
        <v>#N/A Requesting Data...3598408773</v>
        <stp/>
        <stp>BDP|10411149956052960220</stp>
        <tr r="X132" s="1"/>
      </tp>
      <tp t="s">
        <v>#N/A Requesting Data...3618881815</v>
        <stp/>
        <stp>BDP|14720410477196458585</stp>
        <tr r="K144" s="1"/>
      </tp>
      <tp t="s">
        <v>#N/A Requesting Data...1493451315</v>
        <stp/>
        <stp>BDP|15191199307557031725</stp>
        <tr r="AO82" s="3"/>
        <tr r="AO82" s="3"/>
        <tr r="AO82" s="3"/>
      </tp>
      <tp t="s">
        <v>#N/A Requesting Data...3077269795</v>
        <stp/>
        <stp>BDP|17372329606621826129</stp>
        <tr r="M63" s="2"/>
        <tr r="M63" s="2"/>
        <tr r="M63" s="2"/>
      </tp>
      <tp t="s">
        <v>#N/A Requesting Data...3881462018</v>
        <stp/>
        <stp>BDP|10065046971517823405</stp>
        <tr r="Q174" s="1"/>
      </tp>
      <tp t="s">
        <v>#N/A Requesting Data...2260016017</v>
        <stp/>
        <stp>BDP|13907215733016756012</stp>
        <tr r="AD118" s="2"/>
        <tr r="AD118" s="2"/>
        <tr r="AD118" s="2"/>
        <tr r="AD171" s="2"/>
        <tr r="AD171" s="2"/>
        <tr r="AD171" s="2"/>
      </tp>
      <tp t="s">
        <v>#N/A Requesting Data...3242448693</v>
        <stp/>
        <stp>BDP|14584771536966014293</stp>
        <tr r="K4" s="1"/>
      </tp>
      <tp t="s">
        <v>#N/A Requesting Data...4090076499</v>
        <stp/>
        <stp>BDP|17898462576159583903</stp>
        <tr r="AV21" s="2"/>
        <tr r="AV21" s="2"/>
        <tr r="AV45" s="2"/>
        <tr r="AV45" s="2"/>
        <tr r="AV83" s="2"/>
        <tr r="AV83" s="2"/>
        <tr r="AV141" s="2"/>
        <tr r="AV141" s="2"/>
        <tr r="AV148" s="2"/>
        <tr r="AV148" s="2"/>
        <tr r="AV177" s="2"/>
        <tr r="AV177" s="2"/>
      </tp>
      <tp t="s">
        <v>#N/A Requesting Data...2990933519</v>
        <stp/>
        <stp>BDP|15440543464630923202</stp>
        <tr r="AS13" s="2"/>
        <tr r="AS155" s="2"/>
        <tr r="AS219" s="2"/>
      </tp>
      <tp t="s">
        <v>#N/A Requesting Data...4208448451</v>
        <stp/>
        <stp>BDP|13629690592200924895</stp>
        <tr r="AD8" s="2"/>
        <tr r="AD8" s="2"/>
        <tr r="AD8" s="2"/>
      </tp>
      <tp t="s">
        <v>#N/A Requesting Data...3615450291</v>
        <stp/>
        <stp>BDP|11921891697196871223</stp>
        <tr r="AN91" s="3"/>
        <tr r="AN91" s="3"/>
        <tr r="AN91" s="3"/>
      </tp>
      <tp t="s">
        <v>#N/A Requesting Data...1984798642</v>
        <stp/>
        <stp>BDP|17455535109453650557</stp>
        <tr r="E39" s="2"/>
        <tr r="E72" s="2"/>
      </tp>
      <tp t="s">
        <v>#N/A Requesting Data...2231982236</v>
        <stp/>
        <stp>BDP|18260362859173144914</stp>
        <tr r="H15" s="1"/>
        <tr r="H15" s="1"/>
        <tr r="H71" s="1"/>
        <tr r="H71" s="1"/>
        <tr r="H180" s="1"/>
        <tr r="H180" s="1"/>
      </tp>
      <tp t="s">
        <v>#N/A Requesting Data...3670019385</v>
        <stp/>
        <stp>BDP|14735137594888813059</stp>
        <tr r="Q66" s="2"/>
      </tp>
      <tp t="s">
        <v>#N/A Requesting Data...3574569381</v>
        <stp/>
        <stp>BDP|11150426058826498226</stp>
        <tr r="E118" s="1"/>
        <tr r="E184" s="1"/>
      </tp>
      <tp t="s">
        <v>#N/A Requesting Data...2626924486</v>
        <stp/>
        <stp>BDP|16805853782576242419</stp>
        <tr r="AO100" s="3"/>
        <tr r="AO100" s="3"/>
        <tr r="AO100" s="3"/>
        <tr r="AO85" s="3"/>
        <tr r="AO85" s="3"/>
        <tr r="AO85" s="3"/>
      </tp>
      <tp t="s">
        <v>#N/A Requesting Data...3143061140</v>
        <stp/>
        <stp>BDP|12002786062014040369</stp>
        <tr r="N37" s="3"/>
        <tr r="N37" s="3"/>
        <tr r="N37" s="3"/>
        <tr r="N30" s="3"/>
        <tr r="N30" s="3"/>
        <tr r="N30" s="3"/>
      </tp>
      <tp t="s">
        <v>#N/A Requesting Data...3492778945</v>
        <stp/>
        <stp>BDP|15329175848031488546</stp>
        <tr r="H101" s="1"/>
        <tr r="H101" s="1"/>
      </tp>
      <tp t="s">
        <v>#N/A Requesting Data...3927832457</v>
        <stp/>
        <stp>BDP|15424449638466646022</stp>
        <tr r="AS183" s="1"/>
        <tr r="AS28" s="1"/>
        <tr r="L183" s="1"/>
        <tr r="L183" s="1"/>
        <tr r="L28" s="1"/>
        <tr r="L28" s="1"/>
      </tp>
      <tp t="s">
        <v>#N/A Requesting Data...4290215119</v>
        <stp/>
        <stp>BDP|13316567852764286396</stp>
        <tr r="BC169" s="2"/>
      </tp>
      <tp t="s">
        <v>#N/A Requesting Data...2226694624</v>
        <stp/>
        <stp>BDP|11121666772945179184</stp>
        <tr r="H5" s="3"/>
        <tr r="H5" s="3"/>
        <tr r="H5" s="3"/>
        <tr r="H67" s="3"/>
        <tr r="H67" s="3"/>
        <tr r="H67" s="3"/>
        <tr r="H81" s="3"/>
        <tr r="H81" s="3"/>
        <tr r="H81" s="3"/>
        <tr r="H86" s="3"/>
        <tr r="H86" s="3"/>
        <tr r="H86" s="3"/>
        <tr r="H94" s="3"/>
        <tr r="H94" s="3"/>
        <tr r="H94" s="3"/>
      </tp>
      <tp t="s">
        <v>#N/A Requesting Data...3383655013</v>
        <stp/>
        <stp>BDP|17250285667033594447</stp>
        <tr r="I94" s="1"/>
      </tp>
      <tp t="s">
        <v>#N/A Requesting Data...3819317002</v>
        <stp/>
        <stp>BDP|14600983891937378703</stp>
        <tr r="K40" s="1"/>
        <tr r="K81" s="1"/>
        <tr r="K96" s="1"/>
        <tr r="K97" s="1"/>
      </tp>
      <tp t="s">
        <v>#N/A Requesting Data...2949437135</v>
        <stp/>
        <stp>BDP|12283393376932671078</stp>
        <tr r="W223" s="2"/>
        <tr r="W233" s="2"/>
        <tr r="W32" s="2"/>
      </tp>
      <tp t="s">
        <v>#N/A Requesting Data...4196184234</v>
        <stp/>
        <stp>BDP|12686080835527328243</stp>
        <tr r="AV23" s="2"/>
        <tr r="AV23" s="2"/>
        <tr r="AV23" s="2"/>
        <tr r="AV95" s="2"/>
        <tr r="AV95" s="2"/>
        <tr r="AV95" s="2"/>
        <tr r="AV156" s="2"/>
        <tr r="AV156" s="2"/>
        <tr r="AV156" s="2"/>
        <tr r="AV225" s="2"/>
        <tr r="AV225" s="2"/>
        <tr r="AV225" s="2"/>
      </tp>
      <tp t="s">
        <v>#N/A Requesting Data...3117673402</v>
        <stp/>
        <stp>BDP|14685009601102355286</stp>
        <tr r="AS11" s="2"/>
      </tp>
      <tp t="s">
        <v>#N/A N/A</v>
        <stp/>
        <stp>BDP|10466834726637521984</stp>
        <tr r="N124" s="1"/>
      </tp>
      <tp t="s">
        <v>#N/A Requesting Data...4221390541</v>
        <stp/>
        <stp>BDP|13507946387103826527</stp>
        <tr r="I102" s="1"/>
        <tr r="I108" s="1"/>
      </tp>
      <tp t="s">
        <v>#N/A Requesting Data...4237276826</v>
        <stp/>
        <stp>BDP|15311320973297664284</stp>
        <tr r="I53" s="2"/>
      </tp>
      <tp t="s">
        <v>#N/A Requesting Data...2714291258</v>
        <stp/>
        <stp>BDP|10247456358075713042</stp>
        <tr r="AA72" s="1"/>
      </tp>
      <tp t="s">
        <v>#N/A Requesting Data...2317981979</v>
        <stp/>
        <stp>BDP|14198490725455285335</stp>
        <tr r="W80" s="3"/>
      </tp>
      <tp t="s">
        <v>#N/A Requesting Data...3826254069</v>
        <stp/>
        <stp>BDP|17334322414197820617</stp>
        <tr r="H18" s="1"/>
        <tr r="H18" s="1"/>
      </tp>
      <tp t="s">
        <v>#N/A Requesting Data...3454548174</v>
        <stp/>
        <stp>BDP|17948557732447610243</stp>
        <tr r="AQ34" s="3"/>
        <tr r="AQ34" s="3"/>
      </tp>
      <tp t="s">
        <v>#N/A Requesting Data...3610513425</v>
        <stp/>
        <stp>BDP|16571174719697541525</stp>
        <tr r="V166" s="1"/>
      </tp>
      <tp t="s">
        <v>#N/A Requesting Data...2140454179</v>
        <stp/>
        <stp>BDP|15454047442330609585</stp>
        <tr r="H92" s="5"/>
      </tp>
      <tp t="s">
        <v>#N/A Requesting Data...3534168882</v>
        <stp/>
        <stp>BDP|13618878451222869849</stp>
        <tr r="F144" s="1"/>
      </tp>
      <tp t="s">
        <v>#N/A Requesting Data...3597133558</v>
        <stp/>
        <stp>BDP|18191809367012865022</stp>
        <tr r="AF37" s="2"/>
        <tr r="AF37" s="2"/>
        <tr r="AF70" s="2"/>
        <tr r="AF70" s="2"/>
      </tp>
      <tp t="s">
        <v>#N/A Requesting Data...3740154056</v>
        <stp/>
        <stp>BDP|10659023631392107581</stp>
        <tr r="AM55" s="1"/>
        <tr r="AM55" s="1"/>
      </tp>
      <tp t="s">
        <v>#N/A Requesting Data...3161885297</v>
        <stp/>
        <stp>BDP|13101389161443239154</stp>
        <tr r="AD193" s="1"/>
      </tp>
      <tp t="s">
        <v>#N/A Requesting Data...3292058736</v>
        <stp/>
        <stp>BDP|11102386873054354569</stp>
        <tr r="E6" s="8"/>
      </tp>
      <tp t="s">
        <v>#N/A Requesting Data...2685934618</v>
        <stp/>
        <stp>BDP|12013439854320917712</stp>
        <tr r="AT167" s="1"/>
      </tp>
      <tp t="s">
        <v>#N/A Requesting Data...2945013968</v>
        <stp/>
        <stp>BDP|16889878795157095450</stp>
        <tr r="W196" s="2"/>
        <tr r="W197" s="2"/>
        <tr r="W198" s="2"/>
      </tp>
      <tp t="s">
        <v>#N/A Requesting Data...3265904326</v>
        <stp/>
        <stp>BDP|10176939608249053451</stp>
        <tr r="AE7" s="3"/>
        <tr r="AE7" s="3"/>
        <tr r="AE7" s="3"/>
      </tp>
      <tp t="s">
        <v>#N/A Requesting Data...3352754450</v>
        <stp/>
        <stp>BDP|17637798268357901510</stp>
        <tr r="V97" s="3"/>
      </tp>
      <tp t="s">
        <v>#N/A Requesting Data...2408939046</v>
        <stp/>
        <stp>BDP|15302422078884160671</stp>
        <tr r="AL24" s="2"/>
      </tp>
      <tp t="s">
        <v>#N/A Requesting Data...3857563805</v>
        <stp/>
        <stp>BDP|16884776305784196142</stp>
        <tr r="AK139" s="2"/>
        <tr r="AK139" s="2"/>
        <tr r="AK139" s="2"/>
      </tp>
      <tp t="s">
        <v>#N/A Requesting Data...3732541895</v>
        <stp/>
        <stp>BDP|10493749568664452131</stp>
        <tr r="F30" s="2"/>
      </tp>
      <tp t="s">
        <v>#N/A Requesting Data...2076659986</v>
        <stp/>
        <stp>BDP|16047658511814357180</stp>
        <tr r="K8" s="2"/>
        <tr r="K8" s="2"/>
      </tp>
      <tp t="s">
        <v>#N/A Requesting Data...2632111480</v>
        <stp/>
        <stp>BDP|15516827649724773967</stp>
        <tr r="Q24" s="5"/>
      </tp>
      <tp t="s">
        <v>#N/A Requesting Data...3285030867</v>
        <stp/>
        <stp>BDP|10168094300005179162</stp>
        <tr r="Q11" s="3"/>
      </tp>
      <tp t="s">
        <v>#N/A Requesting Data...3004618858</v>
        <stp/>
        <stp>BDP|10378053468856981481</stp>
        <tr r="H36" s="1"/>
        <tr r="H36" s="1"/>
        <tr r="H148" s="1"/>
        <tr r="H148" s="1"/>
      </tp>
      <tp t="s">
        <v>#N/A Requesting Data...3993903175</v>
        <stp/>
        <stp>BDP|16655698509537056382</stp>
        <tr r="I121" s="2"/>
        <tr r="I186" s="2"/>
        <tr r="I187" s="2"/>
      </tp>
      <tp t="s">
        <v>#N/A Requesting Data...3108569058</v>
        <stp/>
        <stp>BDP|12388853051528079396</stp>
        <tr r="AD44" s="2"/>
        <tr r="AD44" s="2"/>
        <tr r="AD44" s="2"/>
      </tp>
      <tp t="s">
        <v>#N/A Requesting Data...2677853772</v>
        <stp/>
        <stp>BDP|13272751909334335438</stp>
        <tr r="M53" s="3"/>
        <tr r="M53" s="3"/>
        <tr r="M53" s="3"/>
      </tp>
      <tp t="s">
        <v>#N/A Requesting Data...4235975751</v>
        <stp/>
        <stp>BDP|17831005551990174666</stp>
        <tr r="AV168" s="2"/>
        <tr r="AV168" s="2"/>
        <tr r="AV168" s="2"/>
        <tr r="AV169" s="2"/>
        <tr r="AV169" s="2"/>
        <tr r="AV169" s="2"/>
      </tp>
      <tp t="s">
        <v>#N/A Requesting Data...3775025561</v>
        <stp/>
        <stp>BDP|15293601337274801034</stp>
        <tr r="I12" s="2"/>
      </tp>
      <tp t="s">
        <v>#N/A Requesting Data...2314521251</v>
        <stp/>
        <stp>BDP|16025070054044841358</stp>
        <tr r="AP20" s="2"/>
        <tr r="AP158" s="2"/>
        <tr r="AP209" s="2"/>
        <tr r="AP231" s="2"/>
      </tp>
      <tp t="s">
        <v>#N/A Requesting Data...2574151946</v>
        <stp/>
        <stp>BDP|14417792627024599116</stp>
        <tr r="F191" s="2"/>
        <tr r="F192" s="2"/>
        <tr r="F44" s="9"/>
        <tr r="F39" s="9"/>
      </tp>
      <tp t="s">
        <v>#N/A Requesting Data...3511082480</v>
        <stp/>
        <stp>BDP|12051179205853811449</stp>
        <tr r="X136" s="1"/>
        <tr r="X199" s="1"/>
        <tr r="X30" s="1"/>
      </tp>
      <tp t="s">
        <v>#N/A Requesting Data...2296623525</v>
        <stp/>
        <stp>BDP|14576967566677936829</stp>
        <tr r="AE55" s="3"/>
        <tr r="AE55" s="3"/>
      </tp>
      <tp t="s">
        <v>#N/A Requesting Data...3361459231</v>
        <stp/>
        <stp>BDP|15032552596278879557</stp>
        <tr r="N19" s="3"/>
        <tr r="N19" s="3"/>
        <tr r="N19" s="3"/>
      </tp>
      <tp t="s">
        <v>#N/A Requesting Data...2690141932</v>
        <stp/>
        <stp>BDP|12835674331486248524</stp>
        <tr r="Z192" s="1"/>
      </tp>
      <tp t="s">
        <v>#N/A Requesting Data...3241242458</v>
        <stp/>
        <stp>BDP|17231621043717923644</stp>
        <tr r="H80" s="3"/>
        <tr r="H80" s="3"/>
        <tr r="H80" s="3"/>
      </tp>
      <tp t="s">
        <v>#N/A Requesting Data...2532049017</v>
        <stp/>
        <stp>BDP|17501543905331264784</stp>
        <tr r="Z52" s="1"/>
      </tp>
      <tp t="s">
        <v>#N/A Requesting Data...3566318379</v>
        <stp/>
        <stp>BDP|18267827220116957077</stp>
        <tr r="AQ32" s="2"/>
        <tr r="AQ223" s="2"/>
        <tr r="AQ233" s="2"/>
      </tp>
      <tp t="s">
        <v>#N/A Requesting Data...3699568905</v>
        <stp/>
        <stp>BDP|17152790943601465115</stp>
        <tr r="F195" s="1"/>
      </tp>
      <tp t="s">
        <v>#N/A Requesting Data...2592644728</v>
        <stp/>
        <stp>BDP|17059579581027859909</stp>
        <tr r="AP88" s="3"/>
        <tr r="AP88" s="3"/>
        <tr r="AP88" s="3"/>
      </tp>
      <tp t="s">
        <v>#N/A Requesting Data...3541910696</v>
        <stp/>
        <stp>BDP|14502640027485809102</stp>
        <tr r="AS136" s="2"/>
      </tp>
      <tp t="s">
        <v>#N/A Requesting Data...1780034337</v>
        <stp/>
        <stp>BDP|17628944999991590203</stp>
        <tr r="W192" s="2"/>
        <tr r="W191" s="2"/>
      </tp>
      <tp t="s">
        <v>#N/A Requesting Data...4162876143</v>
        <stp/>
        <stp>BDP|17414298701254463568</stp>
        <tr r="H156" s="1"/>
      </tp>
      <tp t="s">
        <v>#N/A Requesting Data...1644351376</v>
        <stp/>
        <stp>BDP|12078315878456112462</stp>
        <tr r="AU100" s="3"/>
        <tr r="AU100" s="3"/>
        <tr r="AU85" s="3"/>
        <tr r="AU85" s="3"/>
      </tp>
      <tp t="s">
        <v>#N/A Requesting Data...3077731763</v>
        <stp/>
        <stp>BDP|14373493323423450531</stp>
        <tr r="N11" s="3"/>
        <tr r="N11" s="3"/>
        <tr r="N11" s="3"/>
      </tp>
      <tp t="s">
        <v>#N/A Requesting Data...4152845019</v>
        <stp/>
        <stp>BDP|12256660015888251922</stp>
        <tr r="V6" s="3"/>
      </tp>
      <tp t="s">
        <v>#N/A Requesting Data...3249866363</v>
        <stp/>
        <stp>BDP|11901530307457870749</stp>
        <tr r="BC118" s="2"/>
        <tr r="BC171" s="2"/>
      </tp>
      <tp t="s">
        <v>#N/A Requesting Data...2384509194</v>
        <stp/>
        <stp>BDP|15566506210955633020</stp>
        <tr r="Q22" s="3"/>
      </tp>
      <tp t="s">
        <v>#N/A Requesting Data...2267694677</v>
        <stp/>
        <stp>BDP|13756212783519699423</stp>
        <tr r="AP10" s="2"/>
        <tr r="AP40" s="2"/>
        <tr r="AP178" s="2"/>
        <tr r="AP179" s="2"/>
      </tp>
      <tp t="s">
        <v>#N/A Requesting Data...2561761657</v>
        <stp/>
        <stp>BDP|14854923650004279899</stp>
        <tr r="F150" s="1"/>
      </tp>
      <tp t="s">
        <v>#N/A Requesting Data...2051681617</v>
        <stp/>
        <stp>BDP|10354661175966975382</stp>
        <tr r="M130" s="1"/>
        <tr r="M130" s="1"/>
      </tp>
      <tp t="s">
        <v>#N/A Requesting Data...2364067719</v>
        <stp/>
        <stp>BDP|12961603081658944008</stp>
        <tr r="F5" s="2"/>
        <tr r="F27" s="2"/>
        <tr r="F101" s="2"/>
        <tr r="F166" s="2"/>
        <tr r="F167" s="2"/>
      </tp>
      <tp t="s">
        <v>#N/A Requesting Data...2722903911</v>
        <stp/>
        <stp>BDP|13449164123436396233</stp>
        <tr r="K36" s="1"/>
        <tr r="K148" s="1"/>
      </tp>
      <tp t="s">
        <v>#N/A Requesting Data...1732072951</v>
        <stp/>
        <stp>BDP|12259737033130278219</stp>
        <tr r="AS75" s="3"/>
        <tr r="AS75" s="3"/>
        <tr r="AS42" s="3"/>
        <tr r="AS42" s="3"/>
        <tr r="AS50" s="3"/>
        <tr r="AS50" s="3"/>
        <tr r="AS33" s="3"/>
        <tr r="AS33" s="3"/>
        <tr r="AS41" s="3"/>
        <tr r="AS41" s="3"/>
        <tr r="AS60" s="3"/>
        <tr r="AS60" s="3"/>
      </tp>
      <tp t="s">
        <v>#N/A Requesting Data...3664086459</v>
        <stp/>
        <stp>BDP|11679390103961977745</stp>
        <tr r="U3" s="4"/>
        <tr r="U4" s="4"/>
      </tp>
      <tp t="s">
        <v>#N/A Requesting Data...3676745113</v>
        <stp/>
        <stp>BDP|16833450007284307280</stp>
        <tr r="AN114" s="2"/>
        <tr r="AN212" s="2"/>
        <tr r="AN215" s="2"/>
      </tp>
      <tp t="s">
        <v>#N/A Requesting Data...3265774030</v>
        <stp/>
        <stp>BDP|10067278924045285107</stp>
        <tr r="H10" s="1"/>
        <tr r="H10" s="1"/>
        <tr r="H134" s="1"/>
        <tr r="H134" s="1"/>
      </tp>
      <tp t="s">
        <v>#N/A Requesting Data...3986960004</v>
        <stp/>
        <stp>BDP|14623088657387808208</stp>
        <tr r="AD34" s="3"/>
        <tr r="AD34" s="3"/>
        <tr r="AD34" s="3"/>
      </tp>
      <tp t="s">
        <v>#N/A Requesting Data...3947593654</v>
        <stp/>
        <stp>BDP|16028364138494943667</stp>
        <tr r="AS127" s="1"/>
      </tp>
      <tp t="s">
        <v>#N/A Requesting Data...2583821012</v>
        <stp/>
        <stp>BDP|16231747575464126632</stp>
        <tr r="K54" s="3"/>
      </tp>
      <tp t="s">
        <v>#N/A Requesting Data...2267304259</v>
        <stp/>
        <stp>BDP|12418616202945712519</stp>
        <tr r="Q42" s="2"/>
        <tr r="Q76" s="2"/>
      </tp>
      <tp t="s">
        <v>#N/A Requesting Data...2852550346</v>
        <stp/>
        <stp>BDP|12029051234305875081</stp>
        <tr r="F114" s="1"/>
      </tp>
      <tp t="s">
        <v>#N/A Requesting Data...2974676055</v>
        <stp/>
        <stp>BDP|14426719794018561659</stp>
        <tr r="F55" s="1"/>
      </tp>
      <tp t="s">
        <v>#N/A Requesting Data...3073920510</v>
        <stp/>
        <stp>BDP|11894455914615940505</stp>
        <tr r="F78" s="1"/>
      </tp>
      <tp t="s">
        <v>#N/A Requesting Data...3828283869</v>
        <stp/>
        <stp>BDP|14813836771976808927</stp>
        <tr r="AC41" s="2"/>
        <tr r="AC41" s="2"/>
        <tr r="AC75" s="2"/>
        <tr r="AC75" s="2"/>
        <tr r="AC115" s="2"/>
        <tr r="AC115" s="2"/>
        <tr r="AC138" s="2"/>
        <tr r="AC138" s="2"/>
        <tr r="AC200" s="2"/>
        <tr r="AC200" s="2"/>
      </tp>
      <tp t="s">
        <v>#N/A Requesting Data...2486642191</v>
        <stp/>
        <stp>BDP|16179559337295279112</stp>
        <tr r="AV51" s="3"/>
        <tr r="AV51" s="3"/>
        <tr r="AV64" s="3"/>
        <tr r="AV64" s="3"/>
        <tr r="AV74" s="3"/>
        <tr r="AV74" s="3"/>
        <tr r="AV3" s="3"/>
        <tr r="AV3" s="3"/>
      </tp>
      <tp t="s">
        <v>#N/A Requesting Data...2574400951</v>
        <stp/>
        <stp>BDP|14361106900439654859</stp>
        <tr r="I195" s="1"/>
      </tp>
      <tp t="s">
        <v>#N/A Requesting Data...2076554560</v>
        <stp/>
        <stp>BDP|17291506438393263682</stp>
        <tr r="AR128" s="2"/>
        <tr r="AR227" s="2"/>
      </tp>
      <tp t="s">
        <v>#N/A Requesting Data...2574544748</v>
        <stp/>
        <stp>BDP|17177966216853063811</stp>
        <tr r="Q64" s="1"/>
      </tp>
      <tp t="s">
        <v>#N/A Requesting Data...2343242915</v>
        <stp/>
        <stp>BDP|14774520346458788946</stp>
        <tr r="N187" s="1"/>
      </tp>
      <tp t="s">
        <v>#N/A Requesting Data...3571228174</v>
        <stp/>
        <stp>BDP|12042212624461287777</stp>
        <tr r="I98" s="3"/>
        <tr r="I98" s="3"/>
        <tr r="I98" s="3"/>
      </tp>
      <tp t="s">
        <v>#N/A Requesting Data...3390255916</v>
        <stp/>
        <stp>BDP|11932689817754025663</stp>
        <tr r="H79" s="1"/>
        <tr r="H79" s="1"/>
      </tp>
      <tp t="s">
        <v>#N/A Requesting Data...2396716808</v>
        <stp/>
        <stp>BDP|14290943552855077949</stp>
        <tr r="AQ38" s="3"/>
        <tr r="AQ38" s="3"/>
        <tr r="AQ38" s="3"/>
      </tp>
      <tp t="s">
        <v>#N/A Requesting Data...4048957578</v>
        <stp/>
        <stp>BDP|15558067111640050022</stp>
        <tr r="AP85" s="2"/>
      </tp>
      <tp t="s">
        <v>#N/A Requesting Data...2465798762</v>
        <stp/>
        <stp>BDP|11680379556224008770</stp>
        <tr r="AT54" s="3"/>
        <tr r="AT54" s="3"/>
        <tr r="AT54" s="3"/>
      </tp>
      <tp t="s">
        <v>#N/A Requesting Data...2184420692</v>
        <stp/>
        <stp>BDP|11416631129139801862</stp>
        <tr r="AS26" s="2"/>
        <tr r="AS52" s="2"/>
      </tp>
      <tp t="s">
        <v>#N/A Requesting Data...4100643378</v>
        <stp/>
        <stp>BDP|18277916219071805522</stp>
        <tr r="J97" s="5"/>
        <tr r="J97" s="5"/>
      </tp>
      <tp t="s">
        <v>#N/A N/A</v>
        <stp/>
        <stp>BDP|13601775212386316706</stp>
        <tr r="J36" s="1"/>
        <tr r="J148" s="1"/>
      </tp>
      <tp t="s">
        <v>#N/A N/A</v>
        <stp/>
        <stp>BDP|15266672951817356578</stp>
        <tr r="J3" s="1"/>
        <tr r="J75" s="1"/>
      </tp>
      <tp t="s">
        <v>#N/A Requesting Data...3549235023</v>
        <stp/>
        <stp>BDP|13279254172267538503</stp>
        <tr r="N80" s="3"/>
        <tr r="N80" s="3"/>
        <tr r="N80" s="3"/>
      </tp>
      <tp t="s">
        <v>#N/A Requesting Data...3074687215</v>
        <stp/>
        <stp>BDP|10973266241746857462</stp>
        <tr r="F87" s="5"/>
      </tp>
      <tp t="s">
        <v>#N/A Requesting Data...3797220594</v>
        <stp/>
        <stp>BDP|15266065866221276606</stp>
        <tr r="E13" s="2"/>
        <tr r="E155" s="2"/>
        <tr r="E219" s="2"/>
      </tp>
      <tp t="s">
        <v>#N/A Requesting Data...2812373206</v>
        <stp/>
        <stp>BDP|15154451156480023024</stp>
        <tr r="Q15" s="2"/>
      </tp>
      <tp t="s">
        <v>#N/A Requesting Data...1756025213</v>
        <stp/>
        <stp>BDP|14268863492347630603</stp>
        <tr r="E132" s="1"/>
      </tp>
      <tp t="s">
        <v>#N/A Requesting Data...3592714523</v>
        <stp/>
        <stp>BDP|14192414969827815511</stp>
        <tr r="N34" s="2"/>
        <tr r="N34" s="2"/>
        <tr r="N34" s="2"/>
        <tr r="N65" s="2"/>
        <tr r="N65" s="2"/>
        <tr r="N65" s="2"/>
      </tp>
      <tp t="s">
        <v>#N/A Requesting Data...2618913333</v>
        <stp/>
        <stp>BDP|10540304810302121445</stp>
        <tr r="J80" s="2"/>
      </tp>
      <tp t="s">
        <v>#N/A Requesting Data...2514121812</v>
        <stp/>
        <stp>BDP|15382080405947969673</stp>
        <tr r="Q11" s="2"/>
      </tp>
      <tp t="s">
        <v>#N/A Requesting Data...3425081125</v>
        <stp/>
        <stp>BDP|11111418023071048207</stp>
        <tr r="AG65" s="3"/>
        <tr r="AG65" s="3"/>
        <tr r="AG65" s="3"/>
      </tp>
      <tp t="s">
        <v>#N/A Requesting Data...4079327806</v>
        <stp/>
        <stp>BDP|14914462920700490684</stp>
        <tr r="Z42" s="1"/>
      </tp>
      <tp t="s">
        <v>#N/A Requesting Data...2681052328</v>
        <stp/>
        <stp>BDP|16610754224700322779</stp>
        <tr r="V60" s="2"/>
      </tp>
      <tp t="s">
        <v>#N/A Requesting Data...2150823393</v>
        <stp/>
        <stp>BDP|13003321084418499413</stp>
        <tr r="M73" s="2"/>
        <tr r="M73" s="2"/>
        <tr r="M73" s="2"/>
        <tr r="M111" s="2"/>
        <tr r="M111" s="2"/>
        <tr r="M111" s="2"/>
        <tr r="M180" s="2"/>
        <tr r="M180" s="2"/>
        <tr r="M180" s="2"/>
        <tr r="M181" s="2"/>
        <tr r="M181" s="2"/>
        <tr r="M181" s="2"/>
      </tp>
      <tp t="s">
        <v>#N/A Requesting Data...2184116724</v>
        <stp/>
        <stp>BDP|16655276632131246228</stp>
        <tr r="AP81" s="2"/>
      </tp>
      <tp t="s">
        <v>#N/A Requesting Data...2525839806</v>
        <stp/>
        <stp>BDP|18086155600124300952</stp>
        <tr r="AR28" s="2"/>
      </tp>
      <tp t="s">
        <v>#N/A Requesting Data...2697913679</v>
        <stp/>
        <stp>BDP|15288842024868772369</stp>
        <tr r="AS22" s="1"/>
        <tr r="L22" s="1"/>
        <tr r="L22" s="1"/>
      </tp>
      <tp t="s">
        <v>#N/A Requesting Data...2443152262</v>
        <stp/>
        <stp>BDP|11011171406162787655</stp>
        <tr r="AH84" s="3"/>
        <tr r="AH84" s="3"/>
        <tr r="AH84" s="3"/>
      </tp>
      <tp t="s">
        <v>#N/A Requesting Data...2397939468</v>
        <stp/>
        <stp>BDP|15200465034724338202</stp>
        <tr r="AN201" s="2"/>
      </tp>
      <tp t="s">
        <v>#N/A Requesting Data...2742496254</v>
        <stp/>
        <stp>BDP|12899712778992023423</stp>
        <tr r="W139" s="2"/>
      </tp>
      <tp t="s">
        <v>#N/A Requesting Data...2904743828</v>
        <stp/>
        <stp>BDP|16330412798369033692</stp>
        <tr r="AC196" s="2"/>
        <tr r="AC196" s="2"/>
        <tr r="AC197" s="2"/>
        <tr r="AC197" s="2"/>
        <tr r="AC198" s="2"/>
        <tr r="AC198" s="2"/>
      </tp>
      <tp t="s">
        <v>#N/A Requesting Data...2799844489</v>
        <stp/>
        <stp>BDP|11238703987882580832</stp>
        <tr r="AG119" s="2"/>
        <tr r="AG119" s="2"/>
        <tr r="AG119" s="2"/>
        <tr r="AG160" s="2"/>
        <tr r="AG160" s="2"/>
        <tr r="AG160" s="2"/>
      </tp>
      <tp t="s">
        <v>#N/A Requesting Data...4047111670</v>
        <stp/>
        <stp>BDP|17111026069621107483</stp>
        <tr r="AU105" s="2"/>
        <tr r="AU105" s="2"/>
      </tp>
      <tp t="s">
        <v>#N/A Requesting Data...3414298032</v>
        <stp/>
        <stp>BDP|14220401332346588169</stp>
        <tr r="H173" s="1"/>
        <tr r="H173" s="1"/>
      </tp>
      <tp t="s">
        <v>#N/A Requesting Data...3472398401</v>
        <stp/>
        <stp>BDP|17543275167014464326</stp>
        <tr r="Q63" s="3"/>
        <tr r="Q90" s="3"/>
      </tp>
      <tp t="s">
        <v>#N/A Requesting Data...3280495683</v>
        <stp/>
        <stp>BDP|11473376691146882998</stp>
        <tr r="AA209" s="1"/>
      </tp>
      <tp t="s">
        <v>#N/A Requesting Data...3279619476</v>
        <stp/>
        <stp>BDP|16414537731147238373</stp>
        <tr r="AN6" s="3"/>
        <tr r="AN6" s="3"/>
        <tr r="AN6" s="3"/>
      </tp>
      <tp t="s">
        <v>#N/A Requesting Data...4178885567</v>
        <stp/>
        <stp>BDP|12715119625531496443</stp>
        <tr r="K137" s="2"/>
        <tr r="K137" s="2"/>
        <tr r="K137" s="2"/>
      </tp>
      <tp t="s">
        <v>#N/A Requesting Data...3407385217</v>
        <stp/>
        <stp>BDP|12031035554302117153</stp>
        <tr r="M35" s="2"/>
        <tr r="M35" s="2"/>
        <tr r="M35" s="2"/>
      </tp>
      <tp t="s">
        <v>#N/A Requesting Data...2981660094</v>
        <stp/>
        <stp>BDP|13118581253982967509</stp>
        <tr r="AU164" s="1"/>
        <tr r="AU164" s="1"/>
        <tr r="AU164" s="1"/>
      </tp>
      <tp t="s">
        <v>#N/A Requesting Data...3534225461</v>
        <stp/>
        <stp>BDP|14839533834231972753</stp>
        <tr r="AF76" s="3"/>
        <tr r="AF76" s="3"/>
      </tp>
      <tp t="s">
        <v>#N/A Requesting Data...2017044706</v>
        <stp/>
        <stp>BDP|16962157691489752395</stp>
        <tr r="AH16" s="2"/>
        <tr r="AH94" s="2"/>
        <tr r="AH202" s="2"/>
        <tr r="AH220" s="2"/>
        <tr r="AH232" s="2"/>
      </tp>
      <tp t="s">
        <v>#N/A Requesting Data...3219429076</v>
        <stp/>
        <stp>BDP|14266824657759217461</stp>
        <tr r="AK56" s="3"/>
        <tr r="AK56" s="3"/>
        <tr r="AK56" s="3"/>
        <tr r="AK68" s="3"/>
        <tr r="AK68" s="3"/>
        <tr r="AK68" s="3"/>
      </tp>
      <tp t="s">
        <v>#N/A Requesting Data...2703967154</v>
        <stp/>
        <stp>BDP|11519609103932193153</stp>
        <tr r="AJ16" s="3"/>
        <tr r="AJ16" s="3"/>
        <tr r="AJ16" s="3"/>
      </tp>
      <tp t="s">
        <v>#N/A Requesting Data...2986315686</v>
        <stp/>
        <stp>BDP|15250306115361183243</stp>
        <tr r="AG59" s="2"/>
        <tr r="AG59" s="2"/>
        <tr r="AG59" s="2"/>
      </tp>
      <tp t="s">
        <v>#N/A Requesting Data...3952510166</v>
        <stp/>
        <stp>BDP|17615991626531861938</stp>
        <tr r="H176" s="1"/>
        <tr r="H176" s="1"/>
      </tp>
      <tp t="s">
        <v>#N/A Requesting Data...3479567701</v>
        <stp/>
        <stp>BDP|12524718536772949093</stp>
        <tr r="J61" s="2"/>
      </tp>
      <tp t="s">
        <v>#N/A Requesting Data...2113739580</v>
        <stp/>
        <stp>BDP|16568907037648898084</stp>
        <tr r="AJ28" s="2"/>
      </tp>
      <tp t="s">
        <v>#N/A Requesting Data...2696847768</v>
        <stp/>
        <stp>BDP|15476647219156263098</stp>
        <tr r="AS80" s="2"/>
      </tp>
      <tp t="s">
        <v>#N/A Requesting Data...3065434009</v>
        <stp/>
        <stp>BDP|16396232192221832884</stp>
        <tr r="Y32" s="5"/>
        <tr r="Y32" s="5"/>
        <tr r="Y32" s="5"/>
      </tp>
      <tp t="s">
        <v>#N/A Requesting Data...4078861519</v>
        <stp/>
        <stp>BDP|12535831869101581986</stp>
        <tr r="AK157" s="2"/>
        <tr r="AK157" s="2"/>
        <tr r="AK157" s="2"/>
      </tp>
      <tp t="s">
        <v>#N/A N/A</v>
        <stp/>
        <stp>BDP|13066864154532396832</stp>
        <tr r="J15" s="1"/>
        <tr r="J71" s="1"/>
        <tr r="J180" s="1"/>
      </tp>
      <tp t="s">
        <v>#N/A Requesting Data...2067529953</v>
        <stp/>
        <stp>BDP|14058670625156338234</stp>
        <tr r="F88" s="1"/>
        <tr r="F155" s="1"/>
      </tp>
      <tp t="s">
        <v>#N/A Requesting Data...3517177800</v>
        <stp/>
        <stp>BDP|14572493813663458695</stp>
        <tr r="I16" s="5"/>
      </tp>
      <tp t="s">
        <v>#N/A Requesting Data...2756220635</v>
        <stp/>
        <stp>BDP|15362596648509026905</stp>
        <tr r="AO32" s="3"/>
        <tr r="AO32" s="3"/>
        <tr r="AO32" s="3"/>
      </tp>
      <tp t="s">
        <v>#N/A Requesting Data...3629495274</v>
        <stp/>
        <stp>BDP|16834671422492650492</stp>
        <tr r="Q97" s="5"/>
      </tp>
      <tp t="s">
        <v>#N/A Requesting Data...3196366713</v>
        <stp/>
        <stp>BDP|11403775893119052220</stp>
        <tr r="M12" s="2"/>
        <tr r="M12" s="2"/>
        <tr r="M12" s="2"/>
      </tp>
      <tp t="s">
        <v>#N/A Requesting Data...2549283714</v>
        <stp/>
        <stp>BDP|16425162872265543177</stp>
        <tr r="AG25" s="3"/>
        <tr r="AG25" s="3"/>
        <tr r="AG25" s="3"/>
      </tp>
      <tp t="s">
        <v>#N/A Requesting Data...3426764622</v>
        <stp/>
        <stp>BDP|13885729539515760663</stp>
        <tr r="BC120" s="2"/>
        <tr r="BC184" s="2"/>
        <tr r="BC185" s="2"/>
      </tp>
      <tp t="s">
        <v>#N/A Requesting Data...3327402267</v>
        <stp/>
        <stp>BDP|16049328954145459108</stp>
        <tr r="N102" s="3"/>
        <tr r="N102" s="3"/>
        <tr r="N102" s="3"/>
      </tp>
      <tp t="s">
        <v>#N/A Requesting Data...2581049007</v>
        <stp/>
        <stp>BDP|10880588342600827583</stp>
        <tr r="N122" s="2"/>
        <tr r="N122" s="2"/>
        <tr r="N183" s="2"/>
        <tr r="N183" s="2"/>
      </tp>
      <tp t="s">
        <v>#N/A Requesting Data...2596319053</v>
        <stp/>
        <stp>BDP|15118113865656351046</stp>
        <tr r="I100" s="2"/>
        <tr r="I147" s="2"/>
        <tr r="I165" s="2"/>
        <tr r="I221" s="2"/>
      </tp>
      <tp t="s">
        <v>#N/A N/A</v>
        <stp/>
        <stp>BDP|17821788282469884581</stp>
        <tr r="N179" s="1"/>
      </tp>
      <tp t="s">
        <v>#N/A Requesting Data...2635486590</v>
        <stp/>
        <stp>BDP|15532149183808331036</stp>
        <tr r="AK93" s="3"/>
        <tr r="AK93" s="3"/>
        <tr r="AK93" s="3"/>
      </tp>
      <tp t="s">
        <v>#N/A Requesting Data...3425851257</v>
        <stp/>
        <stp>BDP|18206353851013602925</stp>
        <tr r="F5" s="9"/>
      </tp>
      <tp t="s">
        <v>#N/A Requesting Data...3724852684</v>
        <stp/>
        <stp>BDP|14849496549612843258</stp>
        <tr r="L34" s="3"/>
      </tp>
      <tp t="s">
        <v>#N/A Requesting Data...2516697868</v>
        <stp/>
        <stp>BDP|12765443242590019649</stp>
        <tr r="AD47" s="3"/>
        <tr r="AD47" s="3"/>
        <tr r="AD47" s="3"/>
        <tr r="AD73" s="3"/>
        <tr r="AD73" s="3"/>
        <tr r="AD73" s="3"/>
        <tr r="AD96" s="3"/>
        <tr r="AD96" s="3"/>
        <tr r="AD96" s="3"/>
      </tp>
      <tp t="s">
        <v>#N/A Requesting Data...3640756358</v>
        <stp/>
        <stp>BDP|15170412911560598411</stp>
        <tr r="Q21" s="3"/>
      </tp>
      <tp t="s">
        <v>#N/A Requesting Data...3244864602</v>
        <stp/>
        <stp>BDP|10140861404919605503</stp>
        <tr r="Y29" s="5"/>
        <tr r="Y29" s="5"/>
        <tr r="Y29" s="5"/>
      </tp>
      <tp t="s">
        <v>#N/A Requesting Data...4112474187</v>
        <stp/>
        <stp>BDP|17281730357791179027</stp>
        <tr r="Q114" s="2"/>
        <tr r="Q212" s="2"/>
        <tr r="Q215" s="2"/>
      </tp>
      <tp t="s">
        <v>#N/A Requesting Data...2972395200</v>
        <stp/>
        <stp>BDP|15140599501594527097</stp>
        <tr r="AO78" s="3"/>
        <tr r="AO78" s="3"/>
        <tr r="AO78" s="3"/>
      </tp>
      <tp t="s">
        <v>#N/A Requesting Data...3102707645</v>
        <stp/>
        <stp>BDP|16164913216138209218</stp>
        <tr r="N10" s="3"/>
        <tr r="N10" s="3"/>
        <tr r="N10" s="3"/>
      </tp>
      <tp t="s">
        <v>#N/A Requesting Data...3663449158</v>
        <stp/>
        <stp>BDP|11914241880846050981</stp>
        <tr r="AP39" s="3"/>
        <tr r="AP39" s="3"/>
        <tr r="AP39" s="3"/>
      </tp>
      <tp t="s">
        <v>#N/A Requesting Data...2817763641</v>
        <stp/>
        <stp>BDP|12413808170950843998</stp>
        <tr r="N61" s="2"/>
        <tr r="N61" s="2"/>
        <tr r="N61" s="2"/>
      </tp>
      <tp t="s">
        <v>#N/A Requesting Data...2561753018</v>
        <stp/>
        <stp>BDP|17775113467407386374</stp>
        <tr r="L176" s="2"/>
        <tr r="L176" s="2"/>
        <tr r="L176" s="2"/>
      </tp>
      <tp t="s">
        <v>#N/A Requesting Data...3059394828</v>
        <stp/>
        <stp>BDP|13333714193471505810</stp>
        <tr r="AV93" s="2"/>
        <tr r="AV93" s="2"/>
        <tr r="AV93" s="2"/>
      </tp>
      <tp t="s">
        <v>#N/A Requesting Data...2671257576</v>
        <stp/>
        <stp>BDP|11897820289843566635</stp>
        <tr r="N63" s="1"/>
      </tp>
      <tp t="s">
        <v>#N/A Requesting Data...3940329087</v>
        <stp/>
        <stp>BDP|10079032952143464200</stp>
        <tr r="K64" s="2"/>
        <tr r="K64" s="2"/>
        <tr r="K64" s="2"/>
      </tp>
      <tp t="s">
        <v>#N/A Requesting Data...2744963032</v>
        <stp/>
        <stp>BDP|13751368511273280675</stp>
        <tr r="AJ3" s="2"/>
      </tp>
      <tp t="s">
        <v>#N/A Requesting Data...2476454881</v>
        <stp/>
        <stp>BDP|10890686637719295803</stp>
        <tr r="E129" s="2"/>
      </tp>
      <tp t="s">
        <v>#N/A Requesting Data...1608597599</v>
        <stp/>
        <stp>BDP|14307111926000130303</stp>
        <tr r="AK191" s="2"/>
        <tr r="AK191" s="2"/>
        <tr r="AK191" s="2"/>
        <tr r="AK192" s="2"/>
        <tr r="AK192" s="2"/>
        <tr r="AK192" s="2"/>
      </tp>
      <tp t="s">
        <v>#N/A Requesting Data...2336582708</v>
        <stp/>
        <stp>BDP|11251557870325571277</stp>
        <tr r="AU207" s="1"/>
        <tr r="AU207" s="1"/>
        <tr r="AU207" s="1"/>
      </tp>
      <tp t="s">
        <v>#N/A Requesting Data...2494149907</v>
        <stp/>
        <stp>BDP|13046279841106658758</stp>
        <tr r="Y25" s="5"/>
        <tr r="Y25" s="5"/>
        <tr r="Y25" s="5"/>
      </tp>
      <tp t="s">
        <v>#N/A Requesting Data...4009330997</v>
        <stp/>
        <stp>BDP|13818486760824696136</stp>
        <tr r="AO145" s="2"/>
      </tp>
      <tp t="s">
        <v>#N/A Requesting Data...4294964932</v>
        <stp/>
        <stp>BDP|16647274834877965499</stp>
        <tr r="AM198" s="1"/>
      </tp>
      <tp t="s">
        <v>#N/A Requesting Data...2602925942</v>
        <stp/>
        <stp>BDP|13389679262647723042</stp>
        <tr r="J191" s="2"/>
        <tr r="J192" s="2"/>
      </tp>
      <tp t="s">
        <v>#N/A Requesting Data...2855357118</v>
        <stp/>
        <stp>BDP|17827030124541297089</stp>
        <tr r="AA174" s="1"/>
      </tp>
      <tp t="s">
        <v>#N/A Requesting Data...4033114826</v>
        <stp/>
        <stp>BDP|13129631857574773077</stp>
        <tr r="AI201" s="2"/>
      </tp>
      <tp t="s">
        <v>#N/A Requesting Data...3832259161</v>
        <stp/>
        <stp>BDP|17672767489428841446</stp>
        <tr r="AA80" s="1"/>
      </tp>
      <tp t="s">
        <v>#N/A Requesting Data...2529078284</v>
        <stp/>
        <stp>BDP|12729463993093554821</stp>
        <tr r="AV15" s="3"/>
        <tr r="AV15" s="3"/>
      </tp>
      <tp t="s">
        <v>#N/A Requesting Data...3593534573</v>
        <stp/>
        <stp>BDP|14778376705775770674</stp>
        <tr r="AU5" s="1"/>
        <tr r="AU5" s="1"/>
        <tr r="AU5" s="1"/>
        <tr r="AU146" s="1"/>
        <tr r="AU146" s="1"/>
        <tr r="AU146" s="1"/>
      </tp>
      <tp t="s">
        <v>#N/A Requesting Data...3488504636</v>
        <stp/>
        <stp>BDP|15397399960096870272</stp>
        <tr r="AK79" s="1"/>
        <tr r="AK79" s="1"/>
        <tr r="AK79" s="1"/>
      </tp>
      <tp t="s">
        <v>#N/A Requesting Data...2339509365</v>
        <stp/>
        <stp>BDP|15908121523091999353</stp>
        <tr r="F120" s="2"/>
        <tr r="F184" s="2"/>
        <tr r="F185" s="2"/>
      </tp>
      <tp t="s">
        <v>#N/A Requesting Data...2848883346</v>
        <stp/>
        <stp>BDP|13523005891786138818</stp>
        <tr r="M53" s="1"/>
        <tr r="M53" s="1"/>
      </tp>
      <tp t="s">
        <v>#N/A Requesting Data...3542484134</v>
        <stp/>
        <stp>BDP|14081766150273752153</stp>
        <tr r="AD93" s="1"/>
      </tp>
      <tp t="s">
        <v>#N/A Requesting Data...3487910042</v>
        <stp/>
        <stp>BDP|16879156116770998265</stp>
        <tr r="V114" s="2"/>
        <tr r="V212" s="2"/>
        <tr r="V215" s="2"/>
      </tp>
      <tp t="s">
        <v>#N/A Requesting Data...2547245519</v>
        <stp/>
        <stp>BDP|17158774543117802799</stp>
        <tr r="X70" s="1"/>
      </tp>
      <tp t="s">
        <v>#N/A Requesting Data...3276349841</v>
        <stp/>
        <stp>BDP|14434119100267058614</stp>
        <tr r="AN98" s="3"/>
        <tr r="AN98" s="3"/>
        <tr r="AN98" s="3"/>
      </tp>
      <tp t="s">
        <v>#N/A Requesting Data...3923383053</v>
        <stp/>
        <stp>BDP|13629232905952212760</stp>
        <tr r="Q60" s="2"/>
      </tp>
      <tp t="s">
        <v>#N/A Requesting Data...3565211463</v>
        <stp/>
        <stp>BDP|14107034376191333638</stp>
        <tr r="W114" s="2"/>
        <tr r="W212" s="2"/>
        <tr r="W215" s="2"/>
      </tp>
      <tp t="s">
        <v>#N/A Requesting Data...2361704036</v>
        <stp/>
        <stp>BDP|18035999492419681598</stp>
        <tr r="AR8" s="2"/>
      </tp>
      <tp t="s">
        <v>#N/A Requesting Data...2146768942</v>
        <stp/>
        <stp>BDP|11100946791544069109</stp>
        <tr r="AU143" s="1"/>
        <tr r="AU143" s="1"/>
        <tr r="AU143" s="1"/>
      </tp>
      <tp t="s">
        <v>#N/A Requesting Data...3198408622</v>
        <stp/>
        <stp>BDP|11444434192079787164</stp>
        <tr r="H8" s="2"/>
        <tr r="H8" s="2"/>
        <tr r="H8" s="2"/>
        <tr r="AT8" s="2"/>
        <tr r="AT8" s="2"/>
        <tr r="AT8" s="2"/>
      </tp>
      <tp t="s">
        <v>#N/A Requesting Data...3002972938</v>
        <stp/>
        <stp>BDP|13335221335887404149</stp>
        <tr r="AR48" s="3"/>
        <tr r="AR48" s="3"/>
        <tr r="AR48" s="3"/>
      </tp>
      <tp t="s">
        <v>#N/A Requesting Data...3494726943</v>
        <stp/>
        <stp>BDP|16212316448021704484</stp>
        <tr r="AA187" s="1"/>
      </tp>
      <tp t="s">
        <v>#N/A Requesting Data...2019567908</v>
        <stp/>
        <stp>BDP|14705744908136661191</stp>
        <tr r="K112" s="1"/>
        <tr r="K66" s="1"/>
      </tp>
      <tp t="s">
        <v>#N/A Requesting Data...3281025930</v>
        <stp/>
        <stp>BDP|15621725554793674025</stp>
        <tr r="W164" s="1"/>
      </tp>
      <tp t="s">
        <v>#N/A Requesting Data...3937708154</v>
        <stp/>
        <stp>BDP|17744786651898302998</stp>
        <tr r="I84" s="1"/>
      </tp>
      <tp t="s">
        <v>#N/A Requesting Data...3304614800</v>
        <stp/>
        <stp>BDP|15896678705603719494</stp>
        <tr r="L203" s="2"/>
        <tr r="L203" s="2"/>
        <tr r="L204" s="2"/>
        <tr r="L204" s="2"/>
      </tp>
      <tp t="s">
        <v>#N/A Requesting Data...3207788990</v>
        <stp/>
        <stp>BDP|15762366100662468010</stp>
        <tr r="AH50" s="2"/>
      </tp>
      <tp t="s">
        <v>#N/A Requesting Data...4278773665</v>
        <stp/>
        <stp>BDP|17310805343656158957</stp>
        <tr r="H46" s="1"/>
      </tp>
      <tp t="s">
        <v>#N/A Requesting Data...2250935706</v>
        <stp/>
        <stp>BDP|14257660818407186099</stp>
        <tr r="AS19" s="1"/>
        <tr r="L19" s="1"/>
        <tr r="L19" s="1"/>
        <tr r="L57" s="1"/>
        <tr r="L57" s="1"/>
        <tr r="AS57" s="1"/>
      </tp>
      <tp t="s">
        <v>#N/A Requesting Data...2823919231</v>
        <stp/>
        <stp>BDP|17423342916038430963</stp>
        <tr r="K7" s="2"/>
        <tr r="K7" s="2"/>
        <tr r="K7" s="2"/>
      </tp>
      <tp t="s">
        <v>#N/A Requesting Data...3907754376</v>
        <stp/>
        <stp>BDP|16218865627678649016</stp>
        <tr r="N74" s="1"/>
        <tr r="N178" s="1"/>
      </tp>
      <tp t="s">
        <v>#N/A Requesting Data...2272260260</v>
        <stp/>
        <stp>BDP|17819481950597515513</stp>
        <tr r="AC182" s="2"/>
        <tr r="AC182" s="2"/>
      </tp>
      <tp t="s">
        <v>#N/A Requesting Data...2325287632</v>
        <stp/>
        <stp>BDP|13745531845477004157</stp>
        <tr r="W38" s="1"/>
        <tr r="W58" s="1"/>
      </tp>
      <tp t="s">
        <v>#N/A Requesting Data...3947278889</v>
        <stp/>
        <stp>BDP|13752056182116566912</stp>
        <tr r="AF15" s="2"/>
        <tr r="AF15" s="2"/>
        <tr r="AF15" s="2"/>
      </tp>
      <tp t="s">
        <v>#N/A Requesting Data...3388193431</v>
        <stp/>
        <stp>BDP|14818926522473916856</stp>
        <tr r="H53" s="1"/>
        <tr r="H53" s="1"/>
      </tp>
      <tp t="s">
        <v>#N/A Requesting Data...3718848627</v>
        <stp/>
        <stp>BDP|11473979516245801898</stp>
        <tr r="E69" s="1"/>
      </tp>
      <tp t="s">
        <v>#N/A Requesting Data...3805897088</v>
        <stp/>
        <stp>BDP|10726155525505804289</stp>
        <tr r="F16" s="3"/>
      </tp>
      <tp t="s">
        <v>#N/A Requesting Data...3746383437</v>
        <stp/>
        <stp>BDP|17271210775391868799</stp>
        <tr r="F50" s="5"/>
      </tp>
      <tp t="s">
        <v>#N/A Requesting Data...2827848956</v>
        <stp/>
        <stp>BDP|11101629613043530121</stp>
        <tr r="H201" s="2"/>
        <tr r="H201" s="2"/>
        <tr r="H201" s="2"/>
        <tr r="AT201" s="2"/>
        <tr r="AT201" s="2"/>
        <tr r="AT201" s="2"/>
      </tp>
      <tp t="s">
        <v>#N/A Requesting Data...3332585898</v>
        <stp/>
        <stp>BDP|13974994507299495742</stp>
        <tr r="V47" s="2"/>
      </tp>
      <tp t="s">
        <v>#N/A Requesting Data...3464286740</v>
        <stp/>
        <stp>BDP|11877492288460993972</stp>
        <tr r="Z53" s="1"/>
      </tp>
      <tp t="s">
        <v>#N/A Requesting Data...1863048063</v>
        <stp/>
        <stp>BDP|12698374666287535456</stp>
        <tr r="AL152" s="2"/>
      </tp>
      <tp t="s">
        <v>#N/A Requesting Data...3870782607</v>
        <stp/>
        <stp>BDP|12483668910849547805</stp>
        <tr r="E88" s="2"/>
        <tr r="E92" s="2"/>
        <tr r="E125" s="2"/>
      </tp>
      <tp t="s">
        <v>#N/A Requesting Data...1862056217</v>
        <stp/>
        <stp>BDP|10969215163877456786</stp>
        <tr r="AJ17" s="2"/>
        <tr r="AJ107" s="2"/>
      </tp>
      <tp t="s">
        <v>#N/A Requesting Data...3060862664</v>
        <stp/>
        <stp>BDP|12943982813738283676</stp>
        <tr r="AI46" s="2"/>
        <tr r="AI89" s="2"/>
      </tp>
      <tp t="s">
        <v>#N/A Requesting Data...2979531530</v>
        <stp/>
        <stp>BDP|11582194630597869030</stp>
        <tr r="AF23" s="2"/>
        <tr r="AF23" s="2"/>
        <tr r="AF23" s="2"/>
        <tr r="AF95" s="2"/>
        <tr r="AF95" s="2"/>
        <tr r="AF95" s="2"/>
        <tr r="AF156" s="2"/>
        <tr r="AF156" s="2"/>
        <tr r="AF156" s="2"/>
        <tr r="AF225" s="2"/>
        <tr r="AF225" s="2"/>
        <tr r="AF225" s="2"/>
      </tp>
      <tp t="s">
        <v>#N/A Requesting Data...4277497346</v>
        <stp/>
        <stp>BDP|10208321932263444719</stp>
        <tr r="AS103" s="1"/>
        <tr r="L103" s="1"/>
        <tr r="L103" s="1"/>
        <tr r="L104" s="1"/>
        <tr r="L104" s="1"/>
        <tr r="AS104" s="1"/>
        <tr r="AS110" s="1"/>
        <tr r="L110" s="1"/>
        <tr r="L110" s="1"/>
        <tr r="AS117" s="1"/>
        <tr r="L117" s="1"/>
        <tr r="L117" s="1"/>
        <tr r="L181" s="1"/>
        <tr r="L181" s="1"/>
        <tr r="AS181" s="1"/>
      </tp>
      <tp t="s">
        <v>#N/A Requesting Data...1898196696</v>
        <stp/>
        <stp>BDP|11505110143537289720</stp>
        <tr r="W163" s="1"/>
      </tp>
      <tp t="s">
        <v>#N/A Requesting Data...4144063753</v>
        <stp/>
        <stp>BDP|12431228276720666317</stp>
        <tr r="BC137" s="2"/>
      </tp>
      <tp t="s">
        <v>#N/A Requesting Data...3847142592</v>
        <stp/>
        <stp>BDP|10048801694007005239</stp>
        <tr r="AS80" s="1"/>
        <tr r="L80" s="1"/>
      </tp>
      <tp t="s">
        <v>#N/A Requesting Data...4277884165</v>
        <stp/>
        <stp>BDP|11446444732476131444</stp>
        <tr r="N119" s="2"/>
        <tr r="N119" s="2"/>
        <tr r="N160" s="2"/>
        <tr r="N160" s="2"/>
      </tp>
      <tp t="s">
        <v>#N/A Requesting Data...3906199262</v>
        <stp/>
        <stp>BDP|17175271823180714355</stp>
        <tr r="AU32" s="3"/>
        <tr r="AU32" s="3"/>
      </tp>
      <tp t="s">
        <v>#N/A Requesting Data...3977945327</v>
        <stp/>
        <stp>BDP|11410177056745534470</stp>
        <tr r="Q74" s="2"/>
        <tr r="Q113" s="2"/>
        <tr r="Q154" s="2"/>
        <tr r="Q193" s="2"/>
        <tr r="Q194" s="2"/>
        <tr r="Q216" s="2"/>
        <tr r="Q228" s="2"/>
      </tp>
      <tp t="s">
        <v>#N/A Requesting Data...3519737919</v>
        <stp/>
        <stp>BDP|15739760072124402503</stp>
        <tr r="N56" s="2"/>
        <tr r="N56" s="2"/>
        <tr r="N56" s="2"/>
        <tr r="N98" s="2"/>
        <tr r="N98" s="2"/>
        <tr r="N98" s="2"/>
      </tp>
      <tp t="s">
        <v>#N/A Requesting Data...2932546490</v>
        <stp/>
        <stp>BDP|18114587889419577824</stp>
        <tr r="AM101" s="1"/>
        <tr r="AM101" s="1"/>
      </tp>
      <tp t="s">
        <v>#N/A Requesting Data...4069694026</v>
        <stp/>
        <stp>BDP|17961159049256095025</stp>
        <tr r="W5" s="3"/>
        <tr r="W67" s="3"/>
        <tr r="W81" s="3"/>
        <tr r="W86" s="3"/>
        <tr r="W94" s="3"/>
      </tp>
      <tp t="s">
        <v>#N/A Requesting Data...3114053936</v>
        <stp/>
        <stp>BDP|13617893312169931731</stp>
        <tr r="Y79" s="5"/>
        <tr r="Y79" s="5"/>
        <tr r="Y79" s="5"/>
      </tp>
      <tp t="s">
        <v>#N/A Requesting Data...2323517570</v>
        <stp/>
        <stp>BDP|18043842094699097462</stp>
        <tr r="J11" s="3"/>
        <tr r="J11" s="3"/>
        <tr r="J11" s="3"/>
      </tp>
      <tp t="s">
        <v>#N/A Requesting Data...3109386557</v>
        <stp/>
        <stp>BDP|11788697461546870316</stp>
        <tr r="Y10" s="1"/>
        <tr r="Y134" s="1"/>
      </tp>
      <tp t="s">
        <v>#N/A Requesting Data...2800608845</v>
        <stp/>
        <stp>BDP|17725024223498389931</stp>
        <tr r="AU144" s="1"/>
        <tr r="AU144" s="1"/>
        <tr r="AU144" s="1"/>
      </tp>
      <tp t="s">
        <v>#N/A Requesting Data...2932322028</v>
        <stp/>
        <stp>BDP|13216410965950306531</stp>
        <tr r="AN13" s="3"/>
        <tr r="AN13" s="3"/>
      </tp>
      <tp t="s">
        <v>#N/A Requesting Data...4184388615</v>
        <stp/>
        <stp>BDP|17689785008640711473</stp>
        <tr r="AJ152" s="2"/>
      </tp>
      <tp t="s">
        <v>#N/A Requesting Data...3419956755</v>
        <stp/>
        <stp>BDP|13842416439889466925</stp>
        <tr r="J46" s="5"/>
      </tp>
      <tp t="s">
        <v>#N/A Requesting Data...3967592601</v>
        <stp/>
        <stp>BDP|11466928971449204235</stp>
        <tr r="I78" s="3"/>
        <tr r="I78" s="3"/>
        <tr r="I78" s="3"/>
      </tp>
      <tp t="s">
        <v>#N/A Requesting Data...2646342069</v>
        <stp/>
        <stp>BDP|15652252944955028212</stp>
        <tr r="I40" s="1"/>
        <tr r="I81" s="1"/>
        <tr r="I96" s="1"/>
        <tr r="I97" s="1"/>
      </tp>
      <tp t="s">
        <v>#N/A Requesting Data...3164057724</v>
        <stp/>
        <stp>BDP|16744038010015454667</stp>
        <tr r="AT206" s="1"/>
      </tp>
      <tp t="s">
        <v>#N/A Requesting Data...3018852391</v>
        <stp/>
        <stp>BDP|16272449967295369547</stp>
        <tr r="AH101" s="3"/>
        <tr r="AH101" s="3"/>
        <tr r="AH101" s="3"/>
        <tr r="AH12" s="3"/>
        <tr r="AH12" s="3"/>
        <tr r="AH12" s="3"/>
        <tr r="AH28" s="3"/>
        <tr r="AH28" s="3"/>
        <tr r="AH28" s="3"/>
      </tp>
      <tp t="s">
        <v>#N/A Requesting Data...3741745119</v>
        <stp/>
        <stp>BDP|11221623761315747005</stp>
        <tr r="Q46" s="2"/>
        <tr r="Q89" s="2"/>
      </tp>
      <tp t="s">
        <v>#N/A Requesting Data...3603044683</v>
        <stp/>
        <stp>BDP|12755273796459371434</stp>
        <tr r="V157" s="1"/>
      </tp>
      <tp t="s">
        <v>#N/A Requesting Data...3451607888</v>
        <stp/>
        <stp>BDP|13495398056460420196</stp>
        <tr r="AL74" s="2"/>
        <tr r="AL113" s="2"/>
        <tr r="AL154" s="2"/>
        <tr r="AL193" s="2"/>
        <tr r="AL194" s="2"/>
        <tr r="AL216" s="2"/>
        <tr r="AL228" s="2"/>
      </tp>
      <tp t="s">
        <v>#N/A Requesting Data...3907113921</v>
        <stp/>
        <stp>BDP|13481549138617688688</stp>
        <tr r="AT166" s="1"/>
      </tp>
      <tp t="s">
        <v>#N/A Requesting Data...3361247524</v>
        <stp/>
        <stp>BDP|16803682264103406164</stp>
        <tr r="J55" s="3"/>
        <tr r="J55" s="3"/>
      </tp>
      <tp t="s">
        <v>#N/A Requesting Data...3233577722</v>
        <stp/>
        <stp>BDP|18417192599472512671</stp>
        <tr r="Q208" s="2"/>
      </tp>
      <tp t="s">
        <v>#N/A Requesting Data...3550014028</v>
        <stp/>
        <stp>BDP|18170169541311611869</stp>
        <tr r="AR15" s="3"/>
        <tr r="AR15" s="3"/>
        <tr r="AR15" s="3"/>
      </tp>
      <tp t="s">
        <v>#N/A Requesting Data...2442410044</v>
        <stp/>
        <stp>BDP|14374440110423743662</stp>
        <tr r="V12" s="2"/>
      </tp>
      <tp t="s">
        <v>#N/A Requesting Data...2020454228</v>
        <stp/>
        <stp>BDP|13425333527727663105</stp>
        <tr r="AO39" s="1"/>
      </tp>
      <tp t="s">
        <v>#N/A Requesting Data...3157752106</v>
        <stp/>
        <stp>BDP|10579365517182767450</stp>
        <tr r="AF110" s="3"/>
        <tr r="AF110" s="3"/>
        <tr r="AF110" s="3"/>
        <tr r="AF106" s="3"/>
        <tr r="AF106" s="3"/>
        <tr r="AF106" s="3"/>
        <tr r="AF107" s="3"/>
        <tr r="AF107" s="3"/>
        <tr r="AF107" s="3"/>
        <tr r="AF108" s="3"/>
        <tr r="AF108" s="3"/>
        <tr r="AF108" s="3"/>
        <tr r="AF109" s="3"/>
        <tr r="AF109" s="3"/>
        <tr r="AF109" s="3"/>
      </tp>
      <tp t="s">
        <v>#N/A Requesting Data...3212366914</v>
        <stp/>
        <stp>BDP|17438467350522016044</stp>
        <tr r="AG137" s="2"/>
        <tr r="AG137" s="2"/>
        <tr r="AG137" s="2"/>
      </tp>
      <tp t="s">
        <v>#N/A Requesting Data...2751518062</v>
        <stp/>
        <stp>BDP|13696147978118404874</stp>
        <tr r="H197" s="1"/>
      </tp>
      <tp t="s">
        <v>#N/A Requesting Data...3762767885</v>
        <stp/>
        <stp>BDP|12695495261464752106</stp>
        <tr r="H68" s="1"/>
        <tr r="H68" s="1"/>
      </tp>
      <tp t="s">
        <v>#N/A Requesting Data...3423217225</v>
        <stp/>
        <stp>BDP|12393161570412820347</stp>
        <tr r="J47" s="2"/>
      </tp>
      <tp t="s">
        <v>#N/A N/A</v>
        <stp/>
        <stp>BDP|11289934723297311887</stp>
        <tr r="N19" s="1"/>
        <tr r="N57" s="1"/>
      </tp>
      <tp t="s">
        <v>#N/A Requesting Data...3025437631</v>
        <stp/>
        <stp>BDP|17323358468094259350</stp>
        <tr r="Q58" s="2"/>
      </tp>
      <tp t="s">
        <v>#N/A Requesting Data...2676912790</v>
        <stp/>
        <stp>BDP|14517792681817430906</stp>
        <tr r="BC31" s="2"/>
      </tp>
      <tp t="s">
        <v>#N/A Requesting Data...3416322216</v>
        <stp/>
        <stp>BDP|10946227255824183660</stp>
        <tr r="AI66" s="3"/>
        <tr r="AI66" s="3"/>
        <tr r="AI66" s="3"/>
      </tp>
      <tp t="s">
        <v>#N/A Requesting Data...3317483123</v>
        <stp/>
        <stp>BDP|14302224505550574385</stp>
        <tr r="I7" s="2"/>
      </tp>
      <tp t="s">
        <v>#N/A Requesting Data...2749880518</v>
        <stp/>
        <stp>BDP|17556201164305148391</stp>
        <tr r="M3" s="1"/>
        <tr r="M3" s="1"/>
        <tr r="M75" s="1"/>
        <tr r="M75" s="1"/>
      </tp>
      <tp t="s">
        <v>#N/A N/A</v>
        <stp/>
        <stp>BDP|18206183093714478141</stp>
        <tr r="N188" s="1"/>
      </tp>
      <tp t="s">
        <v>#N/A Requesting Data...2312442504</v>
        <stp/>
        <stp>BDP|17350998092253186100</stp>
        <tr r="V105" s="3"/>
        <tr r="V31" s="3"/>
      </tp>
      <tp t="s">
        <v>#N/A Requesting Data...3362700027</v>
        <stp/>
        <stp>BDP|12700769258947108216</stp>
        <tr r="AL84" s="2"/>
      </tp>
      <tp t="s">
        <v>#N/A Requesting Data...2671454095</v>
        <stp/>
        <stp>BDP|13194312005222881747</stp>
        <tr r="H120" s="1"/>
        <tr r="H120" s="1"/>
        <tr r="H169" s="1"/>
        <tr r="H169" s="1"/>
      </tp>
      <tp t="s">
        <v>#N/A Requesting Data...2831022820</v>
        <stp/>
        <stp>BDP|10660941651549234087</stp>
        <tr r="AC39" s="3"/>
        <tr r="AC39" s="3"/>
        <tr r="AC39" s="3"/>
      </tp>
      <tp t="s">
        <v>#N/A Requesting Data...4250459563</v>
        <stp/>
        <stp>BDP|11490684573642383755</stp>
        <tr r="BC205" s="2"/>
      </tp>
      <tp t="s">
        <v>#N/A Requesting Data...3349204078</v>
        <stp/>
        <stp>BDP|16302580229397318387</stp>
        <tr r="AN97" s="3"/>
        <tr r="AN97" s="3"/>
      </tp>
      <tp t="s">
        <v>#N/A Requesting Data...4138931588</v>
        <stp/>
        <stp>BDP|15811394619153890198</stp>
        <tr r="J9" s="9"/>
      </tp>
      <tp t="s">
        <v>#N/A Requesting Data...3193378295</v>
        <stp/>
        <stp>BDP|13325244848869122965</stp>
        <tr r="AE53" s="1"/>
      </tp>
      <tp t="s">
        <v>#N/A Requesting Data...3639965676</v>
        <stp/>
        <stp>BDP|11829797869516908399</stp>
        <tr r="H24" s="1"/>
      </tp>
      <tp t="s">
        <v>#N/A Requesting Data...3994804988</v>
        <stp/>
        <stp>BDP|14501218721299958846</stp>
        <tr r="AE57" s="3"/>
        <tr r="AE57" s="3"/>
        <tr r="AE57" s="3"/>
        <tr r="AE70" s="3"/>
        <tr r="AE70" s="3"/>
        <tr r="AE70" s="3"/>
      </tp>
      <tp t="s">
        <v>#N/A Requesting Data...3414609554</v>
        <stp/>
        <stp>BDP|13186750559685777121</stp>
        <tr r="AS101" s="3"/>
        <tr r="AS101" s="3"/>
        <tr r="AS101" s="3"/>
        <tr r="AS12" s="3"/>
        <tr r="AS12" s="3"/>
        <tr r="AS12" s="3"/>
        <tr r="AS28" s="3"/>
        <tr r="AS28" s="3"/>
        <tr r="AS28" s="3"/>
      </tp>
      <tp t="s">
        <v>#N/A Requesting Data...3401282189</v>
        <stp/>
        <stp>BDP|11086408916082892361</stp>
        <tr r="Q7" s="3"/>
      </tp>
      <tp t="s">
        <v>#N/A Requesting Data...3487548481</v>
        <stp/>
        <stp>BDP|11816177234210090635</stp>
        <tr r="AF79" s="2"/>
        <tr r="AF79" s="2"/>
        <tr r="AF79" s="2"/>
      </tp>
      <tp t="s">
        <v>#N/A Requesting Data...3777789809</v>
        <stp/>
        <stp>BDP|10347853343868424195</stp>
        <tr r="AE54" s="1"/>
      </tp>
      <tp t="s">
        <v>#N/A Requesting Data...2737229498</v>
        <stp/>
        <stp>BDP|13340787556050542408</stp>
        <tr r="V78" s="3"/>
      </tp>
      <tp t="s">
        <v>#N/A Requesting Data...2214790275</v>
        <stp/>
        <stp>BDP|16311424389958150714</stp>
        <tr r="I187" s="1"/>
      </tp>
      <tp t="s">
        <v>#N/A Requesting Data...2761637100</v>
        <stp/>
        <stp>BDP|16567686178820834257</stp>
        <tr r="Q57" s="2"/>
      </tp>
      <tp t="s">
        <v>#N/A Requesting Data...2848087345</v>
        <stp/>
        <stp>BDP|11746663622573278396</stp>
        <tr r="AD176" s="2"/>
        <tr r="AD176" s="2"/>
        <tr r="AD176" s="2"/>
      </tp>
      <tp t="s">
        <v>#N/A Requesting Data...1723615166</v>
        <stp/>
        <stp>BDP|11788239822461929574</stp>
        <tr r="M26" s="1"/>
        <tr r="M26" s="1"/>
        <tr r="M131" s="1"/>
        <tr r="M131" s="1"/>
      </tp>
      <tp t="s">
        <v>#N/A Requesting Data...4131720334</v>
        <stp/>
        <stp>BDP|18077657409293042845</stp>
        <tr r="M28" s="2"/>
        <tr r="M28" s="2"/>
        <tr r="M28" s="2"/>
      </tp>
      <tp t="s">
        <v>#N/A Requesting Data...2915399051</v>
        <stp/>
        <stp>BDP|14353277002736644582</stp>
        <tr r="F182" s="2"/>
      </tp>
      <tp t="s">
        <v>#N/A Requesting Data...2986242736</v>
        <stp/>
        <stp>BDP|12808766746977850388</stp>
        <tr r="J87" s="5"/>
      </tp>
      <tp t="s">
        <v>#N/A Requesting Data...3656965149</v>
        <stp/>
        <stp>BDP|15172200452626939122</stp>
        <tr r="H69" s="1"/>
        <tr r="H69" s="1"/>
      </tp>
      <tp t="s">
        <v>#N/A Requesting Data...2642395815</v>
        <stp/>
        <stp>BDP|10487183911771795425</stp>
        <tr r="W157" s="1"/>
      </tp>
      <tp t="s">
        <v>#N/A Requesting Data...3576544675</v>
        <stp/>
        <stp>BDP|15415224659360614717</stp>
        <tr r="F30" s="5"/>
      </tp>
      <tp t="s">
        <v>#N/A Requesting Data...3599655838</v>
        <stp/>
        <stp>BDP|12774208519172498620</stp>
        <tr r="AQ116" s="2"/>
        <tr r="AQ190" s="2"/>
        <tr r="AQ218" s="2"/>
      </tp>
      <tp t="s">
        <v>#N/A Requesting Data...3150666317</v>
        <stp/>
        <stp>BDP|10944740072195179065</stp>
        <tr r="Q80" s="3"/>
      </tp>
      <tp t="s">
        <v>#N/A Requesting Data...4263179180</v>
        <stp/>
        <stp>BDP|14813803089229035894</stp>
        <tr r="N14" s="3"/>
        <tr r="N14" s="3"/>
        <tr r="N14" s="3"/>
      </tp>
      <tp t="s">
        <v>#N/A Requesting Data...2683823507</v>
        <stp/>
        <stp>BDP|15414102048341714436</stp>
        <tr r="AS30" s="1"/>
        <tr r="AS136" s="1"/>
        <tr r="AS199" s="1"/>
      </tp>
      <tp t="s">
        <v>#N/A Requesting Data...2249746345</v>
        <stp/>
        <stp>BDP|11970867682647285379</stp>
        <tr r="AL105" s="1"/>
        <tr r="AL160" s="1"/>
      </tp>
      <tp t="s">
        <v>#N/A Requesting Data...3654355271</v>
        <stp/>
        <stp>BDP|18020503285662596289</stp>
        <tr r="J38" s="2"/>
        <tr r="J71" s="2"/>
      </tp>
      <tp t="s">
        <v>#N/A Requesting Data...2981746212</v>
        <stp/>
        <stp>BDP|14841714361983783377</stp>
        <tr r="AN121" s="2"/>
        <tr r="AN186" s="2"/>
        <tr r="AN187" s="2"/>
      </tp>
      <tp t="s">
        <v>#N/A Requesting Data...2714263245</v>
        <stp/>
        <stp>BDP|10366146733640550795</stp>
        <tr r="F42" s="2"/>
        <tr r="F76" s="2"/>
      </tp>
      <tp t="s">
        <v>#N/A Requesting Data...3228263518</v>
        <stp/>
        <stp>BDP|11002311274287975741</stp>
        <tr r="AO13" s="2"/>
        <tr r="AO155" s="2"/>
        <tr r="AO219" s="2"/>
      </tp>
      <tp t="s">
        <v>#N/A Requesting Data...3342223069</v>
        <stp/>
        <stp>BDP|17625467401716843013</stp>
        <tr r="AD104" s="3"/>
        <tr r="AD104" s="3"/>
        <tr r="AD104" s="3"/>
        <tr r="AD26" s="3"/>
        <tr r="AD26" s="3"/>
        <tr r="AD26" s="3"/>
      </tp>
      <tp t="s">
        <v>#N/A Requesting Data...3420225494</v>
        <stp/>
        <stp>BDP|10317071658111013144</stp>
        <tr r="AC53" s="3"/>
        <tr r="AC53" s="3"/>
        <tr r="AC53" s="3"/>
      </tp>
      <tp t="s">
        <v>#N/A Requesting Data...2920713780</v>
        <stp/>
        <stp>BDP|15913600046695269755</stp>
        <tr r="AF133" s="2"/>
        <tr r="AF133" s="2"/>
      </tp>
      <tp t="s">
        <v>#N/A Requesting Data...1616081151</v>
        <stp/>
        <stp>BDP|17380218309167666753</stp>
        <tr r="Q74" s="3"/>
        <tr r="Q3" s="3"/>
        <tr r="Q64" s="3"/>
        <tr r="Q51" s="3"/>
      </tp>
      <tp t="s">
        <v>#N/A Requesting Data...2528539721</v>
        <stp/>
        <stp>BDP|11317183467882433132</stp>
        <tr r="AF65" s="3"/>
        <tr r="AF65" s="3"/>
        <tr r="AF65" s="3"/>
      </tp>
      <tp t="s">
        <v>#N/A Requesting Data...3046982730</v>
        <stp/>
        <stp>BDP|11089183771300406262</stp>
        <tr r="AK35" s="2"/>
        <tr r="AK35" s="2"/>
        <tr r="AK35" s="2"/>
      </tp>
      <tp t="s">
        <v>#N/A Requesting Data...3834805674</v>
        <stp/>
        <stp>BDP|15592333073892701698</stp>
        <tr r="I25" s="5"/>
      </tp>
      <tp t="s">
        <v>#N/A Requesting Data...2456771289</v>
        <stp/>
        <stp>BDP|14295646874900086097</stp>
        <tr r="F53" s="1"/>
      </tp>
      <tp t="s">
        <v>#N/A Requesting Data...3281342136</v>
        <stp/>
        <stp>BDP|15860114853327884391</stp>
        <tr r="Q50" s="2"/>
      </tp>
      <tp t="s">
        <v>#N/A Requesting Data...4266833086</v>
        <stp/>
        <stp>BDP|14100068958755385179</stp>
        <tr r="J88" s="2"/>
        <tr r="J92" s="2"/>
        <tr r="J125" s="2"/>
      </tp>
      <tp t="s">
        <v>#N/A Requesting Data...3958699918</v>
        <stp/>
        <stp>BDP|16113485011814211213</stp>
        <tr r="N100" s="2"/>
        <tr r="N100" s="2"/>
        <tr r="N100" s="2"/>
        <tr r="N147" s="2"/>
        <tr r="N147" s="2"/>
        <tr r="N147" s="2"/>
        <tr r="N165" s="2"/>
        <tr r="N165" s="2"/>
        <tr r="N165" s="2"/>
        <tr r="N221" s="2"/>
        <tr r="N221" s="2"/>
        <tr r="N221" s="2"/>
      </tp>
      <tp t="s">
        <v>#N/A Requesting Data...3756774734</v>
        <stp/>
        <stp>BDP|11781344635200845454</stp>
        <tr r="AK94" s="1"/>
        <tr r="AK94" s="1"/>
        <tr r="AK94" s="1"/>
      </tp>
      <tp t="s">
        <v>#N/A Requesting Data...3522077561</v>
        <stp/>
        <stp>BDP|11047704019877569573</stp>
        <tr r="K82" s="2"/>
        <tr r="K82" s="2"/>
        <tr r="K82" s="2"/>
      </tp>
      <tp t="s">
        <v>#N/A Requesting Data...2214733702</v>
        <stp/>
        <stp>BDP|10980856607359514450</stp>
        <tr r="AH145" s="2"/>
      </tp>
      <tp t="s">
        <v>#N/A Requesting Data...3300316360</v>
        <stp/>
        <stp>BDP|13697602469675467307</stp>
        <tr r="K193" s="1"/>
      </tp>
      <tp t="s">
        <v>#N/A Requesting Data...3127966685</v>
        <stp/>
        <stp>BDP|16502748037066494192</stp>
        <tr r="N24" s="1"/>
      </tp>
      <tp t="s">
        <v>#N/A Requesting Data...1649953714</v>
        <stp/>
        <stp>BDP|16299148930814590582</stp>
        <tr r="E97" s="3"/>
      </tp>
      <tp t="s">
        <v>#N/A Requesting Data...2662509386</v>
        <stp/>
        <stp>BDP|16981074093889069360</stp>
        <tr r="K79" s="2"/>
        <tr r="K79" s="2"/>
        <tr r="K79" s="2"/>
      </tp>
      <tp t="s">
        <v>#N/A Requesting Data...3941430090</v>
        <stp/>
        <stp>BDP|10346045837991902729</stp>
        <tr r="Q91" s="2"/>
      </tp>
      <tp t="s">
        <v>#N/A Requesting Data...2913802097</v>
        <stp/>
        <stp>BDP|14606539005975258195</stp>
        <tr r="AI53" s="3"/>
        <tr r="AI53" s="3"/>
        <tr r="AI53" s="3"/>
      </tp>
      <tp t="s">
        <v>#N/A Requesting Data...2576905977</v>
        <stp/>
        <stp>BDP|11039183941369625846</stp>
        <tr r="AV90" s="2"/>
        <tr r="AV90" s="2"/>
        <tr r="AV123" s="2"/>
        <tr r="AV123" s="2"/>
        <tr r="AV174" s="2"/>
        <tr r="AV174" s="2"/>
        <tr r="AV175" s="2"/>
        <tr r="AV175" s="2"/>
      </tp>
      <tp t="s">
        <v>#N/A Requesting Data...4180871053</v>
        <stp/>
        <stp>BDP|16838163509655425782</stp>
        <tr r="Q52" s="3"/>
      </tp>
      <tp t="s">
        <v>#N/A Requesting Data...3990337609</v>
        <stp/>
        <stp>BDP|14326715433984986130</stp>
        <tr r="AL85" s="1"/>
      </tp>
      <tp t="s">
        <v>#N/A Requesting Data...3787561638</v>
        <stp/>
        <stp>BDP|16875711476332049147</stp>
        <tr r="AL79" s="1"/>
      </tp>
      <tp t="s">
        <v>#N/A Requesting Data...4092252184</v>
        <stp/>
        <stp>BDP|10018547221691631387</stp>
        <tr r="AN25" s="2"/>
        <tr r="AN49" s="2"/>
        <tr r="AN108" s="2"/>
        <tr r="AN127" s="2"/>
        <tr r="AN195" s="2"/>
      </tp>
      <tp t="s">
        <v>#N/A Requesting Data...1946244518</v>
        <stp/>
        <stp>BDP|13718700607575272488</stp>
        <tr r="AS191" s="2"/>
        <tr r="AS192" s="2"/>
      </tp>
      <tp t="s">
        <v>#N/A Requesting Data...3035444009</v>
        <stp/>
        <stp>BDP|16926053477675488157</stp>
        <tr r="K179" s="1"/>
      </tp>
      <tp t="s">
        <v>#N/A Requesting Data...2459442101</v>
        <stp/>
        <stp>BDP|14004536219814569150</stp>
        <tr r="AS56" s="2"/>
        <tr r="AS98" s="2"/>
      </tp>
      <tp t="s">
        <v>#N/A Requesting Data...2923137989</v>
        <stp/>
        <stp>BDP|12617260908963237604</stp>
        <tr r="I11" s="2"/>
      </tp>
      <tp t="s">
        <v>#N/A Requesting Data...3944106588</v>
        <stp/>
        <stp>BDP|10500380515321399615</stp>
        <tr r="AT53" s="3"/>
        <tr r="AT53" s="3"/>
        <tr r="AT53" s="3"/>
      </tp>
      <tp t="s">
        <v>#N/A Requesting Data...3037937253</v>
        <stp/>
        <stp>BDP|14002015614874963464</stp>
        <tr r="AF16" s="3"/>
        <tr r="AF16" s="3"/>
      </tp>
      <tp t="s">
        <v>#N/A Requesting Data...3306195806</v>
        <stp/>
        <stp>BDP|17941183334637894775</stp>
        <tr r="AF80" s="3"/>
        <tr r="AF80" s="3"/>
      </tp>
      <tp t="s">
        <v>#N/A Requesting Data...3731104209</v>
        <stp/>
        <stp>BDP|10570168525470846642</stp>
        <tr r="Q31" s="5"/>
      </tp>
      <tp t="s">
        <v>#N/A Requesting Data...4194172651</v>
        <stp/>
        <stp>BDP|17728667749681790156</stp>
        <tr r="AI21" s="2"/>
        <tr r="AI45" s="2"/>
        <tr r="AI83" s="2"/>
        <tr r="AI141" s="2"/>
        <tr r="AI148" s="2"/>
        <tr r="AI177" s="2"/>
      </tp>
      <tp t="s">
        <v>#N/A Requesting Data...3548694037</v>
        <stp/>
        <stp>BDP|17363241568742042458</stp>
        <tr r="H52" s="1"/>
        <tr r="H52" s="1"/>
      </tp>
      <tp t="s">
        <v>#N/A Requesting Data...3336725459</v>
        <stp/>
        <stp>BDP|11975751158917916172</stp>
        <tr r="AG91" s="2"/>
        <tr r="AG91" s="2"/>
        <tr r="AG91" s="2"/>
      </tp>
      <tp t="s">
        <v>#N/A Requesting Data...3526340803</v>
        <stp/>
        <stp>BDP|15111897499631994025</stp>
        <tr r="W165" s="1"/>
      </tp>
      <tp t="s">
        <v>#N/A Requesting Data...3693508328</v>
        <stp/>
        <stp>BDP|12456081170409525931</stp>
        <tr r="Q34" s="2"/>
        <tr r="Q65" s="2"/>
      </tp>
      <tp t="s">
        <v>#N/A Requesting Data...4224114556</v>
        <stp/>
        <stp>BDP|10542535374594911317</stp>
        <tr r="V30" s="2"/>
      </tp>
      <tp t="s">
        <v>#N/A Requesting Data...2683540507</v>
        <stp/>
        <stp>BDP|16882127920596093601</stp>
        <tr r="AL105" s="2"/>
      </tp>
      <tp t="s">
        <v>#N/A Requesting Data...3051391905</v>
        <stp/>
        <stp>BDP|17682593704003431459</stp>
        <tr r="BC202" s="2"/>
      </tp>
      <tp t="s">
        <v>#N/A Requesting Data...2826818116</v>
        <stp/>
        <stp>BDP|18115398688022305499</stp>
        <tr r="AI116" s="2"/>
        <tr r="AI190" s="2"/>
        <tr r="AI218" s="2"/>
      </tp>
      <tp t="s">
        <v>#N/A Requesting Data...4243907139</v>
        <stp/>
        <stp>BDP|17160051700180683289</stp>
        <tr r="V81" s="2"/>
      </tp>
      <tp t="s">
        <v>#N/A Requesting Data...3010325590</v>
        <stp/>
        <stp>BDP|14721145628497366522</stp>
        <tr r="AK53" s="2"/>
        <tr r="AK53" s="2"/>
        <tr r="AK53" s="2"/>
      </tp>
      <tp t="s">
        <v>#N/A Requesting Data...3794201462</v>
        <stp/>
        <stp>BDP|10973419532723961198</stp>
        <tr r="K118" s="2"/>
        <tr r="K118" s="2"/>
        <tr r="K118" s="2"/>
        <tr r="K171" s="2"/>
        <tr r="K171" s="2"/>
        <tr r="K171" s="2"/>
      </tp>
      <tp t="s">
        <v>#N/A Requesting Data...2696910355</v>
        <stp/>
        <stp>BDP|11608436559384148175</stp>
        <tr r="L47" s="2"/>
        <tr r="L47" s="2"/>
        <tr r="L47" s="2"/>
      </tp>
      <tp t="s">
        <v>#N/A Requesting Data...3515590700</v>
        <stp/>
        <stp>BDP|10988642450120271658</stp>
        <tr r="H145" s="1"/>
      </tp>
      <tp t="s">
        <v>#N/A Requesting Data...4174983715</v>
        <stp/>
        <stp>BDP|12813256841618112974</stp>
        <tr r="AI10" s="3"/>
        <tr r="AI10" s="3"/>
        <tr r="AI10" s="3"/>
      </tp>
      <tp t="s">
        <v>#N/A Requesting Data...4001913162</v>
        <stp/>
        <stp>BDP|15091357698343865980</stp>
        <tr r="H172" s="1"/>
        <tr r="H172" s="1"/>
      </tp>
      <tp t="s">
        <v>#N/A Requesting Data...3618272059</v>
        <stp/>
        <stp>BDP|16808586709047483106</stp>
        <tr r="V143" s="1"/>
      </tp>
      <tp t="s">
        <v>#N/A Requesting Data...3369490241</v>
        <stp/>
        <stp>BDP|12091313902737632381</stp>
        <tr r="I49" s="3"/>
        <tr r="I49" s="3"/>
        <tr r="I49" s="3"/>
      </tp>
      <tp t="s">
        <v>#N/A N/A</v>
        <stp/>
        <stp>BDP|14192690247151471260</stp>
        <tr r="J153" s="1"/>
        <tr r="J191" s="1"/>
      </tp>
      <tp t="s">
        <v>#N/A Requesting Data...3016773098</v>
        <stp/>
        <stp>BDP|13173670731941344294</stp>
        <tr r="N154" s="1"/>
      </tp>
      <tp t="s">
        <v>#N/A Requesting Data...2617079187</v>
        <stp/>
        <stp>BDP|12493377743285505581</stp>
        <tr r="AP101" s="3"/>
        <tr r="AP101" s="3"/>
        <tr r="AP101" s="3"/>
        <tr r="AP12" s="3"/>
        <tr r="AP12" s="3"/>
        <tr r="AP12" s="3"/>
        <tr r="AP28" s="3"/>
        <tr r="AP28" s="3"/>
        <tr r="AP28" s="3"/>
      </tp>
      <tp t="s">
        <v>#N/A Requesting Data...2451938844</v>
        <stp/>
        <stp>BDP|17210077012314315799</stp>
        <tr r="E191" s="2"/>
        <tr r="E192" s="2"/>
      </tp>
      <tp t="s">
        <v>#N/A Requesting Data...3612163541</v>
        <stp/>
        <stp>BDP|11937169123585683274</stp>
        <tr r="AJ119" s="2"/>
        <tr r="AJ160" s="2"/>
      </tp>
      <tp t="s">
        <v>#N/A Requesting Data...4017003812</v>
        <stp/>
        <stp>BDP|17949145234275024542</stp>
        <tr r="J112" s="2"/>
        <tr r="J150" s="2"/>
        <tr r="J217" s="2"/>
        <tr r="J230" s="2"/>
      </tp>
      <tp t="s">
        <v>#N/A Requesting Data...4128573199</v>
        <stp/>
        <stp>BDP|18240603687852056189</stp>
        <tr r="AL196" s="2"/>
        <tr r="AL197" s="2"/>
        <tr r="AL198" s="2"/>
      </tp>
      <tp t="s">
        <v>#N/A Requesting Data...2417690201</v>
        <stp/>
        <stp>BDP|10441545708016057657</stp>
        <tr r="AF146" s="2"/>
        <tr r="AF146" s="2"/>
        <tr r="AF146" s="2"/>
      </tp>
      <tp t="s">
        <v>#N/A Requesting Data...2988315220</v>
        <stp/>
        <stp>BDP|16787183352850092709</stp>
        <tr r="AT66" s="3"/>
        <tr r="AT66" s="3"/>
        <tr r="AT66" s="3"/>
      </tp>
      <tp t="s">
        <v>#N/A Requesting Data...4211882858</v>
        <stp/>
        <stp>BDP|15376700979527363746</stp>
        <tr r="J84" s="2"/>
      </tp>
      <tp t="s">
        <v>#N/A Requesting Data...2397024907</v>
        <stp/>
        <stp>BDP|12906165327231070552</stp>
        <tr r="K66" s="3"/>
      </tp>
      <tp t="s">
        <v>#N/A Requesting Data...2433179409</v>
        <stp/>
        <stp>BDP|16469393537114204755</stp>
        <tr r="AO16" s="1"/>
        <tr r="AO175" s="1"/>
      </tp>
      <tp t="s">
        <v>#N/A Requesting Data...3422783527</v>
        <stp/>
        <stp>BDP|17414362292291947944</stp>
        <tr r="Y77" s="5"/>
        <tr r="Y77" s="5"/>
        <tr r="Y77" s="5"/>
      </tp>
      <tp t="s">
        <v>#N/A Requesting Data...3325987684</v>
        <stp/>
        <stp>BDP|16438036878002360612</stp>
        <tr r="AS128" s="2"/>
        <tr r="AS227" s="2"/>
      </tp>
      <tp t="s">
        <v>#N/A Requesting Data...3478722547</v>
        <stp/>
        <stp>BDP|16076050161104858114</stp>
        <tr r="AG69" s="2"/>
        <tr r="AG69" s="2"/>
        <tr r="AG69" s="2"/>
        <tr r="AG134" s="2"/>
        <tr r="AG134" s="2"/>
        <tr r="AG134" s="2"/>
        <tr r="AG149" s="2"/>
        <tr r="AG149" s="2"/>
        <tr r="AG149" s="2"/>
        <tr r="AG163" s="2"/>
        <tr r="AG163" s="2"/>
        <tr r="AG163" s="2"/>
        <tr r="AG164" s="2"/>
        <tr r="AG164" s="2"/>
        <tr r="AG164" s="2"/>
      </tp>
      <tp t="s">
        <v>#N/A Requesting Data...2600044979</v>
        <stp/>
        <stp>BDP|17160059332331885033</stp>
        <tr r="H125" s="1"/>
      </tp>
      <tp t="s">
        <v>#N/A Requesting Data...2576449478</v>
        <stp/>
        <stp>BDP|11137493833651615201</stp>
        <tr r="K132" s="1"/>
      </tp>
      <tp t="s">
        <v>#N/A Requesting Data...3968625600</v>
        <stp/>
        <stp>BDP|17186217749323036749</stp>
        <tr r="AS105" s="1"/>
        <tr r="AS160" s="1"/>
      </tp>
      <tp t="s">
        <v>#N/A Requesting Data...3198984881</v>
        <stp/>
        <stp>BDP|16949543090037338832</stp>
        <tr r="AU30" s="2"/>
        <tr r="AU30" s="2"/>
        <tr r="AU30" s="2"/>
      </tp>
      <tp t="s">
        <v>#N/A Requesting Data...3176016804</v>
        <stp/>
        <stp>BDP|15574032329606439465</stp>
        <tr r="AL22" s="1"/>
      </tp>
      <tp t="s">
        <v>#N/A N/A</v>
        <stp/>
        <stp>BDP|16591600558081495145</stp>
        <tr r="J118" s="1"/>
        <tr r="J184" s="1"/>
      </tp>
      <tp t="s">
        <v>#N/A Requesting Data...3195977618</v>
        <stp/>
        <stp>BDP|16759981910702267901</stp>
        <tr r="AU166" s="1"/>
        <tr r="AU166" s="1"/>
        <tr r="AU166" s="1"/>
      </tp>
      <tp t="s">
        <v>#N/A Requesting Data...2355420979</v>
        <stp/>
        <stp>BDP|16504088407281154274</stp>
        <tr r="Q143" s="1"/>
      </tp>
      <tp t="s">
        <v>#N/A Requesting Data...1836848768</v>
        <stp/>
        <stp>BDP|13048305342896670785</stp>
        <tr r="L39" s="3"/>
      </tp>
      <tp t="s">
        <v>#N/A Requesting Data...3511189731</v>
        <stp/>
        <stp>BDP|15983465625412488428</stp>
        <tr r="I89" s="5"/>
      </tp>
      <tp t="s">
        <v>#N/A Requesting Data...1903904489</v>
        <stp/>
        <stp>BDP|17518517156722804068</stp>
        <tr r="M14" s="1"/>
        <tr r="M14" s="1"/>
        <tr r="M59" s="1"/>
        <tr r="M59" s="1"/>
      </tp>
      <tp t="s">
        <v>#N/A Requesting Data...4229162437</v>
        <stp/>
        <stp>BDP|18072749589446649477</stp>
        <tr r="AM61" s="1"/>
        <tr r="AM61" s="1"/>
      </tp>
      <tp t="s">
        <v>#N/A Requesting Data...3790383097</v>
        <stp/>
        <stp>BDP|10609794732783521248</stp>
        <tr r="AP64" s="2"/>
      </tp>
      <tp t="s">
        <v>#N/A Requesting Data...2917073258</v>
        <stp/>
        <stp>BDP|17544814865175898950</stp>
        <tr r="AO7" s="3"/>
        <tr r="AO7" s="3"/>
        <tr r="AO7" s="3"/>
      </tp>
      <tp t="s">
        <v>#N/A Requesting Data...2970921783</v>
        <stp/>
        <stp>BDP|16986923788204664690</stp>
        <tr r="E190" s="1"/>
      </tp>
      <tp t="s">
        <v>#N/A Requesting Data...2486075677</v>
        <stp/>
        <stp>BDP|16532714300805939111</stp>
        <tr r="BC90" s="2"/>
        <tr r="BC123" s="2"/>
        <tr r="BC175" s="2"/>
      </tp>
      <tp t="s">
        <v>#N/A Requesting Data...2640813342</v>
        <stp/>
        <stp>BDP|15540874096802843301</stp>
        <tr r="J7" s="4"/>
        <tr r="J5" s="4"/>
        <tr r="J8" s="4"/>
        <tr r="J6" s="4"/>
      </tp>
      <tp t="s">
        <v>#N/A Requesting Data...3877046498</v>
        <stp/>
        <stp>BDP|17749576239411733529</stp>
        <tr r="L45" s="3"/>
      </tp>
      <tp t="s">
        <v>#N/A Requesting Data...2408516405</v>
        <stp/>
        <stp>BDP|10062811301394512996</stp>
        <tr r="K4" s="2"/>
        <tr r="K4" s="2"/>
        <tr r="K4" s="2"/>
        <tr r="K78" s="2"/>
        <tr r="K78" s="2"/>
        <tr r="K78" s="2"/>
        <tr r="K110" s="2"/>
        <tr r="K110" s="2"/>
        <tr r="K110" s="2"/>
        <tr r="K161" s="2"/>
        <tr r="K161" s="2"/>
        <tr r="K161" s="2"/>
        <tr r="K162" s="2"/>
        <tr r="K162" s="2"/>
        <tr r="K162" s="2"/>
        <tr r="K229" s="2"/>
        <tr r="K229" s="2"/>
        <tr r="K229" s="2"/>
      </tp>
      <tp t="s">
        <v>#N/A Requesting Data...3902859739</v>
        <stp/>
        <stp>BDP|18419193880442950681</stp>
        <tr r="M112" s="1"/>
        <tr r="M112" s="1"/>
        <tr r="M66" s="1"/>
        <tr r="M66" s="1"/>
      </tp>
      <tp t="s">
        <v>#N/A Requesting Data...2859022739</v>
        <stp/>
        <stp>BDP|17856013554111459652</stp>
        <tr r="N15" s="2"/>
        <tr r="N15" s="2"/>
        <tr r="N15" s="2"/>
      </tp>
      <tp t="s">
        <v>#N/A Requesting Data...3815215076</v>
        <stp/>
        <stp>BDP|14867322997223428853</stp>
        <tr r="L25" s="3"/>
      </tp>
      <tp t="s">
        <v>#N/A Requesting Data...2671819111</v>
        <stp/>
        <stp>BDP|11960862704528458430</stp>
        <tr r="H112" s="5"/>
        <tr r="H38" s="5"/>
        <tr r="H61" s="5"/>
      </tp>
      <tp t="s">
        <v>#N/A Requesting Data...2530071158</v>
        <stp/>
        <stp>BDP|14251772179595596461</stp>
        <tr r="AT74" s="1"/>
        <tr r="AT178" s="1"/>
      </tp>
      <tp t="s">
        <v>#N/A Requesting Data...4167145007</v>
        <stp/>
        <stp>BDP|10001572638345090601</stp>
        <tr r="AH58" s="3"/>
        <tr r="AH58" s="3"/>
        <tr r="AH58" s="3"/>
        <tr r="AH71" s="3"/>
        <tr r="AH71" s="3"/>
        <tr r="AH71" s="3"/>
      </tp>
      <tp t="s">
        <v>#N/A Requesting Data...3918051613</v>
        <stp/>
        <stp>BDP|13471848285451200783</stp>
        <tr r="K51" s="1"/>
      </tp>
      <tp t="s">
        <v>#N/A Requesting Data...3346345595</v>
        <stp/>
        <stp>BDP|15580509184119993471</stp>
        <tr r="V92" s="1"/>
      </tp>
      <tp t="s">
        <v>#N/A Requesting Data...3975952200</v>
        <stp/>
        <stp>BDP|13824436524831329131</stp>
        <tr r="I19" s="3"/>
        <tr r="I19" s="3"/>
        <tr r="I19" s="3"/>
      </tp>
      <tp t="s">
        <v>#N/A Requesting Data...3788297789</v>
        <stp/>
        <stp>BDP|10705630353997824106</stp>
        <tr r="K197" s="1"/>
      </tp>
      <tp t="s">
        <v>#N/A Requesting Data...3446111159</v>
        <stp/>
        <stp>BDP|13047249261676859423</stp>
        <tr r="Z79" s="1"/>
      </tp>
      <tp t="s">
        <v>#N/A Requesting Data...3378831466</v>
        <stp/>
        <stp>BDP|14389387091783472812</stp>
        <tr r="Q191" s="2"/>
        <tr r="Q192" s="2"/>
      </tp>
      <tp t="s">
        <v>#N/A Requesting Data...4284262242</v>
        <stp/>
        <stp>BDP|11808362692287265917</stp>
        <tr r="AH142" s="2"/>
      </tp>
      <tp t="s">
        <v>#N/A Requesting Data...3571126132</v>
        <stp/>
        <stp>BDP|17438394067530746726</stp>
        <tr r="I12" s="5"/>
      </tp>
      <tp t="s">
        <v>#N/A N/A</v>
        <stp/>
        <stp>BDP|17713504936040922470</stp>
        <tr r="AK103" s="1"/>
        <tr r="AK103" s="1"/>
        <tr r="AK103" s="1"/>
        <tr r="AK104" s="1"/>
        <tr r="AK104" s="1"/>
        <tr r="AK104" s="1"/>
        <tr r="AK110" s="1"/>
        <tr r="AK110" s="1"/>
        <tr r="AK110" s="1"/>
        <tr r="AK117" s="1"/>
        <tr r="AK117" s="1"/>
        <tr r="AK117" s="1"/>
        <tr r="AK181" s="1"/>
        <tr r="AK181" s="1"/>
        <tr r="AK181" s="1"/>
      </tp>
      <tp t="s">
        <v>#N/A Requesting Data...3227402575</v>
        <stp/>
        <stp>BDP|15958561361484809797</stp>
        <tr r="AF90" s="2"/>
        <tr r="AF90" s="2"/>
        <tr r="AF90" s="2"/>
        <tr r="AF123" s="2"/>
        <tr r="AF123" s="2"/>
        <tr r="AF123" s="2"/>
        <tr r="AF174" s="2"/>
        <tr r="AF174" s="2"/>
        <tr r="AF174" s="2"/>
        <tr r="AF175" s="2"/>
        <tr r="AF175" s="2"/>
        <tr r="AF175" s="2"/>
      </tp>
      <tp t="s">
        <v>#N/A Requesting Data...3332509629</v>
        <stp/>
        <stp>BDP|13815139662578783912</stp>
        <tr r="AA14" s="1"/>
        <tr r="AA59" s="1"/>
      </tp>
      <tp t="s">
        <v>#N/A Requesting Data...2602625104</v>
        <stp/>
        <stp>BDP|16572684730674318212</stp>
        <tr r="N68" s="1"/>
      </tp>
      <tp t="s">
        <v>#N/A Requesting Data...2056249535</v>
        <stp/>
        <stp>BDP|14521456448957530628</stp>
        <tr r="AM165" s="1"/>
        <tr r="AM165" s="1"/>
      </tp>
      <tp t="s">
        <v>#N/A Requesting Data...2823653429</v>
        <stp/>
        <stp>BDP|18001703409129525336</stp>
        <tr r="AF74" s="2"/>
        <tr r="AF74" s="2"/>
        <tr r="AF74" s="2"/>
        <tr r="AF113" s="2"/>
        <tr r="AF113" s="2"/>
        <tr r="AF113" s="2"/>
        <tr r="AF154" s="2"/>
        <tr r="AF154" s="2"/>
        <tr r="AF154" s="2"/>
        <tr r="AF193" s="2"/>
        <tr r="AF193" s="2"/>
        <tr r="AF193" s="2"/>
        <tr r="AF194" s="2"/>
        <tr r="AF194" s="2"/>
        <tr r="AF194" s="2"/>
        <tr r="AF216" s="2"/>
        <tr r="AF216" s="2"/>
        <tr r="AF216" s="2"/>
        <tr r="AF228" s="2"/>
        <tr r="AF228" s="2"/>
        <tr r="AF228" s="2"/>
      </tp>
      <tp t="s">
        <v>#N/A Requesting Data...2954064981</v>
        <stp/>
        <stp>BDP|10964349920136516267</stp>
        <tr r="AE56" s="1"/>
      </tp>
      <tp t="s">
        <v>#N/A Requesting Data...3136711325</v>
        <stp/>
        <stp>BDP|14501645360917871673</stp>
        <tr r="W176" s="2"/>
      </tp>
      <tp t="s">
        <v>#N/A Requesting Data...3888798811</v>
        <stp/>
        <stp>BDP|11376984876832618854</stp>
        <tr r="AE83" s="1"/>
      </tp>
      <tp t="s">
        <v>#N/A Requesting Data...3580548990</v>
        <stp/>
        <stp>BDP|15880260625589554904</stp>
        <tr r="AL4" s="2"/>
        <tr r="AL78" s="2"/>
        <tr r="AL110" s="2"/>
        <tr r="AL161" s="2"/>
        <tr r="AL162" s="2"/>
        <tr r="AL229" s="2"/>
      </tp>
      <tp t="s">
        <v>#N/A Requesting Data...3518112584</v>
        <stp/>
        <stp>BDP|15836658790516463974</stp>
        <tr r="AT52" s="3"/>
        <tr r="AT52" s="3"/>
        <tr r="AT52" s="3"/>
      </tp>
      <tp t="s">
        <v>#N/A Requesting Data...3171444198</v>
        <stp/>
        <stp>BDP|13864466832399398818</stp>
        <tr r="AN30" s="2"/>
      </tp>
      <tp t="s">
        <v>#N/A Requesting Data...4092439072</v>
        <stp/>
        <stp>BDP|15500360648501267671</stp>
        <tr r="E23" s="2"/>
        <tr r="E95" s="2"/>
        <tr r="E156" s="2"/>
        <tr r="E225" s="2"/>
      </tp>
      <tp t="s">
        <v>#N/A Requesting Data...2909106409</v>
        <stp/>
        <stp>BDP|15075061763425250395</stp>
        <tr r="Q54" s="3"/>
      </tp>
      <tp t="s">
        <v>#N/A Requesting Data...2783458320</v>
        <stp/>
        <stp>BDP|17382621599835647807</stp>
        <tr r="J234" s="2"/>
        <tr r="J235" s="2"/>
        <tr r="J236" s="2"/>
        <tr r="L110" s="3"/>
        <tr r="L106" s="3"/>
        <tr r="L107" s="3"/>
        <tr r="L108" s="3"/>
        <tr r="L109" s="3"/>
      </tp>
      <tp t="s">
        <v>#N/A Requesting Data...2189034294</v>
        <stp/>
        <stp>BDP|15797894491095878498</stp>
        <tr r="H127" s="1"/>
        <tr r="H127" s="1"/>
      </tp>
      <tp t="s">
        <v>#N/A Requesting Data...1971236494</v>
        <stp/>
        <stp>BDP|13512654913718960945</stp>
        <tr r="AG16" s="2"/>
        <tr r="AG16" s="2"/>
        <tr r="AG16" s="2"/>
        <tr r="AG94" s="2"/>
        <tr r="AG94" s="2"/>
        <tr r="AG94" s="2"/>
        <tr r="AG202" s="2"/>
        <tr r="AG202" s="2"/>
        <tr r="AG202" s="2"/>
        <tr r="AG220" s="2"/>
        <tr r="AG220" s="2"/>
        <tr r="AG220" s="2"/>
        <tr r="AG232" s="2"/>
        <tr r="AG232" s="2"/>
        <tr r="AG232" s="2"/>
      </tp>
      <tp t="s">
        <v>#N/A N/A</v>
        <stp/>
        <stp>BDP|13145511546720957716</stp>
        <tr r="J62" s="1"/>
      </tp>
      <tp t="s">
        <v>#N/A Requesting Data...4011493882</v>
        <stp/>
        <stp>BDP|17913301024275666655</stp>
        <tr r="M93" s="1"/>
        <tr r="M93" s="1"/>
      </tp>
      <tp t="s">
        <v>#N/A Requesting Data...4037385767</v>
        <stp/>
        <stp>BDP|17880056159170989732</stp>
        <tr r="AM80" s="3"/>
        <tr r="AM80" s="3"/>
        <tr r="AM80" s="3"/>
      </tp>
      <tp t="s">
        <v>#N/A Requesting Data...2758196723</v>
        <stp/>
        <stp>BDP|15900148028620986323</stp>
        <tr r="AL23" s="1"/>
      </tp>
      <tp t="s">
        <v>#N/A Requesting Data...2776628542</v>
        <stp/>
        <stp>BDP|11670391673405124534</stp>
        <tr r="AM7" s="1"/>
        <tr r="AM7" s="1"/>
      </tp>
      <tp t="s">
        <v>#N/A Requesting Data...3791697428</v>
        <stp/>
        <stp>BDP|14725195932927400495</stp>
        <tr r="AO80" s="1"/>
      </tp>
      <tp t="s">
        <v>#N/A Requesting Data...3384337812</v>
        <stp/>
        <stp>BDP|16073220932546083410</stp>
        <tr r="Q119" s="2"/>
        <tr r="Q160" s="2"/>
      </tp>
      <tp t="s">
        <v>#N/A Requesting Data...3824097758</v>
        <stp/>
        <stp>BDP|10722002844663371218</stp>
        <tr r="M157" s="1"/>
        <tr r="M157" s="1"/>
      </tp>
      <tp t="s">
        <v>#N/A Requesting Data...2662771299</v>
        <stp/>
        <stp>BDP|11207641230187004679</stp>
        <tr r="Z19" s="1"/>
        <tr r="Z57" s="1"/>
      </tp>
      <tp t="s">
        <v>#N/A Requesting Data...2711550541</v>
        <stp/>
        <stp>BDP|16487303223946029469</stp>
        <tr r="E10" s="1"/>
        <tr r="E134" s="1"/>
      </tp>
      <tp t="s">
        <v>#N/A Requesting Data...3579368724</v>
        <stp/>
        <stp>BDP|15048113577834634215</stp>
        <tr r="F63" s="3"/>
        <tr r="F90" s="3"/>
      </tp>
      <tp t="s">
        <v>#N/A Requesting Data...2610178783</v>
        <stp/>
        <stp>BDP|10352301371852619355</stp>
        <tr r="AL39" s="1"/>
      </tp>
      <tp t="s">
        <v>#N/A Requesting Data...1801175499</v>
        <stp/>
        <stp>BDP|14736175331991236223</stp>
        <tr r="H13" s="1"/>
      </tp>
      <tp t="s">
        <v>#N/A Requesting Data...2487795548</v>
        <stp/>
        <stp>BDP|14475638344705014626</stp>
        <tr r="I72" s="3"/>
        <tr r="I72" s="3"/>
        <tr r="I72" s="3"/>
        <tr r="I83" s="3"/>
        <tr r="I83" s="3"/>
        <tr r="I83" s="3"/>
        <tr r="I92" s="3"/>
        <tr r="I92" s="3"/>
        <tr r="I92" s="3"/>
      </tp>
      <tp t="s">
        <v>#N/A Requesting Data...1921606656</v>
        <stp/>
        <stp>BDP|13089061532287006256</stp>
        <tr r="AA99" s="1"/>
        <tr r="AA109" s="1"/>
        <tr r="AA161" s="1"/>
        <tr r="AA98" s="1"/>
      </tp>
      <tp t="s">
        <v>#N/A Requesting Data...4202457717</v>
        <stp/>
        <stp>BDP|10632659023494854597</stp>
        <tr r="AH104" s="3"/>
        <tr r="AH104" s="3"/>
        <tr r="AH104" s="3"/>
        <tr r="AH26" s="3"/>
        <tr r="AH26" s="3"/>
        <tr r="AH26" s="3"/>
      </tp>
      <tp t="s">
        <v>#N/A Requesting Data...3713552801</v>
        <stp/>
        <stp>BDP|16585182955014852313</stp>
        <tr r="AL119" s="2"/>
        <tr r="AL160" s="2"/>
      </tp>
      <tp t="s">
        <v>#N/A Requesting Data...3959422646</v>
        <stp/>
        <stp>BDP|14338219364371228458</stp>
        <tr r="AL48" s="3"/>
        <tr r="AL48" s="3"/>
        <tr r="AL48" s="3"/>
      </tp>
      <tp t="s">
        <v>#N/A Requesting Data...2576466704</v>
        <stp/>
        <stp>BDP|13387338306180346547</stp>
        <tr r="Q78" s="5"/>
      </tp>
      <tp t="s">
        <v>#N/A Requesting Data...3294551241</v>
        <stp/>
        <stp>BDP|12566056954862491010</stp>
        <tr r="AN18" s="2"/>
      </tp>
      <tp t="s">
        <v>#N/A Requesting Data...4030412024</v>
        <stp/>
        <stp>BDP|12845133202144164291</stp>
        <tr r="AF13" s="2"/>
        <tr r="AF13" s="2"/>
        <tr r="AF13" s="2"/>
        <tr r="AF155" s="2"/>
        <tr r="AF155" s="2"/>
        <tr r="AF155" s="2"/>
        <tr r="AF219" s="2"/>
        <tr r="AF219" s="2"/>
        <tr r="AF219" s="2"/>
      </tp>
      <tp t="s">
        <v>#N/A Requesting Data...2957355368</v>
        <stp/>
        <stp>BDP|14795410725801703650</stp>
        <tr r="M57" s="2"/>
        <tr r="M57" s="2"/>
        <tr r="M57" s="2"/>
      </tp>
      <tp t="s">
        <v>#N/A Requesting Data...2451277665</v>
        <stp/>
        <stp>BDP|14637334211861768229</stp>
        <tr r="E86" s="2"/>
        <tr r="E222" s="2"/>
      </tp>
      <tp t="s">
        <v>#N/A Requesting Data...3247625532</v>
        <stp/>
        <stp>BDP|14977321467322526687</stp>
        <tr r="AO136" s="2"/>
      </tp>
      <tp t="s">
        <v>#N/A Requesting Data...3061769053</v>
        <stp/>
        <stp>BDP|16517444346461005261</stp>
        <tr r="AS93" s="1"/>
      </tp>
      <tp t="s">
        <v>#N/A Requesting Data...3899475355</v>
        <stp/>
        <stp>BDP|17732715560184194769</stp>
        <tr r="AK100" s="2"/>
        <tr r="AK100" s="2"/>
        <tr r="AK100" s="2"/>
        <tr r="AK147" s="2"/>
        <tr r="AK147" s="2"/>
        <tr r="AK147" s="2"/>
        <tr r="AK165" s="2"/>
        <tr r="AK165" s="2"/>
        <tr r="AK165" s="2"/>
        <tr r="AK221" s="2"/>
        <tr r="AK221" s="2"/>
        <tr r="AK221" s="2"/>
      </tp>
      <tp t="s">
        <v>#N/A Requesting Data...3740917815</v>
        <stp/>
        <stp>BDP|10287686466131895450</stp>
        <tr r="H9" s="1"/>
        <tr r="H9" s="1"/>
        <tr r="H133" s="1"/>
        <tr r="H133" s="1"/>
      </tp>
      <tp t="s">
        <v>#N/A Requesting Data...2836500519</v>
        <stp/>
        <stp>BDP|17610627191665670822</stp>
        <tr r="AK195" s="1"/>
        <tr r="AK195" s="1"/>
        <tr r="AK195" s="1"/>
      </tp>
      <tp t="s">
        <v>#N/A Requesting Data...2557506088</v>
        <stp/>
        <stp>BDP|10400293132996979278</stp>
        <tr r="AD69" s="1"/>
      </tp>
      <tp t="s">
        <v>#N/A Requesting Data...3215226612</v>
        <stp/>
        <stp>BDP|15026626289988307699</stp>
        <tr r="E167" s="1"/>
      </tp>
      <tp t="s">
        <v>#N/A Requesting Data...2411014139</v>
        <stp/>
        <stp>BDP|11420602144657345126</stp>
        <tr r="F27" s="1"/>
      </tp>
      <tp t="s">
        <v>#N/A Requesting Data...3493288717</v>
        <stp/>
        <stp>BDP|12373830756198585237</stp>
        <tr r="AI30" s="2"/>
      </tp>
      <tp t="s">
        <v>#N/A Requesting Data...2971661665</v>
        <stp/>
        <stp>BDP|17497361003717131604</stp>
        <tr r="Z193" s="1"/>
      </tp>
      <tp t="s">
        <v>#N/A Requesting Data...3977414931</v>
        <stp/>
        <stp>BDP|11097310927224033166</stp>
        <tr r="F123" s="5"/>
        <tr r="F53" s="5"/>
        <tr r="F92" s="5"/>
      </tp>
      <tp t="s">
        <v>#N/A Requesting Data...2706331722</v>
        <stp/>
        <stp>BDP|10680057781915113839</stp>
        <tr r="AV42" s="2"/>
        <tr r="AV42" s="2"/>
        <tr r="AV42" s="2"/>
        <tr r="AV76" s="2"/>
        <tr r="AV76" s="2"/>
        <tr r="AV76" s="2"/>
      </tp>
      <tp t="s">
        <v>#N/A Requesting Data...3442184039</v>
        <stp/>
        <stp>BDP|14010385941625184387</stp>
        <tr r="V48" s="1"/>
      </tp>
      <tp t="s">
        <v>#N/A Requesting Data...3115707365</v>
        <stp/>
        <stp>BDP|15014483470332934111</stp>
        <tr r="J73" s="2"/>
        <tr r="J111" s="2"/>
        <tr r="J180" s="2"/>
        <tr r="J181" s="2"/>
      </tp>
      <tp t="s">
        <v>#N/A Requesting Data...3422903120</v>
        <stp/>
        <stp>BDP|10232415153121361532</stp>
        <tr r="V120" s="1"/>
        <tr r="V169" s="1"/>
      </tp>
      <tp t="s">
        <v>#N/A Requesting Data...2947305282</v>
        <stp/>
        <stp>BDP|16784212095741280917</stp>
        <tr r="AC63" s="3"/>
        <tr r="AC63" s="3"/>
        <tr r="AC63" s="3"/>
        <tr r="AC90" s="3"/>
        <tr r="AC90" s="3"/>
        <tr r="AC90" s="3"/>
      </tp>
      <tp t="s">
        <v>#N/A Requesting Data...3698097566</v>
        <stp/>
        <stp>BDP|17189738297055321963</stp>
        <tr r="Q85" s="5"/>
      </tp>
      <tp t="s">
        <v>#N/A Requesting Data...2955321326</v>
        <stp/>
        <stp>BDP|10279024309102071794</stp>
        <tr r="AN22" s="3"/>
        <tr r="AN22" s="3"/>
      </tp>
      <tp t="s">
        <v>#N/A Requesting Data...4107783522</v>
        <stp/>
        <stp>BDP|14121973729049929362</stp>
        <tr r="E154" s="1"/>
      </tp>
      <tp t="s">
        <v>#N/A Requesting Data...3238260938</v>
        <stp/>
        <stp>BDP|14573552025140726627</stp>
        <tr r="AI17" s="3"/>
        <tr r="AI17" s="3"/>
        <tr r="AI17" s="3"/>
      </tp>
      <tp t="s">
        <v>#N/A Requesting Data...1854224209</v>
        <stp/>
        <stp>BDP|16639651881458055522</stp>
        <tr r="AD9" s="1"/>
        <tr r="AD133" s="1"/>
      </tp>
      <tp t="s">
        <v>#N/A Requesting Data...3616348339</v>
        <stp/>
        <stp>BDP|10736600030358741805</stp>
        <tr r="H113" s="5"/>
        <tr r="H67" s="5"/>
      </tp>
      <tp t="s">
        <v>#N/A Requesting Data...3313773675</v>
        <stp/>
        <stp>BDP|16342692068870169338</stp>
        <tr r="V93" s="2"/>
      </tp>
      <tp t="s">
        <v>#N/A Requesting Data...3502247807</v>
        <stp/>
        <stp>BDP|13607200223077415111</stp>
        <tr r="H27" s="5"/>
      </tp>
      <tp t="s">
        <v>#N/A Requesting Data...2910496909</v>
        <stp/>
        <stp>BDP|11573689260922831654</stp>
        <tr r="Q104" s="2"/>
      </tp>
      <tp t="s">
        <v>#N/A Requesting Data...2190735967</v>
        <stp/>
        <stp>BDP|16510564113256253125</stp>
        <tr r="AU97" s="2"/>
        <tr r="AU97" s="2"/>
        <tr r="AU97" s="2"/>
      </tp>
      <tp t="s">
        <v>#N/A Requesting Data...2830523742</v>
        <stp/>
        <stp>BDP|11673085345337306787</stp>
        <tr r="X157" s="1"/>
      </tp>
      <tp t="s">
        <v>#N/A Requesting Data...4182462986</v>
        <stp/>
        <stp>BDP|11817697143501563773</stp>
        <tr r="I11" s="3"/>
        <tr r="I11" s="3"/>
        <tr r="I11" s="3"/>
      </tp>
      <tp t="s">
        <v>#N/A Requesting Data...2825532592</v>
        <stp/>
        <stp>BDP|10729867094766716226</stp>
        <tr r="AU56" s="2"/>
        <tr r="AU56" s="2"/>
        <tr r="AU56" s="2"/>
        <tr r="AU98" s="2"/>
        <tr r="AU98" s="2"/>
        <tr r="AU98" s="2"/>
      </tp>
      <tp t="s">
        <v>#N/A Requesting Data...3175807620</v>
        <stp/>
        <stp>BDP|12894159889608424601</stp>
        <tr r="Y139" s="5"/>
        <tr r="Y139" s="5"/>
        <tr r="Y139" s="5"/>
      </tp>
      <tp t="s">
        <v>#N/A Requesting Data...3100536967</v>
        <stp/>
        <stp>BDP|16731140905056228444</stp>
        <tr r="L14" s="3"/>
      </tp>
      <tp t="s">
        <v>#N/A Requesting Data...4169241917</v>
        <stp/>
        <stp>BDP|13490204146248533879</stp>
        <tr r="AS87" s="1"/>
      </tp>
      <tp t="s">
        <v>#N/A Requesting Data...2771409321</v>
        <stp/>
        <stp>BDP|10852895936799413732</stp>
        <tr r="AL103" s="2"/>
      </tp>
      <tp t="s">
        <v>#N/A Requesting Data...4189617967</v>
        <stp/>
        <stp>BDP|15306662860483067354</stp>
        <tr r="AL59" s="2"/>
      </tp>
      <tp t="s">
        <v>#N/A Requesting Data...4240875059</v>
        <stp/>
        <stp>BDP|10420474063060649758</stp>
        <tr r="J90" s="5"/>
        <tr r="J90" s="5"/>
      </tp>
      <tp t="s">
        <v>#N/A Requesting Data...3720818898</v>
        <stp/>
        <stp>BDP|11883840838406354943</stp>
        <tr r="X65" s="1"/>
      </tp>
      <tp t="s">
        <v>#N/A Requesting Data...2655454984</v>
        <stp/>
        <stp>BDP|18388862453847791722</stp>
        <tr r="AS140" s="2"/>
      </tp>
      <tp t="s">
        <v>#N/A Requesting Data...3411559840</v>
        <stp/>
        <stp>BDP|15894839793514286590</stp>
        <tr r="Y113" s="1"/>
      </tp>
      <tp t="s">
        <v>#N/A Requesting Data...2741662925</v>
        <stp/>
        <stp>BDP|11629308238721811550</stp>
        <tr r="AC69" s="2"/>
        <tr r="AC69" s="2"/>
        <tr r="AC134" s="2"/>
        <tr r="AC134" s="2"/>
        <tr r="AC149" s="2"/>
        <tr r="AC149" s="2"/>
        <tr r="AC163" s="2"/>
        <tr r="AC163" s="2"/>
        <tr r="AC164" s="2"/>
        <tr r="AC164" s="2"/>
      </tp>
      <tp t="s">
        <v>#N/A Requesting Data...2899470892</v>
        <stp/>
        <stp>BDP|11432768565404340178</stp>
        <tr r="AP54" s="3"/>
        <tr r="AP54" s="3"/>
        <tr r="AP54" s="3"/>
      </tp>
      <tp t="s">
        <v>#N/A Requesting Data...2236617220</v>
        <stp/>
        <stp>BDP|17421574476522490229</stp>
        <tr r="M22" s="2"/>
        <tr r="M22" s="2"/>
        <tr r="M22" s="2"/>
        <tr r="M210" s="2"/>
        <tr r="M210" s="2"/>
        <tr r="M210" s="2"/>
        <tr r="M211" s="2"/>
        <tr r="M211" s="2"/>
        <tr r="M211" s="2"/>
      </tp>
      <tp t="s">
        <v>#N/A Requesting Data...4271191897</v>
        <stp/>
        <stp>BDP|13858504146224839353</stp>
        <tr r="AI68" s="2"/>
        <tr r="AI131" s="2"/>
        <tr r="AI153" s="2"/>
      </tp>
      <tp t="s">
        <v>#N/A Requesting Data...2878997245</v>
        <stp/>
        <stp>BDP|10536438323871516230</stp>
        <tr r="AI5" s="2"/>
        <tr r="AI27" s="2"/>
        <tr r="AI101" s="2"/>
        <tr r="AI166" s="2"/>
        <tr r="AI167" s="2"/>
      </tp>
      <tp t="s">
        <v>#N/A Requesting Data...1606366685</v>
        <stp/>
        <stp>BDP|15165597306514504186</stp>
        <tr r="H126" s="1"/>
        <tr r="H168" s="1"/>
      </tp>
      <tp t="s">
        <v>#N/A Requesting Data...2585485782</v>
        <stp/>
        <stp>BDP|15320032330746755540</stp>
        <tr r="AP65" s="3"/>
        <tr r="AP65" s="3"/>
        <tr r="AP65" s="3"/>
      </tp>
      <tp t="s">
        <v>#N/A Requesting Data...3720124182</v>
        <stp/>
        <stp>BDP|17684735825044797345</stp>
        <tr r="BC32" s="3"/>
      </tp>
      <tp t="s">
        <v>#N/A Requesting Data...2491904595</v>
        <stp/>
        <stp>BDP|11635620320070006072</stp>
        <tr r="W84" s="2"/>
      </tp>
      <tp t="s">
        <v>#N/A Requesting Data...4022780416</v>
        <stp/>
        <stp>BDP|16231594639105565040</stp>
        <tr r="AO187" s="1"/>
      </tp>
      <tp t="s">
        <v>#N/A Requesting Data...3965847475</v>
        <stp/>
        <stp>BDP|14692159375895465218</stp>
        <tr r="Q7" s="2"/>
      </tp>
      <tp t="s">
        <v>#N/A Requesting Data...2219705132</v>
        <stp/>
        <stp>BDP|12034572819782468196</stp>
        <tr r="K199" s="2"/>
        <tr r="K199" s="2"/>
        <tr r="K199" s="2"/>
      </tp>
      <tp t="s">
        <v>#N/A Requesting Data...4018456818</v>
        <stp/>
        <stp>BDP|14498359462142535656</stp>
        <tr r="AM186" s="1"/>
        <tr r="AM186" s="1"/>
      </tp>
      <tp t="s">
        <v>#N/A Requesting Data...2996930889</v>
        <stp/>
        <stp>BDP|15655409452496458739</stp>
        <tr r="AF22" s="3"/>
        <tr r="AF22" s="3"/>
      </tp>
      <tp t="s">
        <v>#N/A Requesting Data...2674287285</v>
        <stp/>
        <stp>BDP|15946835999255815498</stp>
        <tr r="AL46" s="1"/>
      </tp>
      <tp t="s">
        <v>#N/A Requesting Data...3475807633</v>
        <stp/>
        <stp>BDP|16146378935714654774</stp>
        <tr r="AS63" s="3"/>
        <tr r="AS63" s="3"/>
        <tr r="AS63" s="3"/>
        <tr r="AS90" s="3"/>
        <tr r="AS90" s="3"/>
        <tr r="AS90" s="3"/>
      </tp>
      <tp t="s">
        <v>#N/A Requesting Data...2570690947</v>
        <stp/>
        <stp>BDP|12648918584970699676</stp>
        <tr r="V126" s="2"/>
        <tr r="V36" s="2"/>
        <tr r="V96" s="2"/>
      </tp>
      <tp t="s">
        <v>#N/A Requesting Data...4209120221</v>
        <stp/>
        <stp>BDP|14556401555892541271</stp>
        <tr r="AH87" s="2"/>
        <tr r="AH143" s="2"/>
      </tp>
      <tp t="s">
        <v>#N/A Requesting Data...3387782186</v>
        <stp/>
        <stp>BDP|11007918672592259831</stp>
        <tr r="AU49" s="3"/>
        <tr r="AU49" s="3"/>
      </tp>
      <tp t="s">
        <v>#N/A Requesting Data...1709922531</v>
        <stp/>
        <stp>BDP|14058786264119832969</stp>
        <tr r="I10" s="2"/>
        <tr r="I40" s="2"/>
        <tr r="I178" s="2"/>
        <tr r="I179" s="2"/>
      </tp>
      <tp t="s">
        <v>#N/A Requesting Data...2163417044</v>
        <stp/>
        <stp>BDP|15989186577001437705</stp>
        <tr r="K19" s="1"/>
        <tr r="K57" s="1"/>
      </tp>
      <tp t="s">
        <v>#N/A Requesting Data...3475447841</v>
        <stp/>
        <stp>BDP|10131056303862664734</stp>
        <tr r="BC146" s="2"/>
      </tp>
      <tp t="s">
        <v>#N/A Requesting Data...4120202667</v>
        <stp/>
        <stp>BDP|16755552565915703521</stp>
        <tr r="I64" s="2"/>
      </tp>
      <tp t="s">
        <v>#N/A Requesting Data...3568793572</v>
        <stp/>
        <stp>BDP|12677473777182598610</stp>
        <tr r="AS207" s="1"/>
      </tp>
      <tp t="s">
        <v>#N/A Requesting Data...3511328468</v>
        <stp/>
        <stp>BDP|17743528977454324438</stp>
        <tr r="V85" s="2"/>
      </tp>
      <tp t="s">
        <v>#N/A Requesting Data...2886676146</v>
        <stp/>
        <stp>BDP|17731476362038307835</stp>
        <tr r="W116" s="1"/>
      </tp>
      <tp t="s">
        <v>#N/A Requesting Data...3769321398</v>
        <stp/>
        <stp>BDP|12000605082128712175</stp>
        <tr r="AL33" s="2"/>
      </tp>
      <tp t="s">
        <v>#N/A Requesting Data...2826229991</v>
        <stp/>
        <stp>BDP|15357285101930069288</stp>
        <tr r="AV88" s="2"/>
        <tr r="AV88" s="2"/>
        <tr r="AV92" s="2"/>
        <tr r="AV92" s="2"/>
        <tr r="AV125" s="2"/>
        <tr r="AV125" s="2"/>
      </tp>
      <tp t="s">
        <v>#N/A Requesting Data...3036162685</v>
        <stp/>
        <stp>BDP|15890828699481979085</stp>
        <tr r="E6" s="2"/>
      </tp>
      <tp t="s">
        <v>#N/A Requesting Data...4220901678</v>
        <stp/>
        <stp>BDP|11296623746807451100</stp>
        <tr r="Q35" s="5"/>
      </tp>
      <tp t="s">
        <v>#N/A Requesting Data...3626673557</v>
        <stp/>
        <stp>BDP|14511078257604400038</stp>
        <tr r="W183" s="1"/>
        <tr r="W28" s="1"/>
      </tp>
      <tp t="s">
        <v>#N/A Requesting Data...4263363604</v>
        <stp/>
        <stp>BDP|16571641844748270950</stp>
        <tr r="AT60" s="3"/>
        <tr r="AT60" s="3"/>
        <tr r="AT60" s="3"/>
        <tr r="AT75" s="3"/>
        <tr r="AT75" s="3"/>
        <tr r="AT75" s="3"/>
        <tr r="AT41" s="3"/>
        <tr r="AT41" s="3"/>
        <tr r="AT41" s="3"/>
        <tr r="AT42" s="3"/>
        <tr r="AT42" s="3"/>
        <tr r="AT42" s="3"/>
        <tr r="AT50" s="3"/>
        <tr r="AT50" s="3"/>
        <tr r="AT50" s="3"/>
        <tr r="AT33" s="3"/>
        <tr r="AT33" s="3"/>
        <tr r="AT33" s="3"/>
      </tp>
      <tp t="s">
        <v>#N/A Requesting Data...3417549833</v>
        <stp/>
        <stp>BDP|16698029551661307740</stp>
        <tr r="AF18" s="2"/>
        <tr r="AF18" s="2"/>
        <tr r="AF18" s="2"/>
      </tp>
      <tp t="s">
        <v>#N/A Requesting Data...3199768996</v>
        <stp/>
        <stp>BDP|10903735239115601471</stp>
        <tr r="AL182" s="1"/>
      </tp>
      <tp t="s">
        <v>#N/A Requesting Data...2546447748</v>
        <stp/>
        <stp>BDP|10196397056536565598</stp>
        <tr r="Q39" s="5"/>
      </tp>
      <tp t="s">
        <v>#N/A Requesting Data...2927692201</v>
        <stp/>
        <stp>BDP|18306655151136337862</stp>
        <tr r="AE186" s="1"/>
      </tp>
      <tp t="s">
        <v>#N/A Requesting Data...2547901863</v>
        <stp/>
        <stp>BDP|15923553853250509087</stp>
        <tr r="AI38" s="3"/>
        <tr r="AI38" s="3"/>
        <tr r="AI38" s="3"/>
      </tp>
      <tp t="s">
        <v>#N/A Requesting Data...4028961147</v>
        <stp/>
        <stp>BDP|14861594153199979890</stp>
        <tr r="E40" s="1"/>
        <tr r="E81" s="1"/>
        <tr r="E96" s="1"/>
        <tr r="E97" s="1"/>
      </tp>
      <tp t="s">
        <v>#N/A Requesting Data...3098757179</v>
        <stp/>
        <stp>BDP|10940218072678756885</stp>
        <tr r="AQ4" s="3"/>
        <tr r="AQ4" s="3"/>
        <tr r="AQ4" s="3"/>
      </tp>
      <tp t="s">
        <v>#N/A Requesting Data...4251522590</v>
        <stp/>
        <stp>BDP|16468549710644296379</stp>
        <tr r="H102" s="1"/>
        <tr r="H102" s="1"/>
        <tr r="H108" s="1"/>
        <tr r="H108" s="1"/>
      </tp>
      <tp t="s">
        <v>#N/A Requesting Data...4217386843</v>
        <stp/>
        <stp>BDP|10097282927776927337</stp>
        <tr r="W143" s="1"/>
      </tp>
      <tp t="s">
        <v>#N/A Requesting Data...3524094214</v>
        <stp/>
        <stp>BDP|13032528497133331930</stp>
        <tr r="Q16" s="2"/>
        <tr r="Q94" s="2"/>
        <tr r="Q202" s="2"/>
        <tr r="Q220" s="2"/>
        <tr r="Q232" s="2"/>
      </tp>
      <tp t="s">
        <v>#N/A Requesting Data...2650415710</v>
        <stp/>
        <stp>BDP|13462128372179972981</stp>
        <tr r="AE33" s="3"/>
        <tr r="AE33" s="3"/>
        <tr r="AE33" s="3"/>
        <tr r="AE41" s="3"/>
        <tr r="AE41" s="3"/>
        <tr r="AE41" s="3"/>
        <tr r="AE42" s="3"/>
        <tr r="AE42" s="3"/>
        <tr r="AE42" s="3"/>
        <tr r="AE60" s="3"/>
        <tr r="AE60" s="3"/>
        <tr r="AE60" s="3"/>
        <tr r="AE50" s="3"/>
        <tr r="AE50" s="3"/>
        <tr r="AE50" s="3"/>
        <tr r="AE75" s="3"/>
        <tr r="AE75" s="3"/>
        <tr r="AE75" s="3"/>
      </tp>
      <tp t="s">
        <v>#N/A Requesting Data...3833907318</v>
        <stp/>
        <stp>BDP|10747348264579122932</stp>
        <tr r="Q129" s="2"/>
      </tp>
      <tp t="s">
        <v>#N/A Requesting Data...4284545094</v>
        <stp/>
        <stp>BDP|15698210137827266678</stp>
        <tr r="M83" s="1"/>
        <tr r="M83" s="1"/>
      </tp>
      <tp t="s">
        <v>#N/A Requesting Data...3556338508</v>
        <stp/>
        <stp>BDP|12253646862570991781</stp>
        <tr r="AN47" s="2"/>
      </tp>
      <tp t="s">
        <v>#N/A Requesting Data...2477942137</v>
        <stp/>
        <stp>BDP|16278051313936171406</stp>
        <tr r="Q136" s="2"/>
      </tp>
      <tp t="s">
        <v>#N/A Requesting Data...3776160379</v>
        <stp/>
        <stp>BDP|14632047356927501343</stp>
        <tr r="AM127" s="1"/>
      </tp>
      <tp t="s">
        <v>#N/A Requesting Data...3910632236</v>
        <stp/>
        <stp>BDP|18108313648492586882</stp>
        <tr r="E32" s="1"/>
        <tr r="E142" s="1"/>
        <tr r="E204" s="1"/>
      </tp>
      <tp t="s">
        <v>#N/A Requesting Data...3371905720</v>
        <stp/>
        <stp>BDP|16972450635825985154</stp>
        <tr r="AA197" s="1"/>
      </tp>
      <tp t="s">
        <v>#N/A Requesting Data...3444409303</v>
        <stp/>
        <stp>BDP|11508007839263067491</stp>
        <tr r="AM112" s="1"/>
        <tr r="AM112" s="1"/>
        <tr r="AM66" s="1"/>
        <tr r="AM66" s="1"/>
      </tp>
      <tp t="s">
        <v>#N/A Requesting Data...4066502654</v>
        <stp/>
        <stp>BDP|14374466082194325913</stp>
        <tr r="AM52" s="1"/>
        <tr r="AM52" s="1"/>
      </tp>
      <tp t="s">
        <v>#N/A Requesting Data...1871216931</v>
        <stp/>
        <stp>BDP|13431544134756875696</stp>
        <tr r="H111" s="1"/>
        <tr r="H111" s="1"/>
      </tp>
      <tp t="s">
        <v>#N/A Requesting Data...3044936903</v>
        <stp/>
        <stp>BDP|13091878782342311433</stp>
        <tr r="Y39" s="5"/>
        <tr r="Y39" s="5"/>
        <tr r="Y39" s="5"/>
      </tp>
      <tp t="s">
        <v>#N/A Requesting Data...4188743634</v>
        <stp/>
        <stp>BDP|10796227652845735753</stp>
        <tr r="AA129" s="1"/>
      </tp>
      <tp t="s">
        <v>#N/A Requesting Data...3014866347</v>
        <stp/>
        <stp>BDP|14276508643881153157</stp>
        <tr r="H187" s="1"/>
        <tr r="H187" s="1"/>
      </tp>
      <tp t="s">
        <v>#N/A Requesting Data...3079370584</v>
        <stp/>
        <stp>BDP|13638516874663613706</stp>
        <tr r="AD36" s="1"/>
        <tr r="AD148" s="1"/>
      </tp>
      <tp t="s">
        <v>#N/A Requesting Data...2725971785</v>
        <stp/>
        <stp>BDP|16962899662824035970</stp>
        <tr r="L44" s="2"/>
        <tr r="L44" s="2"/>
        <tr r="L44" s="2"/>
      </tp>
      <tp t="s">
        <v>#N/A Requesting Data...3917361796</v>
        <stp/>
        <stp>BDP|18086008194403524742</stp>
        <tr r="M11" s="1"/>
        <tr r="M11" s="1"/>
        <tr r="M135" s="1"/>
        <tr r="M135" s="1"/>
      </tp>
      <tp t="s">
        <v>#N/A Requesting Data...2651562891</v>
        <stp/>
        <stp>BDP|12087220042062779334</stp>
        <tr r="AI207" s="2"/>
      </tp>
      <tp t="s">
        <v>#N/A Requesting Data...2608902182</v>
        <stp/>
        <stp>BDP|16543728597614023940</stp>
        <tr r="AK55" s="2"/>
        <tr r="AK55" s="2"/>
        <tr r="AK55" s="2"/>
      </tp>
      <tp t="s">
        <v>#N/A Requesting Data...2130881711</v>
        <stp/>
        <stp>BDP|14719674066989673843</stp>
        <tr r="AT15" s="1"/>
        <tr r="AT71" s="1"/>
        <tr r="AT180" s="1"/>
      </tp>
      <tp t="s">
        <v>#N/A Requesting Data...3650371574</v>
        <stp/>
        <stp>BDP|12375779663857619158</stp>
        <tr r="K109" s="2"/>
        <tr r="K109" s="2"/>
        <tr r="K109" s="2"/>
      </tp>
      <tp t="s">
        <v>#N/A Requesting Data...3159473097</v>
        <stp/>
        <stp>BDP|13296704272673658521</stp>
        <tr r="Y42" s="1"/>
      </tp>
      <tp t="s">
        <v>#N/A Requesting Data...3108252419</v>
        <stp/>
        <stp>BDP|12820395830845722220</stp>
        <tr r="BC30" s="2"/>
      </tp>
      <tp t="s">
        <v>#N/A Requesting Data...4204404357</v>
        <stp/>
        <stp>BDP|13815238752084811555</stp>
        <tr r="W105" s="3"/>
        <tr r="W31" s="3"/>
      </tp>
      <tp t="s">
        <v>#N/A N/A</v>
        <stp/>
        <stp>BDP|16756388042627938304</stp>
        <tr r="J38" s="1"/>
        <tr r="J58" s="1"/>
      </tp>
      <tp t="s">
        <v>#N/A Requesting Data...2817675059</v>
        <stp/>
        <stp>BDP|13554809081265876385</stp>
        <tr r="AD22" s="2"/>
        <tr r="AD22" s="2"/>
        <tr r="AD22" s="2"/>
        <tr r="AD210" s="2"/>
        <tr r="AD210" s="2"/>
        <tr r="AD210" s="2"/>
        <tr r="AD211" s="2"/>
        <tr r="AD211" s="2"/>
        <tr r="AD211" s="2"/>
      </tp>
      <tp t="s">
        <v>#N/A Requesting Data...2738287556</v>
        <stp/>
        <stp>BDP|17902028749824036260</stp>
        <tr r="J23" s="5"/>
      </tp>
      <tp t="s">
        <v>#N/A Requesting Data...3207334710</v>
        <stp/>
        <stp>BDP|10268130674652553147</stp>
        <tr r="AO23" s="3"/>
        <tr r="AO23" s="3"/>
        <tr r="AO23" s="3"/>
      </tp>
      <tp t="s">
        <v>#N/A Requesting Data...3739168384</v>
        <stp/>
        <stp>BDP|16609713925324127270</stp>
        <tr r="AO102" s="2"/>
      </tp>
      <tp t="s">
        <v>#N/A Requesting Data...2510268439</v>
        <stp/>
        <stp>BDP|16730220561047800081</stp>
        <tr r="AJ67" s="2"/>
      </tp>
      <tp t="s">
        <v>#N/A Requesting Data...3424350150</v>
        <stp/>
        <stp>BDP|12168326072187172447</stp>
        <tr r="M58" s="3"/>
        <tr r="M58" s="3"/>
        <tr r="M58" s="3"/>
        <tr r="M71" s="3"/>
        <tr r="M71" s="3"/>
        <tr r="M71" s="3"/>
      </tp>
      <tp t="s">
        <v>#N/A Requesting Data...2834583730</v>
        <stp/>
        <stp>BDP|15027262897089186248</stp>
        <tr r="L80" s="2"/>
        <tr r="L80" s="2"/>
        <tr r="L80" s="2"/>
      </tp>
      <tp t="s">
        <v>#N/A Requesting Data...4036067114</v>
        <stp/>
        <stp>BDP|11273028261804228672</stp>
        <tr r="H3" s="1"/>
        <tr r="H75" s="1"/>
      </tp>
      <tp t="s">
        <v>#N/A Requesting Data...3077159020</v>
        <stp/>
        <stp>BDP|13168905856723478975</stp>
        <tr r="AI49" s="3"/>
        <tr r="AI49" s="3"/>
        <tr r="AI49" s="3"/>
      </tp>
      <tp t="s">
        <v>#N/A Requesting Data...2890687382</v>
        <stp/>
        <stp>BDP|11676857566199700364</stp>
        <tr r="AF91" s="3"/>
        <tr r="AF91" s="3"/>
      </tp>
      <tp t="s">
        <v>#N/A Requesting Data...2975308095</v>
        <stp/>
        <stp>BDP|16683896361349904438</stp>
        <tr r="AS167" s="1"/>
        <tr r="L167" s="1"/>
      </tp>
      <tp t="s">
        <v>#N/A Requesting Data...4068545811</v>
        <stp/>
        <stp>BDP|11489663957073099428</stp>
        <tr r="Q66" s="3"/>
      </tp>
      <tp t="s">
        <v>#N/A Requesting Data...3085670390</v>
        <stp/>
        <stp>BDP|14083520134377652074</stp>
        <tr r="AR93" s="3"/>
        <tr r="AR93" s="3"/>
      </tp>
      <tp t="s">
        <v>#N/A Requesting Data...1893099630</v>
        <stp/>
        <stp>BDP|13211411421424052458</stp>
        <tr r="M126" s="1"/>
        <tr r="M126" s="1"/>
        <tr r="M168" s="1"/>
        <tr r="M168" s="1"/>
      </tp>
      <tp t="s">
        <v>#N/A Requesting Data...3457879081</v>
        <stp/>
        <stp>BDP|16491924322560441875</stp>
        <tr r="E114" s="2"/>
        <tr r="E212" s="2"/>
        <tr r="E215" s="2"/>
      </tp>
      <tp t="s">
        <v>#N/A Requesting Data...3168028915</v>
        <stp/>
        <stp>BDP|13644314140879033802</stp>
        <tr r="AH9" s="3"/>
        <tr r="AH9" s="3"/>
        <tr r="AH9" s="3"/>
      </tp>
      <tp t="s">
        <v>#N/A Requesting Data...3104989479</v>
        <stp/>
        <stp>BDP|11492147246245704465</stp>
        <tr r="AU17" s="3"/>
        <tr r="AU17" s="3"/>
      </tp>
      <tp t="s">
        <v>#N/A Requesting Data...4192668839</v>
        <stp/>
        <stp>BDP|10822891790262382656</stp>
        <tr r="AK38" s="2"/>
        <tr r="AK38" s="2"/>
        <tr r="AK38" s="2"/>
        <tr r="AK71" s="2"/>
        <tr r="AK71" s="2"/>
        <tr r="AK71" s="2"/>
      </tp>
      <tp t="s">
        <v>#N/A Requesting Data...2366747594</v>
        <stp/>
        <stp>BDP|17902795722827499019</stp>
        <tr r="J146" s="2"/>
      </tp>
      <tp t="s">
        <v>#N/A Requesting Data...2939532269</v>
        <stp/>
        <stp>BDP|18291402386982584367</stp>
        <tr r="AU9" s="3"/>
        <tr r="AU9" s="3"/>
      </tp>
      <tp t="s">
        <v>#N/A Requesting Data...2750725364</v>
        <stp/>
        <stp>BDP|16182029142131499624</stp>
        <tr r="Q14" s="3"/>
      </tp>
      <tp t="s">
        <v>#N/A Requesting Data...3976397689</v>
        <stp/>
        <stp>BDP|17577777836954437276</stp>
        <tr r="Q39" s="1"/>
      </tp>
      <tp t="s">
        <v>#N/A Requesting Data...3343847447</v>
        <stp/>
        <stp>BDP|16550123214074169753</stp>
        <tr r="AV55" s="3"/>
        <tr r="AV55" s="3"/>
        <tr r="AV55" s="3"/>
      </tp>
      <tp t="s">
        <v>#N/A Requesting Data...4048412578</v>
        <stp/>
        <stp>BDP|17980283777307883093</stp>
        <tr r="J117" s="5"/>
        <tr r="J63" s="5"/>
      </tp>
      <tp t="s">
        <v>#N/A Requesting Data...2535022921</v>
        <stp/>
        <stp>BDP|13860141028466358304</stp>
        <tr r="Y114" s="1"/>
      </tp>
      <tp t="s">
        <v>#N/A N/A</v>
        <stp/>
        <stp>BDP|10743114551544832584</stp>
        <tr r="J113" s="1"/>
      </tp>
      <tp t="s">
        <v>#N/A Requesting Data...3204274479</v>
        <stp/>
        <stp>BDP|12275898389732690530</stp>
        <tr r="F21" s="5"/>
      </tp>
      <tp t="s">
        <v>#N/A Requesting Data...3382507354</v>
        <stp/>
        <stp>BDP|16084928247439046721</stp>
        <tr r="AE36" s="3"/>
        <tr r="AE36" s="3"/>
        <tr r="AE36" s="3"/>
      </tp>
      <tp t="s">
        <v>#N/A Requesting Data...3735519126</v>
        <stp/>
        <stp>BDP|10517881029306246917</stp>
        <tr r="AU93" s="2"/>
        <tr r="AU93" s="2"/>
        <tr r="AU93" s="2"/>
      </tp>
      <tp t="s">
        <v>#N/A Requesting Data...3895228064</v>
        <stp/>
        <stp>BDP|12969926393415638297</stp>
        <tr r="W66" s="3"/>
      </tp>
      <tp t="s">
        <v>#N/A Requesting Data...3459996455</v>
        <stp/>
        <stp>BDP|11715677534826513768</stp>
        <tr r="AN38" s="2"/>
        <tr r="AN71" s="2"/>
      </tp>
      <tp t="s">
        <v>#N/A Requesting Data...2529305978</v>
        <stp/>
        <stp>BDP|16068314611469630813</stp>
        <tr r="AE98" s="1"/>
        <tr r="AE99" s="1"/>
        <tr r="AE109" s="1"/>
        <tr r="AE161" s="1"/>
      </tp>
      <tp t="s">
        <v>#N/A Requesting Data...3561888460</v>
        <stp/>
        <stp>BDP|10702654911012112050</stp>
        <tr r="AO48" s="3"/>
        <tr r="AO48" s="3"/>
        <tr r="AO48" s="3"/>
      </tp>
      <tp t="s">
        <v>#N/A Requesting Data...4046011093</v>
        <stp/>
        <stp>BDP|17708588428836608365</stp>
        <tr r="BC97" s="3"/>
      </tp>
      <tp t="s">
        <v>#N/A Requesting Data...2908771020</v>
        <stp/>
        <stp>BDP|10602109141447158701</stp>
        <tr r="AK21" s="1"/>
        <tr r="AK21" s="1"/>
        <tr r="AK21" s="1"/>
      </tp>
      <tp t="s">
        <v>#N/A Requesting Data...2602442268</v>
        <stp/>
        <stp>BDP|15865349465087732284</stp>
        <tr r="J26" s="2"/>
        <tr r="J52" s="2"/>
      </tp>
      <tp t="s">
        <v>#N/A Requesting Data...2502854268</v>
        <stp/>
        <stp>BDP|16596786547823476388</stp>
        <tr r="AE116" s="1"/>
      </tp>
      <tp t="s">
        <v>#N/A Requesting Data...3276471551</v>
        <stp/>
        <stp>BDP|17215413261725543519</stp>
        <tr r="AT20" s="1"/>
      </tp>
      <tp t="s">
        <v>#N/A Requesting Data...3120969482</v>
        <stp/>
        <stp>BDP|15796566523070675720</stp>
        <tr r="AD85" s="2"/>
        <tr r="AD85" s="2"/>
        <tr r="AD85" s="2"/>
      </tp>
      <tp t="s">
        <v>#N/A Requesting Data...3633992516</v>
        <stp/>
        <stp>BDP|13546409034545008476</stp>
        <tr r="Q26" s="1"/>
        <tr r="Q131" s="1"/>
      </tp>
      <tp t="s">
        <v>#N/A Requesting Data...2417762241</v>
        <stp/>
        <stp>BDP|11251774863154499147</stp>
        <tr r="K14" s="1"/>
        <tr r="K59" s="1"/>
      </tp>
      <tp t="s">
        <v>#N/A Requesting Data...4151251764</v>
        <stp/>
        <stp>BDP|11617917765083437806</stp>
        <tr r="AQ58" s="2"/>
      </tp>
      <tp t="s">
        <v>#N/A Requesting Data...3638307714</v>
        <stp/>
        <stp>BDP|14550310554132228544</stp>
        <tr r="I102" s="3"/>
        <tr r="I102" s="3"/>
        <tr r="I102" s="3"/>
      </tp>
      <tp t="s">
        <v>#N/A Requesting Data...2635426482</v>
        <stp/>
        <stp>BDP|12708050715505733367</stp>
        <tr r="AI20" s="2"/>
        <tr r="AI158" s="2"/>
        <tr r="AI209" s="2"/>
        <tr r="AI231" s="2"/>
      </tp>
      <tp t="s">
        <v>#N/A Requesting Data...2926977697</v>
        <stp/>
        <stp>BDP|12057258762561798260</stp>
        <tr r="Y120" s="1"/>
        <tr r="Y169" s="1"/>
      </tp>
      <tp t="s">
        <v>#N/A Requesting Data...4100990737</v>
        <stp/>
        <stp>BDP|16067859862554192903</stp>
        <tr r="V116" s="1"/>
      </tp>
      <tp t="s">
        <v>#N/A Requesting Data...3272992534</v>
        <stp/>
        <stp>BDP|10800003528585111270</stp>
        <tr r="Z62" s="1"/>
      </tp>
      <tp t="s">
        <v>#N/A Requesting Data...1890418431</v>
        <stp/>
        <stp>BDP|14137201611811554338</stp>
        <tr r="H6" s="1"/>
        <tr r="H208" s="1"/>
      </tp>
      <tp t="s">
        <v>#N/A Requesting Data...3354669487</v>
        <stp/>
        <stp>BDP|14423661150350255262</stp>
        <tr r="AG6" s="2"/>
        <tr r="AG6" s="2"/>
        <tr r="AG6" s="2"/>
      </tp>
      <tp t="s">
        <v>#N/A Requesting Data...3783926966</v>
        <stp/>
        <stp>BDP|14549278805023137009</stp>
        <tr r="I32" s="1"/>
        <tr r="I142" s="1"/>
        <tr r="I204" s="1"/>
      </tp>
      <tp t="s">
        <v>#N/A Requesting Data...2971363982</v>
        <stp/>
        <stp>BDP|15712961710571302943</stp>
        <tr r="AP34" s="3"/>
        <tr r="AP34" s="3"/>
      </tp>
      <tp t="s">
        <v>#N/A Requesting Data...3151126268</v>
        <stp/>
        <stp>BDP|11171675984203268963</stp>
        <tr r="I19" s="2"/>
      </tp>
      <tp t="s">
        <v>#N/A Requesting Data...2693082985</v>
        <stp/>
        <stp>BDP|15346984938428162246</stp>
        <tr r="N46" s="3"/>
        <tr r="N46" s="3"/>
        <tr r="N46" s="3"/>
      </tp>
    </main>
    <main first="bofaddin.rtdserver">
      <tp t="s">
        <v>#N/A Requesting Data...3316244390</v>
        <stp/>
        <stp>BDP|3771470977841481</stp>
        <tr r="J116" s="2"/>
        <tr r="J190" s="2"/>
        <tr r="J218" s="2"/>
      </tp>
      <tp t="s">
        <v>#N/A Requesting Data...2706203212</v>
        <stp/>
        <stp>BDP|9617378604691697</stp>
        <tr r="AL47" s="3"/>
        <tr r="AL47" s="3"/>
        <tr r="AL47" s="3"/>
        <tr r="AL73" s="3"/>
        <tr r="AL73" s="3"/>
        <tr r="AL73" s="3"/>
        <tr r="AL96" s="3"/>
        <tr r="AL96" s="3"/>
        <tr r="AL96" s="3"/>
      </tp>
      <tp t="s">
        <v>#N/A Requesting Data...3061948448</v>
        <stp/>
        <stp>BDP|7563348439822904</stp>
        <tr r="H163" s="1"/>
        <tr r="H163" s="1"/>
      </tp>
      <tp t="s">
        <v>#N/A Requesting Data...4216960028</v>
        <stp/>
        <stp>BDP|9645077362428572</stp>
        <tr r="J15" s="5"/>
      </tp>
    </main>
    <main first="bofaddin.rtdserver">
      <tp t="s">
        <v>#N/A Requesting Data...3053114667</v>
        <stp/>
        <stp>BDP|9508662457964360</stp>
        <tr r="N136" s="2"/>
        <tr r="N136" s="2"/>
        <tr r="N136" s="2"/>
      </tp>
      <tp t="s">
        <v>#N/A Requesting Data...3378065701</v>
        <stp/>
        <stp>BDP|3777875743441411</stp>
        <tr r="AM72" s="1"/>
        <tr r="AM72" s="1"/>
      </tp>
    </main>
    <main first="bofaddin.rtdserver">
      <tp t="s">
        <v>#N/A Requesting Data...3783537393</v>
        <stp/>
        <stp>BDP|2800501420408787154</stp>
        <tr r="L37" s="1"/>
        <tr r="L37" s="1"/>
        <tr r="AS37" s="1"/>
        <tr r="L170" s="1"/>
        <tr r="L170" s="1"/>
        <tr r="AS170" s="1"/>
      </tp>
      <tp t="s">
        <v>#N/A Requesting Data...4267327129</v>
        <stp/>
        <stp>BDP|4041999422401169207</stp>
        <tr r="AJ12" s="2"/>
      </tp>
      <tp t="s">
        <v>#N/A Requesting Data...3464080226</v>
        <stp/>
        <stp>BDP|8131171548456257769</stp>
        <tr r="AC93" s="2"/>
        <tr r="AC93" s="2"/>
      </tp>
      <tp t="s">
        <v>#N/A Requesting Data...3191417128</v>
        <stp/>
        <stp>BDP|1055415713150028889</stp>
        <tr r="Q46" s="5"/>
        <tr r="Q90" s="5"/>
      </tp>
      <tp t="s">
        <v>#N/A Requesting Data...3269358488</v>
        <stp/>
        <stp>BDP|1932562992953702204</stp>
        <tr r="Q84" s="3"/>
      </tp>
      <tp t="s">
        <v>#N/A N/A</v>
        <stp/>
        <stp>BDP|7915958752017127054</stp>
        <tr r="N163" s="1"/>
      </tp>
      <tp t="s">
        <v>#N/A Requesting Data...2041934865</v>
        <stp/>
        <stp>BDP|8728186724181791662</stp>
        <tr r="AO88" s="2"/>
        <tr r="AO92" s="2"/>
        <tr r="AO125" s="2"/>
      </tp>
      <tp t="s">
        <v>#N/A Requesting Data...3818006595</v>
        <stp/>
        <stp>BDP|9974598459932113729</stp>
        <tr r="AA130" s="1"/>
      </tp>
      <tp t="s">
        <v>#N/A Requesting Data...3924025822</v>
        <stp/>
        <stp>BDP|7760022900573670896</stp>
        <tr r="J94" s="5"/>
        <tr r="J94" s="5"/>
      </tp>
      <tp t="s">
        <v>#N/A Requesting Data...4073772364</v>
        <stp/>
        <stp>BDP|1206601100308877306</stp>
        <tr r="AV45" s="3"/>
        <tr r="AV45" s="3"/>
      </tp>
      <tp t="s">
        <v>#N/A Requesting Data...3192890927</v>
        <stp/>
        <stp>BDP|5160349174454989920</stp>
        <tr r="AI114" s="2"/>
        <tr r="AI212" s="2"/>
        <tr r="AI215" s="2"/>
      </tp>
      <tp t="s">
        <v>#N/A Requesting Data...3435615260</v>
        <stp/>
        <stp>BDP|2765624242594511885</stp>
        <tr r="AF62" s="2"/>
        <tr r="AF62" s="2"/>
      </tp>
      <tp t="s">
        <v>#N/A Requesting Data...2951403724</v>
        <stp/>
        <stp>BDP|1575463591559930910</stp>
        <tr r="AA60" s="1"/>
      </tp>
      <tp t="s">
        <v>#N/A Requesting Data...4065353264</v>
        <stp/>
        <stp>BDP|9573522252704703180</stp>
        <tr r="AD82" s="2"/>
        <tr r="AD82" s="2"/>
        <tr r="AD82" s="2"/>
      </tp>
      <tp t="s">
        <v>#N/A Requesting Data...3171742895</v>
        <stp/>
        <stp>BDP|5419777898675677272</stp>
        <tr r="AU163" s="1"/>
        <tr r="AU163" s="1"/>
        <tr r="AU163" s="1"/>
      </tp>
      <tp t="s">
        <v>#N/A Requesting Data...3002273065</v>
        <stp/>
        <stp>BDP|6529092473555059854</stp>
        <tr r="M122" s="1"/>
        <tr r="M122" s="1"/>
        <tr r="M91" s="1"/>
        <tr r="M91" s="1"/>
      </tp>
      <tp t="s">
        <v>#N/A Requesting Data...2282544800</v>
        <stp/>
        <stp>BDP|1570420770976832859</stp>
        <tr r="AR146" s="2"/>
      </tp>
      <tp t="s">
        <v>#N/A Requesting Data...3668930081</v>
        <stp/>
        <stp>BDP|8969005557177418607</stp>
        <tr r="M7" s="2"/>
        <tr r="M7" s="2"/>
        <tr r="M7" s="2"/>
      </tp>
      <tp t="s">
        <v>#N/A Requesting Data...2120150222</v>
        <stp/>
        <stp>BDP|9137072058861563119</stp>
        <tr r="AS98" s="1"/>
        <tr r="L98" s="1"/>
        <tr r="L98" s="1"/>
        <tr r="L99" s="1"/>
        <tr r="L99" s="1"/>
        <tr r="AS99" s="1"/>
        <tr r="AS109" s="1"/>
        <tr r="L109" s="1"/>
        <tr r="L109" s="1"/>
        <tr r="L161" s="1"/>
        <tr r="L161" s="1"/>
        <tr r="AS161" s="1"/>
      </tp>
      <tp t="s">
        <v>#N/A Requesting Data...3573339392</v>
        <stp/>
        <stp>BDP|5450899395388508066</stp>
        <tr r="X158" s="1"/>
        <tr r="X41" s="1"/>
      </tp>
      <tp t="s">
        <v>#N/A Requesting Data...3313290749</v>
        <stp/>
        <stp>BDP|5415838118386122650</stp>
        <tr r="W48" s="3"/>
      </tp>
      <tp t="s">
        <v>#N/A Requesting Data...3630612384</v>
        <stp/>
        <stp>BDP|2202387795660238469</stp>
        <tr r="L79" s="2"/>
        <tr r="L79" s="2"/>
        <tr r="L79" s="2"/>
      </tp>
      <tp t="s">
        <v>#N/A Requesting Data...2685393412</v>
        <stp/>
        <stp>BDP|1797369126758591494</stp>
        <tr r="K157" s="2"/>
        <tr r="K157" s="2"/>
        <tr r="K157" s="2"/>
      </tp>
      <tp t="s">
        <v>#N/A Requesting Data...3383448648</v>
        <stp/>
        <stp>BDP|4696902822050608394</stp>
        <tr r="AG33" s="2"/>
        <tr r="AG33" s="2"/>
        <tr r="AG33" s="2"/>
      </tp>
      <tp t="s">
        <v>#N/A Requesting Data...3033197020</v>
        <stp/>
        <stp>BDP|7940025999464881612</stp>
        <tr r="E182" s="2"/>
      </tp>
      <tp t="s">
        <v>#N/A Requesting Data...3197553790</v>
        <stp/>
        <stp>BDP|5185792637434061946</stp>
        <tr r="AJ137" s="2"/>
      </tp>
      <tp t="s">
        <v>#N/A N/A</v>
        <stp/>
        <stp>BDP|9115042072952572093</stp>
        <tr r="J105" s="1"/>
        <tr r="J160" s="1"/>
      </tp>
      <tp t="s">
        <v>#N/A Requesting Data...3275432972</v>
        <stp/>
        <stp>BDP|2403402199435660601</stp>
        <tr r="Y163" s="1"/>
      </tp>
      <tp t="s">
        <v>#N/A Requesting Data...3341860861</v>
        <stp/>
        <stp>BDP|9243361714287335085</stp>
        <tr r="AF103" s="2"/>
        <tr r="AF103" s="2"/>
        <tr r="AF103" s="2"/>
      </tp>
      <tp t="s">
        <v>#N/A Requesting Data...3814814313</v>
        <stp/>
        <stp>BDP|9404890215284336801</stp>
        <tr r="AH30" s="3"/>
        <tr r="AH30" s="3"/>
        <tr r="AH30" s="3"/>
        <tr r="AH37" s="3"/>
        <tr r="AH37" s="3"/>
        <tr r="AH37" s="3"/>
      </tp>
      <tp t="s">
        <v>#N/A Requesting Data...3850429600</v>
        <stp/>
        <stp>BDP|8791236922325592186</stp>
        <tr r="E23" s="3"/>
      </tp>
      <tp t="s">
        <v>#N/A Requesting Data...4034429358</v>
        <stp/>
        <stp>BDP|4355736282914980300</stp>
        <tr r="H151" s="1"/>
      </tp>
      <tp t="s">
        <v>#N/A Requesting Data...3783935931</v>
        <stp/>
        <stp>BDP|7194990772417774268</stp>
        <tr r="H104" s="2"/>
        <tr r="H104" s="2"/>
        <tr r="H104" s="2"/>
        <tr r="AT104" s="2"/>
        <tr r="AT104" s="2"/>
        <tr r="AT104" s="2"/>
      </tp>
      <tp t="s">
        <v>#N/A Requesting Data...4126350043</v>
        <stp/>
        <stp>BDP|2971303661262219915</stp>
        <tr r="N172" s="1"/>
      </tp>
      <tp t="s">
        <v>#N/A Requesting Data...4083095598</v>
        <stp/>
        <stp>BDP|4592829779716662134</stp>
        <tr r="AI19" s="2"/>
      </tp>
      <tp t="s">
        <v>#N/A Requesting Data...4246993358</v>
        <stp/>
        <stp>BDP|9083720126670932069</stp>
        <tr r="AP23" s="3"/>
        <tr r="AP23" s="3"/>
        <tr r="AP23" s="3"/>
      </tp>
      <tp t="s">
        <v>#N/A Requesting Data...2833029881</v>
        <stp/>
        <stp>BDP|4836163524408706363</stp>
        <tr r="AV100" s="2"/>
        <tr r="AV100" s="2"/>
        <tr r="AV147" s="2"/>
        <tr r="AV147" s="2"/>
        <tr r="AV165" s="2"/>
        <tr r="AV165" s="2"/>
        <tr r="AV221" s="2"/>
        <tr r="AV221" s="2"/>
      </tp>
      <tp t="s">
        <v>#N/A Requesting Data...3318219872</v>
        <stp/>
        <stp>BDP|2363049189116311068</stp>
        <tr r="AR45" s="3"/>
        <tr r="AR45" s="3"/>
        <tr r="AR45" s="3"/>
      </tp>
      <tp t="s">
        <v>#N/A Requesting Data...1989763016</v>
        <stp/>
        <stp>BDP|8262509419917486777</stp>
        <tr r="H98" s="1"/>
        <tr r="H99" s="1"/>
        <tr r="H109" s="1"/>
        <tr r="H161" s="1"/>
      </tp>
      <tp t="s">
        <v>#N/A Requesting Data...2524390467</v>
        <stp/>
        <stp>BDP|3485390895196063307</stp>
        <tr r="H37" s="1"/>
        <tr r="H37" s="1"/>
        <tr r="H170" s="1"/>
        <tr r="H170" s="1"/>
      </tp>
      <tp t="s">
        <v>#N/A Requesting Data...2806982182</v>
        <stp/>
        <stp>BDP|8242016378143118029</stp>
        <tr r="AA170" s="1"/>
        <tr r="AA37" s="1"/>
      </tp>
      <tp t="s">
        <v>#N/A Requesting Data...2868651494</v>
        <stp/>
        <stp>BDP|9646109723565805352</stp>
        <tr r="Y13" s="1"/>
      </tp>
      <tp t="s">
        <v>#N/A Requesting Data...3588092886</v>
        <stp/>
        <stp>BDP|8359299799506921926</stp>
        <tr r="V205" s="2"/>
        <tr r="V206" s="2"/>
      </tp>
      <tp t="s">
        <v>#N/A Requesting Data...3617135111</v>
        <stp/>
        <stp>BDP|3829584007908831271</stp>
        <tr r="AS27" s="3"/>
        <tr r="AS27" s="3"/>
        <tr r="AS27" s="3"/>
      </tp>
      <tp t="s">
        <v>#N/A Requesting Data...4009219229</v>
        <stp/>
        <stp>BDP|7245918721231837121</stp>
        <tr r="AM90" s="1"/>
        <tr r="AM90" s="1"/>
      </tp>
      <tp t="s">
        <v>#N/A Requesting Data...3739787701</v>
        <stp/>
        <stp>BDP|9243412942637892215</stp>
        <tr r="W132" s="2"/>
      </tp>
      <tp t="s">
        <v>#N/A Requesting Data...2584169169</v>
        <stp/>
        <stp>BDP|7695720549669615130</stp>
        <tr r="AU27" s="3"/>
        <tr r="AU27" s="3"/>
      </tp>
      <tp t="s">
        <v>#N/A Requesting Data...3897830501</v>
        <stp/>
        <stp>BDP|1363061921777949854</stp>
        <tr r="AV53" s="3"/>
        <tr r="AV53" s="3"/>
      </tp>
      <tp t="s">
        <v>#N/A Requesting Data...2792073931</v>
        <stp/>
        <stp>BDP|1104428171837917931</stp>
        <tr r="J35" s="5"/>
        <tr r="J54" s="5"/>
      </tp>
      <tp t="s">
        <v>#N/A Requesting Data...2587088456</v>
        <stp/>
        <stp>BDP|6093136463449998411</stp>
        <tr r="AL29" s="1"/>
        <tr r="AL140" s="1"/>
        <tr r="AL201" s="1"/>
      </tp>
      <tp t="s">
        <v>#N/A Requesting Data...4125983301</v>
        <stp/>
        <stp>BDP|9885393269933628365</stp>
        <tr r="AG68" s="2"/>
        <tr r="AG68" s="2"/>
        <tr r="AG68" s="2"/>
        <tr r="AG131" s="2"/>
        <tr r="AG131" s="2"/>
        <tr r="AG131" s="2"/>
        <tr r="AG153" s="2"/>
        <tr r="AG153" s="2"/>
        <tr r="AG153" s="2"/>
      </tp>
      <tp t="s">
        <v>#N/A Requesting Data...3371410488</v>
        <stp/>
        <stp>BDP|8859792143562975530</stp>
        <tr r="AD29" s="3"/>
        <tr r="AD29" s="3"/>
        <tr r="AD29" s="3"/>
        <tr r="AD35" s="3"/>
        <tr r="AD35" s="3"/>
        <tr r="AD35" s="3"/>
        <tr r="AD62" s="3"/>
        <tr r="AD62" s="3"/>
        <tr r="AD62" s="3"/>
        <tr r="AD89" s="3"/>
        <tr r="AD89" s="3"/>
        <tr r="AD89" s="3"/>
        <tr r="AD95" s="3"/>
        <tr r="AD95" s="3"/>
        <tr r="AD95" s="3"/>
      </tp>
      <tp t="s">
        <v>#N/A Requesting Data...3481038678</v>
        <stp/>
        <stp>BDP|1142821516396513283</stp>
        <tr r="AH98" s="3"/>
        <tr r="AH98" s="3"/>
        <tr r="AH98" s="3"/>
      </tp>
      <tp t="s">
        <v>#N/A Requesting Data...3552317387</v>
        <stp/>
        <stp>BDP|1808837151003794358</stp>
        <tr r="Z195" s="1"/>
      </tp>
      <tp t="s">
        <v>#N/A Requesting Data...2964346753</v>
        <stp/>
        <stp>BDP|3144793171236475949</stp>
        <tr r="J133" s="2"/>
      </tp>
      <tp t="s">
        <v>#N/A Requesting Data...3320807180</v>
        <stp/>
        <stp>BDP|6892901416603551121</stp>
        <tr r="Q21" s="5"/>
      </tp>
      <tp t="s">
        <v>#N/A Requesting Data...2613471014</v>
        <stp/>
        <stp>BDP|9770128864647154596</stp>
        <tr r="AQ58" s="3"/>
        <tr r="AQ58" s="3"/>
        <tr r="AQ58" s="3"/>
        <tr r="AQ71" s="3"/>
        <tr r="AQ71" s="3"/>
        <tr r="AQ71" s="3"/>
      </tp>
      <tp t="s">
        <v>#N/A Requesting Data...2796689264</v>
        <stp/>
        <stp>BDP|4439884015155129419</stp>
        <tr r="AV69" s="2"/>
        <tr r="AV69" s="2"/>
        <tr r="AV69" s="2"/>
        <tr r="AV134" s="2"/>
        <tr r="AV134" s="2"/>
        <tr r="AV134" s="2"/>
        <tr r="AV149" s="2"/>
        <tr r="AV149" s="2"/>
        <tr r="AV149" s="2"/>
        <tr r="AV163" s="2"/>
        <tr r="AV163" s="2"/>
        <tr r="AV163" s="2"/>
        <tr r="AV164" s="2"/>
        <tr r="AV164" s="2"/>
        <tr r="AV164" s="2"/>
      </tp>
      <tp t="s">
        <v>#N/A Requesting Data...3808635289</v>
        <stp/>
        <stp>BDP|8045769101126991578</stp>
        <tr r="AT158" s="1"/>
        <tr r="AT41" s="1"/>
      </tp>
      <tp t="s">
        <v>#N/A Requesting Data...2739938604</v>
        <stp/>
        <stp>BDP|5838133890909272803</stp>
        <tr r="H159" s="1"/>
      </tp>
      <tp t="s">
        <v>#N/A Requesting Data...3088528278</v>
        <stp/>
        <stp>BDP|9676328306004259297</stp>
        <tr r="AV97" s="2"/>
        <tr r="AV97" s="2"/>
      </tp>
      <tp t="s">
        <v>#N/A Requesting Data...4261462922</v>
        <stp/>
        <stp>BDP|6155070309569544338</stp>
        <tr r="K16" s="3"/>
      </tp>
      <tp t="s">
        <v>#N/A Requesting Data...2180103893</v>
        <stp/>
        <stp>BDP|6295225293847826627</stp>
        <tr r="AS44" s="3"/>
        <tr r="AS44" s="3"/>
        <tr r="AS44" s="3"/>
        <tr r="AS20" s="3"/>
        <tr r="AS20" s="3"/>
        <tr r="AS20" s="3"/>
        <tr r="AS40" s="3"/>
        <tr r="AS40" s="3"/>
        <tr r="AS40" s="3"/>
      </tp>
      <tp t="s">
        <v>#N/A Requesting Data...3345205377</v>
        <stp/>
        <stp>BDP|5744135484861180180</stp>
        <tr r="AO201" s="2"/>
      </tp>
      <tp t="s">
        <v>#N/A Requesting Data...2668304869</v>
        <stp/>
        <stp>BDP|3086729167746965850</stp>
        <tr r="I198" s="1"/>
      </tp>
      <tp t="s">
        <v>#N/A Requesting Data...3867612771</v>
        <stp/>
        <stp>BDP|5871917140982394630</stp>
        <tr r="AD14" s="3"/>
        <tr r="AD14" s="3"/>
        <tr r="AD14" s="3"/>
      </tp>
      <tp t="s">
        <v>#N/A Requesting Data...3683582215</v>
        <stp/>
        <stp>BDP|4794985436113166119</stp>
        <tr r="I32" s="5"/>
      </tp>
      <tp t="s">
        <v>#N/A Requesting Data...3001461254</v>
        <stp/>
        <stp>BDP|8470082629645865340</stp>
        <tr r="H22" s="1"/>
      </tp>
      <tp t="s">
        <v>#N/A Requesting Data...3274624536</v>
        <stp/>
        <stp>BDP|7758943934367646684</stp>
        <tr r="L205" s="2"/>
        <tr r="L205" s="2"/>
        <tr r="L205" s="2"/>
        <tr r="L206" s="2"/>
        <tr r="L206" s="2"/>
        <tr r="L206" s="2"/>
      </tp>
      <tp t="s">
        <v>#N/A Requesting Data...3246634514</v>
        <stp/>
        <stp>BDP|1416682195625511753</stp>
        <tr r="W7" s="1"/>
      </tp>
      <tp t="s">
        <v>#N/A Requesting Data...3315029815</v>
        <stp/>
        <stp>BDP|9913056395034825882</stp>
        <tr r="AT151" s="1"/>
      </tp>
      <tp t="s">
        <v>#N/A Requesting Data...2647273654</v>
        <stp/>
        <stp>BDP|4127894705041503110</stp>
        <tr r="AP44" s="2"/>
      </tp>
      <tp t="s">
        <v>#N/A Requesting Data...2285643572</v>
        <stp/>
        <stp>BDP|7602888041866015167</stp>
        <tr r="N105" s="1"/>
        <tr r="N160" s="1"/>
      </tp>
      <tp t="s">
        <v>#N/A Requesting Data...2960920247</v>
        <stp/>
        <stp>BDP|4409699385605243342</stp>
        <tr r="Z198" s="1"/>
      </tp>
      <tp t="s">
        <v>#N/A Requesting Data...3786977581</v>
        <stp/>
        <stp>BDP|8086501701118612991</stp>
        <tr r="K5" s="2"/>
        <tr r="K5" s="2"/>
        <tr r="K27" s="2"/>
        <tr r="K27" s="2"/>
        <tr r="K101" s="2"/>
        <tr r="K101" s="2"/>
        <tr r="K166" s="2"/>
        <tr r="K166" s="2"/>
        <tr r="K167" s="2"/>
        <tr r="K167" s="2"/>
      </tp>
      <tp t="s">
        <v>#N/A Requesting Data...2282651016</v>
        <stp/>
        <stp>BDP|6763908129434168514</stp>
        <tr r="Q68" s="2"/>
        <tr r="Q131" s="2"/>
        <tr r="Q153" s="2"/>
      </tp>
      <tp t="s">
        <v>#N/A Requesting Data...2669167367</v>
        <stp/>
        <stp>BDP|1285178022588067698</stp>
        <tr r="AO69" s="2"/>
        <tr r="AO134" s="2"/>
        <tr r="AO149" s="2"/>
        <tr r="AO163" s="2"/>
        <tr r="AO164" s="2"/>
      </tp>
      <tp t="s">
        <v>#N/A Requesting Data...3620248813</v>
        <stp/>
        <stp>BDP|5621889619491145181</stp>
        <tr r="AF34" s="2"/>
        <tr r="AF34" s="2"/>
        <tr r="AF34" s="2"/>
        <tr r="AF65" s="2"/>
        <tr r="AF65" s="2"/>
        <tr r="AF65" s="2"/>
      </tp>
      <tp t="s">
        <v>#N/A Requesting Data...3174989224</v>
        <stp/>
        <stp>BDP|1084581084570590078</stp>
        <tr r="AS114" s="2"/>
        <tr r="AS212" s="2"/>
        <tr r="AS215" s="2"/>
      </tp>
      <tp t="s">
        <v>#N/A Requesting Data...3621888453</v>
        <stp/>
        <stp>BDP|3134999641441610313</stp>
        <tr r="Y52" s="5"/>
        <tr r="Y52" s="5"/>
        <tr r="Y52" s="5"/>
      </tp>
      <tp t="s">
        <v>#N/A Requesting Data...3032650522</v>
        <stp/>
        <stp>BDP|9251523686291099981</stp>
        <tr r="AN48" s="2"/>
        <tr r="AN224" s="2"/>
      </tp>
      <tp t="s">
        <v>#N/A Requesting Data...4263052427</v>
        <stp/>
        <stp>BDP|5792891619241035198</stp>
        <tr r="K52" s="1"/>
      </tp>
      <tp t="s">
        <v>#N/A Requesting Data...2891988767</v>
        <stp/>
        <stp>BDP|9784523008491087136</stp>
        <tr r="AQ5" s="3"/>
        <tr r="AQ5" s="3"/>
        <tr r="AQ67" s="3"/>
        <tr r="AQ67" s="3"/>
        <tr r="AQ81" s="3"/>
        <tr r="AQ81" s="3"/>
        <tr r="AQ86" s="3"/>
        <tr r="AQ86" s="3"/>
        <tr r="AQ94" s="3"/>
        <tr r="AQ94" s="3"/>
      </tp>
      <tp t="s">
        <v>#N/A Requesting Data...3142403809</v>
        <stp/>
        <stp>BDP|9275927067158155284</stp>
        <tr r="AC11" s="3"/>
        <tr r="AC11" s="3"/>
        <tr r="AC11" s="3"/>
      </tp>
      <tp t="s">
        <v>#N/A Requesting Data...3750844707</v>
        <stp/>
        <stp>BDP|1536941174721939225</stp>
        <tr r="E103" s="3"/>
      </tp>
      <tp t="s">
        <v>#N/A Requesting Data...1905331563</v>
        <stp/>
        <stp>BDP|9302982110479172443</stp>
        <tr r="K64" s="3"/>
        <tr r="K74" s="3"/>
        <tr r="K3" s="3"/>
        <tr r="K51" s="3"/>
      </tp>
      <tp t="s">
        <v>#N/A Requesting Data...4229025875</v>
        <stp/>
        <stp>BDP|9322012046131351091</stp>
        <tr r="L68" s="2"/>
        <tr r="L68" s="2"/>
        <tr r="L68" s="2"/>
        <tr r="L131" s="2"/>
        <tr r="L131" s="2"/>
        <tr r="L131" s="2"/>
        <tr r="L153" s="2"/>
        <tr r="L153" s="2"/>
        <tr r="L153" s="2"/>
      </tp>
      <tp t="s">
        <v>#N/A N/A</v>
        <stp/>
        <stp>BDP|4079341665324670997</stp>
        <tr r="N158" s="1"/>
        <tr r="N41" s="1"/>
      </tp>
      <tp t="s">
        <v>#N/A Requesting Data...3980459010</v>
        <stp/>
        <stp>BDP|8483483066952274461</stp>
        <tr r="AT132" s="1"/>
      </tp>
      <tp t="s">
        <v>#N/A Requesting Data...2920998482</v>
        <stp/>
        <stp>BDP|7016700082963886747</stp>
        <tr r="AK53" s="3"/>
        <tr r="AK53" s="3"/>
        <tr r="AK53" s="3"/>
      </tp>
      <tp t="s">
        <v>#N/A Requesting Data...3868380032</v>
        <stp/>
        <stp>BDP|7170307694483215292</stp>
        <tr r="AT80" s="3"/>
        <tr r="AT80" s="3"/>
        <tr r="AT80" s="3"/>
      </tp>
      <tp t="s">
        <v>#N/A Requesting Data...3257100071</v>
        <stp/>
        <stp>BDP|8034345729862506775</stp>
        <tr r="J100" s="5"/>
        <tr r="J100" s="5"/>
      </tp>
      <tp t="s">
        <v>#N/A Requesting Data...2855050405</v>
        <stp/>
        <stp>BDP|2011759961338907721</stp>
        <tr r="L3" s="3"/>
        <tr r="L51" s="3"/>
        <tr r="L64" s="3"/>
        <tr r="L74" s="3"/>
      </tp>
      <tp t="s">
        <v>#N/A Requesting Data...3678928841</v>
        <stp/>
        <stp>BDP|9398596389590547893</stp>
        <tr r="AG21" s="3"/>
        <tr r="AG21" s="3"/>
        <tr r="AG21" s="3"/>
      </tp>
      <tp t="s">
        <v>#N/A Requesting Data...3847345593</v>
        <stp/>
        <stp>BDP|7826891225453297292</stp>
        <tr r="I55" s="2"/>
      </tp>
      <tp t="s">
        <v>#N/A Requesting Data...3634785507</v>
        <stp/>
        <stp>BDP|8197077060181960305</stp>
        <tr r="H4" s="1"/>
        <tr r="H4" s="1"/>
      </tp>
      <tp t="s">
        <v>#N/A Requesting Data...4259891396</v>
        <stp/>
        <stp>BDP|3401013741653875833</stp>
        <tr r="E13" s="9"/>
        <tr r="E14" s="9"/>
        <tr r="E15" s="9"/>
        <tr r="E16" s="9"/>
      </tp>
      <tp t="s">
        <v>#N/A Requesting Data...3063443547</v>
        <stp/>
        <stp>BDP|3668737577497554881</stp>
        <tr r="Q31" s="2"/>
      </tp>
      <tp t="s">
        <v>#N/A Requesting Data...4151430898</v>
        <stp/>
        <stp>BDP|5192940258865439063</stp>
        <tr r="Q82" s="2"/>
      </tp>
      <tp t="s">
        <v>#N/A Requesting Data...3215483859</v>
        <stp/>
        <stp>BDP|3120662672619222787</stp>
        <tr r="AO78" s="1"/>
      </tp>
      <tp t="s">
        <v>#N/A Requesting Data...2884169145</v>
        <stp/>
        <stp>BDP|2613399076112034869</stp>
        <tr r="AP84" s="2"/>
      </tp>
      <tp t="s">
        <v>#N/A Requesting Data...4116000340</v>
        <stp/>
        <stp>BDP|5527375498211003256</stp>
        <tr r="AK144" s="1"/>
        <tr r="AK144" s="1"/>
        <tr r="AK144" s="1"/>
      </tp>
      <tp t="s">
        <v>#N/A Requesting Data...3699274346</v>
        <stp/>
        <stp>BDP|1866336737174412972</stp>
        <tr r="J91" s="5"/>
        <tr r="J91" s="5"/>
      </tp>
      <tp t="s">
        <v>#N/A Requesting Data...3634326427</v>
        <stp/>
        <stp>BDP|2184160811596016898</stp>
        <tr r="AO226" s="2"/>
      </tp>
      <tp t="s">
        <v>#N/A Requesting Data...3215118184</v>
        <stp/>
        <stp>BDP|6207293684062943291</stp>
        <tr r="V90" s="1"/>
      </tp>
      <tp t="s">
        <v>#N/A Requesting Data...2757361623</v>
        <stp/>
        <stp>BDP|7705695172599304339</stp>
        <tr r="W82" s="1"/>
      </tp>
      <tp t="s">
        <v>#N/A Requesting Data...4156574979</v>
        <stp/>
        <stp>BDP|2635196300849278613</stp>
        <tr r="H120" s="5"/>
        <tr r="H62" s="5"/>
      </tp>
      <tp t="s">
        <v>#N/A Requesting Data...3863861548</v>
        <stp/>
        <stp>BDP|7225272958994349825</stp>
        <tr r="AP109" s="2"/>
      </tp>
      <tp t="s">
        <v>#N/A Requesting Data...4014747425</v>
        <stp/>
        <stp>BDP|2749885397898442706</stp>
        <tr r="F182" s="1"/>
      </tp>
      <tp t="s">
        <v>#N/A Requesting Data...3417068079</v>
        <stp/>
        <stp>BDP|3324840318932244415</stp>
        <tr r="X170" s="1"/>
        <tr r="X37" s="1"/>
      </tp>
      <tp t="s">
        <v>#N/A Requesting Data...2795672435</v>
        <stp/>
        <stp>BDP|1949538080785544533</stp>
        <tr r="K140" s="2"/>
        <tr r="K140" s="2"/>
        <tr r="K140" s="2"/>
      </tp>
      <tp t="s">
        <v>#N/A Requesting Data...3333915201</v>
        <stp/>
        <stp>BDP|8382749752834053293</stp>
        <tr r="H121" s="2"/>
        <tr r="H121" s="2"/>
        <tr r="H121" s="2"/>
        <tr r="AT121" s="2"/>
        <tr r="AT121" s="2"/>
        <tr r="AT121" s="2"/>
        <tr r="H186" s="2"/>
        <tr r="H186" s="2"/>
        <tr r="H186" s="2"/>
        <tr r="AT186" s="2"/>
        <tr r="AT186" s="2"/>
        <tr r="AT186" s="2"/>
        <tr r="H187" s="2"/>
        <tr r="H187" s="2"/>
        <tr r="H187" s="2"/>
        <tr r="AT187" s="2"/>
        <tr r="AT187" s="2"/>
        <tr r="AT187" s="2"/>
      </tp>
      <tp t="s">
        <v>#N/A Requesting Data...3888119803</v>
        <stp/>
        <stp>BDP|7086939536511031099</stp>
        <tr r="Q100" s="2"/>
        <tr r="Q147" s="2"/>
        <tr r="Q165" s="2"/>
        <tr r="Q221" s="2"/>
      </tp>
      <tp t="s">
        <v>#N/A Requesting Data...2722772109</v>
        <stp/>
        <stp>BDP|3823419174189774563</stp>
        <tr r="N83" s="1"/>
      </tp>
      <tp t="s">
        <v>#N/A Requesting Data...3807858396</v>
        <stp/>
        <stp>BDP|9825266352160265222</stp>
        <tr r="AJ176" s="2"/>
      </tp>
      <tp t="s">
        <v>#N/A Requesting Data...3642247664</v>
        <stp/>
        <stp>BDP|9879990224388130686</stp>
        <tr r="AD103" s="2"/>
        <tr r="AD103" s="2"/>
        <tr r="AD103" s="2"/>
      </tp>
      <tp t="s">
        <v>#N/A Requesting Data...3241693699</v>
        <stp/>
        <stp>BDP|7705863254045818313</stp>
        <tr r="Q132" s="2"/>
      </tp>
      <tp t="s">
        <v>#N/A Requesting Data...4221728224</v>
        <stp/>
        <stp>BDP|5565714089705054310</stp>
        <tr r="AQ84" s="2"/>
      </tp>
      <tp t="s">
        <v>#N/A Requesting Data...3530704548</v>
        <stp/>
        <stp>BDP|6201436678189319065</stp>
        <tr r="Y44" s="5"/>
        <tr r="Y44" s="5"/>
        <tr r="Y44" s="5"/>
      </tp>
      <tp t="s">
        <v>#N/A Requesting Data...4251773319</v>
        <stp/>
        <stp>BDP|1641185690136446367</stp>
        <tr r="Q157" s="2"/>
      </tp>
      <tp t="s">
        <v>#N/A Requesting Data...4255185816</v>
        <stp/>
        <stp>BDP|3354889935782699647</stp>
        <tr r="AA146" s="1"/>
        <tr r="AA5" s="1"/>
      </tp>
      <tp t="s">
        <v>#N/A Requesting Data...2773410799</v>
        <stp/>
        <stp>BDP|5593731578331779859</stp>
        <tr r="AH39" s="3"/>
        <tr r="AH39" s="3"/>
        <tr r="AH39" s="3"/>
      </tp>
      <tp t="s">
        <v>#N/A Requesting Data...3557489335</v>
        <stp/>
        <stp>BDP|5922726596755305224</stp>
        <tr r="AO70" s="1"/>
      </tp>
      <tp t="s">
        <v>#N/A N/A</v>
        <stp/>
        <stp>BDP|2012681515089257033</stp>
        <tr r="N152" s="1"/>
      </tp>
      <tp t="s">
        <v>#N/A Requesting Data...3013964357</v>
        <stp/>
        <stp>BDP|9284482827194438741</stp>
        <tr r="AO74" s="2"/>
        <tr r="AO113" s="2"/>
        <tr r="AO154" s="2"/>
        <tr r="AO193" s="2"/>
        <tr r="AO194" s="2"/>
        <tr r="AO216" s="2"/>
        <tr r="AO228" s="2"/>
      </tp>
      <tp t="s">
        <v>#N/A Requesting Data...3615960385</v>
        <stp/>
        <stp>BDP|4079815669994432213</stp>
        <tr r="AL64" s="2"/>
      </tp>
      <tp t="s">
        <v>#N/A Requesting Data...4262900987</v>
        <stp/>
        <stp>BDP|2838316007568421579</stp>
        <tr r="AP133" s="2"/>
      </tp>
      <tp t="s">
        <v>#N/A Requesting Data...3380896820</v>
        <stp/>
        <stp>BDP|5428880702431149028</stp>
        <tr r="AN85" s="2"/>
      </tp>
      <tp t="s">
        <v>#N/A Requesting Data...1897162551</v>
        <stp/>
        <stp>BDP|8322662779113881693</stp>
        <tr r="AK7" s="3"/>
        <tr r="AK7" s="3"/>
        <tr r="AK7" s="3"/>
      </tp>
      <tp t="s">
        <v>#N/A Requesting Data...3071589864</v>
        <stp/>
        <stp>BDP|6043058042868393697</stp>
        <tr r="AM94" s="1"/>
        <tr r="AM94" s="1"/>
      </tp>
      <tp t="s">
        <v>#N/A Requesting Data...3870181774</v>
        <stp/>
        <stp>BDP|8418692605943618131</stp>
        <tr r="AH196" s="2"/>
        <tr r="AH197" s="2"/>
        <tr r="AH198" s="2"/>
      </tp>
      <tp t="s">
        <v>#N/A Requesting Data...3201770147</v>
        <stp/>
        <stp>BDP|4322494940849437137</stp>
        <tr r="F53" s="2"/>
      </tp>
      <tp t="s">
        <v>#N/A Requesting Data...4265805232</v>
        <stp/>
        <stp>BDP|8636008925666861061</stp>
        <tr r="I63" s="3"/>
        <tr r="I63" s="3"/>
        <tr r="I63" s="3"/>
        <tr r="I90" s="3"/>
        <tr r="I90" s="3"/>
        <tr r="I90" s="3"/>
      </tp>
      <tp t="s">
        <v>#N/A Requesting Data...3956247378</v>
        <stp/>
        <stp>BDP|3365887066680330139</stp>
        <tr r="AL66" s="2"/>
      </tp>
      <tp t="s">
        <v>#N/A Requesting Data...3754741676</v>
        <stp/>
        <stp>BDP|9795084674647011566</stp>
        <tr r="AP82" s="3"/>
        <tr r="AP82" s="3"/>
        <tr r="AP82" s="3"/>
      </tp>
      <tp t="s">
        <v>#N/A Requesting Data...4284200496</v>
        <stp/>
        <stp>BDP|5895537486357337332</stp>
        <tr r="AU158" s="1"/>
        <tr r="AU158" s="1"/>
        <tr r="AU158" s="1"/>
        <tr r="AU41" s="1"/>
        <tr r="AU41" s="1"/>
        <tr r="AU41" s="1"/>
      </tp>
      <tp t="s">
        <v>#N/A Requesting Data...3266499902</v>
        <stp/>
        <stp>BDP|3119151847558898260</stp>
        <tr r="AU34" s="2"/>
        <tr r="AU34" s="2"/>
        <tr r="AU34" s="2"/>
        <tr r="AU65" s="2"/>
        <tr r="AU65" s="2"/>
        <tr r="AU65" s="2"/>
      </tp>
      <tp t="s">
        <v>#N/A Requesting Data...3303381497</v>
        <stp/>
        <stp>BDP|8280697774614507176</stp>
        <tr r="AN130" s="2"/>
      </tp>
      <tp t="s">
        <v>#N/A Requesting Data...3049804024</v>
        <stp/>
        <stp>BDP|3942666613120272834</stp>
        <tr r="N76" s="3"/>
        <tr r="N76" s="3"/>
        <tr r="N76" s="3"/>
      </tp>
      <tp t="s">
        <v>#N/A Requesting Data...2716417706</v>
        <stp/>
        <stp>BDP|6619730382346880329</stp>
        <tr r="M66" s="2"/>
        <tr r="M66" s="2"/>
        <tr r="M66" s="2"/>
      </tp>
      <tp t="s">
        <v>#N/A Requesting Data...4178870912</v>
        <stp/>
        <stp>BDP|5858532390652447726</stp>
        <tr r="J114" s="5"/>
      </tp>
      <tp t="s">
        <v>#N/A Requesting Data...3063985211</v>
        <stp/>
        <stp>BDP|7210998913963635030</stp>
        <tr r="H108" s="5"/>
      </tp>
      <tp t="s">
        <v>#N/A Requesting Data...2929307766</v>
        <stp/>
        <stp>BDP|9909801774552810886</stp>
        <tr r="AA7" s="1"/>
      </tp>
      <tp t="s">
        <v>#N/A Requesting Data...2762114881</v>
        <stp/>
        <stp>BDP|9356707645460874634</stp>
        <tr r="X87" s="1"/>
      </tp>
      <tp t="s">
        <v>#N/A Requesting Data...3477681876</v>
        <stp/>
        <stp>BDP|9190709640835556398</stp>
        <tr r="Q5" s="2"/>
        <tr r="Q27" s="2"/>
        <tr r="Q101" s="2"/>
        <tr r="Q166" s="2"/>
        <tr r="Q167" s="2"/>
      </tp>
      <tp t="s">
        <v>#N/A Requesting Data...3915588838</v>
        <stp/>
        <stp>BDP|7624317769707144922</stp>
        <tr r="H194" s="1"/>
      </tp>
      <tp t="s">
        <v>#N/A Requesting Data...3503450997</v>
        <stp/>
        <stp>BDP|8236932869548732323</stp>
        <tr r="M84" s="3"/>
        <tr r="M84" s="3"/>
        <tr r="M84" s="3"/>
      </tp>
      <tp t="s">
        <v>#N/A Requesting Data...3821272042</v>
        <stp/>
        <stp>BDP|9750047524462341595</stp>
        <tr r="K85" s="1"/>
      </tp>
      <tp t="s">
        <v>#N/A Requesting Data...3999888412</v>
        <stp/>
        <stp>BDP|7978851411642842083</stp>
        <tr r="AR145" s="2"/>
      </tp>
      <tp t="s">
        <v>#N/A Requesting Data...3232473099</v>
        <stp/>
        <stp>BDP|5087405908959552407</stp>
        <tr r="M182" s="1"/>
        <tr r="M182" s="1"/>
      </tp>
      <tp t="s">
        <v>#N/A Requesting Data...3929128506</v>
        <stp/>
        <stp>BDP|7237934672952415757</stp>
        <tr r="H44" s="5"/>
      </tp>
      <tp t="s">
        <v>#N/A Requesting Data...2876770186</v>
        <stp/>
        <stp>BDP|3301266378102650898</stp>
        <tr r="AC12" s="2"/>
        <tr r="AC12" s="2"/>
      </tp>
      <tp t="s">
        <v>#N/A Requesting Data...4200297296</v>
        <stp/>
        <stp>BDP|8481871584681562503</stp>
        <tr r="H34" s="5"/>
      </tp>
      <tp t="s">
        <v>#N/A Requesting Data...2799569799</v>
        <stp/>
        <stp>BDP|5265918898651012893</stp>
        <tr r="AQ121" s="2"/>
        <tr r="AQ186" s="2"/>
        <tr r="AQ187" s="2"/>
      </tp>
      <tp t="s">
        <v>#N/A Requesting Data...2668456980</v>
        <stp/>
        <stp>BDP|8453988698284321050</stp>
        <tr r="I207" s="1"/>
      </tp>
      <tp t="s">
        <v>#N/A Requesting Data...4257268103</v>
        <stp/>
        <stp>BDP|4369867851071646409</stp>
        <tr r="H33" s="5"/>
      </tp>
      <tp t="s">
        <v>#N/A N/A</v>
        <stp/>
        <stp>BDP|6770630992285681022</stp>
        <tr r="N80" s="1"/>
      </tp>
      <tp t="s">
        <v>#N/A Requesting Data...4115272813</v>
        <stp/>
        <stp>BDP|2307605874637783824</stp>
        <tr r="AV105" s="2"/>
        <tr r="AV105" s="2"/>
        <tr r="AV105" s="2"/>
      </tp>
      <tp t="s">
        <v>#N/A Requesting Data...3572595352</v>
        <stp/>
        <stp>BDP|4235031925173253948</stp>
        <tr r="I186" s="1"/>
      </tp>
      <tp t="s">
        <v>#N/A Requesting Data...4251136433</v>
        <stp/>
        <stp>BDP|9316177826452260425</stp>
        <tr r="V162" s="1"/>
      </tp>
      <tp t="s">
        <v>#N/A Requesting Data...3845294226</v>
        <stp/>
        <stp>BDP|5204040684353922291</stp>
        <tr r="Y179" s="1"/>
      </tp>
      <tp t="s">
        <v>#N/A Requesting Data...4284202162</v>
        <stp/>
        <stp>BDP|5395358975345860894</stp>
        <tr r="H103" s="1"/>
        <tr r="H103" s="1"/>
        <tr r="H104" s="1"/>
        <tr r="H104" s="1"/>
        <tr r="H110" s="1"/>
        <tr r="H110" s="1"/>
        <tr r="H117" s="1"/>
        <tr r="H117" s="1"/>
        <tr r="H181" s="1"/>
        <tr r="H181" s="1"/>
      </tp>
      <tp t="s">
        <v>#N/A Requesting Data...3196393454</v>
        <stp/>
        <stp>BDP|5162257861305710801</stp>
        <tr r="L201" s="2"/>
        <tr r="L201" s="2"/>
        <tr r="L201" s="2"/>
      </tp>
      <tp t="s">
        <v>#N/A Requesting Data...4255046010</v>
        <stp/>
        <stp>BDP|8608419700288480816</stp>
        <tr r="X60" s="1"/>
      </tp>
      <tp t="s">
        <v>#N/A Requesting Data...2758817116</v>
        <stp/>
        <stp>BDP|5539313897911943288</stp>
        <tr r="H85" s="5"/>
      </tp>
      <tp t="s">
        <v>#N/A Requesting Data...3207532197</v>
        <stp/>
        <stp>BDP|2131747092016712621</stp>
        <tr r="K70" s="1"/>
      </tp>
      <tp t="s">
        <v>#N/A Requesting Data...3243963660</v>
        <stp/>
        <stp>BDP|3465919142805611730</stp>
        <tr r="J136" s="2"/>
      </tp>
      <tp t="s">
        <v>#N/A Requesting Data...2352097071</v>
        <stp/>
        <stp>BDP|2179990060187391699</stp>
        <tr r="H23" s="2"/>
        <tr r="H23" s="2"/>
        <tr r="H23" s="2"/>
        <tr r="AT23" s="2"/>
        <tr r="AT23" s="2"/>
        <tr r="AT23" s="2"/>
        <tr r="AT95" s="2"/>
        <tr r="AT95" s="2"/>
        <tr r="AT95" s="2"/>
        <tr r="H95" s="2"/>
        <tr r="H95" s="2"/>
        <tr r="H95" s="2"/>
        <tr r="AT156" s="2"/>
        <tr r="AT156" s="2"/>
        <tr r="AT156" s="2"/>
        <tr r="H156" s="2"/>
        <tr r="H156" s="2"/>
        <tr r="H156" s="2"/>
        <tr r="H225" s="2"/>
        <tr r="H225" s="2"/>
        <tr r="H225" s="2"/>
        <tr r="AT225" s="2"/>
        <tr r="AT225" s="2"/>
        <tr r="AT225" s="2"/>
      </tp>
      <tp t="s">
        <v>#N/A Requesting Data...4036603843</v>
        <stp/>
        <stp>BDP|8082364064989721871</stp>
        <tr r="AE68" s="1"/>
      </tp>
      <tp t="s">
        <v>#N/A Requesting Data...3041348899</v>
        <stp/>
        <stp>BDP|3614069166748626134</stp>
        <tr r="AS209" s="1"/>
      </tp>
      <tp t="s">
        <v>#N/A Requesting Data...2359894897</v>
        <stp/>
        <stp>BDP|8715558369706840102</stp>
        <tr r="AK4" s="2"/>
        <tr r="AK4" s="2"/>
        <tr r="AK4" s="2"/>
        <tr r="AK78" s="2"/>
        <tr r="AK78" s="2"/>
        <tr r="AK78" s="2"/>
        <tr r="AK110" s="2"/>
        <tr r="AK110" s="2"/>
        <tr r="AK110" s="2"/>
        <tr r="AK161" s="2"/>
        <tr r="AK161" s="2"/>
        <tr r="AK161" s="2"/>
        <tr r="AK162" s="2"/>
        <tr r="AK162" s="2"/>
        <tr r="AK162" s="2"/>
        <tr r="AK229" s="2"/>
        <tr r="AK229" s="2"/>
        <tr r="AK229" s="2"/>
      </tp>
      <tp t="s">
        <v>#N/A Requesting Data...1735930382</v>
        <stp/>
        <stp>BDP|5825393943476598844</stp>
        <tr r="I86" s="1"/>
        <tr r="I119" s="1"/>
      </tp>
      <tp t="s">
        <v>#N/A Requesting Data...3923146166</v>
        <stp/>
        <stp>BDP|5659468886477662234</stp>
        <tr r="Q30" s="2"/>
      </tp>
      <tp t="s">
        <v>#N/A Requesting Data...4165749075</v>
        <stp/>
        <stp>BDP|8280505290019856192</stp>
        <tr r="N107" s="1"/>
        <tr r="N149" s="1"/>
      </tp>
      <tp t="s">
        <v>#N/A Requesting Data...4147875946</v>
        <stp/>
        <stp>BDP|6269819414731112254</stp>
        <tr r="AU189" s="1"/>
        <tr r="AU189" s="1"/>
        <tr r="AU189" s="1"/>
      </tp>
      <tp t="s">
        <v>#N/A Requesting Data...3308996129</v>
        <stp/>
        <stp>BDP|7651330158768763598</stp>
        <tr r="AP16" s="2"/>
        <tr r="AP94" s="2"/>
        <tr r="AP202" s="2"/>
        <tr r="AP220" s="2"/>
        <tr r="AP232" s="2"/>
      </tp>
      <tp t="s">
        <v>#N/A Requesting Data...3120803214</v>
        <stp/>
        <stp>BDP|8522855171518785356</stp>
        <tr r="R3" s="4"/>
        <tr r="R4" s="4"/>
      </tp>
      <tp t="s">
        <v>#N/A Requesting Data...3098406636</v>
        <stp/>
        <stp>BDP|1174051169178623389</stp>
        <tr r="AG132" s="2"/>
        <tr r="AG132" s="2"/>
        <tr r="AG132" s="2"/>
      </tp>
      <tp t="s">
        <v>#N/A Requesting Data...3858303772</v>
        <stp/>
        <stp>BDP|5032786181894262284</stp>
        <tr r="I68" s="1"/>
      </tp>
      <tp t="s">
        <v>#N/A Requesting Data...3565125267</v>
        <stp/>
        <stp>BDP|2522873716953429435</stp>
        <tr r="I50" s="1"/>
      </tp>
      <tp t="s">
        <v>#N/A Requesting Data...3827012607</v>
        <stp/>
        <stp>BDP|8476442263546205021</stp>
        <tr r="N52" s="1"/>
      </tp>
      <tp t="s">
        <v>#N/A N/A</v>
        <stp/>
        <stp>BDP|2792686221392940849</stp>
        <tr r="J188" s="1"/>
      </tp>
      <tp t="s">
        <v>#N/A Requesting Data...3915269212</v>
        <stp/>
        <stp>BDP|9121692638196790648</stp>
        <tr r="AJ46" s="3"/>
        <tr r="AJ46" s="3"/>
        <tr r="AJ46" s="3"/>
      </tp>
      <tp t="s">
        <v>#N/A Requesting Data...3365733225</v>
        <stp/>
        <stp>BDP|8828560558372458617</stp>
        <tr r="AN105" s="2"/>
      </tp>
      <tp t="s">
        <v>#N/A Requesting Data...4093754218</v>
        <stp/>
        <stp>BDP|8341117867245365654</stp>
        <tr r="AF26" s="2"/>
        <tr r="AF26" s="2"/>
        <tr r="AF26" s="2"/>
        <tr r="AF52" s="2"/>
        <tr r="AF52" s="2"/>
        <tr r="AF52" s="2"/>
      </tp>
      <tp t="s">
        <v>#N/A N/A</v>
        <stp/>
        <stp>BDP|8487233771883049252</stp>
        <tr r="AC59" s="3"/>
        <tr r="AC59" s="3"/>
        <tr r="AC59" s="3"/>
        <tr r="AC87" s="3"/>
        <tr r="AC87" s="3"/>
        <tr r="AC87" s="3"/>
        <tr r="AC99" s="3"/>
        <tr r="AC99" s="3"/>
        <tr r="AC99" s="3"/>
      </tp>
      <tp t="s">
        <v>#N/A Requesting Data...2688917761</v>
        <stp/>
        <stp>BDP|4949998490458487075</stp>
        <tr r="X39" s="1"/>
      </tp>
      <tp t="s">
        <v>#N/A Requesting Data...3364770139</v>
        <stp/>
        <stp>BDP|9065396427592926643</stp>
        <tr r="N57" s="3"/>
        <tr r="N57" s="3"/>
        <tr r="N57" s="3"/>
        <tr r="N70" s="3"/>
        <tr r="N70" s="3"/>
        <tr r="N70" s="3"/>
      </tp>
      <tp t="s">
        <v>#N/A Requesting Data...2564217902</v>
        <stp/>
        <stp>BDP|9420311004412782458</stp>
        <tr r="E30" s="3"/>
        <tr r="E37" s="3"/>
      </tp>
      <tp t="s">
        <v>#N/A Requesting Data...3538565210</v>
        <stp/>
        <stp>BDP|9471037434092000407</stp>
        <tr r="Q44" s="2"/>
      </tp>
      <tp t="s">
        <v>#N/A Requesting Data...2412094374</v>
        <stp/>
        <stp>BDP|2437303926787490867</stp>
        <tr r="E19" s="1"/>
        <tr r="E57" s="1"/>
      </tp>
      <tp t="s">
        <v>#N/A Requesting Data...3224145063</v>
        <stp/>
        <stp>BDP|6398289813811066887</stp>
        <tr r="E74" s="2"/>
        <tr r="E113" s="2"/>
        <tr r="E154" s="2"/>
        <tr r="E193" s="2"/>
        <tr r="E194" s="2"/>
        <tr r="E216" s="2"/>
        <tr r="E228" s="2"/>
      </tp>
      <tp t="s">
        <v>#N/A Requesting Data...3971165427</v>
        <stp/>
        <stp>BDP|9244304622162686663</stp>
        <tr r="I79" s="5"/>
      </tp>
      <tp t="s">
        <v>#N/A Requesting Data...3430877040</v>
        <stp/>
        <stp>BDP|1544969612175406056</stp>
        <tr r="AH25" s="3"/>
        <tr r="AH25" s="3"/>
        <tr r="AH25" s="3"/>
      </tp>
      <tp t="s">
        <v>#N/A Requesting Data...4270987691</v>
        <stp/>
        <stp>BDP|2384813652386347536</stp>
        <tr r="AK54" s="1"/>
        <tr r="AK54" s="1"/>
        <tr r="AK54" s="1"/>
      </tp>
      <tp t="s">
        <v>#N/A Requesting Data...3876236390</v>
        <stp/>
        <stp>BDP|9289177953146473725</stp>
        <tr r="X43" s="1"/>
      </tp>
      <tp t="s">
        <v>#N/A Requesting Data...2757513068</v>
        <stp/>
        <stp>BDP|9861938582575133187</stp>
        <tr r="F213" s="2"/>
        <tr r="F214" s="2"/>
      </tp>
      <tp t="s">
        <v>#N/A Requesting Data...3604374014</v>
        <stp/>
        <stp>BDP|9300824283375775051</stp>
        <tr r="AH207" s="2"/>
      </tp>
      <tp t="s">
        <v>#N/A Requesting Data...4081956549</v>
        <stp/>
        <stp>BDP|8750466569572030484</stp>
        <tr r="AQ213" s="2"/>
        <tr r="AQ214" s="2"/>
      </tp>
      <tp t="s">
        <v>#N/A Requesting Data...2890714982</v>
        <stp/>
        <stp>BDP|4262876625185855785</stp>
        <tr r="AU22" s="2"/>
        <tr r="AU22" s="2"/>
        <tr r="AU22" s="2"/>
        <tr r="AU210" s="2"/>
        <tr r="AU210" s="2"/>
        <tr r="AU210" s="2"/>
        <tr r="AU211" s="2"/>
        <tr r="AU211" s="2"/>
        <tr r="AU211" s="2"/>
      </tp>
      <tp t="s">
        <v>#N/A Requesting Data...2305683231</v>
        <stp/>
        <stp>BDP|2812397135198519616</stp>
        <tr r="F9" s="1"/>
        <tr r="F133" s="1"/>
      </tp>
      <tp t="s">
        <v>#N/A Requesting Data...3580670531</v>
        <stp/>
        <stp>BDP|5663898202922843351</stp>
        <tr r="AD4" s="3"/>
        <tr r="AD4" s="3"/>
        <tr r="AD4" s="3"/>
      </tp>
      <tp t="s">
        <v>#N/A Requesting Data...4055602111</v>
        <stp/>
        <stp>BDP|2653853832633569644</stp>
        <tr r="AU51" s="1"/>
        <tr r="AU51" s="1"/>
        <tr r="AU51" s="1"/>
      </tp>
      <tp t="s">
        <v>#N/A Requesting Data...3901039909</v>
        <stp/>
        <stp>BDP|6592742434006697830</stp>
        <tr r="AQ201" s="2"/>
      </tp>
      <tp t="s">
        <v>#N/A Requesting Data...4246713570</v>
        <stp/>
        <stp>BDP|1371376065530582849</stp>
        <tr r="E11" s="2"/>
      </tp>
      <tp t="s">
        <v>#N/A Requesting Data...3119023298</v>
        <stp/>
        <stp>BDP|2444449902482081825</stp>
        <tr r="BC33" s="2"/>
      </tp>
      <tp t="s">
        <v>#N/A Requesting Data...3179011823</v>
        <stp/>
        <stp>BDP|7481663635698689611</stp>
        <tr r="AU12" s="2"/>
        <tr r="AU12" s="2"/>
        <tr r="AU12" s="2"/>
      </tp>
      <tp t="s">
        <v>#N/A Requesting Data...3878171434</v>
        <stp/>
        <stp>BDP|1479400281057322662</stp>
        <tr r="AK82" s="2"/>
        <tr r="AK82" s="2"/>
        <tr r="AK82" s="2"/>
      </tp>
      <tp t="s">
        <v>#N/A Requesting Data...2885331921</v>
        <stp/>
        <stp>BDP|8956021818816326309</stp>
        <tr r="AL48" s="2"/>
        <tr r="AL224" s="2"/>
      </tp>
      <tp t="s">
        <v>#N/A Requesting Data...3324392356</v>
        <stp/>
        <stp>BDP|3498418472494344847</stp>
        <tr r="H60" s="1"/>
      </tp>
      <tp t="s">
        <v>#N/A Requesting Data...4229659036</v>
        <stp/>
        <stp>BDP|3051233834958249642</stp>
        <tr r="AD25" s="2"/>
        <tr r="AD25" s="2"/>
        <tr r="AD25" s="2"/>
        <tr r="AD49" s="2"/>
        <tr r="AD49" s="2"/>
        <tr r="AD49" s="2"/>
        <tr r="AD108" s="2"/>
        <tr r="AD108" s="2"/>
        <tr r="AD108" s="2"/>
        <tr r="AD127" s="2"/>
        <tr r="AD127" s="2"/>
        <tr r="AD127" s="2"/>
        <tr r="AD195" s="2"/>
        <tr r="AD195" s="2"/>
        <tr r="AD195" s="2"/>
      </tp>
      <tp t="s">
        <v>#N/A Requesting Data...3823457020</v>
        <stp/>
        <stp>BDP|3322842563916331763</stp>
        <tr r="AU57" s="2"/>
        <tr r="AU57" s="2"/>
        <tr r="AU57" s="2"/>
      </tp>
      <tp t="s">
        <v>#N/A Requesting Data...2987744307</v>
        <stp/>
        <stp>BDP|8526556601018599954</stp>
        <tr r="AR65" s="3"/>
        <tr r="AR65" s="3"/>
      </tp>
      <tp t="s">
        <v>#N/A Requesting Data...2799333435</v>
        <stp/>
        <stp>BDP|7664519703736091859</stp>
        <tr r="AS44" s="1"/>
      </tp>
      <tp t="s">
        <v>#N/A Requesting Data...3311195646</v>
        <stp/>
        <stp>BDP|6570584572259881162</stp>
        <tr r="H195" s="1"/>
      </tp>
      <tp t="s">
        <v>#N/A Requesting Data...3579680954</v>
        <stp/>
        <stp>BDP|7596934890023022875</stp>
        <tr r="AG85" s="2"/>
        <tr r="AG85" s="2"/>
        <tr r="AG85" s="2"/>
      </tp>
      <tp t="s">
        <v>#N/A Requesting Data...2974419160</v>
        <stp/>
        <stp>BDP|9126449883831302849</stp>
        <tr r="AS102" s="3"/>
        <tr r="AS102" s="3"/>
        <tr r="AS102" s="3"/>
      </tp>
      <tp t="s">
        <v>#N/A Requesting Data...3295052780</v>
        <stp/>
        <stp>BDP|5710498367742933910</stp>
        <tr r="AK25" s="3"/>
        <tr r="AK25" s="3"/>
        <tr r="AK25" s="3"/>
      </tp>
      <tp t="s">
        <v>#N/A Requesting Data...3793647645</v>
        <stp/>
        <stp>BDP|1978104344400938858</stp>
        <tr r="I47" s="2"/>
      </tp>
      <tp t="s">
        <v>#N/A Requesting Data...1400487631</v>
        <stp/>
        <stp>BDP|9934290422177145229</stp>
        <tr r="AS21" s="2"/>
        <tr r="AS45" s="2"/>
        <tr r="AS83" s="2"/>
        <tr r="AS141" s="2"/>
        <tr r="AS148" s="2"/>
        <tr r="AS177" s="2"/>
      </tp>
      <tp t="s">
        <v>#N/A Requesting Data...2683168270</v>
        <stp/>
        <stp>BDP|1868201043943373898</stp>
        <tr r="AC33" s="3"/>
        <tr r="AC33" s="3"/>
        <tr r="AC33" s="3"/>
        <tr r="AC41" s="3"/>
        <tr r="AC41" s="3"/>
        <tr r="AC41" s="3"/>
        <tr r="AC42" s="3"/>
        <tr r="AC42" s="3"/>
        <tr r="AC42" s="3"/>
        <tr r="AC75" s="3"/>
        <tr r="AC75" s="3"/>
        <tr r="AC75" s="3"/>
        <tr r="AC50" s="3"/>
        <tr r="AC50" s="3"/>
        <tr r="AC50" s="3"/>
        <tr r="AC60" s="3"/>
        <tr r="AC60" s="3"/>
        <tr r="AC60" s="3"/>
      </tp>
      <tp t="s">
        <v>#N/A Requesting Data...3559772637</v>
        <stp/>
        <stp>BDP|1444118890801706435</stp>
        <tr r="E148" s="1"/>
        <tr r="E36" s="1"/>
      </tp>
      <tp t="s">
        <v>#N/A Requesting Data...3775983423</v>
        <stp/>
        <stp>BDP|2417374875753220951</stp>
        <tr r="AF63" s="2"/>
        <tr r="AF63" s="2"/>
        <tr r="AF63" s="2"/>
      </tp>
      <tp t="s">
        <v>#N/A Requesting Data...3587762202</v>
        <stp/>
        <stp>BDP|3871393685015302164</stp>
        <tr r="Z23" s="1"/>
      </tp>
      <tp t="s">
        <v>#N/A Requesting Data...3638756857</v>
        <stp/>
        <stp>BDP|2425565477734302870</stp>
        <tr r="AL38" s="3"/>
        <tr r="AL38" s="3"/>
        <tr r="AL38" s="3"/>
      </tp>
      <tp t="s">
        <v>#N/A Requesting Data...3777512140</v>
        <stp/>
        <stp>BDP|5498753776931723811</stp>
        <tr r="AF170" s="2"/>
        <tr r="AF170" s="2"/>
        <tr r="AF170" s="2"/>
      </tp>
      <tp t="s">
        <v>#N/A Requesting Data...3947671103</v>
        <stp/>
        <stp>BDP|6047470407266520847</stp>
        <tr r="N86" s="2"/>
        <tr r="N86" s="2"/>
        <tr r="N222" s="2"/>
        <tr r="N222" s="2"/>
      </tp>
      <tp t="s">
        <v>#N/A Requesting Data...3494051345</v>
        <stp/>
        <stp>BDP|2857857613265941267</stp>
        <tr r="N30" s="2"/>
        <tr r="N30" s="2"/>
      </tp>
      <tp t="s">
        <v>#N/A Requesting Data...3698239367</v>
        <stp/>
        <stp>BDP|7261733412778481569</stp>
        <tr r="AN59" s="2"/>
      </tp>
      <tp t="s">
        <v>#N/A Requesting Data...2992543336</v>
        <stp/>
        <stp>BDP|7945190786040512227</stp>
        <tr r="AS7" s="3"/>
        <tr r="AS7" s="3"/>
        <tr r="AS7" s="3"/>
      </tp>
      <tp t="s">
        <v>#N/A Requesting Data...3300141544</v>
        <stp/>
        <stp>BDP|4744033417561317811</stp>
        <tr r="AU129" s="2"/>
        <tr r="AU129" s="2"/>
        <tr r="AU129" s="2"/>
      </tp>
      <tp t="s">
        <v>#N/A Requesting Data...3406504400</v>
        <stp/>
        <stp>BDP|6468469257709120258</stp>
        <tr r="E97" s="2"/>
      </tp>
      <tp t="s">
        <v>#N/A Requesting Data...2237824071</v>
        <stp/>
        <stp>BDP|7238422021419924493</stp>
        <tr r="BC52" s="3"/>
      </tp>
      <tp t="s">
        <v>#N/A Requesting Data...2798088848</v>
        <stp/>
        <stp>BDP|9404278004133296447</stp>
        <tr r="AH38" s="2"/>
        <tr r="AH71" s="2"/>
      </tp>
      <tp t="s">
        <v>#N/A Requesting Data...3486045028</v>
        <stp/>
        <stp>BDP|8278217799707822833</stp>
        <tr r="H58" s="2"/>
        <tr r="H58" s="2"/>
        <tr r="H58" s="2"/>
        <tr r="AT58" s="2"/>
        <tr r="AT58" s="2"/>
        <tr r="AT58" s="2"/>
      </tp>
      <tp t="s">
        <v>#N/A Requesting Data...4294210790</v>
        <stp/>
        <stp>BDP|5748551882481260531</stp>
        <tr r="K65" s="1"/>
      </tp>
      <tp t="s">
        <v>#N/A Requesting Data...3054420884</v>
        <stp/>
        <stp>BDP|3032800376822704273</stp>
        <tr r="Q99" s="2"/>
      </tp>
      <tp t="s">
        <v>#N/A N/A</v>
        <stp/>
        <stp>BDP|9986781296723930887</stp>
        <tr r="J20" s="1"/>
      </tp>
      <tp t="s">
        <v>#N/A Requesting Data...3804835757</v>
        <stp/>
        <stp>BDP|1694663897580305225</stp>
        <tr r="V179" s="1"/>
      </tp>
      <tp t="s">
        <v>#N/A Requesting Data...4294440588</v>
        <stp/>
        <stp>BDP|4817288267838041419</stp>
        <tr r="BC47" s="3"/>
      </tp>
      <tp t="s">
        <v>#N/A Requesting Data...4098208448</v>
        <stp/>
        <stp>BDP|8541322160094839599</stp>
        <tr r="V118" s="2"/>
        <tr r="V171" s="2"/>
      </tp>
      <tp t="s">
        <v>#N/A Requesting Data...3014111680</v>
        <stp/>
        <stp>BDP|7847804750576636089</stp>
        <tr r="AP116" s="2"/>
        <tr r="AP190" s="2"/>
        <tr r="AP218" s="2"/>
      </tp>
      <tp t="s">
        <v>#N/A Requesting Data...3693527254</v>
        <stp/>
        <stp>BDP|3279337995655497061</stp>
        <tr r="AO54" s="2"/>
      </tp>
      <tp t="s">
        <v>#N/A Requesting Data...4225836976</v>
        <stp/>
        <stp>BDP|4466440912009184450</stp>
        <tr r="AS142" s="2"/>
      </tp>
      <tp t="s">
        <v>#N/A Requesting Data...3346619456</v>
        <stp/>
        <stp>BDP|6284239983979771931</stp>
        <tr r="L151" s="2"/>
        <tr r="L151" s="2"/>
        <tr r="L151" s="2"/>
      </tp>
      <tp t="s">
        <v>#N/A Requesting Data...3314665751</v>
        <stp/>
        <stp>BDP|4622756187645523271</stp>
        <tr r="N142" s="2"/>
        <tr r="N142" s="2"/>
      </tp>
      <tp t="s">
        <v>#N/A Requesting Data...3182046699</v>
        <stp/>
        <stp>BDP|9208987235776938902</stp>
        <tr r="V84" s="2"/>
      </tp>
      <tp t="s">
        <v>#N/A Requesting Data...4215157671</v>
        <stp/>
        <stp>BDP|8240618411811326277</stp>
        <tr r="N5" s="2"/>
        <tr r="N5" s="2"/>
        <tr r="N5" s="2"/>
        <tr r="N27" s="2"/>
        <tr r="N27" s="2"/>
        <tr r="N27" s="2"/>
        <tr r="N101" s="2"/>
        <tr r="N101" s="2"/>
        <tr r="N101" s="2"/>
        <tr r="N166" s="2"/>
        <tr r="N166" s="2"/>
        <tr r="N166" s="2"/>
        <tr r="N167" s="2"/>
        <tr r="N167" s="2"/>
        <tr r="N167" s="2"/>
      </tp>
      <tp t="s">
        <v>#N/A Requesting Data...3004012739</v>
        <stp/>
        <stp>BDP|4022788964801964834</stp>
        <tr r="AL43" s="3"/>
        <tr r="AL43" s="3"/>
        <tr r="AL43" s="3"/>
        <tr r="AL61" s="3"/>
        <tr r="AL61" s="3"/>
        <tr r="AL61" s="3"/>
        <tr r="AL69" s="3"/>
        <tr r="AL69" s="3"/>
        <tr r="AL69" s="3"/>
        <tr r="AL77" s="3"/>
        <tr r="AL77" s="3"/>
        <tr r="AL77" s="3"/>
      </tp>
      <tp t="s">
        <v>#N/A Requesting Data...3861617475</v>
        <stp/>
        <stp>BDP|2891922338102186651</stp>
        <tr r="J25" s="3"/>
        <tr r="J25" s="3"/>
      </tp>
      <tp t="s">
        <v>#N/A Requesting Data...2910980133</v>
        <stp/>
        <stp>BDP|9014298368190439139</stp>
        <tr r="AF11" s="2"/>
        <tr r="AF11" s="2"/>
        <tr r="AF11" s="2"/>
      </tp>
      <tp t="s">
        <v>#N/A Requesting Data...3545194228</v>
        <stp/>
        <stp>BDP|1438151076129973286</stp>
        <tr r="AG99" s="2"/>
        <tr r="AG99" s="2"/>
        <tr r="AG99" s="2"/>
      </tp>
      <tp t="s">
        <v>#N/A Requesting Data...3600130705</v>
        <stp/>
        <stp>BDP|7023827810633335177</stp>
        <tr r="Y101" s="1"/>
      </tp>
      <tp t="s">
        <v>#N/A Requesting Data...3026486983</v>
        <stp/>
        <stp>BDP|3654585112799223282</stp>
        <tr r="AC139" s="2"/>
        <tr r="AC139" s="2"/>
      </tp>
      <tp t="s">
        <v>#N/A Requesting Data...3293254230</v>
        <stp/>
        <stp>BDP|7832194507113220922</stp>
        <tr r="H73" s="1"/>
        <tr r="H73" s="1"/>
      </tp>
      <tp t="s">
        <v>#N/A Requesting Data...3107796595</v>
        <stp/>
        <stp>BDP|4817833063383958572</stp>
        <tr r="AP170" s="2"/>
      </tp>
      <tp t="s">
        <v>#N/A Requesting Data...4130247269</v>
        <stp/>
        <stp>BDP|8910286345631219306</stp>
        <tr r="L120" s="2"/>
        <tr r="L120" s="2"/>
        <tr r="L120" s="2"/>
        <tr r="L184" s="2"/>
        <tr r="L184" s="2"/>
        <tr r="L184" s="2"/>
        <tr r="L185" s="2"/>
        <tr r="L185" s="2"/>
        <tr r="L185" s="2"/>
      </tp>
      <tp t="s">
        <v>#N/A Requesting Data...3869485371</v>
        <stp/>
        <stp>BDP|4477086217198537185</stp>
        <tr r="H79" s="5"/>
      </tp>
      <tp t="s">
        <v>#N/A Requesting Data...3255144262</v>
        <stp/>
        <stp>BDP|3466779577729325603</stp>
        <tr r="N49" s="3"/>
        <tr r="N49" s="3"/>
        <tr r="N49" s="3"/>
      </tp>
      <tp t="s">
        <v>#N/A Requesting Data...2042831023</v>
        <stp/>
        <stp>BDP|8268977945981076874</stp>
        <tr r="Q39" s="2"/>
        <tr r="Q72" s="2"/>
      </tp>
      <tp t="s">
        <v>#N/A Requesting Data...4188563586</v>
        <stp/>
        <stp>BDP|7134335767418210609</stp>
        <tr r="I199" s="2"/>
      </tp>
      <tp t="s">
        <v>#N/A Requesting Data...3827252681</v>
        <stp/>
        <stp>BDP|8403883467233486983</stp>
        <tr r="K53" s="3"/>
      </tp>
      <tp t="s">
        <v>#N/A Requesting Data...3029167299</v>
        <stp/>
        <stp>BDP|6538165811853561905</stp>
        <tr r="H195" s="1"/>
      </tp>
      <tp t="s">
        <v>#N/A Requesting Data...3761837240</v>
        <stp/>
        <stp>BDP|3685322639648886729</stp>
        <tr r="AJ34" s="2"/>
        <tr r="AJ65" s="2"/>
      </tp>
      <tp t="s">
        <v>#N/A Requesting Data...3284306622</v>
        <stp/>
        <stp>BDP|8062965450928941080</stp>
        <tr r="AE187" s="1"/>
      </tp>
      <tp t="s">
        <v>#N/A Requesting Data...1924540656</v>
        <stp/>
        <stp>BDP|8100239342002013076</stp>
        <tr r="AS69" s="2"/>
        <tr r="AS134" s="2"/>
        <tr r="AS149" s="2"/>
        <tr r="AS163" s="2"/>
        <tr r="AS164" s="2"/>
      </tp>
      <tp t="s">
        <v>#N/A Requesting Data...3231283283</v>
        <stp/>
        <stp>BDP|9876467936186998466</stp>
        <tr r="E33" s="3"/>
        <tr r="E41" s="3"/>
        <tr r="E42" s="3"/>
        <tr r="E50" s="3"/>
        <tr r="E60" s="3"/>
        <tr r="E75" s="3"/>
      </tp>
      <tp t="s">
        <v>#N/A Requesting Data...3596224195</v>
        <stp/>
        <stp>BDP|8910622038591004047</stp>
        <tr r="AD118" s="1"/>
        <tr r="AD184" s="1"/>
      </tp>
      <tp t="s">
        <v>#N/A Requesting Data...3528477952</v>
        <stp/>
        <stp>BDP|9471494732605040781</stp>
        <tr r="AE53" s="3"/>
        <tr r="AE53" s="3"/>
        <tr r="AE53" s="3"/>
      </tp>
      <tp t="s">
        <v>#N/A Requesting Data...3322416398</v>
        <stp/>
        <stp>BDP|9251471902983890284</stp>
        <tr r="Q117" s="5"/>
      </tp>
      <tp t="s">
        <v>#N/A Requesting Data...4258088169</v>
        <stp/>
        <stp>BDP|8451223901213027506</stp>
        <tr r="AH100" s="2"/>
        <tr r="AH147" s="2"/>
        <tr r="AH165" s="2"/>
        <tr r="AH221" s="2"/>
      </tp>
      <tp t="s">
        <v>#N/A Requesting Data...3038705918</v>
        <stp/>
        <stp>BDP|7878846267557450281</stp>
        <tr r="AL51" s="1"/>
      </tp>
      <tp t="s">
        <v>#N/A Requesting Data...2658848795</v>
        <stp/>
        <stp>BDP|2172845677731129044</stp>
        <tr r="X55" s="1"/>
      </tp>
      <tp t="s">
        <v>#N/A Requesting Data...2897078143</v>
        <stp/>
        <stp>BDP|6530781419414443870</stp>
        <tr r="AO26" s="1"/>
        <tr r="AO131" s="1"/>
      </tp>
      <tp t="s">
        <v>#N/A Requesting Data...3581010638</v>
        <stp/>
        <stp>BDP|9754682084639430280</stp>
        <tr r="AA57" s="1"/>
        <tr r="AA19" s="1"/>
      </tp>
      <tp t="s">
        <v>#N/A Requesting Data...2609151867</v>
        <stp/>
        <stp>BDP|5751954357760418562</stp>
        <tr r="AN38" s="3"/>
        <tr r="AN38" s="3"/>
        <tr r="AN38" s="3"/>
      </tp>
      <tp t="s">
        <v>#N/A Requesting Data...3469942354</v>
        <stp/>
        <stp>BDP|6138107699110976267</stp>
        <tr r="AL80" s="1"/>
      </tp>
      <tp t="s">
        <v>#N/A Requesting Data...2972461108</v>
        <stp/>
        <stp>BDP|9650026925370368752</stp>
        <tr r="W46" s="1"/>
      </tp>
      <tp t="s">
        <v>#N/A Requesting Data...3204391625</v>
        <stp/>
        <stp>BDP|7891668941191920816</stp>
        <tr r="AH121" s="2"/>
        <tr r="AH186" s="2"/>
        <tr r="AH187" s="2"/>
      </tp>
      <tp t="s">
        <v>#N/A Requesting Data...2913466882</v>
        <stp/>
        <stp>BDP|3365978930642286714</stp>
        <tr r="H122" s="5"/>
        <tr r="H71" s="5"/>
      </tp>
      <tp t="s">
        <v>#N/A Requesting Data...3583365083</v>
        <stp/>
        <stp>BDP|2126191568121431837</stp>
        <tr r="AH62" s="2"/>
      </tp>
      <tp t="s">
        <v>#N/A Requesting Data...3208762749</v>
        <stp/>
        <stp>BDP|1492945375311930285</stp>
        <tr r="J105" s="2"/>
      </tp>
      <tp t="s">
        <v>#N/A Requesting Data...4059363848</v>
        <stp/>
        <stp>BDP|8291544017108002855</stp>
        <tr r="AJ3" s="3"/>
        <tr r="AJ3" s="3"/>
        <tr r="AJ3" s="3"/>
        <tr r="AJ51" s="3"/>
        <tr r="AJ51" s="3"/>
        <tr r="AJ51" s="3"/>
        <tr r="AJ64" s="3"/>
        <tr r="AJ64" s="3"/>
        <tr r="AJ64" s="3"/>
        <tr r="AJ74" s="3"/>
        <tr r="AJ74" s="3"/>
        <tr r="AJ74" s="3"/>
      </tp>
      <tp t="s">
        <v>#N/A Requesting Data...4190328037</v>
        <stp/>
        <stp>BDP|7079049381212752160</stp>
        <tr r="AF106" s="2"/>
        <tr r="AF106" s="2"/>
        <tr r="AF106" s="2"/>
      </tp>
      <tp t="s">
        <v>#N/A Requesting Data...4199920288</v>
        <stp/>
        <stp>BDP|4738747536879205534</stp>
        <tr r="W193" s="1"/>
      </tp>
      <tp t="s">
        <v>#N/A Requesting Data...3904531877</v>
        <stp/>
        <stp>BDP|5881999416754782545</stp>
        <tr r="AL124" s="1"/>
      </tp>
      <tp t="s">
        <v>#N/A Requesting Data...3785700430</v>
        <stp/>
        <stp>BDP|6312029749557412986</stp>
        <tr r="F85" s="1"/>
      </tp>
      <tp t="s">
        <v>#N/A Requesting Data...2851863207</v>
        <stp/>
        <stp>BDP|6458015923648280002</stp>
        <tr r="F14" s="2"/>
        <tr r="F117" s="2"/>
      </tp>
      <tp t="s">
        <v>#N/A Requesting Data...3397836379</v>
        <stp/>
        <stp>BDP|3520005695230113658</stp>
        <tr r="V17" s="3"/>
      </tp>
      <tp t="s">
        <v>#N/A Requesting Data...3448642471</v>
        <stp/>
        <stp>BDP|8580152057328309805</stp>
        <tr r="AR63" s="3"/>
        <tr r="AR63" s="3"/>
        <tr r="AR63" s="3"/>
        <tr r="AR90" s="3"/>
        <tr r="AR90" s="3"/>
        <tr r="AR90" s="3"/>
      </tp>
      <tp t="s">
        <v>#N/A Requesting Data...4002933419</v>
        <stp/>
        <stp>BDP|3507817289566088995</stp>
        <tr r="AU170" s="2"/>
        <tr r="AU170" s="2"/>
        <tr r="AU170" s="2"/>
      </tp>
      <tp t="s">
        <v>#N/A Requesting Data...3851029310</v>
        <stp/>
        <stp>BDP|8006971146108482116</stp>
        <tr r="AK30" s="1"/>
        <tr r="AK30" s="1"/>
        <tr r="AK30" s="1"/>
        <tr r="AK136" s="1"/>
        <tr r="AK136" s="1"/>
        <tr r="AK136" s="1"/>
        <tr r="AK199" s="1"/>
        <tr r="AK199" s="1"/>
        <tr r="AK199" s="1"/>
      </tp>
      <tp t="s">
        <v>#N/A Requesting Data...1836874458</v>
        <stp/>
        <stp>BDP|9387237077117341704</stp>
        <tr r="AP43" s="3"/>
        <tr r="AP43" s="3"/>
        <tr r="AP43" s="3"/>
        <tr r="AP61" s="3"/>
        <tr r="AP61" s="3"/>
        <tr r="AP61" s="3"/>
        <tr r="AP69" s="3"/>
        <tr r="AP69" s="3"/>
        <tr r="AP69" s="3"/>
        <tr r="AP77" s="3"/>
        <tr r="AP77" s="3"/>
        <tr r="AP77" s="3"/>
      </tp>
      <tp t="s">
        <v>#N/A Requesting Data...3739187184</v>
        <stp/>
        <stp>BDP|2391464922299774149</stp>
        <tr r="AR43" s="3"/>
        <tr r="AR43" s="3"/>
        <tr r="AR43" s="3"/>
        <tr r="AR61" s="3"/>
        <tr r="AR61" s="3"/>
        <tr r="AR61" s="3"/>
        <tr r="AR69" s="3"/>
        <tr r="AR69" s="3"/>
        <tr r="AR69" s="3"/>
        <tr r="AR77" s="3"/>
        <tr r="AR77" s="3"/>
        <tr r="AR77" s="3"/>
      </tp>
      <tp t="s">
        <v>#N/A Requesting Data...2744708110</v>
        <stp/>
        <stp>BDP|3771324415514451903</stp>
        <tr r="AK10" s="1"/>
        <tr r="AK10" s="1"/>
        <tr r="AK10" s="1"/>
        <tr r="AK134" s="1"/>
        <tr r="AK134" s="1"/>
        <tr r="AK134" s="1"/>
      </tp>
      <tp t="s">
        <v>#N/A N/A</v>
        <stp/>
        <stp>BDP|2881296626419221718</stp>
        <tr r="J34" s="1"/>
        <tr r="J138" s="1"/>
        <tr r="J200" s="1"/>
      </tp>
      <tp t="s">
        <v>#N/A Requesting Data...2023275312</v>
        <stp/>
        <stp>BDP|8181045675914458701</stp>
        <tr r="AL123" s="1"/>
        <tr r="AL185" s="1"/>
      </tp>
      <tp t="s">
        <v>#N/A Requesting Data...4098066034</v>
        <stp/>
        <stp>BDP|5934974643373050792</stp>
        <tr r="E199" s="2"/>
      </tp>
      <tp t="s">
        <v>#N/A Requesting Data...1985219834</v>
        <stp/>
        <stp>BDP|8852456100699808916</stp>
        <tr r="AS18" s="1"/>
      </tp>
      <tp t="s">
        <v>#N/A Requesting Data...3735147173</v>
        <stp/>
        <stp>BDP|3056853300645161204</stp>
        <tr r="AV119" s="2"/>
        <tr r="AV119" s="2"/>
        <tr r="AV160" s="2"/>
        <tr r="AV160" s="2"/>
      </tp>
      <tp t="s">
        <v>#N/A Requesting Data...3898294198</v>
        <stp/>
        <stp>BDP|3019166807646617835</stp>
        <tr r="Q73" s="2"/>
        <tr r="Q111" s="2"/>
        <tr r="Q180" s="2"/>
        <tr r="Q181" s="2"/>
      </tp>
      <tp t="s">
        <v>#N/A Requesting Data...3484892655</v>
        <stp/>
        <stp>BDP|4062152317101382959</stp>
        <tr r="Q55" s="3"/>
      </tp>
      <tp t="s">
        <v>#N/A Requesting Data...4123496083</v>
        <stp/>
        <stp>BDP|5148370251208726740</stp>
        <tr r="AA206" s="1"/>
      </tp>
      <tp t="s">
        <v>#N/A Requesting Data...3492299843</v>
        <stp/>
        <stp>BDP|6370831339249874854</stp>
        <tr r="V67" s="2"/>
      </tp>
      <tp t="s">
        <v>#N/A Requesting Data...4213135569</v>
        <stp/>
        <stp>BDP|2865920604031983626</stp>
        <tr r="M94" s="1"/>
        <tr r="M94" s="1"/>
      </tp>
      <tp t="s">
        <v>#N/A Requesting Data...3994590780</v>
        <stp/>
        <stp>BDP|6278291082850528097</stp>
        <tr r="AK45" s="1"/>
        <tr r="AK45" s="1"/>
        <tr r="AK45" s="1"/>
      </tp>
      <tp t="s">
        <v>#N/A Requesting Data...3308404190</v>
        <stp/>
        <stp>BDP|5652201452797910989</stp>
        <tr r="BC11" s="2"/>
      </tp>
      <tp t="s">
        <v>#N/A Requesting Data...3297320453</v>
        <stp/>
        <stp>BDP|4856987036506388402</stp>
        <tr r="BC91" s="3"/>
      </tp>
      <tp t="s">
        <v>#N/A Requesting Data...4264556221</v>
        <stp/>
        <stp>BDP|4642132915668191047</stp>
        <tr r="M50" s="2"/>
        <tr r="M50" s="2"/>
        <tr r="M50" s="2"/>
      </tp>
      <tp t="s">
        <v>#N/A Requesting Data...4015600633</v>
        <stp/>
        <stp>BDP|7174012126908292114</stp>
        <tr r="J3" s="5"/>
      </tp>
      <tp t="s">
        <v>#N/A Requesting Data...3295875628</v>
        <stp/>
        <stp>BDP|6487929220028713943</stp>
        <tr r="BC101" s="3"/>
        <tr r="BC12" s="3"/>
        <tr r="BC28" s="3"/>
      </tp>
      <tp t="s">
        <v>#N/A Requesting Data...3461086037</v>
        <stp/>
        <stp>BDP|8591478916694164504</stp>
        <tr r="Q36" s="3"/>
      </tp>
      <tp t="s">
        <v>#N/A Requesting Data...3046574203</v>
        <stp/>
        <stp>BDP|6592678078712735980</stp>
        <tr r="AC58" s="2"/>
        <tr r="AC58" s="2"/>
      </tp>
      <tp t="s">
        <v>#N/A Requesting Data...3876717468</v>
        <stp/>
        <stp>BDP|4544009512091191831</stp>
        <tr r="AE150" s="1"/>
      </tp>
      <tp t="s">
        <v>#N/A Requesting Data...3514698921</v>
        <stp/>
        <stp>BDP|3719450999484643684</stp>
        <tr r="AV3" s="2"/>
        <tr r="AV3" s="2"/>
      </tp>
      <tp t="s">
        <v>#N/A Requesting Data...3558785704</v>
        <stp/>
        <stp>BDP|1832736085044905622</stp>
        <tr r="N34" s="3"/>
        <tr r="N34" s="3"/>
      </tp>
      <tp t="s">
        <v>#N/A Requesting Data...2115361376</v>
        <stp/>
        <stp>BDP|5933129338378167379</stp>
        <tr r="Q40" s="3"/>
        <tr r="Q44" s="3"/>
        <tr r="Q20" s="3"/>
      </tp>
      <tp t="s">
        <v>#N/A Requesting Data...3418118003</v>
        <stp/>
        <stp>BDP|6268726694723626773</stp>
        <tr r="AG109" s="2"/>
        <tr r="AG109" s="2"/>
        <tr r="AG109" s="2"/>
      </tp>
      <tp t="s">
        <v>#N/A Requesting Data...3047049088</v>
        <stp/>
        <stp>BDP|4573120592909743883</stp>
        <tr r="AR203" s="2"/>
        <tr r="AR204" s="2"/>
      </tp>
      <tp t="s">
        <v>#N/A Requesting Data...2985720338</v>
        <stp/>
        <stp>BDP|3902220417608684505</stp>
        <tr r="H102" s="5"/>
      </tp>
      <tp t="s">
        <v>#N/A Requesting Data...3634582565</v>
        <stp/>
        <stp>BDP|7513380990962008272</stp>
        <tr r="E101" s="1"/>
      </tp>
      <tp t="s">
        <v>#N/A Requesting Data...3703765769</v>
        <stp/>
        <stp>BDP|2439187622099786531</stp>
        <tr r="N47" s="1"/>
      </tp>
      <tp t="s">
        <v>#N/A Requesting Data...3845808515</v>
        <stp/>
        <stp>BDP|7225938630859994926</stp>
        <tr r="K119" s="2"/>
        <tr r="K119" s="2"/>
        <tr r="K160" s="2"/>
        <tr r="K160" s="2"/>
      </tp>
      <tp t="s">
        <v>#N/A Requesting Data...3206111863</v>
        <stp/>
        <stp>BDP|4584892477721835792</stp>
        <tr r="AR124" s="2"/>
        <tr r="AR188" s="2"/>
        <tr r="AR189" s="2"/>
      </tp>
      <tp t="s">
        <v>#N/A Requesting Data...3980430134</v>
        <stp/>
        <stp>BDP|7583906515066970435</stp>
        <tr r="V36" s="3"/>
      </tp>
      <tp t="s">
        <v>#N/A Requesting Data...2932209349</v>
        <stp/>
        <stp>BDP|1658199514855706968</stp>
        <tr r="N50" s="2"/>
        <tr r="N50" s="2"/>
        <tr r="N50" s="2"/>
      </tp>
      <tp t="s">
        <v>#N/A Requesting Data...3747888198</v>
        <stp/>
        <stp>BDP|2497495927049671067</stp>
        <tr r="AK114" s="1"/>
        <tr r="AK114" s="1"/>
        <tr r="AK114" s="1"/>
      </tp>
      <tp t="s">
        <v>#N/A Requesting Data...3138328825</v>
        <stp/>
        <stp>BDP|8126355023267882353</stp>
        <tr r="I13" s="3"/>
        <tr r="I13" s="3"/>
        <tr r="I13" s="3"/>
      </tp>
      <tp t="s">
        <v>#N/A Requesting Data...3081523243</v>
        <stp/>
        <stp>BDP|8238554303169884960</stp>
        <tr r="I30" s="5"/>
      </tp>
      <tp t="s">
        <v>#N/A Requesting Data...3025479949</v>
        <stp/>
        <stp>BDP|4019067999988687836</stp>
        <tr r="M118" s="2"/>
        <tr r="M118" s="2"/>
        <tr r="M171" s="2"/>
        <tr r="M171" s="2"/>
      </tp>
      <tp t="s">
        <v>#N/A Requesting Data...2434854963</v>
        <stp/>
        <stp>BDP|2304421687856804549</stp>
        <tr r="AD87" s="2"/>
        <tr r="AD87" s="2"/>
        <tr r="AD87" s="2"/>
        <tr r="AD143" s="2"/>
        <tr r="AD143" s="2"/>
        <tr r="AD143" s="2"/>
      </tp>
      <tp t="s">
        <v>#N/A Requesting Data...3255732084</v>
        <stp/>
        <stp>BDP|1936841700473452730</stp>
        <tr r="F12" s="5"/>
      </tp>
      <tp t="s">
        <v>#N/A Requesting Data...4236001298</v>
        <stp/>
        <stp>BDP|8029587987079260170</stp>
        <tr r="F101" s="5"/>
        <tr r="F76" s="5"/>
      </tp>
      <tp t="s">
        <v>#N/A Requesting Data...3142868136</v>
        <stp/>
        <stp>BDP|5398887710320790167</stp>
        <tr r="L24" s="3"/>
        <tr r="L79" s="3"/>
      </tp>
      <tp t="s">
        <v>#N/A Requesting Data...3259612810</v>
        <stp/>
        <stp>BDP|1861652322501110942</stp>
        <tr r="I115" s="5"/>
      </tp>
      <tp t="s">
        <v>#N/A Requesting Data...3791215252</v>
        <stp/>
        <stp>BDP|8395098158060120091</stp>
        <tr r="H26" s="5"/>
      </tp>
      <tp t="s">
        <v>#N/A Requesting Data...4002106142</v>
        <stp/>
        <stp>BDP|9608600239697224670</stp>
        <tr r="Z162" s="1"/>
      </tp>
      <tp t="s">
        <v>#N/A Requesting Data...4098182555</v>
        <stp/>
        <stp>BDP|2729367074212968965</stp>
        <tr r="AU11" s="2"/>
        <tr r="AU11" s="2"/>
        <tr r="AU11" s="2"/>
      </tp>
      <tp t="s">
        <v>#N/A Requesting Data...2777502631</v>
        <stp/>
        <stp>BDP|9378173005927213298</stp>
        <tr r="Q47" s="3"/>
        <tr r="Q73" s="3"/>
        <tr r="Q96" s="3"/>
      </tp>
      <tp t="s">
        <v>#N/A Requesting Data...3374891118</v>
        <stp/>
        <stp>BDP|6107064445387809800</stp>
        <tr r="AA154" s="1"/>
      </tp>
      <tp t="s">
        <v>#N/A Requesting Data...1779888827</v>
        <stp/>
        <stp>BDP|1602500493117974761</stp>
        <tr r="AL22" s="2"/>
        <tr r="AL210" s="2"/>
        <tr r="AL211" s="2"/>
      </tp>
      <tp t="s">
        <v>#N/A Requesting Data...3502462917</v>
        <stp/>
        <stp>BDP|8949664069951954445</stp>
        <tr r="J75" s="5"/>
      </tp>
      <tp t="s">
        <v>#N/A Requesting Data...3489101756</v>
        <stp/>
        <stp>BDP|5350097098322817318</stp>
        <tr r="Q121" s="5"/>
      </tp>
      <tp t="s">
        <v>#N/A N/A</v>
        <stp/>
        <stp>BDP|2104819553126143494</stp>
        <tr r="J43" s="1"/>
      </tp>
      <tp t="s">
        <v>#N/A Requesting Data...3611827652</v>
        <stp/>
        <stp>BDP|9434688944386076037</stp>
        <tr r="AF132" s="2"/>
        <tr r="AF132" s="2"/>
        <tr r="AF132" s="2"/>
      </tp>
      <tp t="s">
        <v>#N/A Requesting Data...4215562260</v>
        <stp/>
        <stp>BDP|5647605528719085555</stp>
        <tr r="AM40" s="1"/>
        <tr r="AM40" s="1"/>
        <tr r="AM81" s="1"/>
        <tr r="AM81" s="1"/>
        <tr r="AM96" s="1"/>
        <tr r="AM96" s="1"/>
        <tr r="AM97" s="1"/>
        <tr r="AM97" s="1"/>
      </tp>
      <tp t="s">
        <v>#N/A Requesting Data...4020997120</v>
        <stp/>
        <stp>BDP|4983720795692375562</stp>
        <tr r="V186" s="1"/>
      </tp>
      <tp t="s">
        <v>#N/A Requesting Data...3388518298</v>
        <stp/>
        <stp>BDP|2290963655757945433</stp>
        <tr r="V6" s="2"/>
      </tp>
      <tp t="s">
        <v>#N/A Requesting Data...4015619391</v>
        <stp/>
        <stp>BDP|9892802713674780978</stp>
        <tr r="H39" s="3"/>
        <tr r="H39" s="3"/>
        <tr r="H39" s="3"/>
      </tp>
      <tp t="s">
        <v>#N/A Requesting Data...3821574282</v>
        <stp/>
        <stp>BDP|7225604699460287525</stp>
        <tr r="AK10" s="3"/>
        <tr r="AK10" s="3"/>
        <tr r="AK10" s="3"/>
      </tp>
      <tp t="s">
        <v>#N/A Requesting Data...4132922334</v>
        <stp/>
        <stp>BDP|1636780000152140948</stp>
        <tr r="AK137" s="2"/>
        <tr r="AK137" s="2"/>
        <tr r="AK137" s="2"/>
      </tp>
      <tp t="s">
        <v>#N/A Requesting Data...4224391583</v>
        <stp/>
        <stp>BDP|3994450789532692086</stp>
        <tr r="AU85" s="1"/>
        <tr r="AU85" s="1"/>
        <tr r="AU85" s="1"/>
      </tp>
      <tp t="s">
        <v>#N/A Requesting Data...2757851441</v>
        <stp/>
        <stp>BDP|8706233474235861532</stp>
        <tr r="H35" s="1"/>
        <tr r="H139" s="1"/>
        <tr r="H205" s="1"/>
      </tp>
      <tp t="s">
        <v>#N/A Requesting Data...3359046747</v>
        <stp/>
        <stp>BDP|5598888323580482219</stp>
        <tr r="AL44" s="1"/>
      </tp>
      <tp t="s">
        <v>#N/A Requesting Data...3813240470</v>
        <stp/>
        <stp>BDP|3151961518723325575</stp>
        <tr r="AP32" s="3"/>
        <tr r="AP32" s="3"/>
        <tr r="AP32" s="3"/>
      </tp>
      <tp t="s">
        <v>#N/A Requesting Data...3461377063</v>
        <stp/>
        <stp>BDP|1566208993070954770</stp>
        <tr r="BC122" s="2"/>
        <tr r="BC183" s="2"/>
      </tp>
      <tp t="s">
        <v>#N/A Requesting Data...3730519737</v>
        <stp/>
        <stp>BDP|9004501773644998225</stp>
        <tr r="Q19" s="3"/>
      </tp>
      <tp t="s">
        <v>#N/A Requesting Data...3178961852</v>
        <stp/>
        <stp>BDP|9423561360862944533</stp>
        <tr r="F85" s="5"/>
      </tp>
      <tp t="s">
        <v>#N/A Requesting Data...3061616757</v>
        <stp/>
        <stp>BDP|4625998303022756230</stp>
        <tr r="AU3" s="1"/>
        <tr r="AU3" s="1"/>
        <tr r="AU3" s="1"/>
        <tr r="AU75" s="1"/>
        <tr r="AU75" s="1"/>
        <tr r="AU75" s="1"/>
      </tp>
      <tp t="s">
        <v>#N/A Requesting Data...2347476066</v>
        <stp/>
        <stp>BDP|2902177284711392716</stp>
        <tr r="M18" s="1"/>
        <tr r="M18" s="1"/>
      </tp>
      <tp t="s">
        <v>#N/A Requesting Data...3151838133</v>
        <stp/>
        <stp>BDP|4170297798875112798</stp>
        <tr r="AI93" s="3"/>
        <tr r="AI93" s="3"/>
        <tr r="AI93" s="3"/>
      </tp>
      <tp t="s">
        <v>#N/A Requesting Data...3772839420</v>
        <stp/>
        <stp>BDP|8578442348603075615</stp>
        <tr r="AC25" s="3"/>
        <tr r="AC25" s="3"/>
        <tr r="AC25" s="3"/>
      </tp>
      <tp t="s">
        <v>#N/A Requesting Data...3547964631</v>
        <stp/>
        <stp>BDP|4245612901568338793</stp>
        <tr r="K114" s="1"/>
      </tp>
      <tp t="s">
        <v>#N/A Requesting Data...3259602008</v>
        <stp/>
        <stp>BDP|1959838031331559669</stp>
        <tr r="E65" s="3"/>
      </tp>
      <tp t="s">
        <v>#N/A Requesting Data...3212559751</v>
        <stp/>
        <stp>BDP|9645634998228779320</stp>
        <tr r="N14" s="1"/>
        <tr r="N59" s="1"/>
      </tp>
      <tp t="s">
        <v>#N/A Requesting Data...4210283294</v>
        <stp/>
        <stp>BDP|7368893108152890028</stp>
        <tr r="N55" s="3"/>
        <tr r="N55" s="3"/>
        <tr r="N55" s="3"/>
      </tp>
      <tp t="s">
        <v>#N/A Requesting Data...2019925541</v>
        <stp/>
        <stp>BDP|3275143400856809969</stp>
        <tr r="AL208" s="1"/>
        <tr r="AL6" s="1"/>
      </tp>
      <tp t="s">
        <v>#N/A Requesting Data...3719562342</v>
        <stp/>
        <stp>BDP|8470664956767402181</stp>
        <tr r="Z113" s="1"/>
      </tp>
      <tp t="s">
        <v>#N/A Requesting Data...4042665838</v>
        <stp/>
        <stp>BDP|1439456493148962936</stp>
        <tr r="H46" s="1"/>
        <tr r="H46" s="1"/>
      </tp>
      <tp t="s">
        <v>#N/A Requesting Data...2360191927</v>
        <stp/>
        <stp>BDP|3708645976837880852</stp>
        <tr r="K130" s="1"/>
      </tp>
      <tp t="s">
        <v>#N/A Requesting Data...3968391828</v>
        <stp/>
        <stp>BDP|9597092030343470408</stp>
        <tr r="BC203" s="2"/>
        <tr r="BC204" s="2"/>
      </tp>
      <tp t="s">
        <v>#N/A Requesting Data...3525474546</v>
        <stp/>
        <stp>BDP|2463531730748627194</stp>
        <tr r="J13" s="3"/>
        <tr r="J13" s="3"/>
      </tp>
      <tp t="s">
        <v>#N/A Requesting Data...4204150767</v>
        <stp/>
        <stp>BDP|6821148400279485319</stp>
        <tr r="W91" s="3"/>
      </tp>
      <tp t="s">
        <v>#N/A Requesting Data...3961656258</v>
        <stp/>
        <stp>BDP|7740405325988368487</stp>
        <tr r="AO234" s="2"/>
        <tr r="AO235" s="2"/>
        <tr r="AO236" s="2"/>
      </tp>
      <tp t="s">
        <v>#N/A Requesting Data...3808307269</v>
        <stp/>
        <stp>BDP|4707872158962634670</stp>
        <tr r="AH55" s="3"/>
        <tr r="AH55" s="3"/>
        <tr r="AH55" s="3"/>
      </tp>
      <tp t="s">
        <v>#N/A Requesting Data...3730682390</v>
        <stp/>
        <stp>BDP|8527099995198443446</stp>
        <tr r="Q85" s="2"/>
      </tp>
      <tp t="s">
        <v>#N/A Requesting Data...3984544933</v>
        <stp/>
        <stp>BDP|3618096772888730134</stp>
        <tr r="I6" s="8"/>
      </tp>
      <tp t="s">
        <v>#N/A Requesting Data...4168944534</v>
        <stp/>
        <stp>BDP|9948374172071204178</stp>
        <tr r="BC22" s="3"/>
      </tp>
      <tp t="s">
        <v>#N/A Requesting Data...2940527911</v>
        <stp/>
        <stp>BDP|3457581595831125315</stp>
        <tr r="L48" s="2"/>
        <tr r="L48" s="2"/>
        <tr r="L48" s="2"/>
        <tr r="L224" s="2"/>
        <tr r="L224" s="2"/>
        <tr r="L224" s="2"/>
      </tp>
      <tp t="s">
        <v>#N/A Requesting Data...1962903795</v>
        <stp/>
        <stp>BDP|9581461529664145620</stp>
        <tr r="E17" s="2"/>
        <tr r="E107" s="2"/>
      </tp>
      <tp t="s">
        <v>#N/A Requesting Data...2801743699</v>
        <stp/>
        <stp>BDP|4713809975100817635</stp>
        <tr r="AP74" s="2"/>
        <tr r="AP113" s="2"/>
        <tr r="AP154" s="2"/>
        <tr r="AP193" s="2"/>
        <tr r="AP194" s="2"/>
        <tr r="AP216" s="2"/>
        <tr r="AP228" s="2"/>
      </tp>
      <tp t="s">
        <v>#N/A Requesting Data...3101174339</v>
        <stp/>
        <stp>BDP|8590133223680400681</stp>
        <tr r="AF34" s="3"/>
        <tr r="AF34" s="3"/>
      </tp>
      <tp t="s">
        <v>#N/A Requesting Data...4175394899</v>
        <stp/>
        <stp>BDP|2927108567280163861</stp>
        <tr r="AI66" s="2"/>
      </tp>
      <tp t="s">
        <v>#N/A Requesting Data...2534441627</v>
        <stp/>
        <stp>BDP|9905970297985113116</stp>
        <tr r="AC7" s="3"/>
        <tr r="AC7" s="3"/>
        <tr r="AC7" s="3"/>
      </tp>
      <tp t="s">
        <v>#N/A Requesting Data...3187485643</v>
        <stp/>
        <stp>BDP|7590074783225895707</stp>
        <tr r="AV36" s="3"/>
        <tr r="AV36" s="3"/>
      </tp>
      <tp t="s">
        <v>#N/A Requesting Data...3144985581</v>
        <stp/>
        <stp>BDP|5960976211702563230</stp>
        <tr r="E150" s="1"/>
      </tp>
      <tp t="s">
        <v>#N/A Requesting Data...3523476221</v>
        <stp/>
        <stp>BDP|2140063895025324384</stp>
        <tr r="Q170" s="2"/>
      </tp>
      <tp t="s">
        <v>#N/A Requesting Data...3860492974</v>
        <stp/>
        <stp>BDP|2819465763395502817</stp>
        <tr r="BC46" s="2"/>
        <tr r="BC89" s="2"/>
      </tp>
      <tp t="s">
        <v>#N/A Requesting Data...3297130776</v>
        <stp/>
        <stp>BDP|9879117728057027081</stp>
        <tr r="AJ14" s="3"/>
        <tr r="AJ14" s="3"/>
      </tp>
      <tp t="s">
        <v>#N/A Requesting Data...3015603137</v>
        <stp/>
        <stp>BDP|4703855312741012191</stp>
        <tr r="Y115" s="1"/>
      </tp>
      <tp t="s">
        <v>#N/A Requesting Data...4049864315</v>
        <stp/>
        <stp>BDP|8739848030387249989</stp>
        <tr r="H48" s="1"/>
        <tr r="H48" s="1"/>
      </tp>
      <tp t="s">
        <v>#N/A Requesting Data...3751031762</v>
        <stp/>
        <stp>BDP|8917420653744987089</stp>
        <tr r="H164" s="1"/>
        <tr r="H164" s="1"/>
      </tp>
      <tp t="s">
        <v>#N/A Requesting Data...3554296183</v>
        <stp/>
        <stp>BDP|4910871665442501572</stp>
        <tr r="AD105" s="1"/>
        <tr r="AD160" s="1"/>
      </tp>
      <tp t="s">
        <v>#N/A Requesting Data...3212093126</v>
        <stp/>
        <stp>BDP|8698386527600561426</stp>
        <tr r="N10" s="2"/>
        <tr r="N10" s="2"/>
        <tr r="N10" s="2"/>
        <tr r="N40" s="2"/>
        <tr r="N40" s="2"/>
        <tr r="N40" s="2"/>
        <tr r="N178" s="2"/>
        <tr r="N178" s="2"/>
        <tr r="N178" s="2"/>
        <tr r="N179" s="2"/>
        <tr r="N179" s="2"/>
        <tr r="N179" s="2"/>
      </tp>
      <tp t="s">
        <v>#N/A Requesting Data...4198624120</v>
        <stp/>
        <stp>BDP|7395993130254530413</stp>
        <tr r="BC170" s="2"/>
      </tp>
      <tp t="s">
        <v>#N/A Requesting Data...3879287778</v>
        <stp/>
        <stp>BDP|7924761746641587826</stp>
        <tr r="AG7" s="3"/>
        <tr r="AG7" s="3"/>
        <tr r="AG7" s="3"/>
      </tp>
      <tp t="s">
        <v>#N/A Requesting Data...3692022783</v>
        <stp/>
        <stp>BDP|6860143869804325884</stp>
        <tr r="Q100" s="3"/>
        <tr r="Q85" s="3"/>
      </tp>
      <tp t="s">
        <v>#N/A Requesting Data...3693508326</v>
        <stp/>
        <stp>BDP|5280403719199402410</stp>
        <tr r="H18" s="1"/>
        <tr r="H18" s="1"/>
      </tp>
      <tp t="s">
        <v>#N/A Requesting Data...2707610121</v>
        <stp/>
        <stp>BDP|8018965532989218686</stp>
        <tr r="K12" s="1"/>
        <tr r="K128" s="1"/>
      </tp>
      <tp t="s">
        <v>#N/A Requesting Data...3878263028</v>
        <stp/>
        <stp>BDP|6039528176990366999</stp>
        <tr r="BC182" s="2"/>
      </tp>
      <tp t="s">
        <v>#N/A Requesting Data...3058284627</v>
        <stp/>
        <stp>BDP|4899366150258808781</stp>
        <tr r="AI34" s="2"/>
        <tr r="AI65" s="2"/>
      </tp>
      <tp t="s">
        <v>#N/A Requesting Data...3800761882</v>
        <stp/>
        <stp>BDP|2392055993095835330</stp>
        <tr r="AM95" s="1"/>
        <tr r="AM95" s="1"/>
      </tp>
      <tp t="s">
        <v>#N/A Requesting Data...2778650377</v>
        <stp/>
        <stp>BDP|4304486370043017959</stp>
        <tr r="E42" s="9"/>
      </tp>
      <tp t="s">
        <v>#N/A Requesting Data...3030152718</v>
        <stp/>
        <stp>BDP|2652451224738119183</stp>
        <tr r="Y136" s="1"/>
        <tr r="Y199" s="1"/>
        <tr r="Y30" s="1"/>
      </tp>
      <tp t="s">
        <v>#N/A Requesting Data...3537640431</v>
        <stp/>
        <stp>BDP|9926114128681984679</stp>
        <tr r="AG81" s="2"/>
        <tr r="AG81" s="2"/>
        <tr r="AG81" s="2"/>
      </tp>
      <tp t="s">
        <v>#N/A Requesting Data...3048432113</v>
        <stp/>
        <stp>BDP|1072061552129842023</stp>
        <tr r="Q129" s="5"/>
        <tr r="Q135" s="5"/>
      </tp>
      <tp t="s">
        <v>#N/A Requesting Data...2859437575</v>
        <stp/>
        <stp>BDP|2853121657862382907</stp>
        <tr r="H89" s="5"/>
      </tp>
      <tp t="s">
        <v>#N/A Requesting Data...1882585688</v>
        <stp/>
        <stp>BDP|9623550818373143346</stp>
        <tr r="AS114" s="1"/>
      </tp>
      <tp t="s">
        <v>#N/A Requesting Data...2766396500</v>
        <stp/>
        <stp>BDP|3053712243328928554</stp>
        <tr r="AU38" s="3"/>
        <tr r="AU38" s="3"/>
      </tp>
      <tp t="s">
        <v>#N/A N/A</v>
        <stp/>
        <stp>BDP|4877223184135095608</stp>
        <tr r="E59" s="3"/>
        <tr r="E87" s="3"/>
        <tr r="E99" s="3"/>
      </tp>
      <tp t="s">
        <v>#N/A Requesting Data...2909221358</v>
        <stp/>
        <stp>BDP|6801837949341958656</stp>
        <tr r="Z167" s="1"/>
      </tp>
      <tp t="s">
        <v>#N/A Requesting Data...3993315604</v>
        <stp/>
        <stp>BDP|1588381754599280353</stp>
        <tr r="F6" s="2"/>
      </tp>
      <tp t="s">
        <v>#N/A Requesting Data...4059154775</v>
        <stp/>
        <stp>BDP|3964626259575446887</stp>
        <tr r="AS207" s="2"/>
      </tp>
      <tp t="s">
        <v>#N/A Requesting Data...4003478854</v>
        <stp/>
        <stp>BDP|1330606383217953574</stp>
        <tr r="Y15" s="1"/>
        <tr r="Y180" s="1"/>
        <tr r="Y71" s="1"/>
      </tp>
      <tp t="s">
        <v>#N/A Requesting Data...2903197623</v>
        <stp/>
        <stp>BDP|4320443844670994948</stp>
        <tr r="H21" s="1"/>
        <tr r="H21" s="1"/>
      </tp>
      <tp t="s">
        <v>#N/A Requesting Data...4105530226</v>
        <stp/>
        <stp>BDP|9242399674123416344</stp>
        <tr r="AO129" s="1"/>
      </tp>
      <tp t="s">
        <v>#N/A Requesting Data...4008131766</v>
        <stp/>
        <stp>BDP|8912609171662710607</stp>
        <tr r="AR60" s="2"/>
      </tp>
      <tp t="s">
        <v>#N/A Requesting Data...3513510198</v>
        <stp/>
        <stp>BDP|7829827700924026656</stp>
        <tr r="AU43" s="3"/>
        <tr r="AU43" s="3"/>
        <tr r="AU61" s="3"/>
        <tr r="AU61" s="3"/>
        <tr r="AU69" s="3"/>
        <tr r="AU69" s="3"/>
        <tr r="AU77" s="3"/>
        <tr r="AU77" s="3"/>
      </tp>
      <tp t="s">
        <v>#N/A Requesting Data...3435712640</v>
        <stp/>
        <stp>BDP|3663978338420574436</stp>
        <tr r="AC208" s="2"/>
        <tr r="AC208" s="2"/>
      </tp>
      <tp t="s">
        <v>#N/A Requesting Data...4292219771</v>
        <stp/>
        <stp>BDP|1053649794925780687</stp>
        <tr r="AP139" s="2"/>
      </tp>
      <tp t="s">
        <v>#N/A Requesting Data...2296829163</v>
        <stp/>
        <stp>BDP|9390952338818183601</stp>
        <tr r="E145" s="1"/>
      </tp>
      <tp t="s">
        <v>#N/A Requesting Data...2152945551</v>
        <stp/>
        <stp>BDP|5288614480702811440</stp>
        <tr r="Q151" s="2"/>
      </tp>
      <tp t="s">
        <v>#N/A Requesting Data...3338130754</v>
        <stp/>
        <stp>BDP|5380186707449375001</stp>
        <tr r="AP26" s="2"/>
        <tr r="AP52" s="2"/>
      </tp>
      <tp t="s">
        <v>#N/A Requesting Data...4123450011</v>
        <stp/>
        <stp>BDP|7760994387242483927</stp>
        <tr r="AL97" s="3"/>
        <tr r="AL97" s="3"/>
        <tr r="AL97" s="3"/>
      </tp>
      <tp t="s">
        <v>#N/A Requesting Data...3471606467</v>
        <stp/>
        <stp>BDP|6089360765566968854</stp>
        <tr r="V55" s="2"/>
      </tp>
      <tp t="s">
        <v>#N/A Requesting Data...3214415392</v>
        <stp/>
        <stp>BDP|5946772542462597964</stp>
        <tr r="AJ9" s="3"/>
        <tr r="AJ9" s="3"/>
        <tr r="AJ9" s="3"/>
      </tp>
      <tp t="s">
        <v>#N/A Requesting Data...4031566700</v>
        <stp/>
        <stp>BDP|3091912172149944950</stp>
        <tr r="AG17" s="2"/>
        <tr r="AG17" s="2"/>
        <tr r="AG17" s="2"/>
        <tr r="AG107" s="2"/>
        <tr r="AG107" s="2"/>
        <tr r="AG107" s="2"/>
      </tp>
      <tp t="s">
        <v>#N/A Requesting Data...3112468882</v>
        <stp/>
        <stp>BDP|5899146154414000875</stp>
        <tr r="Q100" s="5"/>
      </tp>
      <tp t="s">
        <v>#N/A Requesting Data...3653729149</v>
        <stp/>
        <stp>BDP|7380220735869200292</stp>
        <tr r="F110" s="5"/>
        <tr r="F77" s="5"/>
      </tp>
      <tp t="s">
        <v>#N/A Requesting Data...3213133497</v>
        <stp/>
        <stp>BDP|8467732375040579586</stp>
        <tr r="J226" s="2"/>
      </tp>
      <tp t="s">
        <v>#N/A N/A</v>
        <stp/>
        <stp>BDP|6258814956351840722</stp>
        <tr r="H103" s="1"/>
        <tr r="H103" s="1"/>
        <tr r="H104" s="1"/>
        <tr r="H104" s="1"/>
        <tr r="H110" s="1"/>
        <tr r="H110" s="1"/>
        <tr r="H117" s="1"/>
        <tr r="H117" s="1"/>
        <tr r="H181" s="1"/>
        <tr r="H181" s="1"/>
      </tp>
      <tp t="s">
        <v>#N/A Requesting Data...3100110703</v>
        <stp/>
        <stp>BDP|9539452041774976076</stp>
        <tr r="AA27" s="1"/>
      </tp>
      <tp t="s">
        <v>#N/A Requesting Data...3993127955</v>
        <stp/>
        <stp>BDP|2164682693005747526</stp>
        <tr r="Y197" s="1"/>
      </tp>
      <tp t="s">
        <v>#N/A Requesting Data...3097224595</v>
        <stp/>
        <stp>BDP|9635033910521277484</stp>
        <tr r="AM16" s="1"/>
        <tr r="AM16" s="1"/>
        <tr r="AM175" s="1"/>
        <tr r="AM175" s="1"/>
      </tp>
      <tp t="s">
        <v>#N/A Requesting Data...3291343476</v>
        <stp/>
        <stp>BDP|6467893400965950681</stp>
        <tr r="J16" s="3"/>
        <tr r="J16" s="3"/>
      </tp>
      <tp t="s">
        <v>#N/A Requesting Data...3644972601</v>
        <stp/>
        <stp>BDP|9285032053078960974</stp>
        <tr r="E152" s="1"/>
      </tp>
      <tp t="s">
        <v>#N/A Requesting Data...3484030348</v>
        <stp/>
        <stp>BDP|6459451738028089456</stp>
        <tr r="AU6" s="2"/>
        <tr r="AU6" s="2"/>
        <tr r="AU6" s="2"/>
      </tp>
      <tp t="s">
        <v>#N/A Requesting Data...3533936724</v>
        <stp/>
        <stp>BDP|9617831484877535381</stp>
        <tr r="AH81" s="2"/>
      </tp>
      <tp t="s">
        <v>#N/A Requesting Data...2236872464</v>
        <stp/>
        <stp>BDP|1893406583216574620</stp>
        <tr r="AC9" s="2"/>
        <tr r="AC9" s="2"/>
        <tr r="AC43" s="2"/>
        <tr r="AC43" s="2"/>
        <tr r="AC77" s="2"/>
        <tr r="AC77" s="2"/>
        <tr r="AC159" s="2"/>
        <tr r="AC159" s="2"/>
        <tr r="AC172" s="2"/>
        <tr r="AC172" s="2"/>
        <tr r="AC173" s="2"/>
        <tr r="AC173" s="2"/>
      </tp>
      <tp t="s">
        <v>#N/A Requesting Data...3013778407</v>
        <stp/>
        <stp>BDP|6713717043881074994</stp>
        <tr r="W26" s="2"/>
        <tr r="W52" s="2"/>
      </tp>
      <tp t="s">
        <v>#N/A Requesting Data...4280046669</v>
        <stp/>
        <stp>BDP|8448299815791031744</stp>
        <tr r="V116" s="2"/>
        <tr r="V190" s="2"/>
        <tr r="V218" s="2"/>
      </tp>
      <tp t="s">
        <v>#N/A Requesting Data...2233765917</v>
        <stp/>
        <stp>BDP|1214933503805844062</stp>
        <tr r="J87" s="2"/>
        <tr r="J143" s="2"/>
      </tp>
      <tp t="s">
        <v>#N/A Requesting Data...3083500656</v>
        <stp/>
        <stp>BDP|8568306952842257192</stp>
        <tr r="AC102" s="2"/>
        <tr r="AC102" s="2"/>
      </tp>
      <tp t="s">
        <v>#N/A Requesting Data...2936226122</v>
        <stp/>
        <stp>BDP|8831179930344032334</stp>
        <tr r="AE173" s="1"/>
      </tp>
      <tp t="s">
        <v>#N/A Requesting Data...3673258039</v>
        <stp/>
        <stp>BDP|5374056355118769588</stp>
        <tr r="W151" s="1"/>
      </tp>
      <tp t="s">
        <v>#N/A Requesting Data...2193662637</v>
        <stp/>
        <stp>BDP|4169794872460637904</stp>
        <tr r="I151" s="2"/>
      </tp>
      <tp t="s">
        <v>#N/A Requesting Data...4111909449</v>
        <stp/>
        <stp>BDP|5587855476860311794</stp>
        <tr r="AE45" s="3"/>
        <tr r="AE45" s="3"/>
        <tr r="AE45" s="3"/>
      </tp>
      <tp t="s">
        <v>#N/A Requesting Data...3998134872</v>
        <stp/>
        <stp>BDP|6518746080592855657</stp>
        <tr r="AV49" s="3"/>
        <tr r="AV49" s="3"/>
      </tp>
      <tp t="s">
        <v>#N/A Requesting Data...3541864527</v>
        <stp/>
        <stp>BDP|4835968766960215663</stp>
        <tr r="Q43" s="3"/>
        <tr r="Q61" s="3"/>
        <tr r="Q69" s="3"/>
        <tr r="Q77" s="3"/>
      </tp>
      <tp t="s">
        <v>#N/A Requesting Data...2671585116</v>
        <stp/>
        <stp>BDP|3164931486009936617</stp>
        <tr r="I9" s="1"/>
        <tr r="I133" s="1"/>
      </tp>
      <tp t="s">
        <v>#N/A Requesting Data...3931552383</v>
        <stp/>
        <stp>BDP|9543222248764137621</stp>
        <tr r="AC102" s="3"/>
        <tr r="AC102" s="3"/>
        <tr r="AC102" s="3"/>
      </tp>
      <tp t="s">
        <v>#N/A Requesting Data...2552113254</v>
        <stp/>
        <stp>BDP|9960938409409689491</stp>
        <tr r="L74" s="1"/>
        <tr r="L74" s="1"/>
        <tr r="AS74" s="1"/>
        <tr r="AS178" s="1"/>
        <tr r="L178" s="1"/>
        <tr r="L178" s="1"/>
      </tp>
      <tp t="s">
        <v>#N/A Requesting Data...4114453059</v>
        <stp/>
        <stp>BDP|9977147353195229504</stp>
        <tr r="AS35" s="1"/>
        <tr r="AS139" s="1"/>
        <tr r="AS205" s="1"/>
      </tp>
      <tp t="s">
        <v>#N/A Requesting Data...3106779561</v>
        <stp/>
        <stp>BDP|3170180785445506254</stp>
        <tr r="N62" s="1"/>
      </tp>
      <tp t="s">
        <v>#N/A Requesting Data...4015635630</v>
        <stp/>
        <stp>BDP|9175282955206271527</stp>
        <tr r="Y74" s="5"/>
        <tr r="Y74" s="5"/>
        <tr r="Y74" s="5"/>
      </tp>
      <tp t="s">
        <v>#N/A Requesting Data...2213798772</v>
        <stp/>
        <stp>BDP|8546946557409931033</stp>
        <tr r="AS118" s="2"/>
        <tr r="AS171" s="2"/>
      </tp>
      <tp t="s">
        <v>#N/A Requesting Data...3657349407</v>
        <stp/>
        <stp>BDP|9374825682922756697</stp>
        <tr r="AH213" s="2"/>
        <tr r="AH214" s="2"/>
      </tp>
      <tp t="s">
        <v>#N/A Requesting Data...3315297101</v>
        <stp/>
        <stp>BDP|2665938443737822533</stp>
        <tr r="H63" s="1"/>
        <tr r="H63" s="1"/>
      </tp>
      <tp t="s">
        <v>#N/A Requesting Data...3518433618</v>
        <stp/>
        <stp>BDP|8302412210296683692</stp>
        <tr r="AU182" s="1"/>
        <tr r="AU182" s="1"/>
        <tr r="AU182" s="1"/>
      </tp>
      <tp t="s">
        <v>#N/A Requesting Data...4281791915</v>
        <stp/>
        <stp>BDP|1163155783205853029</stp>
        <tr r="N197" s="1"/>
      </tp>
      <tp t="s">
        <v>#N/A Requesting Data...3461298491</v>
        <stp/>
        <stp>BDP|5612069772448959764</stp>
        <tr r="F102" s="1"/>
        <tr r="F108" s="1"/>
      </tp>
      <tp t="s">
        <v>#N/A Requesting Data...3541116288</v>
        <stp/>
        <stp>BDP|7954368005948082172</stp>
        <tr r="AR33" s="2"/>
      </tp>
      <tp t="s">
        <v>#N/A Requesting Data...3137262641</v>
        <stp/>
        <stp>BDP|7250075936029829063</stp>
        <tr r="H77" s="1"/>
        <tr r="H171" s="1"/>
      </tp>
      <tp t="s">
        <v>#N/A Requesting Data...1991546061</v>
        <stp/>
        <stp>BDP|8042439718562795213</stp>
        <tr r="AU88" s="1"/>
        <tr r="AU88" s="1"/>
        <tr r="AU88" s="1"/>
        <tr r="AU155" s="1"/>
        <tr r="AU155" s="1"/>
        <tr r="AU155" s="1"/>
      </tp>
      <tp t="s">
        <v>#N/A Requesting Data...3437242995</v>
        <stp/>
        <stp>BDP|2437921923462161695</stp>
        <tr r="AK206" s="1"/>
        <tr r="AK206" s="1"/>
        <tr r="AK206" s="1"/>
      </tp>
      <tp t="s">
        <v>#N/A Requesting Data...4152715565</v>
        <stp/>
        <stp>BDP|3237340586015459092</stp>
        <tr r="H85" s="1"/>
        <tr r="H85" s="1"/>
      </tp>
      <tp t="s">
        <v>#N/A Requesting Data...3636245176</v>
        <stp/>
        <stp>BDP|8064080783988793511</stp>
        <tr r="I43" s="5"/>
      </tp>
      <tp t="s">
        <v>#N/A Requesting Data...3957802724</v>
        <stp/>
        <stp>BDP|5109365817723935947</stp>
        <tr r="H62" s="2"/>
        <tr r="H62" s="2"/>
        <tr r="H62" s="2"/>
        <tr r="AT62" s="2"/>
        <tr r="AT62" s="2"/>
        <tr r="AT62" s="2"/>
      </tp>
      <tp t="s">
        <v>#N/A Requesting Data...2520572169</v>
        <stp/>
        <stp>BDP|8524108581285489929</stp>
        <tr r="F111" s="1"/>
      </tp>
      <tp t="s">
        <v>#N/A Requesting Data...3929469688</v>
        <stp/>
        <stp>BDP|2325886208842471553</stp>
        <tr r="AK41" s="3"/>
        <tr r="AK41" s="3"/>
        <tr r="AK41" s="3"/>
        <tr r="AK42" s="3"/>
        <tr r="AK42" s="3"/>
        <tr r="AK42" s="3"/>
        <tr r="AK50" s="3"/>
        <tr r="AK50" s="3"/>
        <tr r="AK50" s="3"/>
        <tr r="AK33" s="3"/>
        <tr r="AK33" s="3"/>
        <tr r="AK33" s="3"/>
        <tr r="AK60" s="3"/>
        <tr r="AK60" s="3"/>
        <tr r="AK60" s="3"/>
        <tr r="AK75" s="3"/>
        <tr r="AK75" s="3"/>
        <tr r="AK75" s="3"/>
      </tp>
      <tp t="s">
        <v>#N/A Requesting Data...4258494088</v>
        <stp/>
        <stp>BDP|5044339111553660965</stp>
        <tr r="AL174" s="1"/>
      </tp>
      <tp t="s">
        <v>#N/A Requesting Data...3835491945</v>
        <stp/>
        <stp>BDP|2743111044973569951</stp>
        <tr r="V61" s="1"/>
      </tp>
      <tp t="s">
        <v>#N/A Requesting Data...3040788110</v>
        <stp/>
        <stp>BDP|8858297720994731142</stp>
        <tr r="AO120" s="2"/>
        <tr r="AO184" s="2"/>
        <tr r="AO185" s="2"/>
      </tp>
      <tp t="s">
        <v>#N/A Requesting Data...3654813464</v>
        <stp/>
        <stp>BDP|3710880279464577518</stp>
        <tr r="F50" s="1"/>
      </tp>
      <tp t="s">
        <v>#N/A Requesting Data...3404700548</v>
        <stp/>
        <stp>BDP|6584903366082171602</stp>
        <tr r="AE40" s="1"/>
        <tr r="AE81" s="1"/>
        <tr r="AE96" s="1"/>
        <tr r="AE97" s="1"/>
      </tp>
      <tp t="s">
        <v>#N/A Requesting Data...3791033462</v>
        <stp/>
        <stp>BDP|4070571782432713602</stp>
        <tr r="AA113" s="1"/>
      </tp>
      <tp t="s">
        <v>#N/A Requesting Data...3777773344</v>
        <stp/>
        <stp>BDP|5047441513248602534</stp>
        <tr r="BC38" s="2"/>
        <tr r="BC71" s="2"/>
      </tp>
      <tp t="s">
        <v>#N/A Requesting Data...3141631215</v>
        <stp/>
        <stp>BDP|1567173436317303955</stp>
        <tr r="AF37" s="3"/>
        <tr r="AF37" s="3"/>
        <tr r="AF30" s="3"/>
        <tr r="AF30" s="3"/>
      </tp>
      <tp t="s">
        <v>#N/A Requesting Data...2243224833</v>
        <stp/>
        <stp>BDP|2390575198450625388</stp>
        <tr r="M47" s="3"/>
        <tr r="M47" s="3"/>
        <tr r="M47" s="3"/>
        <tr r="M73" s="3"/>
        <tr r="M73" s="3"/>
        <tr r="M73" s="3"/>
        <tr r="M96" s="3"/>
        <tr r="M96" s="3"/>
        <tr r="M96" s="3"/>
      </tp>
      <tp t="s">
        <v>#N/A Requesting Data...3600049366</v>
        <stp/>
        <stp>BDP|8107773144740520654</stp>
        <tr r="AQ105" s="2"/>
      </tp>
      <tp t="s">
        <v>#N/A Requesting Data...3818782238</v>
        <stp/>
        <stp>BDP|3653984054365063781</stp>
        <tr r="J9" s="3"/>
        <tr r="J9" s="3"/>
        <tr r="J9" s="3"/>
      </tp>
      <tp t="s">
        <v>#N/A Requesting Data...2940781772</v>
        <stp/>
        <stp>BDP|1663586853155666992</stp>
        <tr r="V88" s="2"/>
        <tr r="V125" s="2"/>
        <tr r="V92" s="2"/>
      </tp>
      <tp t="s">
        <v>#N/A Requesting Data...4251351987</v>
        <stp/>
        <stp>BDP|9732240936416001372</stp>
        <tr r="AO85" s="2"/>
      </tp>
      <tp t="s">
        <v>#N/A Requesting Data...3194237699</v>
        <stp/>
        <stp>BDP|2584421185075077609</stp>
        <tr r="AO53" s="3"/>
        <tr r="AO53" s="3"/>
        <tr r="AO53" s="3"/>
      </tp>
      <tp t="s">
        <v>#N/A Requesting Data...1840785606</v>
        <stp/>
        <stp>BDP|7452347385225226455</stp>
        <tr r="AF68" s="2"/>
        <tr r="AF68" s="2"/>
        <tr r="AF68" s="2"/>
        <tr r="AF131" s="2"/>
        <tr r="AF131" s="2"/>
        <tr r="AF131" s="2"/>
        <tr r="AF153" s="2"/>
        <tr r="AF153" s="2"/>
        <tr r="AF153" s="2"/>
      </tp>
      <tp t="s">
        <v>#N/A Requesting Data...2971223321</v>
        <stp/>
        <stp>BDP|1220657718013447897</stp>
        <tr r="E195" s="1"/>
      </tp>
      <tp t="s">
        <v>#N/A Requesting Data...3920606647</v>
        <stp/>
        <stp>BDP|8487403155216517270</stp>
        <tr r="AU38" s="2"/>
        <tr r="AU38" s="2"/>
        <tr r="AU38" s="2"/>
        <tr r="AU71" s="2"/>
        <tr r="AU71" s="2"/>
        <tr r="AU71" s="2"/>
      </tp>
      <tp t="s">
        <v>#N/A Requesting Data...1950323242</v>
        <stp/>
        <stp>BDP|1807057198416083361</stp>
        <tr r="Q6" s="1"/>
        <tr r="Q208" s="1"/>
      </tp>
      <tp t="s">
        <v>#N/A Requesting Data...3387207636</v>
        <stp/>
        <stp>BDP|7742574276530771828</stp>
        <tr r="F59" s="5"/>
      </tp>
      <tp t="s">
        <v>#N/A Requesting Data...2977829472</v>
        <stp/>
        <stp>BDP|5230342086946208512</stp>
        <tr r="Q11" s="2"/>
      </tp>
      <tp t="s">
        <v>#N/A Requesting Data...4191420405</v>
        <stp/>
        <stp>BDP|5647462210168585563</stp>
        <tr r="AP142" s="2"/>
      </tp>
      <tp t="s">
        <v>#N/A Requesting Data...3531316940</v>
        <stp/>
        <stp>BDP|4781067881118578965</stp>
        <tr r="AR8" s="3"/>
        <tr r="AR8" s="3"/>
        <tr r="AR8" s="3"/>
      </tp>
      <tp t="s">
        <v>#N/A Requesting Data...3772411337</v>
        <stp/>
        <stp>BDP|3617991049921519204</stp>
        <tr r="F7" s="2"/>
      </tp>
      <tp t="s">
        <v>#N/A Requesting Data...3742643902</v>
        <stp/>
        <stp>BDP|2479912071660781107</stp>
        <tr r="K68" s="1"/>
      </tp>
      <tp t="s">
        <v>#N/A Requesting Data...3517321034</v>
        <stp/>
        <stp>BDP|3947474051996923954</stp>
        <tr r="F37" s="5"/>
      </tp>
      <tp t="s">
        <v>#N/A Requesting Data...4012422344</v>
        <stp/>
        <stp>BDP|9893749248740712708</stp>
        <tr r="H41" s="5"/>
      </tp>
      <tp t="s">
        <v>#N/A Requesting Data...3148197984</v>
        <stp/>
        <stp>BDP|8761524641094639010</stp>
        <tr r="AV88" s="3"/>
        <tr r="AV88" s="3"/>
      </tp>
      <tp t="s">
        <v>#N/A Requesting Data...4159072804</v>
        <stp/>
        <stp>BDP|8206865676193001914</stp>
        <tr r="AP37" s="2"/>
        <tr r="AP70" s="2"/>
      </tp>
      <tp t="s">
        <v>#N/A Requesting Data...4266181924</v>
        <stp/>
        <stp>BDP|1582359922884633978</stp>
        <tr r="AT6" s="3"/>
        <tr r="AT6" s="3"/>
        <tr r="AT6" s="3"/>
      </tp>
      <tp t="s">
        <v>#N/A Requesting Data...4014712460</v>
        <stp/>
        <stp>BDP|1950684293102422150</stp>
        <tr r="AE206" s="1"/>
      </tp>
      <tp t="s">
        <v>#N/A Requesting Data...2502518784</v>
        <stp/>
        <stp>BDP|9061593575883985567</stp>
        <tr r="M111" s="1"/>
        <tr r="M111" s="1"/>
      </tp>
      <tp t="s">
        <v>#N/A Requesting Data...3362063229</v>
        <stp/>
        <stp>BDP|3839937338686671260</stp>
        <tr r="AN67" s="2"/>
      </tp>
      <tp t="s">
        <v>#N/A Requesting Data...4285121280</v>
        <stp/>
        <stp>BDP|4164609101168138728</stp>
        <tr r="AC4" s="2"/>
        <tr r="AC4" s="2"/>
        <tr r="AC78" s="2"/>
        <tr r="AC78" s="2"/>
        <tr r="AC110" s="2"/>
        <tr r="AC110" s="2"/>
        <tr r="AC161" s="2"/>
        <tr r="AC161" s="2"/>
        <tr r="AC162" s="2"/>
        <tr r="AC162" s="2"/>
        <tr r="AC229" s="2"/>
        <tr r="AC229" s="2"/>
      </tp>
      <tp t="s">
        <v>#N/A Requesting Data...2961739980</v>
        <stp/>
        <stp>BDP|3547321798494612099</stp>
        <tr r="Q153" s="1"/>
        <tr r="Q191" s="1"/>
        <tr r="Q8" s="1"/>
      </tp>
      <tp t="s">
        <v>#N/A Requesting Data...2937375749</v>
        <stp/>
        <stp>BDP|2444532181184280647</stp>
        <tr r="I85" s="5"/>
      </tp>
      <tp t="s">
        <v>#N/A Requesting Data...3849918301</v>
        <stp/>
        <stp>BDP|6756879140587227023</stp>
        <tr r="AH8" s="2"/>
      </tp>
      <tp t="s">
        <v>#N/A Requesting Data...4036940410</v>
        <stp/>
        <stp>BDP|5170865103809239962</stp>
        <tr r="E43" s="3"/>
        <tr r="E61" s="3"/>
        <tr r="E69" s="3"/>
        <tr r="E77" s="3"/>
      </tp>
      <tp t="s">
        <v>#N/A N/A</v>
        <stp/>
        <stp>BDP|6443600376168285207</stp>
        <tr r="J189" s="1"/>
      </tp>
      <tp t="s">
        <v>#N/A Requesting Data...4133595001</v>
        <stp/>
        <stp>BDP|4715597656041823809</stp>
        <tr r="AD190" s="1"/>
      </tp>
      <tp t="s">
        <v>#N/A Requesting Data...3939741865</v>
        <stp/>
        <stp>BDP|5896822392519017082</stp>
        <tr r="Q38" s="2"/>
        <tr r="Q71" s="2"/>
      </tp>
      <tp t="s">
        <v>#N/A Requesting Data...3402366335</v>
        <stp/>
        <stp>BDP|8567678076066672225</stp>
        <tr r="AM73" s="1"/>
        <tr r="AM73" s="1"/>
      </tp>
      <tp t="s">
        <v>#N/A Requesting Data...3026600673</v>
        <stp/>
        <stp>BDP|4972282466849356449</stp>
        <tr r="I31" s="2"/>
      </tp>
      <tp t="s">
        <v>#N/A Requesting Data...3743496056</v>
        <stp/>
        <stp>BDP|9399051156504150519</stp>
        <tr r="Q118" s="2"/>
        <tr r="Q171" s="2"/>
      </tp>
      <tp t="s">
        <v>#N/A Requesting Data...4212946234</v>
        <stp/>
        <stp>BDP|9660417156084248136</stp>
        <tr r="AD182" s="1"/>
      </tp>
      <tp t="s">
        <v>#N/A Requesting Data...3837436890</v>
        <stp/>
        <stp>BDP|5485467800968507475</stp>
        <tr r="AC18" s="2"/>
        <tr r="AC18" s="2"/>
      </tp>
      <tp t="s">
        <v>#N/A Requesting Data...3084657810</v>
        <stp/>
        <stp>BDP|1373306295514631203</stp>
        <tr r="K101" s="3"/>
        <tr r="K12" s="3"/>
        <tr r="K28" s="3"/>
      </tp>
      <tp t="s">
        <v>#N/A Requesting Data...3179099694</v>
        <stp/>
        <stp>BDP|6536036692025791738</stp>
        <tr r="Q208" s="2"/>
      </tp>
      <tp t="s">
        <v>#N/A Requesting Data...2515703932</v>
        <stp/>
        <stp>BDP|6409884522103635282</stp>
        <tr r="K23" s="2"/>
        <tr r="K23" s="2"/>
        <tr r="K23" s="2"/>
        <tr r="K95" s="2"/>
        <tr r="K95" s="2"/>
        <tr r="K95" s="2"/>
        <tr r="K156" s="2"/>
        <tr r="K156" s="2"/>
        <tr r="K156" s="2"/>
        <tr r="K225" s="2"/>
        <tr r="K225" s="2"/>
        <tr r="K225" s="2"/>
      </tp>
      <tp t="s">
        <v>#N/A Requesting Data...3772186620</v>
        <stp/>
        <stp>BDP|9478422239542929165</stp>
        <tr r="AT193" s="1"/>
      </tp>
      <tp t="s">
        <v>#N/A Requesting Data...4238661300</v>
        <stp/>
        <stp>BDP|2391853722750582512</stp>
        <tr r="AQ37" s="2"/>
        <tr r="AQ70" s="2"/>
      </tp>
      <tp t="s">
        <v>#N/A Requesting Data...3964293343</v>
        <stp/>
        <stp>BDP|1951254084317194182</stp>
        <tr r="K81" s="2"/>
        <tr r="K81" s="2"/>
      </tp>
      <tp t="s">
        <v>#N/A Requesting Data...3267135754</v>
        <stp/>
        <stp>BDP|6791777302078150422</stp>
        <tr r="AU99" s="2"/>
        <tr r="AU99" s="2"/>
        <tr r="AU99" s="2"/>
      </tp>
      <tp t="s">
        <v>#N/A Requesting Data...3309324849</v>
        <stp/>
        <stp>BDP|8556739522513406311</stp>
        <tr r="M6" s="2"/>
        <tr r="M6" s="2"/>
        <tr r="M6" s="2"/>
      </tp>
      <tp t="s">
        <v>#N/A Requesting Data...3260823817</v>
        <stp/>
        <stp>BDP|8089755471635553006</stp>
        <tr r="W132" s="1"/>
      </tp>
      <tp t="s">
        <v>#N/A Requesting Data...3836561892</v>
        <stp/>
        <stp>BDP|7692972511705245732</stp>
        <tr r="X193" s="1"/>
      </tp>
      <tp t="s">
        <v>#N/A Requesting Data...4018562507</v>
        <stp/>
        <stp>BDP|7158983835939940941</stp>
        <tr r="L92" s="1"/>
        <tr r="L92" s="1"/>
        <tr r="AS92" s="1"/>
      </tp>
      <tp t="s">
        <v>#N/A Requesting Data...2858796605</v>
        <stp/>
        <stp>BDP|5436078883980967089</stp>
        <tr r="AF43" s="3"/>
        <tr r="AF43" s="3"/>
        <tr r="AF61" s="3"/>
        <tr r="AF61" s="3"/>
        <tr r="AF69" s="3"/>
        <tr r="AF69" s="3"/>
        <tr r="AF77" s="3"/>
        <tr r="AF77" s="3"/>
      </tp>
      <tp t="s">
        <v>#N/A Requesting Data...3355430867</v>
        <stp/>
        <stp>BDP|8966108118373531652</stp>
        <tr r="AM63" s="3"/>
        <tr r="AM63" s="3"/>
        <tr r="AM63" s="3"/>
        <tr r="AM90" s="3"/>
        <tr r="AM90" s="3"/>
        <tr r="AM90" s="3"/>
      </tp>
      <tp t="s">
        <v>#N/A Requesting Data...3978056729</v>
        <stp/>
        <stp>BDP|4575450292830346407</stp>
        <tr r="K125" s="1"/>
      </tp>
      <tp t="s">
        <v>#N/A Requesting Data...3175195991</v>
        <stp/>
        <stp>BDP|5157649065400160801</stp>
        <tr r="AV137" s="2"/>
        <tr r="AV137" s="2"/>
      </tp>
      <tp t="s">
        <v>#N/A Requesting Data...3137035543</v>
        <stp/>
        <stp>BDP|2348125066148498027</stp>
        <tr r="AL129" s="1"/>
      </tp>
      <tp t="s">
        <v>#N/A Requesting Data...2974363972</v>
        <stp/>
        <stp>BDP|9213112486425118858</stp>
        <tr r="Q63" s="3"/>
        <tr r="Q90" s="3"/>
      </tp>
      <tp t="s">
        <v>#N/A Requesting Data...2974497383</v>
        <stp/>
        <stp>BDP|9366562229476594588</stp>
        <tr r="BC86" s="2"/>
        <tr r="BC222" s="2"/>
      </tp>
      <tp t="s">
        <v>#N/A Requesting Data...3920611612</v>
        <stp/>
        <stp>BDP|2830380166122567826</stp>
        <tr r="AQ136" s="2"/>
      </tp>
      <tp t="s">
        <v>#N/A Requesting Data...3066788392</v>
        <stp/>
        <stp>BDP|3372652204731270910</stp>
        <tr r="X3" s="1"/>
        <tr r="X75" s="1"/>
      </tp>
      <tp t="s">
        <v>#N/A Requesting Data...3925184210</v>
        <stp/>
        <stp>BDP|2993201240099848008</stp>
        <tr r="F102" s="3"/>
      </tp>
      <tp t="s">
        <v>#N/A Requesting Data...2999705666</v>
        <stp/>
        <stp>BDP|2027652677449556765</stp>
        <tr r="AF139" s="2"/>
        <tr r="AF139" s="2"/>
        <tr r="AF139" s="2"/>
      </tp>
      <tp t="s">
        <v>#N/A Requesting Data...4017284682</v>
        <stp/>
        <stp>BDP|7112018132911461870</stp>
        <tr r="AP120" s="2"/>
        <tr r="AP184" s="2"/>
        <tr r="AP185" s="2"/>
      </tp>
      <tp t="s">
        <v>#N/A Requesting Data...2059879791</v>
        <stp/>
        <stp>BDP|9515673563600643418</stp>
        <tr r="AP168" s="2"/>
        <tr r="AP169" s="2"/>
      </tp>
      <tp t="s">
        <v>#N/A Requesting Data...3186852843</v>
        <stp/>
        <stp>BDP|8002660946707295045</stp>
        <tr r="J101" s="5"/>
        <tr r="J101" s="5"/>
      </tp>
      <tp t="s">
        <v>#N/A Requesting Data...2433662831</v>
        <stp/>
        <stp>BDP|3497898078164747548</stp>
        <tr r="I13" s="1"/>
      </tp>
      <tp t="s">
        <v>#N/A Requesting Data...3250482096</v>
        <stp/>
        <stp>BDP|3429527682724450768</stp>
        <tr r="AK17" s="3"/>
        <tr r="AK17" s="3"/>
        <tr r="AK17" s="3"/>
      </tp>
      <tp t="s">
        <v>#N/A Requesting Data...3946911687</v>
        <stp/>
        <stp>BDP|1624366979878673095</stp>
        <tr r="H121" s="1"/>
        <tr r="H121" s="1"/>
        <tr r="H49" s="1"/>
        <tr r="H49" s="1"/>
      </tp>
      <tp t="s">
        <v>#N/A Requesting Data...4200325345</v>
        <stp/>
        <stp>BDP|1234074180073046732</stp>
        <tr r="Y44" s="1"/>
      </tp>
      <tp t="s">
        <v>#N/A Requesting Data...3849123175</v>
        <stp/>
        <stp>BDP|9808725765591805410</stp>
        <tr r="J30" s="5"/>
      </tp>
      <tp t="s">
        <v>#N/A Requesting Data...3361089070</v>
        <stp/>
        <stp>BDP|3893634488447719728</stp>
        <tr r="V193" s="1"/>
      </tp>
      <tp t="s">
        <v>#N/A Requesting Data...4006442577</v>
        <stp/>
        <stp>BDP|1975880018940882573</stp>
        <tr r="L14" s="1"/>
        <tr r="L14" s="1"/>
        <tr r="L59" s="1"/>
        <tr r="L59" s="1"/>
        <tr r="AS14" s="1"/>
        <tr r="AS59" s="1"/>
      </tp>
      <tp t="s">
        <v>#N/A Requesting Data...3694559021</v>
        <stp/>
        <stp>BDP|8112465333690025225</stp>
        <tr r="X27" s="1"/>
      </tp>
      <tp t="s">
        <v>#N/A Requesting Data...4243509642</v>
        <stp/>
        <stp>BDP|9680637227898543816</stp>
        <tr r="X183" s="1"/>
        <tr r="X28" s="1"/>
      </tp>
      <tp t="s">
        <v>#N/A Requesting Data...3647920508</v>
        <stp/>
        <stp>BDP|9425702940783251405</stp>
        <tr r="Y167" s="1"/>
      </tp>
      <tp t="s">
        <v>#N/A Requesting Data...4028258071</v>
        <stp/>
        <stp>BDP|9407322059886951408</stp>
        <tr r="F186" s="1"/>
      </tp>
      <tp t="s">
        <v>#N/A Requesting Data...4292911046</v>
        <stp/>
        <stp>BDP|2963704401800785894</stp>
        <tr r="K113" s="1"/>
      </tp>
      <tp t="s">
        <v>#N/A Requesting Data...4064864938</v>
        <stp/>
        <stp>BDP|5274654377701744816</stp>
        <tr r="I13" s="5"/>
      </tp>
      <tp t="s">
        <v>#N/A Requesting Data...3235649116</v>
        <stp/>
        <stp>BDP|8816113452806578794</stp>
        <tr r="V105" s="2"/>
      </tp>
      <tp t="s">
        <v>#N/A Requesting Data...3489210823</v>
        <stp/>
        <stp>BDP|5671180968928851792</stp>
        <tr r="K86" s="2"/>
        <tr r="K86" s="2"/>
        <tr r="K222" s="2"/>
        <tr r="K222" s="2"/>
      </tp>
      <tp t="s">
        <v>#N/A Requesting Data...4025996298</v>
        <stp/>
        <stp>BDP|2523523385546788424</stp>
        <tr r="AL136" s="2"/>
      </tp>
      <tp t="s">
        <v>#N/A Requesting Data...3552719599</v>
        <stp/>
        <stp>BDP|8266489709350500116</stp>
        <tr r="AC80" s="2"/>
        <tr r="AC80" s="2"/>
      </tp>
      <tp t="s">
        <v>#N/A Requesting Data...4158035019</v>
        <stp/>
        <stp>BDP|1052642342929855796</stp>
        <tr r="F48" s="2"/>
        <tr r="F224" s="2"/>
      </tp>
      <tp t="s">
        <v>#N/A Requesting Data...2447719421</v>
        <stp/>
        <stp>BDP|9343416375327942098</stp>
        <tr r="AM7" s="3"/>
        <tr r="AM7" s="3"/>
        <tr r="AM7" s="3"/>
      </tp>
      <tp t="s">
        <v>#N/A Requesting Data...3106859667</v>
        <stp/>
        <stp>BDP|4018915328986750494</stp>
        <tr r="W63" s="1"/>
      </tp>
      <tp t="s">
        <v>#N/A Requesting Data...3900960834</v>
        <stp/>
        <stp>BDP|4861898821463551020</stp>
        <tr r="AG6" s="3"/>
        <tr r="AG6" s="3"/>
        <tr r="AG6" s="3"/>
      </tp>
      <tp t="s">
        <v>#N/A Requesting Data...3614400774</v>
        <stp/>
        <stp>BDP|3650532822350798973</stp>
        <tr r="AA190" s="1"/>
      </tp>
      <tp t="s">
        <v>#N/A N/A</v>
        <stp/>
        <stp>BDP|3126613971458479721</stp>
        <tr r="J164" s="1"/>
      </tp>
      <tp t="s">
        <v>#N/A Requesting Data...3667723019</v>
        <stp/>
        <stp>BDP|5606850766967038129</stp>
        <tr r="AL98" s="3"/>
        <tr r="AL98" s="3"/>
        <tr r="AL98" s="3"/>
      </tp>
      <tp t="s">
        <v>#N/A Requesting Data...3179804111</v>
        <stp/>
        <stp>BDP|1010807815424601141</stp>
        <tr r="AK36" s="2"/>
        <tr r="AK36" s="2"/>
        <tr r="AK36" s="2"/>
        <tr r="AK96" s="2"/>
        <tr r="AK96" s="2"/>
        <tr r="AK96" s="2"/>
        <tr r="AK126" s="2"/>
        <tr r="AK126" s="2"/>
        <tr r="AK126" s="2"/>
      </tp>
      <tp t="s">
        <v>#N/A Requesting Data...1892658761</v>
        <stp/>
        <stp>BDP|6587369617391077830</stp>
        <tr r="V69" s="3"/>
        <tr r="V43" s="3"/>
        <tr r="V77" s="3"/>
        <tr r="V61" s="3"/>
      </tp>
      <tp t="s">
        <v>#N/A Requesting Data...3117362043</v>
        <stp/>
        <stp>BDP|2076404984410565364</stp>
        <tr r="Q136" s="2"/>
      </tp>
      <tp t="s">
        <v>#N/A N/A</v>
        <stp/>
        <stp>BDP|9197900937058855698</stp>
        <tr r="J12" s="1"/>
        <tr r="J128" s="1"/>
      </tp>
      <tp t="s">
        <v>#N/A Requesting Data...3660920139</v>
        <stp/>
        <stp>BDP|5663133286744520516</stp>
        <tr r="AK61" s="2"/>
        <tr r="AK61" s="2"/>
        <tr r="AK61" s="2"/>
      </tp>
      <tp t="s">
        <v>#N/A Requesting Data...3873940721</v>
        <stp/>
        <stp>BDP|4793266746877352834</stp>
        <tr r="Q157" s="2"/>
      </tp>
      <tp t="s">
        <v>#N/A Requesting Data...3832652419</v>
        <stp/>
        <stp>BDP|2264413394293405141</stp>
        <tr r="AS213" s="2"/>
        <tr r="AS214" s="2"/>
      </tp>
      <tp t="s">
        <v>#N/A Requesting Data...4198922567</v>
        <stp/>
        <stp>BDP|1432501810409764179</stp>
        <tr r="AH20" s="2"/>
        <tr r="AH158" s="2"/>
        <tr r="AH209" s="2"/>
        <tr r="AH231" s="2"/>
      </tp>
      <tp t="s">
        <v>#N/A Requesting Data...4169122822</v>
        <stp/>
        <stp>BDP|4940994897248137129</stp>
        <tr r="AQ19" s="2"/>
      </tp>
      <tp t="s">
        <v>#N/A Requesting Data...2650525532</v>
        <stp/>
        <stp>BDP|7220175589883109094</stp>
        <tr r="AL97" s="2"/>
      </tp>
      <tp t="s">
        <v>#N/A Requesting Data...4214999449</v>
        <stp/>
        <stp>BDP|7675621161768187203</stp>
        <tr r="BC18" s="2"/>
      </tp>
      <tp t="s">
        <v>#N/A Requesting Data...3789374829</v>
        <stp/>
        <stp>BDP|1887264699010047732</stp>
        <tr r="AM104" s="3"/>
        <tr r="AM104" s="3"/>
        <tr r="AM104" s="3"/>
        <tr r="AM26" s="3"/>
        <tr r="AM26" s="3"/>
        <tr r="AM26" s="3"/>
      </tp>
      <tp t="s">
        <v>#N/A Requesting Data...3104883453</v>
        <stp/>
        <stp>BDP|9890639188782458838</stp>
        <tr r="X182" s="1"/>
      </tp>
      <tp t="s">
        <v>#N/A Requesting Data...3465757035</v>
        <stp/>
        <stp>BDP|8418759985213069906</stp>
        <tr r="AJ39" s="3"/>
        <tr r="AJ39" s="3"/>
        <tr r="AJ39" s="3"/>
      </tp>
      <tp t="s">
        <v>#N/A Requesting Data...3869740480</v>
        <stp/>
        <stp>BDP|5177922822786767529</stp>
        <tr r="AO118" s="1"/>
        <tr r="AO184" s="1"/>
      </tp>
      <tp t="s">
        <v>#N/A Requesting Data...3249633833</v>
        <stp/>
        <stp>BDP|6648656047499720078</stp>
        <tr r="N205" s="2"/>
        <tr r="N205" s="2"/>
        <tr r="N206" s="2"/>
        <tr r="N206" s="2"/>
      </tp>
      <tp t="s">
        <v>#N/A Requesting Data...1840994928</v>
        <stp/>
        <stp>BDP|4295241293717457555</stp>
        <tr r="AC17" s="2"/>
        <tr r="AC17" s="2"/>
        <tr r="AC107" s="2"/>
        <tr r="AC107" s="2"/>
      </tp>
      <tp t="s">
        <v>#N/A Requesting Data...3377547404</v>
        <stp/>
        <stp>BDP|8644211997708463605</stp>
        <tr r="Q22" s="5"/>
      </tp>
      <tp t="s">
        <v>#N/A Requesting Data...4008905593</v>
        <stp/>
        <stp>BDP|2683219548911213899</stp>
        <tr r="I103" s="2"/>
      </tp>
      <tp t="s">
        <v>#N/A Requesting Data...3307022498</v>
        <stp/>
        <stp>BDP|4574555710558272560</stp>
        <tr r="W19" s="2"/>
      </tp>
      <tp t="s">
        <v>#N/A Requesting Data...4003932370</v>
        <stp/>
        <stp>BDP|8853297598539560781</stp>
        <tr r="F90" s="2"/>
        <tr r="F123" s="2"/>
        <tr r="F174" s="2"/>
        <tr r="F175" s="2"/>
      </tp>
      <tp t="s">
        <v>#N/A Requesting Data...4173946867</v>
        <stp/>
        <stp>BDP|7093338783035146457</stp>
        <tr r="AL5" s="2"/>
        <tr r="AL27" s="2"/>
        <tr r="AL101" s="2"/>
        <tr r="AL166" s="2"/>
        <tr r="AL167" s="2"/>
      </tp>
      <tp t="s">
        <v>#N/A Requesting Data...3712863552</v>
        <stp/>
        <stp>BDP|9303953089842894730</stp>
        <tr r="Q73" s="5"/>
      </tp>
      <tp t="s">
        <v>#N/A Requesting Data...3969981324</v>
        <stp/>
        <stp>BDP|8223672477205562131</stp>
        <tr r="Q26" s="2"/>
        <tr r="Q52" s="2"/>
      </tp>
      <tp t="s">
        <v>#N/A Requesting Data...3026813013</v>
        <stp/>
        <stp>BDP|5064980201022458396</stp>
        <tr r="AV145" s="2"/>
        <tr r="AV145" s="2"/>
      </tp>
      <tp t="s">
        <v>#N/A Requesting Data...4051142397</v>
        <stp/>
        <stp>BDP|9120660531491023021</stp>
        <tr r="F30" s="9"/>
        <tr r="F31" s="9"/>
        <tr r="F29" s="3"/>
        <tr r="F35" s="3"/>
        <tr r="F62" s="3"/>
        <tr r="F89" s="3"/>
        <tr r="F95" s="3"/>
      </tp>
      <tp t="s">
        <v>#N/A Requesting Data...3052490465</v>
        <stp/>
        <stp>BDP|5521990104050843142</stp>
        <tr r="AD43" s="3"/>
        <tr r="AD43" s="3"/>
        <tr r="AD43" s="3"/>
        <tr r="AD61" s="3"/>
        <tr r="AD61" s="3"/>
        <tr r="AD61" s="3"/>
        <tr r="AD69" s="3"/>
        <tr r="AD69" s="3"/>
        <tr r="AD69" s="3"/>
        <tr r="AD77" s="3"/>
        <tr r="AD77" s="3"/>
        <tr r="AD77" s="3"/>
      </tp>
      <tp t="s">
        <v>#N/A Requesting Data...4027382000</v>
        <stp/>
        <stp>BDP|9026125103430339564</stp>
        <tr r="AG66" s="2"/>
        <tr r="AG66" s="2"/>
        <tr r="AG66" s="2"/>
      </tp>
      <tp t="s">
        <v>#N/A Requesting Data...3714204697</v>
        <stp/>
        <stp>BDP|4913826233552821047</stp>
        <tr r="AK226" s="2"/>
        <tr r="AK226" s="2"/>
        <tr r="AK226" s="2"/>
      </tp>
      <tp t="s">
        <v>#N/A Requesting Data...2427996398</v>
        <stp/>
        <stp>BDP|9759922670829680370</stp>
        <tr r="AH47" s="3"/>
        <tr r="AH47" s="3"/>
        <tr r="AH47" s="3"/>
        <tr r="AH73" s="3"/>
        <tr r="AH73" s="3"/>
        <tr r="AH73" s="3"/>
        <tr r="AH96" s="3"/>
        <tr r="AH96" s="3"/>
        <tr r="AH96" s="3"/>
      </tp>
      <tp t="s">
        <v>#N/A Requesting Data...3799543887</v>
        <stp/>
        <stp>BDP|8263025412580097468</stp>
        <tr r="H88" s="1"/>
        <tr r="H155" s="1"/>
      </tp>
      <tp t="s">
        <v>#N/A Requesting Data...3147253151</v>
        <stp/>
        <stp>BDP|3395659475759493638</stp>
        <tr r="I182" s="1"/>
      </tp>
      <tp t="s">
        <v>#N/A Requesting Data...3708762385</v>
        <stp/>
        <stp>BDP|5793484549788210012</stp>
        <tr r="AD46" s="3"/>
        <tr r="AD46" s="3"/>
        <tr r="AD46" s="3"/>
      </tp>
      <tp t="s">
        <v>#N/A Requesting Data...1935953983</v>
        <stp/>
        <stp>BDP|1120535591137399756</stp>
        <tr r="AG100" s="2"/>
        <tr r="AG100" s="2"/>
        <tr r="AG100" s="2"/>
        <tr r="AG147" s="2"/>
        <tr r="AG147" s="2"/>
        <tr r="AG147" s="2"/>
        <tr r="AG165" s="2"/>
        <tr r="AG165" s="2"/>
        <tr r="AG165" s="2"/>
        <tr r="AG221" s="2"/>
        <tr r="AG221" s="2"/>
        <tr r="AG221" s="2"/>
      </tp>
      <tp t="s">
        <v>#N/A Requesting Data...3264984892</v>
        <stp/>
        <stp>BDP|7898892539465918444</stp>
        <tr r="Y27" s="5"/>
        <tr r="Y27" s="5"/>
        <tr r="Y27" s="5"/>
      </tp>
      <tp t="s">
        <v>#N/A Requesting Data...3292325342</v>
        <stp/>
        <stp>BDP|1270815017196086311</stp>
        <tr r="AC53" s="2"/>
        <tr r="AC53" s="2"/>
      </tp>
      <tp t="s">
        <v>#N/A Requesting Data...3466198950</v>
        <stp/>
        <stp>BDP|4758220375509482512</stp>
        <tr r="AM60" s="1"/>
        <tr r="AM60" s="1"/>
      </tp>
      <tp t="s">
        <v>#N/A Requesting Data...3033808918</v>
        <stp/>
        <stp>BDP|3655665053539192471</stp>
        <tr r="AO19" s="2"/>
      </tp>
      <tp t="s">
        <v>#N/A Requesting Data...3487752669</v>
        <stp/>
        <stp>BDP|2885791754629443447</stp>
        <tr r="AM47" s="3"/>
        <tr r="AM47" s="3"/>
        <tr r="AM47" s="3"/>
        <tr r="AM73" s="3"/>
        <tr r="AM73" s="3"/>
        <tr r="AM73" s="3"/>
        <tr r="AM96" s="3"/>
        <tr r="AM96" s="3"/>
        <tr r="AM96" s="3"/>
      </tp>
      <tp t="s">
        <v>#N/A Requesting Data...3546159241</v>
        <stp/>
        <stp>BDP|9148503413187414738</stp>
        <tr r="AL19" s="2"/>
      </tp>
      <tp t="s">
        <v>#N/A Requesting Data...4107580084</v>
        <stp/>
        <stp>BDP|6762967929934932444</stp>
        <tr r="Q88" s="3"/>
      </tp>
      <tp t="s">
        <v>#N/A Requesting Data...1869347891</v>
        <stp/>
        <stp>BDP|7048699474389071288</stp>
        <tr r="AE123" s="1"/>
        <tr r="AE185" s="1"/>
      </tp>
      <tp t="s">
        <v>#N/A Requesting Data...1918572763</v>
        <stp/>
        <stp>BDP|6611360263259101772</stp>
        <tr r="Z155" s="1"/>
        <tr r="Z88" s="1"/>
      </tp>
      <tp t="s">
        <v>#N/A Requesting Data...3818518221</v>
        <stp/>
        <stp>BDP|8596772554465184226</stp>
        <tr r="V57" s="2"/>
      </tp>
      <tp t="s">
        <v>#N/A Requesting Data...3544417666</v>
        <stp/>
        <stp>BDP|1987866876970952353</stp>
        <tr r="Q82" s="1"/>
      </tp>
      <tp t="s">
        <v>#N/A Requesting Data...3897780224</v>
        <stp/>
        <stp>BDP|3176275631707768853</stp>
        <tr r="AS3" s="1"/>
        <tr r="AS75" s="1"/>
        <tr r="L3" s="1"/>
        <tr r="L75" s="1"/>
      </tp>
      <tp t="s">
        <v>#N/A Requesting Data...3507989823</v>
        <stp/>
        <stp>BDP|9347999866518017399</stp>
        <tr r="AJ56" s="2"/>
        <tr r="AJ98" s="2"/>
      </tp>
      <tp t="s">
        <v>#N/A Requesting Data...3480444866</v>
        <stp/>
        <stp>BDP|5715054027052538855</stp>
        <tr r="Q192" s="1"/>
      </tp>
      <tp t="s">
        <v>#N/A Requesting Data...3303910949</v>
        <stp/>
        <stp>BDP|8194785077051969429</stp>
        <tr r="V207" s="1"/>
      </tp>
      <tp t="s">
        <v>#N/A Requesting Data...4092680230</v>
        <stp/>
        <stp>BDP|1379137927236256905</stp>
        <tr r="K166" s="1"/>
      </tp>
      <tp t="s">
        <v>#N/A Requesting Data...3257942553</v>
        <stp/>
        <stp>BDP|5609508104225577829</stp>
        <tr r="AM145" s="1"/>
        <tr r="AM145" s="1"/>
      </tp>
      <tp t="s">
        <v>#N/A Requesting Data...3347480891</v>
        <stp/>
        <stp>BDP|5037892666247220186</stp>
        <tr r="I201" s="2"/>
      </tp>
      <tp t="s">
        <v>#N/A Requesting Data...3280348872</v>
        <stp/>
        <stp>BDP|5876716066249357091</stp>
        <tr r="AD129" s="2"/>
        <tr r="AD129" s="2"/>
        <tr r="AD129" s="2"/>
      </tp>
      <tp t="s">
        <v>#N/A Requesting Data...4079263362</v>
        <stp/>
        <stp>BDP|8910401079677541105</stp>
        <tr r="H93" s="1"/>
        <tr r="H93" s="1"/>
      </tp>
      <tp t="s">
        <v>#N/A Requesting Data...3446295388</v>
        <stp/>
        <stp>BDP|7115675720799253711</stp>
        <tr r="F20" s="5"/>
      </tp>
      <tp t="s">
        <v>#N/A N/A</v>
        <stp/>
        <stp>BDP|2668261249589938056</stp>
        <tr r="J54" s="1"/>
      </tp>
      <tp t="s">
        <v>#N/A Requesting Data...3598203020</v>
        <stp/>
        <stp>BDP|4739467005294546944</stp>
        <tr r="F106" s="2"/>
      </tp>
      <tp t="s">
        <v>#N/A Requesting Data...3923749592</v>
        <stp/>
        <stp>BDP|6463075886144833787</stp>
        <tr r="M46" s="1"/>
        <tr r="M46" s="1"/>
      </tp>
      <tp t="s">
        <v>#N/A Requesting Data...4099023299</v>
        <stp/>
        <stp>BDP|9687652271985726007</stp>
        <tr r="AQ23" s="3"/>
        <tr r="AQ23" s="3"/>
        <tr r="AQ23" s="3"/>
      </tp>
      <tp t="s">
        <v>#N/A Requesting Data...3908934707</v>
        <stp/>
        <stp>BDP|9611051091716085884</stp>
        <tr r="V58" s="3"/>
        <tr r="V71" s="3"/>
      </tp>
      <tp t="s">
        <v>#N/A N/A</v>
        <stp/>
        <stp>BDP|3473815800836799389</stp>
        <tr r="N126" s="1"/>
        <tr r="N168" s="1"/>
      </tp>
      <tp t="s">
        <v>#N/A Requesting Data...3133528531</v>
        <stp/>
        <stp>BDP|6305265586061991301</stp>
        <tr r="AD99" s="2"/>
        <tr r="AD99" s="2"/>
        <tr r="AD99" s="2"/>
      </tp>
      <tp t="s">
        <v>#N/A Requesting Data...3787232603</v>
        <stp/>
        <stp>BDP|2295125940990986930</stp>
        <tr r="Q102" s="2"/>
      </tp>
      <tp t="s">
        <v>#N/A Requesting Data...2554585596</v>
        <stp/>
        <stp>BDP|8777098439692856751</stp>
        <tr r="AK40" s="1"/>
        <tr r="AK40" s="1"/>
        <tr r="AK40" s="1"/>
        <tr r="AK81" s="1"/>
        <tr r="AK81" s="1"/>
        <tr r="AK81" s="1"/>
        <tr r="AK96" s="1"/>
        <tr r="AK96" s="1"/>
        <tr r="AK96" s="1"/>
        <tr r="AK97" s="1"/>
        <tr r="AK97" s="1"/>
        <tr r="AK97" s="1"/>
      </tp>
      <tp t="s">
        <v>#N/A Requesting Data...3547522339</v>
        <stp/>
        <stp>BDP|1468686854129695544</stp>
        <tr r="AI50" s="2"/>
      </tp>
      <tp t="s">
        <v>#N/A Requesting Data...3886878233</v>
        <stp/>
        <stp>BDP|1707809576793806330</stp>
        <tr r="AF36" s="3"/>
        <tr r="AF36" s="3"/>
      </tp>
      <tp t="s">
        <v>#N/A Requesting Data...3849312547</v>
        <stp/>
        <stp>BDP|4663271816609969046</stp>
        <tr r="V7" s="2"/>
      </tp>
      <tp t="s">
        <v>#N/A Requesting Data...3633292042</v>
        <stp/>
        <stp>BDP|8957328011931570553</stp>
        <tr r="AL195" s="1"/>
      </tp>
      <tp t="s">
        <v>#N/A Requesting Data...4047796266</v>
        <stp/>
        <stp>BDP|3734316584196156092</stp>
        <tr r="M21" s="3"/>
        <tr r="M21" s="3"/>
        <tr r="M21" s="3"/>
      </tp>
      <tp t="s">
        <v>#N/A N/A</v>
        <stp/>
        <stp>BDP|5030559385807831123</stp>
        <tr r="N55" s="1"/>
      </tp>
      <tp t="s">
        <v>#N/A Requesting Data...3873633932</v>
        <stp/>
        <stp>BDP|4700209024103138989</stp>
        <tr r="AG90" s="2"/>
        <tr r="AG90" s="2"/>
        <tr r="AG90" s="2"/>
        <tr r="AG123" s="2"/>
        <tr r="AG123" s="2"/>
        <tr r="AG123" s="2"/>
        <tr r="AG174" s="2"/>
        <tr r="AG174" s="2"/>
        <tr r="AG174" s="2"/>
        <tr r="AG175" s="2"/>
        <tr r="AG175" s="2"/>
        <tr r="AG175" s="2"/>
      </tp>
      <tp t="s">
        <v>#N/A Requesting Data...3288263499</v>
        <stp/>
        <stp>BDP|2962317595960650619</stp>
        <tr r="BC93" s="2"/>
      </tp>
      <tp t="s">
        <v>#N/A Requesting Data...2988623480</v>
        <stp/>
        <stp>BDP|8611758936280824260</stp>
        <tr r="AE32" s="1"/>
        <tr r="AE142" s="1"/>
        <tr r="AE204" s="1"/>
      </tp>
      <tp t="s">
        <v>#N/A Requesting Data...3567997766</v>
        <stp/>
        <stp>BDP|6377830275161787695</stp>
        <tr r="H16" s="1"/>
        <tr r="H16" s="1"/>
        <tr r="H175" s="1"/>
        <tr r="H175" s="1"/>
      </tp>
      <tp t="s">
        <v>#N/A Requesting Data...2845739507</v>
        <stp/>
        <stp>BDP|9153098981798402760</stp>
        <tr r="H48" s="1"/>
      </tp>
      <tp t="s">
        <v>#N/A Requesting Data...3282648837</v>
        <stp/>
        <stp>BDP|4898998079841464572</stp>
        <tr r="AM11" s="3"/>
        <tr r="AM11" s="3"/>
        <tr r="AM11" s="3"/>
      </tp>
      <tp t="s">
        <v>#N/A Requesting Data...3962871179</v>
        <stp/>
        <stp>BDP|9022596077583499614</stp>
        <tr r="L207" s="2"/>
        <tr r="L207" s="2"/>
        <tr r="L207" s="2"/>
      </tp>
      <tp t="s">
        <v>#N/A Requesting Data...4015965354</v>
        <stp/>
        <stp>BDP|5738893494919075312</stp>
        <tr r="N152" s="1"/>
      </tp>
      <tp t="s">
        <v>#N/A Requesting Data...4130715418</v>
        <stp/>
        <stp>BDP|5135474968881750824</stp>
        <tr r="I21" s="5"/>
      </tp>
      <tp t="s">
        <v>#N/A Requesting Data...4255982724</v>
        <stp/>
        <stp>BDP|3513457282350895112</stp>
        <tr r="V46" s="3"/>
      </tp>
      <tp t="s">
        <v>#N/A Requesting Data...3738255135</v>
        <stp/>
        <stp>BDP|6416264893914902732</stp>
        <tr r="J31" s="2"/>
      </tp>
      <tp t="s">
        <v>#N/A Requesting Data...3402559532</v>
        <stp/>
        <stp>BDP|5288391486675072566</stp>
        <tr r="AQ44" s="2"/>
      </tp>
      <tp t="s">
        <v>#N/A Requesting Data...2936798861</v>
        <stp/>
        <stp>BDP|2020717281434307780</stp>
        <tr r="BC20" s="2"/>
        <tr r="BC158" s="2"/>
        <tr r="BC209" s="2"/>
        <tr r="BC231" s="2"/>
      </tp>
      <tp t="s">
        <v>#N/A Requesting Data...3716000263</v>
        <stp/>
        <stp>BDP|5877485698557533165</stp>
        <tr r="I58" s="2"/>
      </tp>
      <tp t="s">
        <v>#N/A Requesting Data...3375357580</v>
        <stp/>
        <stp>BDP|3311597984672187249</stp>
        <tr r="F24" s="1"/>
      </tp>
      <tp t="s">
        <v>#N/A Requesting Data...3399611815</v>
        <stp/>
        <stp>BDP|8224874576741923810</stp>
        <tr r="Y26" s="5"/>
        <tr r="Y26" s="5"/>
        <tr r="Y26" s="5"/>
      </tp>
      <tp t="s">
        <v>#N/A Requesting Data...3354237049</v>
        <stp/>
        <stp>BDP|4073792663739528242</stp>
        <tr r="J49" s="5"/>
      </tp>
      <tp t="s">
        <v>#N/A Requesting Data...3377812390</v>
        <stp/>
        <stp>BDP|7900398490834818734</stp>
        <tr r="AR110" s="3"/>
        <tr r="AR110" s="3"/>
        <tr r="AR110" s="3"/>
        <tr r="AR106" s="3"/>
        <tr r="AR106" s="3"/>
        <tr r="AR106" s="3"/>
        <tr r="AR107" s="3"/>
        <tr r="AR107" s="3"/>
        <tr r="AR107" s="3"/>
        <tr r="AR108" s="3"/>
        <tr r="AR108" s="3"/>
        <tr r="AR108" s="3"/>
        <tr r="AR109" s="3"/>
        <tr r="AR109" s="3"/>
        <tr r="AR109" s="3"/>
      </tp>
      <tp t="s">
        <v>#N/A Requesting Data...3070590203</v>
        <stp/>
        <stp>BDP|2238853494509117490</stp>
        <tr r="AQ64" s="2"/>
      </tp>
      <tp t="s">
        <v>#N/A Requesting Data...3652453720</v>
        <stp/>
        <stp>BDP|4847827955687111053</stp>
        <tr r="N47" s="2"/>
        <tr r="N47" s="2"/>
      </tp>
      <tp t="s">
        <v>#N/A N/A</v>
        <stp/>
        <stp>BDP|9953614496039503106</stp>
        <tr r="J33" s="1"/>
        <tr r="J137" s="1"/>
        <tr r="J202" s="1"/>
      </tp>
      <tp t="s">
        <v>#N/A Requesting Data...3160654025</v>
        <stp/>
        <stp>BDP|8776058551684208790</stp>
        <tr r="BC102" s="2"/>
      </tp>
      <tp t="s">
        <v>#N/A Requesting Data...4293028189</v>
        <stp/>
        <stp>BDP|3173766626498147088</stp>
        <tr r="M54" s="2"/>
        <tr r="M54" s="2"/>
        <tr r="M54" s="2"/>
      </tp>
      <tp t="s">
        <v>#N/A Requesting Data...4053073871</v>
        <stp/>
        <stp>BDP|4053545794574073288</stp>
        <tr r="AU72" s="3"/>
        <tr r="AU72" s="3"/>
        <tr r="AU83" s="3"/>
        <tr r="AU83" s="3"/>
        <tr r="AU92" s="3"/>
        <tr r="AU92" s="3"/>
      </tp>
      <tp t="s">
        <v>#N/A Requesting Data...3754075408</v>
        <stp/>
        <stp>BDP|6683171089548127912</stp>
        <tr r="E100" s="2"/>
        <tr r="E147" s="2"/>
        <tr r="E165" s="2"/>
        <tr r="E221" s="2"/>
      </tp>
      <tp t="s">
        <v>#N/A N/A</v>
        <stp/>
        <stp>BDP|7961712515258199740</stp>
        <tr r="J92" s="1"/>
      </tp>
      <tp t="s">
        <v>#N/A Requesting Data...476059974</v>
        <stp/>
        <stp>BDP|2723839354637029680</stp>
        <tr r="AS105" s="1"/>
        <tr r="L105" s="1"/>
        <tr r="L105" s="1"/>
        <tr r="L160" s="1"/>
        <tr r="L160" s="1"/>
        <tr r="AS160" s="1"/>
      </tp>
      <tp t="s">
        <v>#N/A Requesting Data...3215224526</v>
        <stp/>
        <stp>BDP|6204546451208947061</stp>
        <tr r="AO81" s="2"/>
      </tp>
      <tp t="s">
        <v>#N/A Requesting Data...3679914966</v>
        <stp/>
        <stp>BDP|6025563369308028371</stp>
        <tr r="W73" s="1"/>
      </tp>
      <tp t="s">
        <v>#N/A Requesting Data...3480572567</v>
        <stp/>
        <stp>BDP|4644056624881782983</stp>
        <tr r="I5" s="2"/>
        <tr r="I27" s="2"/>
        <tr r="I101" s="2"/>
        <tr r="I166" s="2"/>
        <tr r="I167" s="2"/>
      </tp>
      <tp t="s">
        <v>#N/A Requesting Data...3219094834</v>
        <stp/>
        <stp>BDP|5532947346124638296</stp>
        <tr r="F82" s="1"/>
      </tp>
      <tp t="s">
        <v>#N/A Requesting Data...3092682797</v>
        <stp/>
        <stp>BDP|9133766814220364183</stp>
        <tr r="Q101" s="5"/>
        <tr r="Q76" s="5"/>
      </tp>
      <tp t="s">
        <v>#N/A Requesting Data...4052019928</v>
        <stp/>
        <stp>BDP|9851655645484800186</stp>
        <tr r="M196" s="2"/>
        <tr r="M196" s="2"/>
        <tr r="M196" s="2"/>
        <tr r="M197" s="2"/>
        <tr r="M197" s="2"/>
        <tr r="M197" s="2"/>
        <tr r="M198" s="2"/>
        <tr r="M198" s="2"/>
        <tr r="M198" s="2"/>
      </tp>
      <tp t="s">
        <v>#N/A N/A</v>
        <stp/>
        <stp>BDP|2544377048723722852</stp>
        <tr r="N103" s="1"/>
        <tr r="N104" s="1"/>
        <tr r="N110" s="1"/>
        <tr r="N117" s="1"/>
        <tr r="N181" s="1"/>
      </tp>
      <tp t="s">
        <v>#N/A Requesting Data...2051471923</v>
        <stp/>
        <stp>BDP|8744195801710325743</stp>
        <tr r="AV4" s="2"/>
        <tr r="AV4" s="2"/>
        <tr r="AV4" s="2"/>
        <tr r="AV78" s="2"/>
        <tr r="AV78" s="2"/>
        <tr r="AV78" s="2"/>
        <tr r="AV110" s="2"/>
        <tr r="AV110" s="2"/>
        <tr r="AV110" s="2"/>
        <tr r="AV161" s="2"/>
        <tr r="AV161" s="2"/>
        <tr r="AV161" s="2"/>
        <tr r="AV162" s="2"/>
        <tr r="AV162" s="2"/>
        <tr r="AV162" s="2"/>
        <tr r="AV229" s="2"/>
        <tr r="AV229" s="2"/>
        <tr r="AV229" s="2"/>
      </tp>
      <tp t="s">
        <v>#N/A Requesting Data...2424845129</v>
        <stp/>
        <stp>BDP|9012406051730813617</stp>
        <tr r="AI151" s="2"/>
      </tp>
      <tp t="s">
        <v>#N/A Requesting Data...3610675232</v>
        <stp/>
        <stp>BDP|7358514870699851224</stp>
        <tr r="AH65" s="3"/>
        <tr r="AH65" s="3"/>
        <tr r="AH65" s="3"/>
      </tp>
      <tp t="s">
        <v>#N/A Requesting Data...4276696165</v>
        <stp/>
        <stp>BDP|6253278468644727830</stp>
        <tr r="BC135" s="2"/>
      </tp>
      <tp t="s">
        <v>#N/A Requesting Data...2604949902</v>
        <stp/>
        <stp>BDP|9276753042801406585</stp>
        <tr r="N10" s="1"/>
        <tr r="N134" s="1"/>
      </tp>
      <tp t="s">
        <v>#N/A Requesting Data...3606686163</v>
        <stp/>
        <stp>BDP|2856087138878026710</stp>
        <tr r="AR58" s="2"/>
      </tp>
      <tp t="s">
        <v>#N/A Requesting Data...3455707853</v>
        <stp/>
        <stp>BDP|1693275042011375893</stp>
        <tr r="K33" s="2"/>
        <tr r="K33" s="2"/>
        <tr r="K33" s="2"/>
      </tp>
      <tp t="s">
        <v>#N/A Requesting Data...3942908135</v>
        <stp/>
        <stp>BDP|6638363328760659979</stp>
        <tr r="AH39" s="2"/>
        <tr r="AH72" s="2"/>
      </tp>
      <tp t="s">
        <v>#N/A Requesting Data...3407423194</v>
        <stp/>
        <stp>BDP|5468116510113429888</stp>
        <tr r="AI4" s="2"/>
        <tr r="AI78" s="2"/>
        <tr r="AI110" s="2"/>
        <tr r="AI161" s="2"/>
        <tr r="AI162" s="2"/>
        <tr r="AI229" s="2"/>
      </tp>
      <tp t="s">
        <v>#N/A Requesting Data...3791403277</v>
        <stp/>
        <stp>BDP|5751880837887722765</stp>
        <tr r="W44" s="1"/>
      </tp>
      <tp t="s">
        <v>#N/A Requesting Data...3415399232</v>
        <stp/>
        <stp>BDP|4850277188258980875</stp>
        <tr r="AN104" s="3"/>
        <tr r="AN104" s="3"/>
        <tr r="AN104" s="3"/>
        <tr r="AN26" s="3"/>
        <tr r="AN26" s="3"/>
        <tr r="AN26" s="3"/>
      </tp>
      <tp t="s">
        <v>#N/A Requesting Data...3490464977</v>
        <stp/>
        <stp>BDP|3821679612663721932</stp>
        <tr r="AR121" s="2"/>
        <tr r="AR186" s="2"/>
        <tr r="AR187" s="2"/>
      </tp>
      <tp t="s">
        <v>#N/A N/A</v>
        <stp/>
        <stp>BDP|9354939232705943823</stp>
        <tr r="J77" s="1"/>
        <tr r="J171" s="1"/>
      </tp>
      <tp t="s">
        <v>#N/A Requesting Data...3913800028</v>
        <stp/>
        <stp>BDP|2365798541658313716</stp>
        <tr r="AS85" s="2"/>
      </tp>
      <tp t="s">
        <v>#N/A N/A</v>
        <stp/>
        <stp>BDP|3158608686734945771</stp>
        <tr r="J70" s="1"/>
      </tp>
      <tp t="s">
        <v>#N/A Requesting Data...2050902485</v>
        <stp/>
        <stp>BDP|2549633796907087499</stp>
        <tr r="J16" s="2"/>
        <tr r="J94" s="2"/>
        <tr r="J202" s="2"/>
        <tr r="J220" s="2"/>
        <tr r="J232" s="2"/>
      </tp>
      <tp t="s">
        <v>#N/A Requesting Data...3896087245</v>
        <stp/>
        <stp>BDP|1772336118878091551</stp>
        <tr r="Q58" s="2"/>
      </tp>
      <tp t="s">
        <v>#N/A Requesting Data...2417171095</v>
        <stp/>
        <stp>BDP|3299993195625085877</stp>
        <tr r="AO145" s="1"/>
      </tp>
      <tp t="s">
        <v>#N/A Requesting Data...3395435207</v>
        <stp/>
        <stp>BDP|9907725562177435145</stp>
        <tr r="AJ51" s="2"/>
      </tp>
      <tp t="s">
        <v>#N/A Requesting Data...3098236557</v>
        <stp/>
        <stp>BDP|7415967738962390103</stp>
        <tr r="AN41" s="2"/>
        <tr r="AN75" s="2"/>
        <tr r="AN115" s="2"/>
        <tr r="AN138" s="2"/>
        <tr r="AN200" s="2"/>
      </tp>
      <tp t="s">
        <v>#N/A Requesting Data...2560562435</v>
        <stp/>
        <stp>BDP|9226491321378204915</stp>
        <tr r="V94" s="2"/>
        <tr r="V232" s="2"/>
        <tr r="V16" s="2"/>
        <tr r="V220" s="2"/>
        <tr r="V202" s="2"/>
      </tp>
      <tp t="s">
        <v>#N/A Requesting Data...4265015725</v>
        <stp/>
        <stp>BDP|8238715710276239682</stp>
        <tr r="E156" s="1"/>
      </tp>
      <tp t="s">
        <v>#N/A Requesting Data...4117730999</v>
        <stp/>
        <stp>BDP|3856845175441888389</stp>
        <tr r="AO165" s="1"/>
      </tp>
      <tp t="s">
        <v>#N/A Requesting Data...3070065870</v>
        <stp/>
        <stp>BDP|1420924460486706686</stp>
        <tr r="N182" s="2"/>
        <tr r="N182" s="2"/>
      </tp>
      <tp t="s">
        <v>#N/A Requesting Data...3693603359</v>
        <stp/>
        <stp>BDP|9637074274986413689</stp>
        <tr r="Q29" s="3"/>
        <tr r="Q35" s="3"/>
        <tr r="Q62" s="3"/>
        <tr r="Q89" s="3"/>
        <tr r="Q95" s="3"/>
      </tp>
      <tp t="s">
        <v>#N/A N/A</v>
        <stp/>
        <stp>BDP|4908858264480064461</stp>
        <tr r="M103" s="1"/>
        <tr r="M103" s="1"/>
        <tr r="M104" s="1"/>
        <tr r="M104" s="1"/>
        <tr r="M110" s="1"/>
        <tr r="M110" s="1"/>
        <tr r="M117" s="1"/>
        <tr r="M117" s="1"/>
        <tr r="M181" s="1"/>
        <tr r="M181" s="1"/>
      </tp>
      <tp t="s">
        <v>#N/A Requesting Data...4200155492</v>
        <stp/>
        <stp>BDP|2820992083565465888</stp>
        <tr r="AU41" s="2"/>
        <tr r="AU41" s="2"/>
        <tr r="AU41" s="2"/>
        <tr r="AU75" s="2"/>
        <tr r="AU75" s="2"/>
        <tr r="AU75" s="2"/>
        <tr r="AU115" s="2"/>
        <tr r="AU115" s="2"/>
        <tr r="AU115" s="2"/>
        <tr r="AU138" s="2"/>
        <tr r="AU138" s="2"/>
        <tr r="AU138" s="2"/>
        <tr r="AU200" s="2"/>
        <tr r="AU200" s="2"/>
        <tr r="AU200" s="2"/>
      </tp>
      <tp t="s">
        <v>#N/A Requesting Data...3695067138</v>
        <stp/>
        <stp>BDP|9334495476501685546</stp>
        <tr r="AR58" s="3"/>
        <tr r="AR58" s="3"/>
        <tr r="AR58" s="3"/>
        <tr r="AR71" s="3"/>
        <tr r="AR71" s="3"/>
        <tr r="AR71" s="3"/>
      </tp>
      <tp t="s">
        <v>#N/A Requesting Data...3338088214</v>
        <stp/>
        <stp>BDP|4744786792730598461</stp>
        <tr r="M31" s="1"/>
        <tr r="M31" s="1"/>
        <tr r="M141" s="1"/>
        <tr r="M141" s="1"/>
        <tr r="M203" s="1"/>
        <tr r="M203" s="1"/>
      </tp>
      <tp t="s">
        <v>#N/A Requesting Data...4078276730</v>
        <stp/>
        <stp>BDP|2949753457058692633</stp>
        <tr r="AR42" s="2"/>
        <tr r="AR76" s="2"/>
      </tp>
      <tp t="s">
        <v>#N/A Requesting Data...3736917111</v>
        <stp/>
        <stp>BDP|2988400973428016741</stp>
        <tr r="N157" s="2"/>
        <tr r="N157" s="2"/>
        <tr r="N157" s="2"/>
      </tp>
      <tp t="s">
        <v>#N/A Requesting Data...4035308977</v>
        <stp/>
        <stp>BDP|5946936611201698235</stp>
        <tr r="K6" s="3"/>
      </tp>
      <tp t="s">
        <v>#N/A Requesting Data...3331454331</v>
        <stp/>
        <stp>BDP|8081195244555142623</stp>
        <tr r="Q25" s="5"/>
      </tp>
      <tp t="s">
        <v>#N/A N/A</v>
        <stp/>
        <stp>BDP|1269568809878280211</stp>
        <tr r="D4" s="10"/>
      </tp>
      <tp t="s">
        <v>#N/A Requesting Data...3209414803</v>
        <stp/>
        <stp>BDP|5848821478982447686</stp>
        <tr r="AF191" s="2"/>
        <tr r="AF191" s="2"/>
        <tr r="AF191" s="2"/>
        <tr r="AF192" s="2"/>
        <tr r="AF192" s="2"/>
        <tr r="AF192" s="2"/>
      </tp>
      <tp t="s">
        <v>#N/A Requesting Data...3236908953</v>
        <stp/>
        <stp>BDP|4415939699868962295</stp>
        <tr r="BC23" s="3"/>
      </tp>
      <tp t="s">
        <v>#N/A Requesting Data...3948003447</v>
        <stp/>
        <stp>BDP|9851736372717172060</stp>
        <tr r="Q8" s="2"/>
      </tp>
      <tp t="s">
        <v>#N/A Requesting Data...3724264784</v>
        <stp/>
        <stp>BDP|3977433358015980958</stp>
        <tr r="AQ170" s="2"/>
      </tp>
      <tp t="s">
        <v>#N/A Requesting Data...3468778537</v>
        <stp/>
        <stp>BDP|3383528358269675411</stp>
        <tr r="Q53" s="2"/>
      </tp>
      <tp t="s">
        <v>#N/A N/A</v>
        <stp/>
        <stp>BDP|5442502747982923849</stp>
        <tr r="N54" s="1"/>
      </tp>
      <tp t="s">
        <v>#N/A Requesting Data...3805979369</v>
        <stp/>
        <stp>BDP|9869552882392902883</stp>
        <tr r="E37" s="9"/>
      </tp>
      <tp t="s">
        <v>#N/A Requesting Data...1045688759</v>
        <stp/>
        <stp>BDP|5927379315709006045</stp>
        <tr r="AU102" s="1"/>
        <tr r="AU102" s="1"/>
        <tr r="AU102" s="1"/>
        <tr r="AU108" s="1"/>
        <tr r="AU108" s="1"/>
        <tr r="AU108" s="1"/>
      </tp>
      <tp t="s">
        <v>#N/A Requesting Data...3277634215</v>
        <stp/>
        <stp>BDP|8131552656362428491</stp>
        <tr r="F62" s="1"/>
      </tp>
      <tp t="s">
        <v>#N/A Requesting Data...3992271095</v>
        <stp/>
        <stp>BDP|1056519779329480434</stp>
        <tr r="W156" s="1"/>
      </tp>
      <tp t="s">
        <v>#N/A Requesting Data...3127640459</v>
        <stp/>
        <stp>BDP|6195804228900070261</stp>
        <tr r="AJ25" s="3"/>
        <tr r="AJ25" s="3"/>
        <tr r="AJ25" s="3"/>
      </tp>
      <tp t="s">
        <v>#N/A Requesting Data...4103319865</v>
        <stp/>
        <stp>BDP|8002612929914463638</stp>
        <tr r="AK8" s="2"/>
        <tr r="AK8" s="2"/>
        <tr r="AK8" s="2"/>
      </tp>
      <tp t="s">
        <v>#N/A Requesting Data...3168300000</v>
        <stp/>
        <stp>BDP|8337900002718974774</stp>
        <tr r="J19" s="9"/>
        <tr r="J43" s="9"/>
      </tp>
      <tp t="s">
        <v>#N/A Requesting Data...3287548676</v>
        <stp/>
        <stp>BDP|1586869374983961319</stp>
        <tr r="M60" s="2"/>
        <tr r="M60" s="2"/>
        <tr r="M60" s="2"/>
      </tp>
      <tp t="s">
        <v>#N/A Requesting Data...3403405622</v>
        <stp/>
        <stp>BDP|4483818458306536176</stp>
        <tr r="F38" s="2"/>
        <tr r="F71" s="2"/>
        <tr r="F9" s="9"/>
      </tp>
      <tp t="s">
        <v>#N/A Requesting Data...3643857763</v>
        <stp/>
        <stp>BDP|3588332492540145792</stp>
        <tr r="I157" s="1"/>
      </tp>
      <tp t="s">
        <v>#N/A Requesting Data...3151345446</v>
        <stp/>
        <stp>BDP|1252602289106080776</stp>
        <tr r="J119" s="2"/>
        <tr r="J160" s="2"/>
      </tp>
      <tp t="s">
        <v>#N/A Requesting Data...3622504653</v>
        <stp/>
        <stp>BDP|7994231580484014765</stp>
        <tr r="AQ135" s="2"/>
      </tp>
      <tp t="s">
        <v>#N/A Requesting Data...3637773406</v>
        <stp/>
        <stp>BDP|1130832376081084181</stp>
        <tr r="AJ16" s="2"/>
        <tr r="AJ94" s="2"/>
        <tr r="AJ202" s="2"/>
        <tr r="AJ220" s="2"/>
        <tr r="AJ232" s="2"/>
      </tp>
      <tp t="s">
        <v>#N/A Requesting Data...3595127972</v>
        <stp/>
        <stp>BDP|7808684730064990855</stp>
        <tr r="AF87" s="2"/>
        <tr r="AF87" s="2"/>
        <tr r="AF143" s="2"/>
        <tr r="AF143" s="2"/>
      </tp>
      <tp t="s">
        <v>#N/A Requesting Data...3536865880</v>
        <stp/>
        <stp>BDP|1822367916754335979</stp>
        <tr r="AD52" s="1"/>
      </tp>
      <tp t="s">
        <v>#N/A Requesting Data...3382617335</v>
        <stp/>
        <stp>BDP|4917129364529052432</stp>
        <tr r="E28" s="2"/>
      </tp>
      <tp t="s">
        <v>#N/A Requesting Data...4292287013</v>
        <stp/>
        <stp>BDP|2688142168228630301</stp>
        <tr r="Z86" s="1"/>
        <tr r="Z119" s="1"/>
      </tp>
      <tp t="s">
        <v>#N/A Requesting Data...2280877774</v>
        <stp/>
        <stp>BDP|1619897262183285232</stp>
        <tr r="AF35" s="2"/>
        <tr r="AF35" s="2"/>
        <tr r="AF35" s="2"/>
      </tp>
      <tp t="s">
        <v>#N/A Requesting Data...3469315464</v>
        <stp/>
        <stp>BDP|4841939878560771482</stp>
        <tr r="H15" s="1"/>
        <tr r="H71" s="1"/>
        <tr r="H180" s="1"/>
      </tp>
      <tp t="s">
        <v>#N/A Requesting Data...3525991367</v>
        <stp/>
        <stp>BDP|8992371857588107841</stp>
        <tr r="I113" s="5"/>
      </tp>
      <tp t="s">
        <v>#N/A Requesting Data...4197113840</v>
        <stp/>
        <stp>BDP|2635967151928527883</stp>
        <tr r="W153" s="1"/>
        <tr r="W191" s="1"/>
        <tr r="W8" s="1"/>
      </tp>
      <tp t="s">
        <v>#N/A Requesting Data...3190897163</v>
        <stp/>
        <stp>BDP|8990640715149342873</stp>
        <tr r="Q82" s="3"/>
      </tp>
      <tp t="s">
        <v>#N/A Requesting Data...3540902113</v>
        <stp/>
        <stp>BDP|9588169078258553929</stp>
        <tr r="Y183" s="1"/>
        <tr r="Y28" s="1"/>
      </tp>
      <tp t="s">
        <v>#N/A Requesting Data...3625756188</v>
        <stp/>
        <stp>BDP|5216590891552584533</stp>
        <tr r="E194" s="1"/>
      </tp>
      <tp t="s">
        <v>#N/A Requesting Data...4242707834</v>
        <stp/>
        <stp>BDP|6123541329059021600</stp>
        <tr r="V22" s="3"/>
      </tp>
      <tp t="s">
        <v>#N/A Requesting Data...4064055586</v>
        <stp/>
        <stp>BDP|6213317926779833013</stp>
        <tr r="AR23" s="2"/>
        <tr r="AR95" s="2"/>
        <tr r="AR156" s="2"/>
        <tr r="AR225" s="2"/>
      </tp>
      <tp t="s">
        <v>#N/A Requesting Data...4234617526</v>
        <stp/>
        <stp>BDP|2685733884096897552</stp>
        <tr r="Q56" s="2"/>
        <tr r="Q98" s="2"/>
      </tp>
      <tp t="s">
        <v>#N/A Requesting Data...3286324770</v>
        <stp/>
        <stp>BDP|5872960742553958597</stp>
        <tr r="J137" s="2"/>
      </tp>
      <tp t="s">
        <v>#N/A Requesting Data...3728535871</v>
        <stp/>
        <stp>BDP|1134807457213928134</stp>
        <tr r="Q168" s="2"/>
        <tr r="Q169" s="2"/>
      </tp>
      <tp t="s">
        <v>#N/A Requesting Data...3803700295</v>
        <stp/>
        <stp>BDP|4228780272999286360</stp>
        <tr r="W63" s="2"/>
      </tp>
      <tp t="s">
        <v>#N/A Requesting Data...3670076872</v>
        <stp/>
        <stp>BDP|7123241638218142006</stp>
        <tr r="AU196" s="2"/>
        <tr r="AU196" s="2"/>
        <tr r="AU196" s="2"/>
        <tr r="AU197" s="2"/>
        <tr r="AU197" s="2"/>
        <tr r="AU197" s="2"/>
        <tr r="AU198" s="2"/>
        <tr r="AU198" s="2"/>
        <tr r="AU198" s="2"/>
      </tp>
      <tp t="s">
        <v>#N/A Requesting Data...3124573906</v>
        <stp/>
        <stp>BDP|8710055699558760704</stp>
        <tr r="H23" s="1"/>
      </tp>
      <tp t="s">
        <v>#N/A Requesting Data...4182061526</v>
        <stp/>
        <stp>BDP|5933603985182826781</stp>
        <tr r="V65" s="1"/>
      </tp>
      <tp t="s">
        <v>#N/A Requesting Data...3463968830</v>
        <stp/>
        <stp>BDP|6699112191852918230</stp>
        <tr r="AF28" s="2"/>
        <tr r="AF28" s="2"/>
        <tr r="AF28" s="2"/>
      </tp>
      <tp t="s">
        <v>#N/A Requesting Data...3888669564</v>
        <stp/>
        <stp>BDP|2079124815528274494</stp>
        <tr r="AA54" s="1"/>
      </tp>
      <tp t="s">
        <v>#N/A Requesting Data...3434126414</v>
        <stp/>
        <stp>BDP|3587984356214422538</stp>
        <tr r="I79" s="1"/>
      </tp>
      <tp t="s">
        <v>#N/A Requesting Data...3943444580</v>
        <stp/>
        <stp>BDP|4836328885111613043</stp>
        <tr r="I19" s="1"/>
        <tr r="I57" s="1"/>
      </tp>
      <tp t="s">
        <v>#N/A Requesting Data...3811195925</v>
        <stp/>
        <stp>BDP|6896217327290277810</stp>
        <tr r="J72" s="3"/>
        <tr r="J72" s="3"/>
        <tr r="J83" s="3"/>
        <tr r="J83" s="3"/>
        <tr r="J92" s="3"/>
        <tr r="J92" s="3"/>
      </tp>
      <tp t="s">
        <v>#N/A Requesting Data...3266051549</v>
        <stp/>
        <stp>BDP|4550094509833875904</stp>
        <tr r="AH48" s="3"/>
        <tr r="AH48" s="3"/>
        <tr r="AH48" s="3"/>
      </tp>
      <tp t="s">
        <v>#N/A Requesting Data...3227502860</v>
        <stp/>
        <stp>BDP|7979977161533694546</stp>
        <tr r="AN140" s="2"/>
      </tp>
      <tp t="s">
        <v>#N/A Requesting Data...3373415326</v>
        <stp/>
        <stp>BDP|3593814374791564383</stp>
        <tr r="W130" s="2"/>
      </tp>
      <tp t="s">
        <v>#N/A Requesting Data...3557156730</v>
        <stp/>
        <stp>BDP|8015944096225631395</stp>
        <tr r="Y87" s="1"/>
      </tp>
      <tp t="s">
        <v>#N/A Requesting Data...4104667876</v>
        <stp/>
        <stp>BDP|2647635121538958000</stp>
        <tr r="AO29" s="3"/>
        <tr r="AO29" s="3"/>
        <tr r="AO29" s="3"/>
        <tr r="AO35" s="3"/>
        <tr r="AO35" s="3"/>
        <tr r="AO35" s="3"/>
        <tr r="AO62" s="3"/>
        <tr r="AO62" s="3"/>
        <tr r="AO62" s="3"/>
        <tr r="AO89" s="3"/>
        <tr r="AO89" s="3"/>
        <tr r="AO89" s="3"/>
        <tr r="AO95" s="3"/>
        <tr r="AO95" s="3"/>
        <tr r="AO95" s="3"/>
      </tp>
      <tp t="s">
        <v>#N/A Requesting Data...3214703400</v>
        <stp/>
        <stp>BDP|6212686664609710140</stp>
        <tr r="I29" s="2"/>
      </tp>
      <tp t="s">
        <v>#N/A Requesting Data...3086729553</v>
        <stp/>
        <stp>BDP|2715941928510073761</stp>
        <tr r="V88" s="1"/>
        <tr r="V155" s="1"/>
      </tp>
      <tp t="s">
        <v>#N/A Requesting Data...3420594789</v>
        <stp/>
        <stp>BDP|7783822786488943179</stp>
        <tr r="AD65" s="3"/>
        <tr r="AD65" s="3"/>
        <tr r="AD65" s="3"/>
      </tp>
      <tp t="s">
        <v>#N/A Requesting Data...3496520318</v>
        <stp/>
        <stp>BDP|6763184892781246124</stp>
        <tr r="AS24" s="3"/>
        <tr r="AS24" s="3"/>
        <tr r="AS24" s="3"/>
        <tr r="AS79" s="3"/>
        <tr r="AS79" s="3"/>
        <tr r="AS79" s="3"/>
      </tp>
      <tp t="s">
        <v>#N/A Requesting Data...3343224715</v>
        <stp/>
        <stp>BDP|6442174775878891634</stp>
        <tr r="I123" s="5"/>
      </tp>
      <tp t="s">
        <v>#N/A Requesting Data...4110136348</v>
        <stp/>
        <stp>BDP|4288513969549393040</stp>
        <tr r="X54" s="1"/>
      </tp>
      <tp t="s">
        <v>#N/A Requesting Data...3651253623</v>
        <stp/>
        <stp>BDP|5726158988296474438</stp>
        <tr r="AO32" s="2"/>
        <tr r="AO223" s="2"/>
        <tr r="AO233" s="2"/>
      </tp>
      <tp t="s">
        <v>#N/A Requesting Data...3334471220</v>
        <stp/>
        <stp>BDP|8924050803930753659</stp>
        <tr r="H20" s="5"/>
      </tp>
      <tp t="s">
        <v>#N/A Requesting Data...4185980864</v>
        <stp/>
        <stp>BDP|4731478892131784685</stp>
        <tr r="AC170" s="2"/>
        <tr r="AC170" s="2"/>
      </tp>
      <tp t="s">
        <v>#N/A Requesting Data...3755873520</v>
        <stp/>
        <stp>BDP|4564029618679421292</stp>
        <tr r="Q14" s="2"/>
        <tr r="Q117" s="2"/>
      </tp>
      <tp t="s">
        <v>#N/A Requesting Data...4283233609</v>
        <stp/>
        <stp>BDP|9305739200044459465</stp>
        <tr r="BC29" s="2"/>
      </tp>
      <tp t="s">
        <v>#N/A Requesting Data...3885112933</v>
        <stp/>
        <stp>BDP|2826197616838325467</stp>
        <tr r="N112" s="1"/>
        <tr r="N66" s="1"/>
      </tp>
      <tp t="s">
        <v>#N/A Requesting Data...3845589649</v>
        <stp/>
        <stp>BDP|9567011116574680262</stp>
        <tr r="AV34" s="3"/>
        <tr r="AV34" s="3"/>
      </tp>
      <tp t="s">
        <v>#N/A Requesting Data...2967914183</v>
        <stp/>
        <stp>BDP|3354674385481314209</stp>
        <tr r="AO98" s="1"/>
        <tr r="AO99" s="1"/>
        <tr r="AO109" s="1"/>
        <tr r="AO161" s="1"/>
      </tp>
      <tp t="s">
        <v>#N/A Requesting Data...3906358137</v>
        <stp/>
        <stp>BDP|8129529992703645957</stp>
        <tr r="K106" s="2"/>
        <tr r="K106" s="2"/>
      </tp>
      <tp t="s">
        <v>#N/A Requesting Data...3423679713</v>
        <stp/>
        <stp>BDP|2550950534792386455</stp>
        <tr r="H190" s="1"/>
      </tp>
      <tp t="s">
        <v>#N/A Requesting Data...3543589357</v>
        <stp/>
        <stp>BDP|1321798046135931976</stp>
        <tr r="V42" s="2"/>
        <tr r="V76" s="2"/>
      </tp>
      <tp t="s">
        <v>#N/A Requesting Data...3343272746</v>
        <stp/>
        <stp>BDP|2083018492590207534</stp>
        <tr r="F76" s="1"/>
      </tp>
      <tp t="s">
        <v>#N/A Requesting Data...4038942303</v>
        <stp/>
        <stp>BDP|8008473152226442134</stp>
        <tr r="M79" s="2"/>
        <tr r="M79" s="2"/>
      </tp>
      <tp t="s">
        <v>#N/A Requesting Data...2057673995</v>
        <stp/>
        <stp>BDP|1047762110311635826</stp>
        <tr r="M145" s="1"/>
        <tr r="M145" s="1"/>
      </tp>
      <tp t="s">
        <v>#N/A Requesting Data...3972603954</v>
        <stp/>
        <stp>BDP|1830347766192111897</stp>
        <tr r="Q156" s="1"/>
      </tp>
      <tp t="s">
        <v>#N/A Requesting Data...3206304649</v>
        <stp/>
        <stp>BDP|8534101824714044133</stp>
        <tr r="K73" s="1"/>
      </tp>
      <tp t="s">
        <v>#N/A Requesting Data...4266334661</v>
        <stp/>
        <stp>BDP|1955304803688860404</stp>
        <tr r="AN137" s="2"/>
      </tp>
      <tp t="s">
        <v>#N/A Requesting Data...3264528743</v>
        <stp/>
        <stp>BDP|1902783915821597836</stp>
        <tr r="Q39" s="2"/>
        <tr r="Q72" s="2"/>
      </tp>
      <tp t="s">
        <v>#N/A Requesting Data...3927563454</v>
        <stp/>
        <stp>BDP|1839395197626655321</stp>
        <tr r="L154" s="1"/>
        <tr r="L154" s="1"/>
        <tr r="AS154" s="1"/>
      </tp>
      <tp t="s">
        <v>#N/A Requesting Data...2835168904</v>
        <stp/>
        <stp>BDP|4405702623239612636</stp>
        <tr r="AK100" s="3"/>
        <tr r="AK100" s="3"/>
        <tr r="AK85" s="3"/>
        <tr r="AK85" s="3"/>
      </tp>
      <tp t="s">
        <v>#N/A Requesting Data...3849312877</v>
        <stp/>
        <stp>BDP|8534719625074582764</stp>
        <tr r="Q18" s="5"/>
      </tp>
      <tp t="s">
        <v>#N/A Requesting Data...4011209355</v>
        <stp/>
        <stp>BDP|8025155758024790688</stp>
        <tr r="AP76" s="3"/>
        <tr r="AP76" s="3"/>
        <tr r="AP76" s="3"/>
      </tp>
      <tp t="s">
        <v>#N/A Requesting Data...4108143585</v>
        <stp/>
        <stp>BDP|1707409680556339569</stp>
        <tr r="AK114" s="2"/>
        <tr r="AK114" s="2"/>
        <tr r="AK114" s="2"/>
        <tr r="AK212" s="2"/>
        <tr r="AK212" s="2"/>
        <tr r="AK212" s="2"/>
        <tr r="AK215" s="2"/>
        <tr r="AK215" s="2"/>
        <tr r="AK215" s="2"/>
      </tp>
      <tp t="s">
        <v>#N/A Requesting Data...2723720063</v>
        <stp/>
        <stp>BDP|4143841185352169828</stp>
        <tr r="J145" s="2"/>
      </tp>
      <tp t="s">
        <v>#N/A Requesting Data...3695547748</v>
        <stp/>
        <stp>BDP|6646562898473896733</stp>
        <tr r="AF48" s="3"/>
        <tr r="AF48" s="3"/>
      </tp>
      <tp t="s">
        <v>#N/A Requesting Data...3542262787</v>
        <stp/>
        <stp>BDP|6412816695709790043</stp>
        <tr r="H47" s="1"/>
        <tr r="H47" s="1"/>
      </tp>
      <tp t="s">
        <v>#N/A Requesting Data...4290566743</v>
        <stp/>
        <stp>BDP|1261887528980470555</stp>
        <tr r="AD56" s="3"/>
        <tr r="AD56" s="3"/>
        <tr r="AD56" s="3"/>
        <tr r="AD68" s="3"/>
        <tr r="AD68" s="3"/>
        <tr r="AD68" s="3"/>
      </tp>
      <tp t="s">
        <v>#N/A Requesting Data...2663881090</v>
        <stp/>
        <stp>BDP|8313987296914954277</stp>
        <tr r="AQ23" s="2"/>
        <tr r="AQ95" s="2"/>
        <tr r="AQ156" s="2"/>
        <tr r="AQ225" s="2"/>
      </tp>
      <tp t="s">
        <v>#N/A Requesting Data...4194010828</v>
        <stp/>
        <stp>BDP|6222011408580998812</stp>
        <tr r="AS52" s="1"/>
      </tp>
      <tp t="s">
        <v>#N/A Requesting Data...3328838862</v>
        <stp/>
        <stp>BDP|8442035661844131447</stp>
        <tr r="K156" s="1"/>
      </tp>
      <tp t="s">
        <v>#N/A Requesting Data...4013303890</v>
        <stp/>
        <stp>BDP|2730829761422407033</stp>
        <tr r="AP201" s="2"/>
      </tp>
      <tp t="s">
        <v>#N/A Requesting Data...2650720183</v>
        <stp/>
        <stp>BDP|6135169709541553885</stp>
        <tr r="AG47" s="3"/>
        <tr r="AG47" s="3"/>
        <tr r="AG47" s="3"/>
        <tr r="AG73" s="3"/>
        <tr r="AG73" s="3"/>
        <tr r="AG73" s="3"/>
        <tr r="AG96" s="3"/>
        <tr r="AG96" s="3"/>
        <tr r="AG96" s="3"/>
      </tp>
      <tp t="s">
        <v>#N/A Requesting Data...3335290077</v>
        <stp/>
        <stp>BDP|1579126093784535324</stp>
        <tr r="X164" s="1"/>
      </tp>
      <tp t="s">
        <v>#N/A Requesting Data...3695300788</v>
        <stp/>
        <stp>BDP|8672765260531563660</stp>
        <tr r="Y43" s="5"/>
        <tr r="Y43" s="5"/>
        <tr r="Y43" s="5"/>
      </tp>
      <tp t="s">
        <v>#N/A Requesting Data...3324411447</v>
        <stp/>
        <stp>BDP|5635054106029612206</stp>
        <tr r="AR6" s="3"/>
        <tr r="AR6" s="3"/>
        <tr r="AR6" s="3"/>
      </tp>
      <tp t="s">
        <v>#N/A Requesting Data...3709431392</v>
        <stp/>
        <stp>BDP|1709587575328153581</stp>
        <tr r="AH76" s="3"/>
        <tr r="AH76" s="3"/>
        <tr r="AH76" s="3"/>
      </tp>
      <tp t="s">
        <v>#N/A Requesting Data...2798475394</v>
        <stp/>
        <stp>BDP|9719603070776576012</stp>
        <tr r="M69" s="1"/>
        <tr r="M69" s="1"/>
      </tp>
      <tp t="s">
        <v>#N/A Requesting Data...3786007438</v>
        <stp/>
        <stp>BDP|8866254313537972243</stp>
        <tr r="AS50" s="1"/>
        <tr r="L50" s="1"/>
        <tr r="L50" s="1"/>
      </tp>
      <tp t="s">
        <v>#N/A Requesting Data...3163313895</v>
        <stp/>
        <stp>BDP|5533221120442176952</stp>
        <tr r="AD82" s="3"/>
        <tr r="AD82" s="3"/>
        <tr r="AD82" s="3"/>
      </tp>
      <tp t="s">
        <v>#N/A Requesting Data...3893700931</v>
        <stp/>
        <stp>BDP|7746933479592809567</stp>
        <tr r="AC73" s="2"/>
        <tr r="AC73" s="2"/>
        <tr r="AC111" s="2"/>
        <tr r="AC111" s="2"/>
        <tr r="AC180" s="2"/>
        <tr r="AC180" s="2"/>
        <tr r="AC181" s="2"/>
        <tr r="AC181" s="2"/>
      </tp>
      <tp t="s">
        <v>#N/A Requesting Data...3877039870</v>
        <stp/>
        <stp>BDP|7318601851073363921</stp>
        <tr r="AV35" s="2"/>
        <tr r="AV35" s="2"/>
      </tp>
      <tp t="s">
        <v>#N/A Requesting Data...3656227483</v>
        <stp/>
        <stp>BDP|7241552282946510239</stp>
        <tr r="K102" s="2"/>
        <tr r="K102" s="2"/>
        <tr r="K102" s="2"/>
      </tp>
      <tp t="s">
        <v>#N/A Requesting Data...3357023507</v>
        <stp/>
        <stp>BDP|6086661851223686824</stp>
        <tr r="AM82" s="1"/>
        <tr r="AM82" s="1"/>
      </tp>
      <tp t="s">
        <v>#N/A Requesting Data...3872801510</v>
        <stp/>
        <stp>BDP|5991460937538127497</stp>
        <tr r="H153" s="1"/>
        <tr r="H153" s="1"/>
        <tr r="H191" s="1"/>
        <tr r="H191" s="1"/>
        <tr r="H8" s="1"/>
        <tr r="H8" s="1"/>
      </tp>
      <tp t="s">
        <v>#N/A Requesting Data...2973098695</v>
        <stp/>
        <stp>BDP|3229878184268736563</stp>
        <tr r="J130" s="2"/>
      </tp>
      <tp t="s">
        <v>#N/A Requesting Data...3734438159</v>
        <stp/>
        <stp>BDP|7175427910289112529</stp>
        <tr r="M182" s="2"/>
        <tr r="M182" s="2"/>
        <tr r="M182" s="2"/>
      </tp>
      <tp t="s">
        <v>#N/A Requesting Data...2383139567</v>
        <stp/>
        <stp>BDP|2665556183065058408</stp>
        <tr r="AS148" s="1"/>
        <tr r="AS36" s="1"/>
      </tp>
      <tp t="s">
        <v>#N/A Requesting Data...3796073208</v>
        <stp/>
        <stp>BDP|9393371984224126817</stp>
        <tr r="H125" s="1"/>
      </tp>
      <tp t="s">
        <v>#N/A Requesting Data...4017944141</v>
        <stp/>
        <stp>BDP|7591117471789317666</stp>
        <tr r="L107" s="1"/>
        <tr r="L107" s="1"/>
        <tr r="L149" s="1"/>
        <tr r="L149" s="1"/>
        <tr r="AS107" s="1"/>
        <tr r="AS149" s="1"/>
      </tp>
      <tp t="s">
        <v>#N/A Requesting Data...3832116430</v>
        <stp/>
        <stp>BDP|3904796061749174507</stp>
        <tr r="AL189" s="1"/>
      </tp>
      <tp t="s">
        <v>#N/A Requesting Data...2744006580</v>
        <stp/>
        <stp>BDP|9462271334520623611</stp>
        <tr r="N5" s="1"/>
        <tr r="N146" s="1"/>
      </tp>
      <tp t="s">
        <v>#N/A Requesting Data...3285211554</v>
        <stp/>
        <stp>BDP|7506341960244857897</stp>
        <tr r="V44" s="1"/>
      </tp>
      <tp t="s">
        <v>#N/A Requesting Data...3578105113</v>
        <stp/>
        <stp>BDP|9244110377613607222</stp>
        <tr r="AT179" s="1"/>
      </tp>
      <tp t="s">
        <v>#N/A Requesting Data...3411632304</v>
        <stp/>
        <stp>BDP|6813141175338897619</stp>
        <tr r="AA22" s="1"/>
      </tp>
      <tp t="s">
        <v>#N/A Requesting Data...3976677579</v>
        <stp/>
        <stp>BDP|7501864274234153260</stp>
        <tr r="AC112" s="2"/>
        <tr r="AC112" s="2"/>
        <tr r="AC150" s="2"/>
        <tr r="AC150" s="2"/>
        <tr r="AC217" s="2"/>
        <tr r="AC217" s="2"/>
        <tr r="AC230" s="2"/>
        <tr r="AC230" s="2"/>
      </tp>
      <tp t="s">
        <v>#N/A Requesting Data...2507199951</v>
        <stp/>
        <stp>BDP|7597727047583195911</stp>
        <tr r="AM43" s="3"/>
        <tr r="AM43" s="3"/>
        <tr r="AM43" s="3"/>
        <tr r="AM61" s="3"/>
        <tr r="AM61" s="3"/>
        <tr r="AM61" s="3"/>
        <tr r="AM69" s="3"/>
        <tr r="AM69" s="3"/>
        <tr r="AM69" s="3"/>
        <tr r="AM77" s="3"/>
        <tr r="AM77" s="3"/>
        <tr r="AM77" s="3"/>
      </tp>
      <tp t="s">
        <v>#N/A Requesting Data...4241383478</v>
        <stp/>
        <stp>BDP|2601176478012156881</stp>
        <tr r="AL60" s="2"/>
      </tp>
      <tp t="s">
        <v>#N/A Requesting Data...3855544097</v>
        <stp/>
        <stp>BDP|1059813458955131789</stp>
        <tr r="BC21" s="2"/>
        <tr r="BC45" s="2"/>
        <tr r="BC83" s="2"/>
        <tr r="BC141" s="2"/>
        <tr r="BC148" s="2"/>
      </tp>
      <tp t="s">
        <v>#N/A Requesting Data...4088259563</v>
        <stp/>
        <stp>BDP|9765757065127027175</stp>
        <tr r="AH90" s="2"/>
        <tr r="AH123" s="2"/>
        <tr r="AH174" s="2"/>
        <tr r="AH175" s="2"/>
      </tp>
      <tp t="s">
        <v>#N/A Requesting Data...3373766163</v>
        <stp/>
        <stp>BDP|8776334407163564662</stp>
        <tr r="AJ6" s="2"/>
      </tp>
      <tp t="s">
        <v>#N/A Requesting Data...3807355177</v>
        <stp/>
        <stp>BDP|9830908818586811996</stp>
        <tr r="H21" s="1"/>
        <tr r="H21" s="1"/>
      </tp>
      <tp t="s">
        <v>#N/A Requesting Data...3148897821</v>
        <stp/>
        <stp>BDP|1467654185823632231</stp>
        <tr r="AI29" s="3"/>
        <tr r="AI29" s="3"/>
        <tr r="AI29" s="3"/>
        <tr r="AI35" s="3"/>
        <tr r="AI35" s="3"/>
        <tr r="AI35" s="3"/>
        <tr r="AI62" s="3"/>
        <tr r="AI62" s="3"/>
        <tr r="AI62" s="3"/>
        <tr r="AI89" s="3"/>
        <tr r="AI89" s="3"/>
        <tr r="AI89" s="3"/>
        <tr r="AI95" s="3"/>
        <tr r="AI95" s="3"/>
        <tr r="AI95" s="3"/>
      </tp>
      <tp t="s">
        <v>#N/A Requesting Data...3378631663</v>
        <stp/>
        <stp>BDP|9620664642683594661</stp>
        <tr r="V59" s="1"/>
        <tr r="V14" s="1"/>
      </tp>
      <tp t="s">
        <v>#N/A Requesting Data...3858045535</v>
        <stp/>
        <stp>BDP|6456811904657118718</stp>
        <tr r="AI61" s="2"/>
      </tp>
      <tp t="s">
        <v>#N/A Requesting Data...4136004971</v>
        <stp/>
        <stp>BDP|7545499008564610933</stp>
        <tr r="H123" s="1"/>
        <tr r="H123" s="1"/>
        <tr r="H185" s="1"/>
        <tr r="H185" s="1"/>
      </tp>
      <tp t="s">
        <v>#N/A Requesting Data...3291282545</v>
        <stp/>
        <stp>BDP|7149916576944610316</stp>
        <tr r="N89" s="1"/>
        <tr r="N100" s="1"/>
        <tr r="N106" s="1"/>
        <tr r="N177" s="1"/>
      </tp>
      <tp t="s">
        <v>#N/A Requesting Data...3242466717</v>
        <stp/>
        <stp>BDP|4133226535132233958</stp>
        <tr r="Q207" s="2"/>
      </tp>
      <tp t="s">
        <v>#N/A Requesting Data...4204580959</v>
        <stp/>
        <stp>BDP|4797955419932230089</stp>
        <tr r="AC85" s="2"/>
        <tr r="AC85" s="2"/>
      </tp>
      <tp t="s">
        <v>#N/A Requesting Data...3854473596</v>
        <stp/>
        <stp>BDP|1289616918640916836</stp>
        <tr r="Q68" s="2"/>
        <tr r="Q131" s="2"/>
        <tr r="Q153" s="2"/>
      </tp>
      <tp t="s">
        <v>#N/A Requesting Data...3579559706</v>
        <stp/>
        <stp>BDP|1108582216658731398</stp>
        <tr r="K16" s="2"/>
        <tr r="K16" s="2"/>
        <tr r="K16" s="2"/>
        <tr r="K94" s="2"/>
        <tr r="K94" s="2"/>
        <tr r="K94" s="2"/>
        <tr r="K202" s="2"/>
        <tr r="K202" s="2"/>
        <tr r="K202" s="2"/>
        <tr r="K220" s="2"/>
        <tr r="K220" s="2"/>
        <tr r="K220" s="2"/>
        <tr r="K232" s="2"/>
        <tr r="K232" s="2"/>
        <tr r="K232" s="2"/>
      </tp>
      <tp t="s">
        <v>#N/A Requesting Data...3504336895</v>
        <stp/>
        <stp>BDP|1428528427150344831</stp>
        <tr r="I70" s="1"/>
      </tp>
      <tp t="s">
        <v>#N/A Requesting Data...3189457263</v>
        <stp/>
        <stp>BDP|7169546003444434839</stp>
        <tr r="AL14" s="3"/>
        <tr r="AL14" s="3"/>
        <tr r="AL14" s="3"/>
      </tp>
      <tp t="s">
        <v>#N/A Requesting Data...2566289049</v>
        <stp/>
        <stp>BDP|3218125652638039133</stp>
        <tr r="AU32" s="2"/>
        <tr r="AU32" s="2"/>
        <tr r="AU32" s="2"/>
        <tr r="AU223" s="2"/>
        <tr r="AU223" s="2"/>
        <tr r="AU223" s="2"/>
        <tr r="AU233" s="2"/>
        <tr r="AU233" s="2"/>
        <tr r="AU233" s="2"/>
      </tp>
      <tp t="s">
        <v>#N/A Requesting Data...2564278842</v>
        <stp/>
        <stp>BDP|7800627649563722852</stp>
        <tr r="W143" s="2"/>
        <tr r="W87" s="2"/>
      </tp>
      <tp t="s">
        <v>#N/A Requesting Data...3561661893</v>
        <stp/>
        <stp>BDP|9356065640433384079</stp>
        <tr r="AU37" s="1"/>
        <tr r="AU37" s="1"/>
        <tr r="AU37" s="1"/>
        <tr r="AU170" s="1"/>
        <tr r="AU170" s="1"/>
        <tr r="AU170" s="1"/>
      </tp>
      <tp t="s">
        <v>#N/A Requesting Data...3233005396</v>
        <stp/>
        <stp>BDP|9646719342832021643</stp>
        <tr r="AM110" s="3"/>
        <tr r="AM110" s="3"/>
        <tr r="AM110" s="3"/>
        <tr r="AM106" s="3"/>
        <tr r="AM106" s="3"/>
        <tr r="AM106" s="3"/>
        <tr r="AM107" s="3"/>
        <tr r="AM107" s="3"/>
        <tr r="AM107" s="3"/>
        <tr r="AM108" s="3"/>
        <tr r="AM108" s="3"/>
        <tr r="AM108" s="3"/>
        <tr r="AM109" s="3"/>
        <tr r="AM109" s="3"/>
        <tr r="AM109" s="3"/>
      </tp>
      <tp t="s">
        <v>#N/A Requesting Data...3543772434</v>
        <stp/>
        <stp>BDP|8641108417912874486</stp>
        <tr r="AI78" s="3"/>
        <tr r="AI78" s="3"/>
        <tr r="AI78" s="3"/>
      </tp>
      <tp t="s">
        <v>#N/A Requesting Data...3757634224</v>
        <stp/>
        <stp>BDP|3655504341104371851</stp>
        <tr r="H182" s="2"/>
        <tr r="H182" s="2"/>
        <tr r="H182" s="2"/>
        <tr r="AT182" s="2"/>
        <tr r="AT182" s="2"/>
        <tr r="AT182" s="2"/>
      </tp>
      <tp t="s">
        <v>#N/A Requesting Data...3420044195</v>
        <stp/>
        <stp>BDP|8805561602925961648</stp>
        <tr r="H42" s="2"/>
        <tr r="H42" s="2"/>
        <tr r="H42" s="2"/>
        <tr r="AT42" s="2"/>
        <tr r="AT42" s="2"/>
        <tr r="AT42" s="2"/>
        <tr r="H76" s="2"/>
        <tr r="H76" s="2"/>
        <tr r="H76" s="2"/>
        <tr r="AT76" s="2"/>
        <tr r="AT76" s="2"/>
        <tr r="AT76" s="2"/>
      </tp>
      <tp t="s">
        <v>#N/A Requesting Data...4042207255</v>
        <stp/>
        <stp>BDP|1019935740537009558</stp>
        <tr r="AO159" s="1"/>
      </tp>
      <tp t="s">
        <v>#N/A Requesting Data...3183277153</v>
        <stp/>
        <stp>BDP|1091967391768310721</stp>
        <tr r="I25" s="3"/>
        <tr r="I25" s="3"/>
        <tr r="I25" s="3"/>
      </tp>
      <tp t="s">
        <v>#N/A Requesting Data...3384477561</v>
        <stp/>
        <stp>BDP|9188329863185015768</stp>
        <tr r="AK166" s="1"/>
        <tr r="AK166" s="1"/>
        <tr r="AK166" s="1"/>
      </tp>
      <tp t="s">
        <v>#N/A Requesting Data...3778849027</v>
        <stp/>
        <stp>BDP|7424989752337899208</stp>
        <tr r="AF21" s="3"/>
        <tr r="AF21" s="3"/>
      </tp>
      <tp t="s">
        <v>#N/A Requesting Data...3860216644</v>
        <stp/>
        <stp>BDP|2260549050655879986</stp>
        <tr r="X62" s="1"/>
      </tp>
      <tp t="s">
        <v>#N/A Requesting Data...4288911600</v>
        <stp/>
        <stp>BDP|8325403153284190372</stp>
        <tr r="Q32" s="5"/>
      </tp>
      <tp t="s">
        <v>#N/A Requesting Data...3538930125</v>
        <stp/>
        <stp>BDP|8163764330383381122</stp>
        <tr r="W25" s="3"/>
      </tp>
      <tp t="s">
        <v>#N/A Requesting Data...2153065458</v>
        <stp/>
        <stp>BDP|2214028843698407012</stp>
        <tr r="Q88" s="2"/>
        <tr r="Q92" s="2"/>
        <tr r="Q125" s="2"/>
      </tp>
      <tp t="s">
        <v>#N/A Requesting Data...4152450514</v>
        <stp/>
        <stp>BDP|3489779018859866253</stp>
        <tr r="AR44" s="3"/>
        <tr r="AR44" s="3"/>
        <tr r="AR44" s="3"/>
        <tr r="AR20" s="3"/>
        <tr r="AR20" s="3"/>
        <tr r="AR20" s="3"/>
        <tr r="AR40" s="3"/>
        <tr r="AR40" s="3"/>
        <tr r="AR40" s="3"/>
      </tp>
      <tp t="s">
        <v>#N/A Requesting Data...2041349732</v>
        <stp/>
        <stp>BDP|2974491554888348515</stp>
        <tr r="AH10" s="2"/>
        <tr r="AH40" s="2"/>
        <tr r="AH178" s="2"/>
        <tr r="AH179" s="2"/>
      </tp>
      <tp t="s">
        <v>#N/A Requesting Data...3877434572</v>
        <stp/>
        <stp>BDP|1505868342581679214</stp>
        <tr r="Z22" s="1"/>
      </tp>
      <tp t="s">
        <v>#N/A Requesting Data...3438223664</v>
        <stp/>
        <stp>BDP|2885876569704641663</stp>
        <tr r="AU145" s="1"/>
        <tr r="AU145" s="1"/>
        <tr r="AU145" s="1"/>
      </tp>
      <tp t="s">
        <v>#N/A Requesting Data...3531622290</v>
        <stp/>
        <stp>BDP|4706866332816243779</stp>
        <tr r="E127" s="1"/>
      </tp>
      <tp t="s">
        <v>#N/A Requesting Data...4012479890</v>
        <stp/>
        <stp>BDP|2580320666420286951</stp>
        <tr r="V80" s="2"/>
      </tp>
      <tp t="s">
        <v>#N/A Requesting Data...3697568630</v>
        <stp/>
        <stp>BDP|8810589012603719127</stp>
        <tr r="J24" s="5"/>
      </tp>
      <tp t="s">
        <v>#N/A Requesting Data...4220990918</v>
        <stp/>
        <stp>BDP|5294249554078323468</stp>
        <tr r="AI42" s="2"/>
        <tr r="AI76" s="2"/>
      </tp>
      <tp t="s">
        <v>#N/A Requesting Data...3976045315</v>
        <stp/>
        <stp>BDP|4946022594573188091</stp>
        <tr r="E26" s="2"/>
        <tr r="E52" s="2"/>
      </tp>
      <tp t="s">
        <v>#N/A Requesting Data...4284421879</v>
        <stp/>
        <stp>BDP|4300565180910659743</stp>
        <tr r="AC46" s="2"/>
        <tr r="AC46" s="2"/>
        <tr r="AC89" s="2"/>
        <tr r="AC89" s="2"/>
      </tp>
      <tp t="s">
        <v>#N/A Requesting Data...3171443262</v>
        <stp/>
        <stp>BDP|4295805128078593888</stp>
        <tr r="BC84" s="3"/>
      </tp>
      <tp t="s">
        <v>#N/A Requesting Data...3377087080</v>
        <stp/>
        <stp>BDP|8877398319153646796</stp>
        <tr r="BC6" s="2"/>
      </tp>
      <tp t="s">
        <v>#N/A Requesting Data...2337393637</v>
        <stp/>
        <stp>BDP|3062846416820774420</stp>
        <tr r="E128" s="2"/>
        <tr r="E227" s="2"/>
      </tp>
      <tp t="s">
        <v>#N/A Requesting Data...4271253526</v>
        <stp/>
        <stp>BDP|4745613004304698832</stp>
        <tr r="Y93" s="1"/>
      </tp>
      <tp t="s">
        <v>#N/A Requesting Data...3468819298</v>
        <stp/>
        <stp>BDP|8013930325949290430</stp>
        <tr r="J64" s="2"/>
      </tp>
      <tp t="s">
        <v>#N/A Requesting Data...4282370619</v>
        <stp/>
        <stp>BDP|5238385965269874703</stp>
        <tr r="AL100" s="2"/>
        <tr r="AL147" s="2"/>
        <tr r="AL165" s="2"/>
        <tr r="AL221" s="2"/>
      </tp>
      <tp t="s">
        <v>#N/A Requesting Data...3355547955</v>
        <stp/>
        <stp>BDP|6134978040976196309</stp>
        <tr r="AL162" s="1"/>
      </tp>
      <tp t="s">
        <v>#N/A Requesting Data...2075552013</v>
        <stp/>
        <stp>BDP|3633221416759665731</stp>
        <tr r="L6" s="1"/>
        <tr r="L6" s="1"/>
        <tr r="AS6" s="1"/>
        <tr r="AS208" s="1"/>
        <tr r="L208" s="1"/>
        <tr r="L208" s="1"/>
      </tp>
      <tp t="s">
        <v>#N/A Requesting Data...3893835961</v>
        <stp/>
        <stp>BDP|5070557383152801493</stp>
        <tr r="I97" s="2"/>
      </tp>
      <tp t="s">
        <v>#N/A Requesting Data...4246097410</v>
        <stp/>
        <stp>BDP|6750514230288062610</stp>
        <tr r="H116" s="1"/>
        <tr r="H116" s="1"/>
      </tp>
      <tp t="s">
        <v>#N/A Requesting Data...3378057130</v>
        <stp/>
        <stp>BDP|4698170330468317059</stp>
        <tr r="L87" s="1"/>
        <tr r="L87" s="1"/>
        <tr r="AS87" s="1"/>
      </tp>
      <tp t="s">
        <v>#N/A Requesting Data...4148498064</v>
        <stp/>
        <stp>BDP|4799205131158090310</stp>
        <tr r="W213" s="2"/>
        <tr r="W214" s="2"/>
      </tp>
      <tp t="s">
        <v>#N/A Requesting Data...3628658039</v>
        <stp/>
        <stp>BDP|6973085131698406330</stp>
        <tr r="H76" s="1"/>
        <tr r="H76" s="1"/>
      </tp>
      <tp t="s">
        <v>#N/A Requesting Data...3833319711</v>
        <stp/>
        <stp>BDP|1436699691489068981</stp>
        <tr r="E106" s="2"/>
      </tp>
      <tp t="s">
        <v>#N/A Requesting Data...3641056881</v>
        <stp/>
        <stp>BDP|1130355590841604466</stp>
        <tr r="I93" s="1"/>
      </tp>
      <tp t="s">
        <v>#N/A Requesting Data...1941748478</v>
        <stp/>
        <stp>BDP|3242218005747077824</stp>
        <tr r="W195" s="2"/>
        <tr r="W25" s="2"/>
        <tr r="W49" s="2"/>
        <tr r="W108" s="2"/>
        <tr r="W127" s="2"/>
      </tp>
      <tp t="s">
        <v>#N/A Requesting Data...3278435029</v>
        <stp/>
        <stp>BDP|8643961143943603816</stp>
        <tr r="AO205" s="2"/>
        <tr r="AO206" s="2"/>
      </tp>
      <tp t="s">
        <v>#N/A Requesting Data...3192523729</v>
        <stp/>
        <stp>BDP|8123620425903609141</stp>
        <tr r="AN23" s="3"/>
        <tr r="AN23" s="3"/>
      </tp>
      <tp t="s">
        <v>#N/A Requesting Data...2238577824</v>
        <stp/>
        <stp>BDP|1636472160888619535</stp>
        <tr r="AV43" s="3"/>
        <tr r="AV43" s="3"/>
        <tr r="AV61" s="3"/>
        <tr r="AV61" s="3"/>
        <tr r="AV69" s="3"/>
        <tr r="AV69" s="3"/>
        <tr r="AV77" s="3"/>
        <tr r="AV77" s="3"/>
      </tp>
      <tp t="s">
        <v>#N/A Requesting Data...3592280773</v>
        <stp/>
        <stp>BDP|6857893953992002763</stp>
        <tr r="AR82" s="3"/>
        <tr r="AR82" s="3"/>
        <tr r="AR82" s="3"/>
      </tp>
      <tp t="s">
        <v>#N/A Requesting Data...3169487036</v>
        <stp/>
        <stp>BDP|2654809556529514814</stp>
        <tr r="F7" s="3"/>
      </tp>
      <tp t="s">
        <v>#N/A Requesting Data...3723951221</v>
        <stp/>
        <stp>BDP|5979818665230018593</stp>
        <tr r="E4" s="9"/>
      </tp>
      <tp t="s">
        <v>#N/A Requesting Data...3603398933</v>
        <stp/>
        <stp>BDP|3833095658848869058</stp>
        <tr r="AD153" s="1"/>
        <tr r="AD191" s="1"/>
        <tr r="AD8" s="1"/>
      </tp>
      <tp t="s">
        <v>#N/A Requesting Data...3715073052</v>
        <stp/>
        <stp>BDP|4021293130433823854</stp>
        <tr r="L144" s="2"/>
        <tr r="L144" s="2"/>
        <tr r="L144" s="2"/>
      </tp>
      <tp t="s">
        <v>#N/A Requesting Data...3963514805</v>
        <stp/>
        <stp>BDP|6308513336696426845</stp>
        <tr r="AE101" s="1"/>
      </tp>
      <tp t="s">
        <v>#N/A Requesting Data...4287930387</v>
        <stp/>
        <stp>BDP|4795166487852373112</stp>
        <tr r="J18" s="2"/>
      </tp>
      <tp t="s">
        <v>#N/A Requesting Data...3566207222</v>
        <stp/>
        <stp>BDP|6574480388572523642</stp>
        <tr r="AN99" s="2"/>
      </tp>
      <tp t="s">
        <v>#N/A Requesting Data...3029717759</v>
        <stp/>
        <stp>BDP|5578177732971469808</stp>
        <tr r="L207" s="1"/>
        <tr r="L207" s="1"/>
        <tr r="AS207" s="1"/>
      </tp>
      <tp t="s">
        <v>#N/A Requesting Data...3981541671</v>
        <stp/>
        <stp>BDP|6772033208658977012</stp>
        <tr r="M45" s="1"/>
        <tr r="M45" s="1"/>
      </tp>
      <tp t="s">
        <v>#N/A Requesting Data...3347789187</v>
        <stp/>
        <stp>BDP|8908542508306965580</stp>
        <tr r="H159" s="1"/>
        <tr r="H159" s="1"/>
      </tp>
      <tp t="s">
        <v>#N/A N/A</v>
        <stp/>
        <stp>BDP|5424573177830585957</stp>
        <tr r="J14" s="1"/>
        <tr r="J59" s="1"/>
      </tp>
      <tp t="s">
        <v>#N/A Requesting Data...2215406936</v>
        <stp/>
        <stp>BDP|4419334334148712203</stp>
        <tr r="AF25" s="2"/>
        <tr r="AF25" s="2"/>
        <tr r="AF25" s="2"/>
        <tr r="AF49" s="2"/>
        <tr r="AF49" s="2"/>
        <tr r="AF49" s="2"/>
        <tr r="AF108" s="2"/>
        <tr r="AF108" s="2"/>
        <tr r="AF108" s="2"/>
        <tr r="AF127" s="2"/>
        <tr r="AF127" s="2"/>
        <tr r="AF127" s="2"/>
        <tr r="AF195" s="2"/>
        <tr r="AF195" s="2"/>
        <tr r="AF195" s="2"/>
      </tp>
      <tp t="s">
        <v>#N/A N/A</v>
        <stp/>
        <stp>BDP|9896066238154765040</stp>
        <tr r="BC59" s="3"/>
        <tr r="BC87" s="3"/>
        <tr r="BC99" s="3"/>
      </tp>
      <tp t="s">
        <v>#N/A Requesting Data...3257297023</v>
        <stp/>
        <stp>BDP|5920256893854938437</stp>
        <tr r="F63" s="2"/>
      </tp>
      <tp t="s">
        <v>#N/A Requesting Data...4267929210</v>
        <stp/>
        <stp>BDP|8847837529135384942</stp>
        <tr r="H198" s="1"/>
      </tp>
      <tp t="s">
        <v>#N/A Requesting Data...3679388533</v>
        <stp/>
        <stp>BDP|4088921110321757304</stp>
        <tr r="E208" s="2"/>
      </tp>
      <tp t="s">
        <v>#N/A Requesting Data...3935367757</v>
        <stp/>
        <stp>BDP|1648487674724674898</stp>
        <tr r="AS201" s="2"/>
      </tp>
      <tp t="s">
        <v>#N/A Requesting Data...3819697793</v>
        <stp/>
        <stp>BDP|6681315709939311288</stp>
        <tr r="AG14" s="2"/>
        <tr r="AG14" s="2"/>
        <tr r="AG14" s="2"/>
        <tr r="AG117" s="2"/>
        <tr r="AG117" s="2"/>
        <tr r="AG117" s="2"/>
      </tp>
      <tp t="s">
        <v>#N/A Requesting Data...3430147593</v>
        <stp/>
        <stp>BDP|7946910574802087598</stp>
        <tr r="Q23" s="3"/>
      </tp>
      <tp t="s">
        <v>#N/A Requesting Data...3463946561</v>
        <stp/>
        <stp>BDP|8495033543347673570</stp>
        <tr r="AL63" s="1"/>
      </tp>
      <tp t="s">
        <v>#N/A Requesting Data...4120056301</v>
        <stp/>
        <stp>BDP|7012405997916329211</stp>
        <tr r="AR55" s="2"/>
      </tp>
      <tp t="s">
        <v>#N/A Requesting Data...3258614863</v>
        <stp/>
        <stp>BDP|4575264764676024826</stp>
        <tr r="M153" s="1"/>
        <tr r="M153" s="1"/>
        <tr r="M191" s="1"/>
        <tr r="M191" s="1"/>
        <tr r="M8" s="1"/>
        <tr r="M8" s="1"/>
      </tp>
      <tp t="s">
        <v>#N/A Requesting Data...4053118750</v>
        <stp/>
        <stp>BDP|1724135757182335954</stp>
        <tr r="Q32" s="2"/>
        <tr r="Q223" s="2"/>
        <tr r="Q233" s="2"/>
      </tp>
      <tp t="s">
        <v>#N/A Requesting Data...3564359640</v>
        <stp/>
        <stp>BDP|7150949832870341311</stp>
        <tr r="X85" s="1"/>
      </tp>
      <tp t="s">
        <v>#N/A Requesting Data...3525663476</v>
        <stp/>
        <stp>BDP|5726793008205740945</stp>
        <tr r="X53" s="1"/>
      </tp>
      <tp t="s">
        <v>#N/A Requesting Data...3911861184</v>
        <stp/>
        <stp>BDP|2077300472901091975</stp>
        <tr r="AK62" s="1"/>
        <tr r="AK62" s="1"/>
        <tr r="AK62" s="1"/>
      </tp>
      <tp t="s">
        <v>#N/A Requesting Data...1991665099</v>
        <stp/>
        <stp>BDP|4323913114776068432</stp>
        <tr r="F16" s="2"/>
        <tr r="F94" s="2"/>
        <tr r="F202" s="2"/>
        <tr r="F220" s="2"/>
        <tr r="F232" s="2"/>
      </tp>
      <tp t="s">
        <v>#N/A N/A</v>
        <stp/>
        <stp>BDP|8711652660562571424</stp>
        <tr r="D17" s="10"/>
      </tp>
      <tp t="s">
        <v>#N/A Requesting Data...3670994872</v>
        <stp/>
        <stp>BDP|9944317908722512600</stp>
        <tr r="J56" s="2"/>
        <tr r="J98" s="2"/>
      </tp>
      <tp t="s">
        <v>#N/A Requesting Data...3546012028</v>
        <stp/>
        <stp>BDP|1725176649288431280</stp>
        <tr r="M51" s="2"/>
        <tr r="M51" s="2"/>
        <tr r="M51" s="2"/>
      </tp>
      <tp t="s">
        <v>#N/A Requesting Data...2082679464</v>
        <stp/>
        <stp>BDP|6434059386137182737</stp>
        <tr r="AU47" s="3"/>
        <tr r="AU47" s="3"/>
        <tr r="AU73" s="3"/>
        <tr r="AU73" s="3"/>
        <tr r="AU96" s="3"/>
        <tr r="AU96" s="3"/>
      </tp>
      <tp t="s">
        <v>#N/A Requesting Data...3889371948</v>
        <stp/>
        <stp>BDP|6592248453536620911</stp>
        <tr r="I29" s="3"/>
        <tr r="I29" s="3"/>
        <tr r="I29" s="3"/>
        <tr r="I35" s="3"/>
        <tr r="I35" s="3"/>
        <tr r="I35" s="3"/>
        <tr r="I62" s="3"/>
        <tr r="I62" s="3"/>
        <tr r="I62" s="3"/>
        <tr r="I89" s="3"/>
        <tr r="I89" s="3"/>
        <tr r="I89" s="3"/>
        <tr r="I95" s="3"/>
        <tr r="I95" s="3"/>
        <tr r="I95" s="3"/>
      </tp>
      <tp t="s">
        <v>#N/A Requesting Data...3978525510</v>
        <stp/>
        <stp>BDP|1841013022708844562</stp>
        <tr r="AK15" s="2"/>
        <tr r="AK15" s="2"/>
        <tr r="AK15" s="2"/>
      </tp>
      <tp t="s">
        <v>#N/A Requesting Data...4212044119</v>
        <stp/>
        <stp>BDP|5670720323549160732</stp>
        <tr r="AM70" s="1"/>
        <tr r="AM70" s="1"/>
      </tp>
      <tp t="s">
        <v>#N/A Requesting Data...2100137622</v>
        <stp/>
        <stp>BDP|5553764061519730301</stp>
        <tr r="J41" s="3"/>
        <tr r="J41" s="3"/>
        <tr r="J42" s="3"/>
        <tr r="J42" s="3"/>
        <tr r="J50" s="3"/>
        <tr r="J50" s="3"/>
        <tr r="J60" s="3"/>
        <tr r="J60" s="3"/>
        <tr r="J33" s="3"/>
        <tr r="J33" s="3"/>
        <tr r="J75" s="3"/>
        <tr r="J75" s="3"/>
      </tp>
      <tp t="s">
        <v>#N/A Requesting Data...3487079993</v>
        <stp/>
        <stp>BDP|1873663314408943062</stp>
        <tr r="BC15" s="3"/>
      </tp>
    </main>
    <main first="bofaddin.rtdserver">
      <tp t="s">
        <v>#N/A N/A</v>
        <stp/>
        <stp>BDP|5081044195952281194</stp>
        <tr r="J9" s="1"/>
        <tr r="J133" s="1"/>
      </tp>
      <tp t="s">
        <v>#N/A Requesting Data...3664941556</v>
        <stp/>
        <stp>BDP|6383381002648661250</stp>
        <tr r="AR51" s="3"/>
        <tr r="AR51" s="3"/>
        <tr r="AR51" s="3"/>
        <tr r="AR64" s="3"/>
        <tr r="AR64" s="3"/>
        <tr r="AR64" s="3"/>
        <tr r="AR3" s="3"/>
        <tr r="AR3" s="3"/>
        <tr r="AR3" s="3"/>
        <tr r="AR74" s="3"/>
        <tr r="AR74" s="3"/>
        <tr r="AR74" s="3"/>
      </tp>
      <tp t="s">
        <v>#N/A Requesting Data...3450011124</v>
        <stp/>
        <stp>BDP|7891660352968595330</stp>
        <tr r="AL93" s="3"/>
        <tr r="AL93" s="3"/>
        <tr r="AL93" s="3"/>
      </tp>
      <tp t="s">
        <v>#N/A Requesting Data...3490399104</v>
        <stp/>
        <stp>BDP|4531446828665785842</stp>
        <tr r="H80" s="1"/>
        <tr r="H80" s="1"/>
      </tp>
      <tp t="s">
        <v>#N/A Requesting Data...3685785675</v>
        <stp/>
        <stp>BDP|4013037203418820328</stp>
        <tr r="M46" s="3"/>
        <tr r="M46" s="3"/>
        <tr r="M46" s="3"/>
      </tp>
      <tp t="s">
        <v>#N/A Requesting Data...3302130642</v>
        <stp/>
        <stp>BDP|9607697940484591007</stp>
        <tr r="V64" s="1"/>
      </tp>
      <tp t="s">
        <v>#N/A Requesting Data...2815944606</v>
        <stp/>
        <stp>BDP|4780848228991054010</stp>
        <tr r="AQ4" s="2"/>
        <tr r="AQ78" s="2"/>
        <tr r="AQ110" s="2"/>
        <tr r="AQ161" s="2"/>
        <tr r="AQ162" s="2"/>
        <tr r="AQ229" s="2"/>
      </tp>
      <tp t="s">
        <v>#N/A Requesting Data...3618703952</v>
        <stp/>
        <stp>BDP|9040628113459377880</stp>
        <tr r="V147" s="1"/>
        <tr r="V17" s="1"/>
        <tr r="V67" s="1"/>
      </tp>
      <tp t="s">
        <v>#N/A Requesting Data...2403406861</v>
        <stp/>
        <stp>BDP|5988825760214625073</stp>
        <tr r="AV74" s="2"/>
        <tr r="AV74" s="2"/>
        <tr r="AV113" s="2"/>
        <tr r="AV113" s="2"/>
        <tr r="AV154" s="2"/>
        <tr r="AV154" s="2"/>
        <tr r="AV193" s="2"/>
        <tr r="AV193" s="2"/>
        <tr r="AV194" s="2"/>
        <tr r="AV194" s="2"/>
        <tr r="AV216" s="2"/>
        <tr r="AV216" s="2"/>
        <tr r="AV228" s="2"/>
        <tr r="AV228" s="2"/>
      </tp>
      <tp t="s">
        <v>#N/A Requesting Data...4136333696</v>
        <stp/>
        <stp>BDP|1158882807597619122</stp>
        <tr r="AV103" s="2"/>
        <tr r="AV103" s="2"/>
        <tr r="AV103" s="2"/>
      </tp>
      <tp t="s">
        <v>#N/A Requesting Data...3444532026</v>
        <stp/>
        <stp>BDP|1157033617288930766</stp>
        <tr r="Q105" s="2"/>
      </tp>
      <tp t="s">
        <v>#N/A Requesting Data...4278938028</v>
        <stp/>
        <stp>BDP|8995589239037764656</stp>
        <tr r="H179" s="1"/>
        <tr r="H179" s="1"/>
      </tp>
      <tp t="s">
        <v>#N/A Requesting Data...3602790087</v>
        <stp/>
        <stp>BDP|5329495110419148614</stp>
        <tr r="AR16" s="2"/>
        <tr r="AR94" s="2"/>
        <tr r="AR202" s="2"/>
        <tr r="AR220" s="2"/>
        <tr r="AR232" s="2"/>
      </tp>
      <tp t="s">
        <v>#N/A Requesting Data...4086666810</v>
        <stp/>
        <stp>BDP|4263307932338281389</stp>
        <tr r="Q23" s="3"/>
      </tp>
      <tp t="s">
        <v>#N/A Requesting Data...3819263576</v>
        <stp/>
        <stp>BDP|8150730603909230998</stp>
        <tr r="M137" s="2"/>
        <tr r="M137" s="2"/>
        <tr r="M137" s="2"/>
      </tp>
      <tp t="s">
        <v>#N/A Requesting Data...3225170903</v>
        <stp/>
        <stp>BDP|2640112149430025847</stp>
        <tr r="V22" s="1"/>
      </tp>
      <tp t="s">
        <v>#N/A Requesting Data...4018815882</v>
        <stp/>
        <stp>BDP|8413710614118856933</stp>
        <tr r="AF140" s="2"/>
        <tr r="AF140" s="2"/>
        <tr r="AF140" s="2"/>
      </tp>
      <tp t="s">
        <v>#N/A Requesting Data...2433651034</v>
        <stp/>
        <stp>BDP|5746912762431974469</stp>
        <tr r="W126" s="1"/>
        <tr r="W168" s="1"/>
      </tp>
      <tp t="s">
        <v>#N/A Requesting Data...2149797851</v>
        <stp/>
        <stp>BDP|1333762909221270855</stp>
        <tr r="H6" s="1"/>
        <tr r="H6" s="1"/>
        <tr r="H208" s="1"/>
        <tr r="H208" s="1"/>
      </tp>
      <tp t="s">
        <v>#N/A Requesting Data...4078772502</v>
        <stp/>
        <stp>BDP|6937664136319426566</stp>
        <tr r="AD44" s="1"/>
      </tp>
      <tp t="s">
        <v>#N/A Requesting Data...4200083448</v>
        <stp/>
        <stp>BDP|9853847085286154037</stp>
        <tr r="Q144" s="2"/>
      </tp>
      <tp t="s">
        <v>#N/A Requesting Data...3560904131</v>
        <stp/>
        <stp>BDP|9954573106382574160</stp>
        <tr r="W56" s="2"/>
        <tr r="W98" s="2"/>
      </tp>
      <tp t="s">
        <v>#N/A Requesting Data...4040435072</v>
        <stp/>
        <stp>BDP|8297272949902448333</stp>
        <tr r="AG152" s="2"/>
        <tr r="AG152" s="2"/>
        <tr r="AG152" s="2"/>
      </tp>
      <tp t="s">
        <v>#N/A Requesting Data...3866752216</v>
        <stp/>
        <stp>BDP|6363507682736300292</stp>
        <tr r="N15" s="3"/>
        <tr r="N15" s="3"/>
        <tr r="N15" s="3"/>
      </tp>
      <tp t="s">
        <v>#N/A Requesting Data...3263610230</v>
        <stp/>
        <stp>BDP|9186497200734084634</stp>
        <tr r="H182" s="1"/>
        <tr r="H182" s="1"/>
      </tp>
      <tp t="s">
        <v>#N/A Requesting Data...3971613230</v>
        <stp/>
        <stp>BDP|7023865005191823103</stp>
        <tr r="AI106" s="2"/>
      </tp>
      <tp t="s">
        <v>#N/A Requesting Data...3799634533</v>
        <stp/>
        <stp>BDP|1945794750728888439</stp>
        <tr r="X162" s="1"/>
      </tp>
      <tp t="s">
        <v>#N/A Requesting Data...3860171555</v>
        <stp/>
        <stp>BDP|7809215719622876932</stp>
        <tr r="F18" s="3"/>
      </tp>
      <tp t="s">
        <v>#N/A Requesting Data...2624968249</v>
        <stp/>
        <stp>BDP|8914321843436182616</stp>
        <tr r="AM123" s="1"/>
        <tr r="AM123" s="1"/>
        <tr r="AM185" s="1"/>
        <tr r="AM185" s="1"/>
      </tp>
      <tp t="s">
        <v>#N/A Requesting Data...3299676931</v>
        <stp/>
        <stp>BDP|4066828105355897679</stp>
        <tr r="AQ196" s="2"/>
        <tr r="AQ197" s="2"/>
        <tr r="AQ198" s="2"/>
      </tp>
      <tp t="s">
        <v>#N/A Requesting Data...4156836786</v>
        <stp/>
        <stp>BDP|6194554065919931308</stp>
        <tr r="H82" s="2"/>
        <tr r="H82" s="2"/>
        <tr r="H82" s="2"/>
        <tr r="AT82" s="2"/>
        <tr r="AT82" s="2"/>
        <tr r="AT82" s="2"/>
      </tp>
      <tp t="s">
        <v>#N/A Requesting Data...3640883130</v>
        <stp/>
        <stp>BDP|1576992452336087461</stp>
        <tr r="BC176" s="2"/>
      </tp>
      <tp t="s">
        <v>#N/A Requesting Data...3270237515</v>
        <stp/>
        <stp>BDP|1469069466210552896</stp>
        <tr r="AE182" s="1"/>
      </tp>
      <tp t="s">
        <v>#N/A Requesting Data...3748614827</v>
        <stp/>
        <stp>BDP|2849924543633390321</stp>
        <tr r="M25" s="3"/>
        <tr r="M25" s="3"/>
        <tr r="M25" s="3"/>
      </tp>
      <tp t="s">
        <v>#N/A Requesting Data...3245064073</v>
        <stp/>
        <stp>BDP|7968796629479431457</stp>
        <tr r="K124" s="1"/>
      </tp>
      <tp t="s">
        <v>#N/A Requesting Data...2403912796</v>
        <stp/>
        <stp>BDP|9253789122865923695</stp>
        <tr r="AO130" s="1"/>
      </tp>
      <tp t="s">
        <v>#N/A Requesting Data...2021480349</v>
        <stp/>
        <stp>BDP|5618880868080742490</stp>
        <tr r="AQ52" s="3"/>
        <tr r="AQ52" s="3"/>
        <tr r="AQ52" s="3"/>
      </tp>
      <tp t="s">
        <v>#N/A Requesting Data...4018929856</v>
        <stp/>
        <stp>BDP|7077405781482874616</stp>
        <tr r="W110" s="2"/>
        <tr r="W161" s="2"/>
        <tr r="W229" s="2"/>
        <tr r="W4" s="2"/>
        <tr r="W162" s="2"/>
        <tr r="W78" s="2"/>
      </tp>
      <tp t="s">
        <v>#N/A Requesting Data...3570659378</v>
        <stp/>
        <stp>BDP|4686772328636222838</stp>
        <tr r="AK16" s="1"/>
        <tr r="AK16" s="1"/>
        <tr r="AK16" s="1"/>
        <tr r="AK175" s="1"/>
        <tr r="AK175" s="1"/>
        <tr r="AK175" s="1"/>
      </tp>
      <tp t="s">
        <v>#N/A Requesting Data...4028627193</v>
        <stp/>
        <stp>BDP|5324662239298479703</stp>
        <tr r="AI28" s="2"/>
      </tp>
      <tp t="s">
        <v>#N/A Requesting Data...3365464901</v>
        <stp/>
        <stp>BDP|8238977301237852945</stp>
        <tr r="AA140" s="1"/>
        <tr r="AA201" s="1"/>
        <tr r="AA29" s="1"/>
      </tp>
      <tp t="s">
        <v>#N/A Requesting Data...3520459762</v>
        <stp/>
        <stp>BDP|4669008169558051567</stp>
        <tr r="Y73" s="5"/>
        <tr r="Y73" s="5"/>
        <tr r="Y73" s="5"/>
      </tp>
      <tp t="s">
        <v>#N/A Requesting Data...2529213749</v>
        <stp/>
        <stp>BDP|9816543951335683320</stp>
        <tr r="M208" s="1"/>
        <tr r="M208" s="1"/>
        <tr r="M6" s="1"/>
        <tr r="M6" s="1"/>
      </tp>
      <tp t="s">
        <v>#N/A Requesting Data...2297300138</v>
        <stp/>
        <stp>BDP|8841419102557002420</stp>
        <tr r="L41" s="2"/>
        <tr r="L41" s="2"/>
        <tr r="L41" s="2"/>
        <tr r="L75" s="2"/>
        <tr r="L75" s="2"/>
        <tr r="L75" s="2"/>
        <tr r="L115" s="2"/>
        <tr r="L115" s="2"/>
        <tr r="L115" s="2"/>
        <tr r="L138" s="2"/>
        <tr r="L138" s="2"/>
        <tr r="L138" s="2"/>
        <tr r="L200" s="2"/>
        <tr r="L200" s="2"/>
        <tr r="L200" s="2"/>
      </tp>
      <tp t="s">
        <v>#N/A Requesting Data...3369108963</v>
        <stp/>
        <stp>BDP|5509874719107487465</stp>
        <tr r="AU85" s="2"/>
        <tr r="AU85" s="2"/>
        <tr r="AU85" s="2"/>
      </tp>
      <tp t="s">
        <v>#N/A N/A</v>
        <stp/>
        <stp>BDP|8284287073892477048</stp>
        <tr r="N74" s="1"/>
        <tr r="N178" s="1"/>
      </tp>
      <tp t="s">
        <v>#N/A Requesting Data...1993788977</v>
        <stp/>
        <stp>BDP|7034646698966325165</stp>
        <tr r="AE30" s="1"/>
        <tr r="AE136" s="1"/>
        <tr r="AE199" s="1"/>
      </tp>
      <tp t="s">
        <v>#N/A Requesting Data...3640837462</v>
        <stp/>
        <stp>BDP|5287737552690257887</stp>
        <tr r="AG98" s="3"/>
        <tr r="AG98" s="3"/>
        <tr r="AG98" s="3"/>
      </tp>
      <tp t="s">
        <v>#N/A Requesting Data...3498086478</v>
        <stp/>
        <stp>BDP|6065218867478707581</stp>
        <tr r="AP105" s="2"/>
      </tp>
      <tp t="s">
        <v>#N/A Requesting Data...3481269366</v>
        <stp/>
        <stp>BDP|2910275829985768890</stp>
        <tr r="V39" s="3"/>
      </tp>
      <tp t="s">
        <v>#N/A Requesting Data...3794456569</v>
        <stp/>
        <stp>BDP|9830640942932012671</stp>
        <tr r="H139" s="2"/>
        <tr r="H139" s="2"/>
        <tr r="H139" s="2"/>
        <tr r="AT139" s="2"/>
        <tr r="AT139" s="2"/>
        <tr r="AT139" s="2"/>
      </tp>
      <tp t="s">
        <v>#N/A Requesting Data...2972018476</v>
        <stp/>
        <stp>BDP|6366492944249392045</stp>
        <tr r="AF85" s="3"/>
        <tr r="AF85" s="3"/>
        <tr r="AF100" s="3"/>
        <tr r="AF100" s="3"/>
      </tp>
      <tp t="s">
        <v>#N/A Requesting Data...3183189775</v>
        <stp/>
        <stp>BDP|5345332383916872725</stp>
        <tr r="Y19" s="1"/>
        <tr r="Y57" s="1"/>
      </tp>
      <tp t="s">
        <v>#N/A Requesting Data...3999069184</v>
        <stp/>
        <stp>BDP|8404199455222617177</stp>
        <tr r="F143" s="1"/>
      </tp>
      <tp t="s">
        <v>#N/A Requesting Data...3684786716</v>
        <stp/>
        <stp>BDP|5761927765610121588</stp>
        <tr r="I28" s="5"/>
      </tp>
      <tp t="s">
        <v>#N/A Requesting Data...3523088584</v>
        <stp/>
        <stp>BDP|6775045110840353890</stp>
        <tr r="AH30" s="2"/>
      </tp>
      <tp t="s">
        <v>#N/A Requesting Data...3293200715</v>
        <stp/>
        <stp>BDP|2578773269155296902</stp>
        <tr r="J74" s="5"/>
      </tp>
      <tp t="s">
        <v>#N/A Requesting Data...4284017178</v>
        <stp/>
        <stp>BDP|1347986962082548356</stp>
        <tr r="AD24" s="3"/>
        <tr r="AD24" s="3"/>
        <tr r="AD24" s="3"/>
        <tr r="AD79" s="3"/>
        <tr r="AD79" s="3"/>
        <tr r="AD79" s="3"/>
      </tp>
      <tp t="s">
        <v>#N/A Requesting Data...2817094001</v>
        <stp/>
        <stp>BDP|2621387510719371647</stp>
        <tr r="AM208" s="1"/>
        <tr r="AM208" s="1"/>
        <tr r="AM6" s="1"/>
        <tr r="AM6" s="1"/>
      </tp>
      <tp t="s">
        <v>#N/A Requesting Data...2038992019</v>
        <stp/>
        <stp>BDP|6470099780036239768</stp>
        <tr r="AM19" s="1"/>
        <tr r="AM19" s="1"/>
        <tr r="AM57" s="1"/>
        <tr r="AM57" s="1"/>
      </tp>
      <tp t="s">
        <v>#N/A Requesting Data...3725701998</v>
        <stp/>
        <stp>BDP|1149128592996924013</stp>
        <tr r="E35" s="2"/>
      </tp>
      <tp t="s">
        <v>#N/A Requesting Data...3351557670</v>
        <stp/>
        <stp>BDP|9466772905185921460</stp>
        <tr r="H120" s="1"/>
        <tr r="H169" s="1"/>
      </tp>
      <tp t="s">
        <v>#N/A Requesting Data...3894788780</v>
        <stp/>
        <stp>BDP|9333992667109158052</stp>
        <tr r="K42" s="1"/>
      </tp>
      <tp t="s">
        <v>#N/A Requesting Data...3305444745</v>
        <stp/>
        <stp>BDP|2196826069886087538</stp>
        <tr r="AF57" s="3"/>
        <tr r="AF57" s="3"/>
        <tr r="AF70" s="3"/>
        <tr r="AF70" s="3"/>
      </tp>
      <tp t="s">
        <v>#N/A Requesting Data...3995597116</v>
        <stp/>
        <stp>BDP|4658626336218976620</stp>
        <tr r="AL110" s="3"/>
        <tr r="AL110" s="3"/>
        <tr r="AL110" s="3"/>
        <tr r="AL106" s="3"/>
        <tr r="AL106" s="3"/>
        <tr r="AL106" s="3"/>
        <tr r="AL107" s="3"/>
        <tr r="AL107" s="3"/>
        <tr r="AL107" s="3"/>
        <tr r="AL108" s="3"/>
        <tr r="AL108" s="3"/>
        <tr r="AL108" s="3"/>
        <tr r="AL109" s="3"/>
        <tr r="AL109" s="3"/>
        <tr r="AL109" s="3"/>
      </tp>
      <tp t="s">
        <v>#N/A Requesting Data...4262602596</v>
        <stp/>
        <stp>BDP|2097088442880529912</stp>
        <tr r="F57" s="3"/>
        <tr r="F70" s="3"/>
      </tp>
      <tp t="s">
        <v>#N/A Requesting Data...3341220803</v>
        <stp/>
        <stp>BDP|9310186924487298233</stp>
        <tr r="Z68" s="1"/>
      </tp>
      <tp t="s">
        <v>#N/A Requesting Data...4187404858</v>
        <stp/>
        <stp>BDP|6523119516349942054</stp>
        <tr r="Q60" s="2"/>
      </tp>
      <tp t="s">
        <v>#N/A Requesting Data...4281703208</v>
        <stp/>
        <stp>BDP|6065591582444698037</stp>
        <tr r="E7" s="2"/>
      </tp>
      <tp t="s">
        <v>#N/A Requesting Data...3913488854</v>
        <stp/>
        <stp>BDP|1148547134870906867</stp>
        <tr r="H38" s="1"/>
        <tr r="H38" s="1"/>
        <tr r="H58" s="1"/>
        <tr r="H58" s="1"/>
      </tp>
      <tp t="s">
        <v>#N/A Requesting Data...3715784278</v>
        <stp/>
        <stp>BDP|6300594254940320931</stp>
        <tr r="F172" s="1"/>
      </tp>
      <tp t="s">
        <v>#N/A Requesting Data...3822219817</v>
        <stp/>
        <stp>BDP|2114992971807170462</stp>
        <tr r="Y92" s="1"/>
      </tp>
      <tp t="s">
        <v>#N/A Requesting Data...3647075652</v>
        <stp/>
        <stp>BDP|2096486704099780059</stp>
        <tr r="AQ114" s="2"/>
        <tr r="AQ212" s="2"/>
        <tr r="AQ215" s="2"/>
      </tp>
      <tp t="s">
        <v>#N/A Requesting Data...4020921028</v>
        <stp/>
        <stp>BDP|8348774269571049730</stp>
        <tr r="AT112" s="1"/>
        <tr r="AT66" s="1"/>
      </tp>
      <tp t="s">
        <v>#N/A Requesting Data...4001665485</v>
        <stp/>
        <stp>BDP|5080818481529656381</stp>
        <tr r="I14" s="2"/>
        <tr r="I117" s="2"/>
      </tp>
      <tp t="s">
        <v>#N/A Requesting Data...3006343266</v>
        <stp/>
        <stp>BDP|5279885931430432114</stp>
        <tr r="K191" s="2"/>
        <tr r="K191" s="2"/>
        <tr r="K191" s="2"/>
        <tr r="K192" s="2"/>
        <tr r="K192" s="2"/>
        <tr r="K192" s="2"/>
      </tp>
      <tp t="s">
        <v>#N/A Requesting Data...2032852833</v>
        <stp/>
        <stp>BDP|8090527470720801549</stp>
        <tr r="AN63" s="2"/>
      </tp>
      <tp t="s">
        <v>#N/A Requesting Data...3295643181</v>
        <stp/>
        <stp>BDP|8606545002792671086</stp>
        <tr r="J12" s="2"/>
      </tp>
      <tp t="s">
        <v>#N/A Requesting Data...4080757334</v>
        <stp/>
        <stp>BDP|8748492231434774467</stp>
        <tr r="Q122" s="2"/>
        <tr r="Q183" s="2"/>
      </tp>
      <tp t="s">
        <v>#N/A Requesting Data...3885138192</v>
        <stp/>
        <stp>BDP|9991724756266087232</stp>
        <tr r="K165" s="1"/>
      </tp>
      <tp t="s">
        <v>#N/A Requesting Data...3617663435</v>
        <stp/>
        <stp>BDP|6031505281021768585</stp>
        <tr r="AD90" s="1"/>
      </tp>
      <tp t="s">
        <v>#N/A Requesting Data...3877393713</v>
        <stp/>
        <stp>BDP|8846729070741297667</stp>
        <tr r="W17" s="3"/>
      </tp>
      <tp t="s">
        <v>#N/A Requesting Data...3358756765</v>
        <stp/>
        <stp>BDP|6134707658249287258</stp>
        <tr r="Y94" s="1"/>
      </tp>
      <tp t="s">
        <v>#N/A Requesting Data...3848578329</v>
        <stp/>
        <stp>BDP|7051768498426295026</stp>
        <tr r="Q52" s="1"/>
      </tp>
      <tp t="s">
        <v>#N/A Requesting Data...3732802874</v>
        <stp/>
        <stp>BDP|9927275240743223324</stp>
        <tr r="Q122" s="2"/>
        <tr r="Q183" s="2"/>
      </tp>
      <tp t="s">
        <v>#N/A Requesting Data...3611679479</v>
        <stp/>
        <stp>BDP|3503988616604515016</stp>
        <tr r="AK196" s="2"/>
        <tr r="AK196" s="2"/>
        <tr r="AK196" s="2"/>
        <tr r="AK197" s="2"/>
        <tr r="AK197" s="2"/>
        <tr r="AK197" s="2"/>
        <tr r="AK198" s="2"/>
        <tr r="AK198" s="2"/>
        <tr r="AK198" s="2"/>
      </tp>
      <tp t="s">
        <v>#N/A Requesting Data...3673042316</v>
        <stp/>
        <stp>BDP|8074171528267558358</stp>
        <tr r="I23" s="5"/>
      </tp>
      <tp t="s">
        <v>#N/A Requesting Data...3316910478</v>
        <stp/>
        <stp>BDP|9290165879377372710</stp>
        <tr r="Q152" s="1"/>
      </tp>
      <tp t="s">
        <v>#N/A Requesting Data...3472097896</v>
        <stp/>
        <stp>BDP|5771464090987607082</stp>
        <tr r="AV84" s="2"/>
        <tr r="AV84" s="2"/>
        <tr r="AV84" s="2"/>
      </tp>
      <tp t="s">
        <v>#N/A Requesting Data...3250193873</v>
        <stp/>
        <stp>BDP|7805495499004712108</stp>
        <tr r="AK52" s="3"/>
        <tr r="AK52" s="3"/>
        <tr r="AK52" s="3"/>
      </tp>
      <tp t="s">
        <v>#N/A Requesting Data...4158424345</v>
        <stp/>
        <stp>BDP|4551356288911675113</stp>
        <tr r="AF99" s="2"/>
        <tr r="AF99" s="2"/>
      </tp>
      <tp t="s">
        <v>#N/A Requesting Data...2957940732</v>
        <stp/>
        <stp>BDP|8061213471365913769</stp>
        <tr r="L18" s="1"/>
        <tr r="L18" s="1"/>
        <tr r="AS18" s="1"/>
      </tp>
      <tp t="s">
        <v>#N/A Requesting Data...3720577168</v>
        <stp/>
        <stp>BDP|8195977558469334228</stp>
        <tr r="Q196" s="2"/>
        <tr r="Q197" s="2"/>
        <tr r="Q198" s="2"/>
      </tp>
      <tp t="s">
        <v>#N/A Requesting Data...4037066848</v>
        <stp/>
        <stp>BDP|8152067793188320680</stp>
        <tr r="Q80" s="1"/>
      </tp>
      <tp t="s">
        <v>#N/A Requesting Data...3461081709</v>
        <stp/>
        <stp>BDP|4098360688076003618</stp>
        <tr r="AF46" s="3"/>
        <tr r="AF46" s="3"/>
      </tp>
      <tp t="s">
        <v>#N/A Requesting Data...3488207306</v>
        <stp/>
        <stp>BDP|2055977574320993358</stp>
        <tr r="AP196" s="2"/>
        <tr r="AP197" s="2"/>
        <tr r="AP198" s="2"/>
      </tp>
      <tp t="s">
        <v>#N/A Requesting Data...4086307900</v>
        <stp/>
        <stp>BDP|1706773549078066565</stp>
        <tr r="AN42" s="2"/>
        <tr r="AN76" s="2"/>
      </tp>
      <tp t="s">
        <v>#N/A Requesting Data...3316156230</v>
        <stp/>
        <stp>BDP|3528992235515544331</stp>
        <tr r="AD19" s="1"/>
        <tr r="AD57" s="1"/>
      </tp>
      <tp t="s">
        <v>#N/A Requesting Data...2886346616</v>
        <stp/>
        <stp>BDP|9667520468813393604</stp>
        <tr r="H5" s="1"/>
        <tr r="H146" s="1"/>
      </tp>
      <tp t="s">
        <v>#N/A Requesting Data...2593589018</v>
        <stp/>
        <stp>BDP|5076676319364009917</stp>
        <tr r="AE82" s="3"/>
        <tr r="AE82" s="3"/>
        <tr r="AE82" s="3"/>
      </tp>
      <tp t="s">
        <v>#N/A Requesting Data...4288476717</v>
        <stp/>
        <stp>BDP|3261094471349070252</stp>
        <tr r="AS19" s="3"/>
        <tr r="AS19" s="3"/>
        <tr r="AS19" s="3"/>
      </tp>
      <tp t="s">
        <v>#N/A Requesting Data...3456675299</v>
        <stp/>
        <stp>BDP|2238790724498776077</stp>
        <tr r="N22" s="1"/>
      </tp>
      <tp t="s">
        <v>#N/A Requesting Data...3489550887</v>
        <stp/>
        <stp>BDP|8581611723336975524</stp>
        <tr r="M162" s="1"/>
        <tr r="M162" s="1"/>
      </tp>
      <tp t="s">
        <v>#N/A Requesting Data...3759720680</v>
        <stp/>
        <stp>BDP|5612287693541609078</stp>
        <tr r="V60" s="1"/>
      </tp>
      <tp t="s">
        <v>#N/A Requesting Data...3105100462</v>
        <stp/>
        <stp>BDP|8906506316781049239</stp>
        <tr r="AL26" s="1"/>
        <tr r="AL131" s="1"/>
      </tp>
      <tp t="s">
        <v>#N/A Requesting Data...3426815650</v>
        <stp/>
        <stp>BDP|1965753572449384715</stp>
        <tr r="AS168" s="2"/>
        <tr r="AS169" s="2"/>
      </tp>
      <tp t="s">
        <v>#N/A Requesting Data...3426697432</v>
        <stp/>
        <stp>BDP|8746128349043081108</stp>
        <tr r="AK63" s="2"/>
        <tr r="AK63" s="2"/>
        <tr r="AK63" s="2"/>
      </tp>
      <tp t="s">
        <v>#N/A Requesting Data...3880833084</v>
        <stp/>
        <stp>BDP|5885405607068313603</stp>
        <tr r="Q101" s="3"/>
        <tr r="Q12" s="3"/>
        <tr r="Q28" s="3"/>
      </tp>
      <tp t="s">
        <v>#N/A Requesting Data...3625349364</v>
        <stp/>
        <stp>BDP|6381976968296852086</stp>
        <tr r="N85" s="1"/>
      </tp>
      <tp t="s">
        <v>#N/A Requesting Data...3856571690</v>
        <stp/>
        <stp>BDP|4682932284103578983</stp>
        <tr r="Y119" s="5"/>
        <tr r="Y119" s="5"/>
        <tr r="Y119" s="5"/>
        <tr r="Y118" s="5"/>
        <tr r="Y118" s="5"/>
        <tr r="Y118" s="5"/>
      </tp>
      <tp t="s">
        <v>#N/A Requesting Data...3582268210</v>
        <stp/>
        <stp>BDP|5812542646448489320</stp>
        <tr r="AD14" s="1"/>
        <tr r="AD59" s="1"/>
      </tp>
      <tp t="s">
        <v>#N/A Requesting Data...3526974568</v>
        <stp/>
        <stp>BDP|1965782528902055956</stp>
        <tr r="AH49" s="3"/>
        <tr r="AH49" s="3"/>
        <tr r="AH49" s="3"/>
      </tp>
      <tp t="s">
        <v>#N/A Requesting Data...3988416331</v>
        <stp/>
        <stp>BDP|4015018688101097250</stp>
        <tr r="K60" s="2"/>
        <tr r="K60" s="2"/>
        <tr r="K60" s="2"/>
      </tp>
      <tp t="s">
        <v>#N/A Requesting Data...3304082833</v>
        <stp/>
        <stp>BDP|6553458730739526799</stp>
        <tr r="Q55" s="3"/>
      </tp>
      <tp t="s">
        <v>#N/A Requesting Data...3519122173</v>
        <stp/>
        <stp>BDP|9661004877413469291</stp>
        <tr r="AF84" s="3"/>
        <tr r="AF84" s="3"/>
        <tr r="AF84" s="3"/>
      </tp>
      <tp t="s">
        <v>#N/A Requesting Data...3565013361</v>
        <stp/>
        <stp>BDP|5676899603716024408</stp>
        <tr r="L61" s="2"/>
        <tr r="L61" s="2"/>
        <tr r="L61" s="2"/>
      </tp>
      <tp t="s">
        <v>#N/A Requesting Data...4245875611</v>
        <stp/>
        <stp>BDP|9822941388414854300</stp>
        <tr r="AK118" s="2"/>
        <tr r="AK118" s="2"/>
        <tr r="AK118" s="2"/>
        <tr r="AK171" s="2"/>
        <tr r="AK171" s="2"/>
        <tr r="AK171" s="2"/>
      </tp>
      <tp t="s">
        <v>#N/A Requesting Data...3067657166</v>
        <stp/>
        <stp>BDP|8574862939264440827</stp>
        <tr r="F32" s="2"/>
        <tr r="F223" s="2"/>
        <tr r="F233" s="2"/>
      </tp>
      <tp t="s">
        <v>#N/A Requesting Data...3729180486</v>
        <stp/>
        <stp>BDP|4318244268399349605</stp>
        <tr r="H196" s="1"/>
      </tp>
      <tp t="s">
        <v>#N/A Requesting Data...2135489244</v>
        <stp/>
        <stp>BDP|7926139484790176120</stp>
        <tr r="AD128" s="2"/>
        <tr r="AD128" s="2"/>
        <tr r="AD128" s="2"/>
        <tr r="AD227" s="2"/>
        <tr r="AD227" s="2"/>
        <tr r="AD227" s="2"/>
      </tp>
      <tp t="s">
        <v>#N/A Requesting Data...3783504820</v>
        <stp/>
        <stp>BDP|4267312543909428594</stp>
        <tr r="H3" s="1"/>
        <tr r="H75" s="1"/>
      </tp>
      <tp t="s">
        <v>#N/A Requesting Data...3649854052</v>
        <stp/>
        <stp>BDP|6174244291851130382</stp>
        <tr r="AQ144" s="2"/>
      </tp>
      <tp t="s">
        <v>#N/A Requesting Data...3906282015</v>
        <stp/>
        <stp>BDP|7913143701718226138</stp>
        <tr r="AI16" s="3"/>
        <tr r="AI16" s="3"/>
        <tr r="AI16" s="3"/>
      </tp>
      <tp t="s">
        <v>#N/A Requesting Data...1900432816</v>
        <stp/>
        <stp>BDP|9439590970330791478</stp>
        <tr r="AL144" s="1"/>
      </tp>
      <tp t="s">
        <v>#N/A Requesting Data...3834274516</v>
        <stp/>
        <stp>BDP|8528720370077922031</stp>
        <tr r="H226" s="2"/>
        <tr r="H226" s="2"/>
        <tr r="H226" s="2"/>
        <tr r="AT226" s="2"/>
        <tr r="AT226" s="2"/>
        <tr r="AT226" s="2"/>
      </tp>
      <tp t="s">
        <v>#N/A Requesting Data...3607242593</v>
        <stp/>
        <stp>BDP|3337575493365207585</stp>
        <tr r="AN21" s="2"/>
        <tr r="AN45" s="2"/>
        <tr r="AN83" s="2"/>
        <tr r="AN141" s="2"/>
        <tr r="AN148" s="2"/>
        <tr r="AN177" s="2"/>
      </tp>
      <tp t="s">
        <v>#N/A Requesting Data...4098391210</v>
        <stp/>
        <stp>BDP|4929724276308936395</stp>
        <tr r="K168" s="2"/>
        <tr r="K168" s="2"/>
        <tr r="K168" s="2"/>
        <tr r="K169" s="2"/>
        <tr r="K169" s="2"/>
        <tr r="K169" s="2"/>
      </tp>
      <tp t="s">
        <v>#N/A Requesting Data...4133678699</v>
        <stp/>
        <stp>BDP|4743042119388354243</stp>
        <tr r="F11" s="9"/>
        <tr r="F41" s="9"/>
        <tr r="F37" s="3"/>
        <tr r="F30" s="3"/>
      </tp>
      <tp t="s">
        <v>#N/A Requesting Data...4019701083</v>
        <stp/>
        <stp>BDP|8599240687445961829</stp>
        <tr r="AD38" s="3"/>
        <tr r="AD38" s="3"/>
        <tr r="AD38" s="3"/>
      </tp>
      <tp t="s">
        <v>#N/A Requesting Data...2779638854</v>
        <stp/>
        <stp>BDP|3948605386457397519</stp>
        <tr r="Z170" s="1"/>
        <tr r="Z37" s="1"/>
      </tp>
      <tp t="s">
        <v>#N/A Requesting Data...3964062088</v>
        <stp/>
        <stp>BDP|2654450874738247682</stp>
        <tr r="K58" s="3"/>
        <tr r="K71" s="3"/>
      </tp>
      <tp t="s">
        <v>#N/A Requesting Data...3319563378</v>
        <stp/>
        <stp>BDP|2636711198904441768</stp>
        <tr r="AH34" s="2"/>
        <tr r="AH65" s="2"/>
      </tp>
      <tp t="s">
        <v>#N/A Requesting Data...3963207360</v>
        <stp/>
        <stp>BDP|2559902232416230187</stp>
        <tr r="AR93" s="2"/>
      </tp>
      <tp t="s">
        <v>#N/A Requesting Data...4137574924</v>
        <stp/>
        <stp>BDP|7555821859981025439</stp>
        <tr r="H76" s="1"/>
      </tp>
      <tp t="s">
        <v>#N/A Requesting Data...3468747692</v>
        <stp/>
        <stp>BDP|4015071677458448496</stp>
        <tr r="AC68" s="2"/>
        <tr r="AC68" s="2"/>
        <tr r="AC131" s="2"/>
        <tr r="AC131" s="2"/>
        <tr r="AC153" s="2"/>
        <tr r="AC153" s="2"/>
      </tp>
      <tp t="s">
        <v>#N/A Requesting Data...3099047285</v>
        <stp/>
        <stp>BDP|7441781521854700984</stp>
        <tr r="N13" s="2"/>
        <tr r="N13" s="2"/>
        <tr r="N13" s="2"/>
        <tr r="N155" s="2"/>
        <tr r="N155" s="2"/>
        <tr r="N155" s="2"/>
        <tr r="N219" s="2"/>
        <tr r="N219" s="2"/>
        <tr r="N219" s="2"/>
      </tp>
      <tp t="s">
        <v>#N/A Requesting Data...3843935179</v>
        <stp/>
        <stp>BDP|9882497504741160367</stp>
        <tr r="AD58" s="3"/>
        <tr r="AD58" s="3"/>
        <tr r="AD58" s="3"/>
        <tr r="AD71" s="3"/>
        <tr r="AD71" s="3"/>
        <tr r="AD71" s="3"/>
      </tp>
      <tp t="s">
        <v>#N/A Requesting Data...3486020686</v>
        <stp/>
        <stp>BDP|8401748373297375024</stp>
        <tr r="J31" s="5"/>
      </tp>
      <tp t="s">
        <v>#N/A Requesting Data...3826114252</v>
        <stp/>
        <stp>BDP|5764539280251657600</stp>
        <tr r="BC7" s="2"/>
      </tp>
      <tp t="s">
        <v>#N/A Requesting Data...3765144749</v>
        <stp/>
        <stp>BDP|8427496016063040198</stp>
        <tr r="E5" s="1"/>
        <tr r="E146" s="1"/>
      </tp>
      <tp t="s">
        <v>#N/A Requesting Data...3608733107</v>
        <stp/>
        <stp>BDP|9111039704227303171</stp>
        <tr r="AE98" s="3"/>
        <tr r="AE98" s="3"/>
        <tr r="AE98" s="3"/>
      </tp>
      <tp t="s">
        <v>#N/A Requesting Data...2078905826</v>
        <stp/>
        <stp>BDP|3928177589281245478</stp>
        <tr r="M34" s="1"/>
        <tr r="M34" s="1"/>
        <tr r="M138" s="1"/>
        <tr r="M138" s="1"/>
        <tr r="M200" s="1"/>
        <tr r="M200" s="1"/>
      </tp>
      <tp t="s">
        <v>#N/A Requesting Data...3212519907</v>
        <stp/>
        <stp>BDP|8047632624663527009</stp>
        <tr r="Q35" s="2"/>
      </tp>
      <tp t="s">
        <v>#N/A Requesting Data...3983746187</v>
        <stp/>
        <stp>BDP|7421866418514928519</stp>
        <tr r="AP91" s="3"/>
        <tr r="AP91" s="3"/>
        <tr r="AP91" s="3"/>
      </tp>
      <tp t="s">
        <v>#N/A Requesting Data...3725123806</v>
        <stp/>
        <stp>BDP|8928234779791538348</stp>
        <tr r="AT16" s="3"/>
        <tr r="AT16" s="3"/>
      </tp>
      <tp t="s">
        <v>#N/A Requesting Data...3024320225</v>
        <stp/>
        <stp>BDP|4496615203244504912</stp>
        <tr r="AL13" s="2"/>
        <tr r="AL155" s="2"/>
        <tr r="AL219" s="2"/>
      </tp>
      <tp t="s">
        <v>#N/A Requesting Data...2836461344</v>
        <stp/>
        <stp>BDP|3249557008930808955</stp>
        <tr r="Q23" s="2"/>
        <tr r="Q95" s="2"/>
        <tr r="Q156" s="2"/>
        <tr r="Q225" s="2"/>
      </tp>
      <tp t="s">
        <v>#N/A Requesting Data...4116271322</v>
        <stp/>
        <stp>BDP|9853900448348297301</stp>
        <tr r="BC60" s="2"/>
      </tp>
      <tp t="s">
        <v>#N/A Requesting Data...3016064021</v>
        <stp/>
        <stp>BDP|9105169981649398678</stp>
        <tr r="AF16" s="2"/>
        <tr r="AF16" s="2"/>
        <tr r="AF16" s="2"/>
        <tr r="AF94" s="2"/>
        <tr r="AF94" s="2"/>
        <tr r="AF94" s="2"/>
        <tr r="AF202" s="2"/>
        <tr r="AF202" s="2"/>
        <tr r="AF202" s="2"/>
        <tr r="AF220" s="2"/>
        <tr r="AF220" s="2"/>
        <tr r="AF220" s="2"/>
        <tr r="AF232" s="2"/>
        <tr r="AF232" s="2"/>
        <tr r="AF232" s="2"/>
      </tp>
      <tp t="s">
        <v>#N/A Requesting Data...2415236760</v>
        <stp/>
        <stp>BDP|1798532854547106930</stp>
        <tr r="AK21" s="2"/>
        <tr r="AK21" s="2"/>
        <tr r="AK21" s="2"/>
        <tr r="AK45" s="2"/>
        <tr r="AK45" s="2"/>
        <tr r="AK45" s="2"/>
        <tr r="AK83" s="2"/>
        <tr r="AK83" s="2"/>
        <tr r="AK83" s="2"/>
        <tr r="AK141" s="2"/>
        <tr r="AK141" s="2"/>
        <tr r="AK141" s="2"/>
        <tr r="AK148" s="2"/>
        <tr r="AK148" s="2"/>
        <tr r="AK148" s="2"/>
        <tr r="AK177" s="2"/>
        <tr r="AK177" s="2"/>
        <tr r="AK177" s="2"/>
      </tp>
      <tp t="s">
        <v>#N/A Requesting Data...2908433394</v>
        <stp/>
        <stp>BDP|3108257181111428735</stp>
        <tr r="AH41" s="2"/>
        <tr r="AH75" s="2"/>
        <tr r="AH115" s="2"/>
        <tr r="AH138" s="2"/>
        <tr r="AH200" s="2"/>
      </tp>
      <tp t="s">
        <v>#N/A Requesting Data...3133803996</v>
        <stp/>
        <stp>BDP|1396309223378357716</stp>
        <tr r="AG142" s="2"/>
        <tr r="AG142" s="2"/>
        <tr r="AG142" s="2"/>
      </tp>
      <tp t="s">
        <v>#N/A Requesting Data...4003689070</v>
        <stp/>
        <stp>BDP|2902593682638241821</stp>
        <tr r="L11" s="3"/>
      </tp>
      <tp t="s">
        <v>#N/A Requesting Data...2758919285</v>
        <stp/>
        <stp>BDP|8145651732350050243</stp>
        <tr r="AI88" s="2"/>
        <tr r="AI92" s="2"/>
        <tr r="AI125" s="2"/>
      </tp>
      <tp t="s">
        <v>#N/A Requesting Data...3846495391</v>
        <stp/>
        <stp>BDP|6463137730693306867</stp>
        <tr r="K21" s="2"/>
        <tr r="K21" s="2"/>
        <tr r="K21" s="2"/>
        <tr r="K45" s="2"/>
        <tr r="K45" s="2"/>
        <tr r="K45" s="2"/>
        <tr r="K83" s="2"/>
        <tr r="K83" s="2"/>
        <tr r="K83" s="2"/>
        <tr r="K141" s="2"/>
        <tr r="K141" s="2"/>
        <tr r="K141" s="2"/>
        <tr r="K148" s="2"/>
        <tr r="K148" s="2"/>
        <tr r="K148" s="2"/>
        <tr r="K177" s="2"/>
        <tr r="K177" s="2"/>
        <tr r="K177" s="2"/>
      </tp>
      <tp t="s">
        <v>#N/A Requesting Data...3425626720</v>
        <stp/>
        <stp>BDP|7471286024310827823</stp>
        <tr r="AE129" s="1"/>
      </tp>
      <tp t="s">
        <v>#N/A Requesting Data...3778098310</v>
        <stp/>
        <stp>BDP|9542673270155333230</stp>
        <tr r="AM178" s="1"/>
        <tr r="AM178" s="1"/>
        <tr r="AM74" s="1"/>
        <tr r="AM74" s="1"/>
      </tp>
      <tp t="s">
        <v>#N/A Requesting Data...3393186198</v>
        <stp/>
        <stp>BDP|8147651661285115263</stp>
        <tr r="Q157" s="1"/>
      </tp>
      <tp t="s">
        <v>#N/A Requesting Data...3758005477</v>
        <stp/>
        <stp>BDP|6379016399957180785</stp>
        <tr r="AL18" s="2"/>
      </tp>
      <tp t="s">
        <v>#N/A Requesting Data...3599631176</v>
        <stp/>
        <stp>BDP|4541917134094213507</stp>
        <tr r="Q135" s="2"/>
      </tp>
      <tp t="s">
        <v>#N/A Requesting Data...3891697392</v>
        <stp/>
        <stp>BDP|4266732895543326657</stp>
        <tr r="V187" s="1"/>
      </tp>
      <tp t="s">
        <v>#N/A Requesting Data...3561903693</v>
        <stp/>
        <stp>BDP|9650621411299159864</stp>
        <tr r="AN93" s="2"/>
      </tp>
      <tp t="s">
        <v>#N/A Requesting Data...4134279955</v>
        <stp/>
        <stp>BDP|6883377646298837639</stp>
        <tr r="AP66" s="2"/>
      </tp>
      <tp t="s">
        <v>#N/A Requesting Data...4103544213</v>
        <stp/>
        <stp>BDP|4861370727769864321</stp>
        <tr r="H109" s="2"/>
        <tr r="H109" s="2"/>
        <tr r="H109" s="2"/>
        <tr r="AT109" s="2"/>
        <tr r="AT109" s="2"/>
        <tr r="AT109" s="2"/>
      </tp>
      <tp t="s">
        <v>#N/A Requesting Data...4068083562</v>
        <stp/>
        <stp>BDP|5905232740334043883</stp>
        <tr r="Q31" s="1"/>
        <tr r="Q141" s="1"/>
        <tr r="Q203" s="1"/>
      </tp>
      <tp t="s">
        <v>#N/A Requesting Data...3313828041</v>
        <stp/>
        <stp>BDP|8496302656922861382</stp>
        <tr r="E47" s="2"/>
      </tp>
      <tp t="s">
        <v>#N/A Requesting Data...1391511140</v>
        <stp/>
        <stp>BDP|5502308983183415211</stp>
        <tr r="AU115" s="1"/>
        <tr r="AU115" s="1"/>
        <tr r="AU115" s="1"/>
      </tp>
      <tp t="s">
        <v>#N/A Requesting Data...3888918990</v>
        <stp/>
        <stp>BDP|8801200649759394817</stp>
        <tr r="AR139" s="2"/>
      </tp>
      <tp t="s">
        <v>#N/A Requesting Data...4069547384</v>
        <stp/>
        <stp>BDP|6087963432366025573</stp>
        <tr r="H60" s="1"/>
        <tr r="H60" s="1"/>
      </tp>
      <tp t="s">
        <v>#N/A Requesting Data...3476244210</v>
        <stp/>
        <stp>BDP|8167935898641888614</stp>
        <tr r="AO69" s="1"/>
      </tp>
      <tp t="s">
        <v>#N/A Requesting Data...2507823121</v>
        <stp/>
        <stp>BDP|2520972840857264737</stp>
        <tr r="H112" s="1"/>
        <tr r="H66" s="1"/>
      </tp>
      <tp t="s">
        <v>#N/A Requesting Data...4115769417</v>
        <stp/>
        <stp>BDP|2907598060556731846</stp>
        <tr r="AC90" s="2"/>
        <tr r="AC90" s="2"/>
        <tr r="AC123" s="2"/>
        <tr r="AC123" s="2"/>
        <tr r="AC174" s="2"/>
        <tr r="AC174" s="2"/>
        <tr r="AC175" s="2"/>
        <tr r="AC175" s="2"/>
      </tp>
      <tp t="s">
        <v>#N/A Requesting Data...3513303266</v>
        <stp/>
        <stp>BDP|3157803560893268100</stp>
        <tr r="AH4" s="3"/>
        <tr r="AH4" s="3"/>
        <tr r="AH4" s="3"/>
      </tp>
      <tp t="s">
        <v>#N/A Requesting Data...3781875564</v>
        <stp/>
        <stp>BDP|1539637791201186055</stp>
        <tr r="AL53" s="1"/>
      </tp>
      <tp t="s">
        <v>#N/A Requesting Data...3917856227</v>
        <stp/>
        <stp>BDP|7857194690775258509</stp>
        <tr r="AR103" s="3"/>
        <tr r="AR103" s="3"/>
        <tr r="AR103" s="3"/>
      </tp>
      <tp t="s">
        <v>#N/A Requesting Data...3738515868</v>
        <stp/>
        <stp>BDP|9994432382083909926</stp>
        <tr r="W9" s="3"/>
      </tp>
      <tp t="s">
        <v>#N/A Requesting Data...3491582395</v>
        <stp/>
        <stp>BDP|8194190468015236516</stp>
        <tr r="AL8" s="2"/>
      </tp>
      <tp t="s">
        <v>#N/A Requesting Data...2186389555</v>
        <stp/>
        <stp>BDP|5092249390329398846</stp>
        <tr r="I39" s="2"/>
        <tr r="I72" s="2"/>
      </tp>
      <tp t="s">
        <v>#N/A N/A</v>
        <stp/>
        <stp>BDP|5524006691365449632</stp>
        <tr r="J59" s="3"/>
        <tr r="J59" s="3"/>
        <tr r="J87" s="3"/>
        <tr r="J87" s="3"/>
        <tr r="J99" s="3"/>
        <tr r="J99" s="3"/>
      </tp>
      <tp t="s">
        <v>#N/A Requesting Data...3691629016</v>
        <stp/>
        <stp>BDP|2390950465847476546</stp>
        <tr r="AU104" s="3"/>
        <tr r="AU104" s="3"/>
        <tr r="AU26" s="3"/>
        <tr r="AU26" s="3"/>
      </tp>
      <tp t="s">
        <v>#N/A Requesting Data...3415777588</v>
        <stp/>
        <stp>BDP|1131674121382675823</stp>
        <tr r="J33" s="2"/>
      </tp>
      <tp t="s">
        <v>#N/A Requesting Data...3507126219</v>
        <stp/>
        <stp>BDP|9348389379795089712</stp>
        <tr r="AD64" s="2"/>
        <tr r="AD64" s="2"/>
        <tr r="AD64" s="2"/>
      </tp>
      <tp t="s">
        <v>#N/A Requesting Data...2893287324</v>
        <stp/>
        <stp>BDP|8796777143821163513</stp>
        <tr r="AS22" s="2"/>
        <tr r="AS210" s="2"/>
        <tr r="AS211" s="2"/>
      </tp>
      <tp t="s">
        <v>#N/A Requesting Data...3942423259</v>
        <stp/>
        <stp>BDP|3401204190992788507</stp>
        <tr r="AU25" s="1"/>
        <tr r="AU25" s="1"/>
        <tr r="AU25" s="1"/>
      </tp>
      <tp t="s">
        <v>#N/A Requesting Data...3705841687</v>
        <stp/>
        <stp>BDP|2279183677109602280</stp>
        <tr r="X153" s="1"/>
        <tr r="X191" s="1"/>
        <tr r="X8" s="1"/>
      </tp>
      <tp t="s">
        <v>#N/A Requesting Data...3471428093</v>
        <stp/>
        <stp>BDP|7435466513465238807</stp>
        <tr r="AE20" s="1"/>
      </tp>
      <tp t="s">
        <v>#N/A Requesting Data...3712031845</v>
        <stp/>
        <stp>BDP|8151241015644517064</stp>
        <tr r="W30" s="2"/>
      </tp>
      <tp t="s">
        <v>#N/A Requesting Data...2849894138</v>
        <stp/>
        <stp>BDP|1363918510877968187</stp>
        <tr r="H123" s="1"/>
        <tr r="H123" s="1"/>
        <tr r="H185" s="1"/>
        <tr r="H185" s="1"/>
      </tp>
      <tp t="s">
        <v>#N/A Requesting Data...3792751793</v>
        <stp/>
        <stp>BDP|4276634801038769543</stp>
        <tr r="AI88" s="3"/>
        <tr r="AI88" s="3"/>
        <tr r="AI88" s="3"/>
      </tp>
      <tp t="s">
        <v>#N/A Requesting Data...4031913798</v>
        <stp/>
        <stp>BDP|2848711715019753286</stp>
        <tr r="H166" s="1"/>
        <tr r="H166" s="1"/>
      </tp>
      <tp t="s">
        <v>#N/A Requesting Data...4232086124</v>
        <stp/>
        <stp>BDP|5358426138799978435</stp>
        <tr r="H51" s="1"/>
        <tr r="H51" s="1"/>
      </tp>
      <tp t="s">
        <v>#N/A N/A</v>
        <stp/>
        <stp>BDP|3318640776055693871</stp>
        <tr r="H115" s="1"/>
        <tr r="H115" s="1"/>
      </tp>
      <tp t="s">
        <v>#N/A Requesting Data...2777603262</v>
        <stp/>
        <stp>BDP|3458066985643285755</stp>
        <tr r="AD10" s="2"/>
        <tr r="AD10" s="2"/>
        <tr r="AD10" s="2"/>
        <tr r="AD40" s="2"/>
        <tr r="AD40" s="2"/>
        <tr r="AD40" s="2"/>
        <tr r="AD178" s="2"/>
        <tr r="AD178" s="2"/>
        <tr r="AD178" s="2"/>
        <tr r="AD179" s="2"/>
        <tr r="AD179" s="2"/>
        <tr r="AD179" s="2"/>
      </tp>
      <tp t="s">
        <v>#N/A Requesting Data...3641946551</v>
        <stp/>
        <stp>BDP|7681770964839280073</stp>
        <tr r="Q91" s="3"/>
      </tp>
      <tp t="s">
        <v>#N/A Requesting Data...4283757061</v>
        <stp/>
        <stp>BDP|7755078390459608863</stp>
        <tr r="W159" s="1"/>
      </tp>
      <tp t="s">
        <v>#N/A Requesting Data...3538857638</v>
        <stp/>
        <stp>BDP|7590767832484134804</stp>
        <tr r="AK48" s="2"/>
        <tr r="AK48" s="2"/>
        <tr r="AK48" s="2"/>
        <tr r="AK224" s="2"/>
        <tr r="AK224" s="2"/>
        <tr r="AK224" s="2"/>
      </tp>
      <tp t="s">
        <v>#N/A Requesting Data...3551570279</v>
        <stp/>
        <stp>BDP|8326473425410486150</stp>
        <tr r="AM57" s="3"/>
        <tr r="AM57" s="3"/>
        <tr r="AM57" s="3"/>
        <tr r="AM70" s="3"/>
        <tr r="AM70" s="3"/>
        <tr r="AM70" s="3"/>
      </tp>
      <tp t="s">
        <v>#N/A Requesting Data...2294101525</v>
        <stp/>
        <stp>BDP|8501361407381576518</stp>
        <tr r="I29" s="1"/>
        <tr r="I140" s="1"/>
        <tr r="I201" s="1"/>
      </tp>
      <tp t="s">
        <v>#N/A Requesting Data...4293759515</v>
        <stp/>
        <stp>BDP|9056925322875604864</stp>
        <tr r="M167" s="1"/>
        <tr r="M167" s="1"/>
      </tp>
      <tp t="s">
        <v>#N/A Requesting Data...4214712632</v>
        <stp/>
        <stp>BDP|3686694877029052487</stp>
        <tr r="Q68" s="1"/>
      </tp>
      <tp t="s">
        <v>#N/A Requesting Data...2309007117</v>
        <stp/>
        <stp>BDP|3684242282822452446</stp>
        <tr r="J10" s="2"/>
        <tr r="J40" s="2"/>
        <tr r="J178" s="2"/>
        <tr r="J179" s="2"/>
      </tp>
      <tp t="s">
        <v>#N/A Requesting Data...3652891130</v>
        <stp/>
        <stp>BDP|1732206592022021757</stp>
        <tr r="AI54" s="3"/>
        <tr r="AI54" s="3"/>
        <tr r="AI54" s="3"/>
      </tp>
      <tp t="s">
        <v>#N/A Requesting Data...3552991130</v>
        <stp/>
        <stp>BDP|3856205408237762974</stp>
        <tr r="K55" s="2"/>
        <tr r="K55" s="2"/>
        <tr r="K55" s="2"/>
      </tp>
      <tp t="s">
        <v>#N/A N/A</v>
        <stp/>
        <stp>BDP|7141843126616170425</stp>
        <tr r="J10" s="1"/>
        <tr r="J134" s="1"/>
      </tp>
      <tp t="s">
        <v>#N/A Requesting Data...4073368159</v>
        <stp/>
        <stp>BDP|9354462102096540421</stp>
        <tr r="AP110" s="3"/>
        <tr r="AP110" s="3"/>
        <tr r="AP110" s="3"/>
        <tr r="AP106" s="3"/>
        <tr r="AP106" s="3"/>
        <tr r="AP106" s="3"/>
        <tr r="AP107" s="3"/>
        <tr r="AP107" s="3"/>
        <tr r="AP107" s="3"/>
        <tr r="AP108" s="3"/>
        <tr r="AP108" s="3"/>
        <tr r="AP108" s="3"/>
        <tr r="AP109" s="3"/>
        <tr r="AP109" s="3"/>
        <tr r="AP109" s="3"/>
      </tp>
      <tp t="s">
        <v>#N/A Requesting Data...3623954611</v>
        <stp/>
        <stp>BDP|9083825946013108958</stp>
        <tr r="I156" s="1"/>
      </tp>
      <tp t="s">
        <v>#N/A Requesting Data...3589579706</v>
        <stp/>
        <stp>BDP|4487068235279723107</stp>
        <tr r="N69" s="2"/>
        <tr r="N69" s="2"/>
        <tr r="N69" s="2"/>
        <tr r="N134" s="2"/>
        <tr r="N134" s="2"/>
        <tr r="N134" s="2"/>
        <tr r="N149" s="2"/>
        <tr r="N149" s="2"/>
        <tr r="N149" s="2"/>
        <tr r="N163" s="2"/>
        <tr r="N163" s="2"/>
        <tr r="N163" s="2"/>
        <tr r="N164" s="2"/>
        <tr r="N164" s="2"/>
        <tr r="N164" s="2"/>
      </tp>
      <tp t="s">
        <v>#N/A Requesting Data...3336486551</v>
        <stp/>
        <stp>BDP|1810494299795821607</stp>
        <tr r="AH203" s="2"/>
        <tr r="AH204" s="2"/>
      </tp>
      <tp t="s">
        <v>#N/A Requesting Data...3562798944</v>
        <stp/>
        <stp>BDP|1678841802163581546</stp>
        <tr r="AH21" s="3"/>
        <tr r="AH21" s="3"/>
        <tr r="AH21" s="3"/>
      </tp>
      <tp t="s">
        <v>#N/A Requesting Data...3991301992</v>
        <stp/>
        <stp>BDP|8433744243901322515</stp>
        <tr r="W122" s="2"/>
        <tr r="W183" s="2"/>
      </tp>
      <tp t="s">
        <v>#N/A Requesting Data...4272530498</v>
        <stp/>
        <stp>BDP|8096056541710286378</stp>
        <tr r="AL32" s="3"/>
        <tr r="AL32" s="3"/>
        <tr r="AL32" s="3"/>
      </tp>
      <tp t="s">
        <v>#N/A Requesting Data...3376962174</v>
        <stp/>
        <stp>BDP|9783443333687397628</stp>
        <tr r="AM190" s="1"/>
      </tp>
      <tp t="s">
        <v>#N/A Requesting Data...2924528634</v>
        <stp/>
        <stp>BDP|3239010376688362372</stp>
        <tr r="AK41" s="2"/>
        <tr r="AK41" s="2"/>
        <tr r="AK41" s="2"/>
        <tr r="AK75" s="2"/>
        <tr r="AK75" s="2"/>
        <tr r="AK75" s="2"/>
        <tr r="AK115" s="2"/>
        <tr r="AK115" s="2"/>
        <tr r="AK115" s="2"/>
        <tr r="AK138" s="2"/>
        <tr r="AK138" s="2"/>
        <tr r="AK138" s="2"/>
        <tr r="AK200" s="2"/>
        <tr r="AK200" s="2"/>
        <tr r="AK200" s="2"/>
      </tp>
      <tp t="s">
        <v>#N/A Requesting Data...4099230715</v>
        <stp/>
        <stp>BDP|3381062193117399243</stp>
        <tr r="Q89" s="1"/>
        <tr r="Q100" s="1"/>
        <tr r="Q106" s="1"/>
        <tr r="Q177" s="1"/>
      </tp>
      <tp t="s">
        <v>#N/A Requesting Data...4227765453</v>
        <stp/>
        <stp>BDP|3079210001889571748</stp>
        <tr r="AA164" s="1"/>
      </tp>
      <tp t="s">
        <v>#N/A Requesting Data...4140218070</v>
        <stp/>
        <stp>BDP|2822685125021052842</stp>
        <tr r="Q6" s="3"/>
      </tp>
      <tp t="s">
        <v>#N/A Requesting Data...3854299541</v>
        <stp/>
        <stp>BDP|7612977206540149177</stp>
        <tr r="AP88" s="2"/>
        <tr r="AP92" s="2"/>
        <tr r="AP125" s="2"/>
      </tp>
      <tp t="s">
        <v>#N/A Requesting Data...4248117991</v>
        <stp/>
        <stp>BDP|1771815204016249016</stp>
        <tr r="AU140" s="2"/>
        <tr r="AU140" s="2"/>
        <tr r="AU140" s="2"/>
      </tp>
      <tp t="s">
        <v>#N/A Requesting Data...4246761905</v>
        <stp/>
        <stp>BDP|2124977850303211254</stp>
        <tr r="E98" s="1"/>
        <tr r="E99" s="1"/>
        <tr r="E109" s="1"/>
        <tr r="E161" s="1"/>
      </tp>
      <tp t="s">
        <v>#N/A Requesting Data...2916129916</v>
        <stp/>
        <stp>BDP|6061041110778718023</stp>
        <tr r="W122" s="1"/>
        <tr r="W91" s="1"/>
      </tp>
      <tp t="s">
        <v>#N/A Requesting Data...3503714802</v>
        <stp/>
        <stp>BDP|8157124198676234980</stp>
        <tr r="V19" s="2"/>
      </tp>
      <tp t="s">
        <v>#N/A Requesting Data...4278902165</v>
        <stp/>
        <stp>BDP|7545389199817009553</stp>
        <tr r="Y104" s="5"/>
        <tr r="Y104" s="5"/>
        <tr r="Y104" s="5"/>
        <tr r="Y97" s="5"/>
        <tr r="Y97" s="5"/>
        <tr r="Y97" s="5"/>
        <tr r="Y98" s="5"/>
        <tr r="Y98" s="5"/>
        <tr r="Y98" s="5"/>
        <tr r="Y100" s="5"/>
        <tr r="Y100" s="5"/>
        <tr r="Y100" s="5"/>
        <tr r="Y92" s="5"/>
        <tr r="Y92" s="5"/>
        <tr r="Y92" s="5"/>
        <tr r="Y96" s="5"/>
        <tr r="Y96" s="5"/>
        <tr r="Y96" s="5"/>
        <tr r="Y101" s="5"/>
        <tr r="Y101" s="5"/>
        <tr r="Y101" s="5"/>
        <tr r="Y105" s="5"/>
        <tr r="Y105" s="5"/>
        <tr r="Y105" s="5"/>
        <tr r="Y106" s="5"/>
        <tr r="Y106" s="5"/>
        <tr r="Y106" s="5"/>
        <tr r="Y91" s="5"/>
        <tr r="Y91" s="5"/>
        <tr r="Y91" s="5"/>
        <tr r="Y99" s="5"/>
        <tr r="Y99" s="5"/>
        <tr r="Y99" s="5"/>
        <tr r="Y107" s="5"/>
        <tr r="Y107" s="5"/>
        <tr r="Y107" s="5"/>
        <tr r="Y108" s="5"/>
        <tr r="Y108" s="5"/>
        <tr r="Y108" s="5"/>
        <tr r="Y109" s="5"/>
        <tr r="Y109" s="5"/>
        <tr r="Y109" s="5"/>
        <tr r="Y110" s="5"/>
        <tr r="Y110" s="5"/>
        <tr r="Y110" s="5"/>
        <tr r="Y90" s="5"/>
        <tr r="Y90" s="5"/>
        <tr r="Y90" s="5"/>
        <tr r="Y93" s="5"/>
        <tr r="Y93" s="5"/>
        <tr r="Y93" s="5"/>
        <tr r="Y102" s="5"/>
        <tr r="Y102" s="5"/>
        <tr r="Y102" s="5"/>
        <tr r="Y103" s="5"/>
        <tr r="Y103" s="5"/>
        <tr r="Y103" s="5"/>
        <tr r="Y94" s="5"/>
        <tr r="Y94" s="5"/>
        <tr r="Y94" s="5"/>
        <tr r="Y95" s="5"/>
        <tr r="Y95" s="5"/>
        <tr r="Y95" s="5"/>
      </tp>
      <tp t="s">
        <v>#N/A Requesting Data...3129345689</v>
        <stp/>
        <stp>BDP|9731418807946626466</stp>
        <tr r="AK16" s="2"/>
        <tr r="AK16" s="2"/>
        <tr r="AK16" s="2"/>
        <tr r="AK94" s="2"/>
        <tr r="AK94" s="2"/>
        <tr r="AK94" s="2"/>
        <tr r="AK202" s="2"/>
        <tr r="AK202" s="2"/>
        <tr r="AK202" s="2"/>
        <tr r="AK220" s="2"/>
        <tr r="AK220" s="2"/>
        <tr r="AK220" s="2"/>
        <tr r="AK232" s="2"/>
        <tr r="AK232" s="2"/>
        <tr r="AK232" s="2"/>
      </tp>
      <tp t="s">
        <v>#N/A Requesting Data...3080972570</v>
        <stp/>
        <stp>BDP|2595581596114903540</stp>
        <tr r="M143" s="1"/>
        <tr r="M143" s="1"/>
      </tp>
      <tp t="s">
        <v>#N/A Requesting Data...4049518926</v>
        <stp/>
        <stp>BDP|8155785765477388194</stp>
        <tr r="Q56" s="2"/>
        <tr r="Q98" s="2"/>
      </tp>
      <tp t="s">
        <v>#N/A Requesting Data...4116699729</v>
        <stp/>
        <stp>BDP|8650746654897645264</stp>
        <tr r="Z107" s="1"/>
        <tr r="Z149" s="1"/>
      </tp>
      <tp t="s">
        <v>#N/A Requesting Data...4268131227</v>
        <stp/>
        <stp>BDP|9753099719121576640</stp>
        <tr r="AU48" s="3"/>
        <tr r="AU48" s="3"/>
      </tp>
      <tp t="s">
        <v>#N/A Requesting Data...3734675414</v>
        <stp/>
        <stp>BDP|1081453672674412956</stp>
        <tr r="AS156" s="1"/>
      </tp>
      <tp t="s">
        <v>#N/A Requesting Data...3900344088</v>
        <stp/>
        <stp>BDP|3478119174898092272</stp>
        <tr r="AD18" s="3"/>
        <tr r="AD18" s="3"/>
        <tr r="AD18" s="3"/>
      </tp>
      <tp t="s">
        <v>#N/A Requesting Data...3426008955</v>
        <stp/>
        <stp>BDP|7107423495847739275</stp>
        <tr r="AD63" s="2"/>
        <tr r="AD63" s="2"/>
        <tr r="AD63" s="2"/>
      </tp>
      <tp t="s">
        <v>#N/A Requesting Data...3666734663</v>
        <stp/>
        <stp>BDP|8293052005070370770</stp>
        <tr r="J25" s="9"/>
        <tr r="J26" s="9"/>
        <tr r="J27" s="9"/>
        <tr r="J28" s="9"/>
        <tr r="J29" s="9"/>
      </tp>
      <tp t="s">
        <v>#N/A N/A</v>
        <stp/>
        <stp>BDP|3294829740174362458</stp>
        <tr r="AV59" s="3"/>
        <tr r="AV59" s="3"/>
        <tr r="AV87" s="3"/>
        <tr r="AV87" s="3"/>
        <tr r="AV99" s="3"/>
        <tr r="AV99" s="3"/>
      </tp>
      <tp t="s">
        <v>#N/A Requesting Data...4164982037</v>
        <stp/>
        <stp>BDP|4369916713962767100</stp>
        <tr r="AO43" s="1"/>
      </tp>
      <tp t="s">
        <v>#N/A Requesting Data...2324517449</v>
        <stp/>
        <stp>BDP|1376091059652347965</stp>
        <tr r="AJ118" s="2"/>
        <tr r="AJ171" s="2"/>
      </tp>
      <tp t="s">
        <v>#N/A Requesting Data...3663339930</v>
        <stp/>
        <stp>BDP|6037636295441746775</stp>
        <tr r="L93" s="2"/>
        <tr r="L93" s="2"/>
        <tr r="L93" s="2"/>
      </tp>
      <tp t="s">
        <v>#N/A Requesting Data...3449566913</v>
        <stp/>
        <stp>BDP|3235914162417067475</stp>
        <tr r="X16" s="1"/>
        <tr r="X175" s="1"/>
      </tp>
      <tp t="s">
        <v>#N/A Requesting Data...4088133500</v>
        <stp/>
        <stp>BDP|8543619153731106508</stp>
        <tr r="V131" s="2"/>
        <tr r="V153" s="2"/>
        <tr r="V68" s="2"/>
      </tp>
      <tp t="s">
        <v>#N/A Requesting Data...3925770789</v>
        <stp/>
        <stp>BDP|2929555229139162322</stp>
        <tr r="AQ49" s="3"/>
        <tr r="AQ49" s="3"/>
        <tr r="AQ49" s="3"/>
      </tp>
      <tp t="s">
        <v>#N/A Requesting Data...3984251037</v>
        <stp/>
        <stp>BDP|4884919429722516232</stp>
        <tr r="E64" s="1"/>
      </tp>
      <tp t="s">
        <v>#N/A Requesting Data...3586127549</v>
        <stp/>
        <stp>BDP|2756887489504445944</stp>
        <tr r="Y157" s="1"/>
      </tp>
      <tp t="s">
        <v>#N/A Requesting Data...2304120744</v>
        <stp/>
        <stp>BDP|7502683228888248402</stp>
        <tr r="AK43" s="3"/>
        <tr r="AK43" s="3"/>
        <tr r="AK43" s="3"/>
        <tr r="AK61" s="3"/>
        <tr r="AK61" s="3"/>
        <tr r="AK61" s="3"/>
        <tr r="AK69" s="3"/>
        <tr r="AK69" s="3"/>
        <tr r="AK69" s="3"/>
        <tr r="AK77" s="3"/>
        <tr r="AK77" s="3"/>
        <tr r="AK77" s="3"/>
      </tp>
      <tp t="s">
        <v>#N/A Requesting Data...3753282006</v>
        <stp/>
        <stp>BDP|4522447381016007179</stp>
        <tr r="AD49" s="3"/>
        <tr r="AD49" s="3"/>
        <tr r="AD49" s="3"/>
      </tp>
      <tp t="s">
        <v>#N/A Requesting Data...3704703018</v>
        <stp/>
        <stp>BDP|4333280381007493696</stp>
        <tr r="H49" s="3"/>
        <tr r="H49" s="3"/>
        <tr r="H49" s="3"/>
      </tp>
      <tp t="s">
        <v>#N/A Requesting Data...4033409424</v>
        <stp/>
        <stp>BDP|9794127724694038164</stp>
        <tr r="J58" s="2"/>
      </tp>
      <tp t="s">
        <v>#N/A Requesting Data...3603206905</v>
        <stp/>
        <stp>BDP|4887800269484316152</stp>
        <tr r="AO33" s="1"/>
        <tr r="AO137" s="1"/>
        <tr r="AO202" s="1"/>
      </tp>
      <tp t="s">
        <v>#N/A Requesting Data...4010008068</v>
        <stp/>
        <stp>BDP|1702229422676266827</stp>
        <tr r="Q102" s="3"/>
      </tp>
      <tp t="s">
        <v>#N/A Requesting Data...3504797405</v>
        <stp/>
        <stp>BDP|7064109390191299159</stp>
        <tr r="AG86" s="2"/>
        <tr r="AG86" s="2"/>
        <tr r="AG86" s="2"/>
        <tr r="AG222" s="2"/>
        <tr r="AG222" s="2"/>
        <tr r="AG222" s="2"/>
      </tp>
      <tp t="s">
        <v>#N/A Requesting Data...3533900828</v>
        <stp/>
        <stp>BDP|1139981848977774412</stp>
        <tr r="M4" s="1"/>
        <tr r="M4" s="1"/>
      </tp>
      <tp t="s">
        <v>#N/A Requesting Data...3447337061</v>
        <stp/>
        <stp>BDP|6570226703582601954</stp>
        <tr r="J13" s="9"/>
        <tr r="J14" s="9"/>
        <tr r="J15" s="9"/>
        <tr r="J16" s="9"/>
      </tp>
      <tp t="s">
        <v>#N/A Requesting Data...3375159704</v>
        <stp/>
        <stp>BDP|4104807536436606660</stp>
        <tr r="Y139" s="1"/>
        <tr r="Y205" s="1"/>
        <tr r="Y35" s="1"/>
      </tp>
      <tp t="s">
        <v>#N/A Requesting Data...4152786834</v>
        <stp/>
        <stp>BDP|6396642835324639838</stp>
        <tr r="H25" s="5"/>
      </tp>
      <tp t="s">
        <v>#N/A Requesting Data...3472390816</v>
        <stp/>
        <stp>BDP|2642214505319270677</stp>
        <tr r="AE94" s="1"/>
      </tp>
      <tp t="s">
        <v>#N/A Requesting Data...4143947720</v>
        <stp/>
        <stp>BDP|7796776393273069548</stp>
        <tr r="AT29" s="3"/>
        <tr r="AT29" s="3"/>
        <tr r="AT29" s="3"/>
        <tr r="AT35" s="3"/>
        <tr r="AT35" s="3"/>
        <tr r="AT35" s="3"/>
        <tr r="AT62" s="3"/>
        <tr r="AT62" s="3"/>
        <tr r="AT62" s="3"/>
        <tr r="AT89" s="3"/>
        <tr r="AT89" s="3"/>
        <tr r="AT89" s="3"/>
        <tr r="AT95" s="3"/>
        <tr r="AT95" s="3"/>
        <tr r="AT95" s="3"/>
      </tp>
      <tp t="s">
        <v>#N/A Requesting Data...2737452603</v>
        <stp/>
        <stp>BDP|9217429855091322618</stp>
        <tr r="F50" s="3"/>
        <tr r="F60" s="3"/>
        <tr r="F75" s="3"/>
        <tr r="F33" s="3"/>
        <tr r="F41" s="3"/>
        <tr r="F42" s="3"/>
      </tp>
      <tp t="s">
        <v>#N/A Requesting Data...3438677532</v>
        <stp/>
        <stp>BDP|6960318239469615009</stp>
        <tr r="AL62" s="1"/>
      </tp>
      <tp t="s">
        <v>#N/A Requesting Data...3253014662</v>
        <stp/>
        <stp>BDP|4719505290164465341</stp>
        <tr r="AD130" s="1"/>
      </tp>
      <tp t="s">
        <v>#N/A Requesting Data...3890105057</v>
        <stp/>
        <stp>BDP|6412642664238471173</stp>
        <tr r="H206" s="1"/>
      </tp>
      <tp t="s">
        <v>#N/A Requesting Data...3601238020</v>
        <stp/>
        <stp>BDP|8107933762280773803</stp>
        <tr r="AS69" s="1"/>
      </tp>
      <tp t="s">
        <v>#N/A Requesting Data...3598888554</v>
        <stp/>
        <stp>BDP|4018822470381750521</stp>
        <tr r="AI129" s="2"/>
      </tp>
      <tp t="s">
        <v>#N/A Requesting Data...3780992498</v>
        <stp/>
        <stp>BDP|5171544067881599806</stp>
        <tr r="AV32" s="3"/>
        <tr r="AV32" s="3"/>
      </tp>
      <tp t="s">
        <v>#N/A N/A</v>
        <stp/>
        <stp>BDP|6663051683180162167</stp>
        <tr r="N156" s="1"/>
      </tp>
      <tp t="s">
        <v>#N/A Requesting Data...3543273731</v>
        <stp/>
        <stp>BDP|9631075572796100757</stp>
        <tr r="V164" s="1"/>
      </tp>
      <tp t="s">
        <v>#N/A Requesting Data...3891042674</v>
        <stp/>
        <stp>BDP|9196142119516010086</stp>
        <tr r="H24" s="5"/>
      </tp>
      <tp t="s">
        <v>#N/A Requesting Data...3998967879</v>
        <stp/>
        <stp>BDP|1412271710939140465</stp>
        <tr r="AK105" s="2"/>
        <tr r="AK105" s="2"/>
        <tr r="AK105" s="2"/>
      </tp>
      <tp t="s">
        <v>#N/A Requesting Data...3858114896</v>
        <stp/>
        <stp>BDP|4181945504607262575</stp>
        <tr r="V30" s="3"/>
        <tr r="V37" s="3"/>
      </tp>
      <tp t="s">
        <v>#N/A Requesting Data...2368740380</v>
        <stp/>
        <stp>BDP|3051449777659174665</stp>
        <tr r="AA55" s="1"/>
      </tp>
      <tp t="s">
        <v>#N/A Requesting Data...3694356071</v>
        <stp/>
        <stp>BDP|7311442590211417478</stp>
        <tr r="AI53" s="2"/>
      </tp>
      <tp t="s">
        <v>#N/A Requesting Data...3435175826</v>
        <stp/>
        <stp>BDP|7333757526105191857</stp>
        <tr r="AR176" s="2"/>
      </tp>
      <tp t="s">
        <v>#N/A Requesting Data...4175056657</v>
        <stp/>
        <stp>BDP|9956379640978982930</stp>
        <tr r="H102" s="1"/>
        <tr r="H102" s="1"/>
        <tr r="H108" s="1"/>
        <tr r="H108" s="1"/>
      </tp>
      <tp t="s">
        <v>#N/A Requesting Data...3777918648</v>
        <stp/>
        <stp>BDP|3569482148674975888</stp>
        <tr r="AV140" s="2"/>
        <tr r="AV140" s="2"/>
      </tp>
      <tp t="s">
        <v>#N/A Requesting Data...4041004699</v>
        <stp/>
        <stp>BDP|2185502881337234765</stp>
        <tr r="AJ13" s="3"/>
        <tr r="AJ13" s="3"/>
      </tp>
      <tp t="s">
        <v>#N/A Requesting Data...3756206835</v>
        <stp/>
        <stp>BDP|3468960029156638195</stp>
        <tr r="Y156" s="1"/>
      </tp>
      <tp t="s">
        <v>#N/A Requesting Data...3435493703</v>
        <stp/>
        <stp>BDP|1077271382793970787</stp>
        <tr r="AF12" s="2"/>
        <tr r="AF12" s="2"/>
        <tr r="AF12" s="2"/>
      </tp>
      <tp t="s">
        <v>#N/A Requesting Data...4047141253</v>
        <stp/>
        <stp>BDP|5327343595120486028</stp>
        <tr r="AM151" s="1"/>
      </tp>
      <tp t="s">
        <v>#N/A Requesting Data...4074352848</v>
        <stp/>
        <stp>BDP|6425004197418050875</stp>
        <tr r="AI170" s="2"/>
      </tp>
      <tp t="s">
        <v>#N/A Requesting Data...2350614272</v>
        <stp/>
        <stp>BDP|2473949210247300279</stp>
        <tr r="Q63" s="2"/>
      </tp>
      <tp t="s">
        <v>#N/A Requesting Data...4146674333</v>
        <stp/>
        <stp>BDP|4893784296115018028</stp>
        <tr r="AH57" s="3"/>
        <tr r="AH57" s="3"/>
        <tr r="AH57" s="3"/>
        <tr r="AH70" s="3"/>
        <tr r="AH70" s="3"/>
        <tr r="AH70" s="3"/>
      </tp>
      <tp t="s">
        <v>#N/A Requesting Data...4034813366</v>
        <stp/>
        <stp>BDP|9540407775467250264</stp>
        <tr r="F125" s="1"/>
      </tp>
      <tp t="s">
        <v>#N/A Requesting Data...4253393294</v>
        <stp/>
        <stp>BDP|6017440163902477967</stp>
        <tr r="M91" s="3"/>
        <tr r="M91" s="3"/>
        <tr r="M91" s="3"/>
      </tp>
      <tp t="s">
        <v>#N/A Requesting Data...3683462475</v>
        <stp/>
        <stp>BDP|6447605074580282877</stp>
        <tr r="E38" s="2"/>
        <tr r="E71" s="2"/>
      </tp>
      <tp t="s">
        <v>#N/A Requesting Data...4080112560</v>
        <stp/>
        <stp>BDP|4341818743997787036</stp>
        <tr r="I57" s="2"/>
      </tp>
      <tp t="s">
        <v>#N/A Requesting Data...3525970326</v>
        <stp/>
        <stp>BDP|3970298580234460216</stp>
        <tr r="AV120" s="2"/>
        <tr r="AV120" s="2"/>
        <tr r="AV184" s="2"/>
        <tr r="AV184" s="2"/>
        <tr r="AV185" s="2"/>
        <tr r="AV185" s="2"/>
      </tp>
      <tp t="s">
        <v>#N/A Requesting Data...3677839569</v>
        <stp/>
        <stp>BDP|8851638179136347047</stp>
        <tr r="AT84" s="3"/>
        <tr r="AT84" s="3"/>
        <tr r="AT84" s="3"/>
      </tp>
      <tp t="s">
        <v>#N/A Requesting Data...4179873063</v>
        <stp/>
        <stp>BDP|4679869095412503855</stp>
        <tr r="AE24" s="3"/>
        <tr r="AE24" s="3"/>
        <tr r="AE24" s="3"/>
        <tr r="AE79" s="3"/>
        <tr r="AE79" s="3"/>
        <tr r="AE79" s="3"/>
      </tp>
      <tp t="s">
        <v>#N/A Requesting Data...4072580214</v>
        <stp/>
        <stp>BDP|1029484972618787589</stp>
        <tr r="Q122" s="2"/>
        <tr r="Q183" s="2"/>
      </tp>
      <tp t="s">
        <v>#N/A Requesting Data...3885483882</v>
        <stp/>
        <stp>BDP|2726858360672343149</stp>
        <tr r="AL90" s="1"/>
      </tp>
      <tp t="s">
        <v>#N/A Requesting Data...3949873935</v>
        <stp/>
        <stp>BDP|9433951884104705373</stp>
        <tr r="Q80" s="3"/>
      </tp>
      <tp t="s">
        <v>#N/A Requesting Data...2580826535</v>
        <stp/>
        <stp>BDP|8591671069622842568</stp>
        <tr r="Q40" s="1"/>
        <tr r="Q81" s="1"/>
        <tr r="Q96" s="1"/>
        <tr r="Q97" s="1"/>
      </tp>
      <tp t="s">
        <v>#N/A Requesting Data...2662510082</v>
        <stp/>
        <stp>BDP|4979300891344427594</stp>
        <tr r="AK168" s="2"/>
        <tr r="AK168" s="2"/>
        <tr r="AK168" s="2"/>
        <tr r="AK169" s="2"/>
        <tr r="AK169" s="2"/>
        <tr r="AK169" s="2"/>
      </tp>
      <tp t="s">
        <v>#N/A Requesting Data...3547472043</v>
        <stp/>
        <stp>BDP|5045814384178816287</stp>
        <tr r="V82" s="2"/>
      </tp>
      <tp t="s">
        <v>#N/A Requesting Data...3690323199</v>
        <stp/>
        <stp>BDP|6208437833499515725</stp>
        <tr r="AO58" s="3"/>
        <tr r="AO58" s="3"/>
        <tr r="AO58" s="3"/>
        <tr r="AO71" s="3"/>
        <tr r="AO71" s="3"/>
        <tr r="AO71" s="3"/>
      </tp>
      <tp t="s">
        <v>#N/A Requesting Data...3442581244</v>
        <stp/>
        <stp>BDP|3919330280993876479</stp>
        <tr r="V18" s="2"/>
      </tp>
      <tp t="s">
        <v>#N/A Requesting Data...3965265929</v>
        <stp/>
        <stp>BDP|6392528257011003837</stp>
        <tr r="AM38" s="3"/>
        <tr r="AM38" s="3"/>
        <tr r="AM38" s="3"/>
      </tp>
      <tp t="s">
        <v>#N/A Requesting Data...4010717854</v>
        <stp/>
        <stp>BDP|3745175400528730521</stp>
        <tr r="W35" s="2"/>
      </tp>
      <tp t="s">
        <v>#N/A Requesting Data...3609884486</v>
        <stp/>
        <stp>BDP|6739727608030254958</stp>
        <tr r="W208" s="2"/>
      </tp>
      <tp t="s">
        <v>#N/A Requesting Data...3408208309</v>
        <stp/>
        <stp>BDP|2583413998331336653</stp>
        <tr r="AE21" s="1"/>
      </tp>
      <tp t="s">
        <v>#N/A Requesting Data...3570746069</v>
        <stp/>
        <stp>BDP|9901368424770241030</stp>
        <tr r="Q103" s="5"/>
        <tr r="Q69" s="5"/>
      </tp>
      <tp t="s">
        <v>#N/A Requesting Data...3472930245</v>
        <stp/>
        <stp>BDP|7064917673224980511</stp>
        <tr r="J10" s="5"/>
      </tp>
      <tp t="s">
        <v>#N/A Requesting Data...4031591816</v>
        <stp/>
        <stp>BDP|7536877379053416358</stp>
        <tr r="AD144" s="2"/>
        <tr r="AD144" s="2"/>
        <tr r="AD144" s="2"/>
      </tp>
      <tp t="s">
        <v>#N/A Requesting Data...3816277891</v>
        <stp/>
        <stp>BDP|1986773566760765857</stp>
        <tr r="AN144" s="2"/>
      </tp>
      <tp t="s">
        <v>#N/A Requesting Data...4271507932</v>
        <stp/>
        <stp>BDP|1946679944819515259</stp>
        <tr r="AT101" s="3"/>
        <tr r="AT101" s="3"/>
        <tr r="AT101" s="3"/>
        <tr r="AT12" s="3"/>
        <tr r="AT12" s="3"/>
        <tr r="AT12" s="3"/>
        <tr r="AT28" s="3"/>
        <tr r="AT28" s="3"/>
        <tr r="AT28" s="3"/>
      </tp>
      <tp t="s">
        <v>#N/A Requesting Data...3830033513</v>
        <stp/>
        <stp>BDP|8188819784413911378</stp>
        <tr r="Q116" s="2"/>
        <tr r="Q190" s="2"/>
        <tr r="Q218" s="2"/>
      </tp>
      <tp t="s">
        <v>#N/A Requesting Data...3812627442</v>
        <stp/>
        <stp>BDP|3297909991272011992</stp>
        <tr r="M158" s="1"/>
        <tr r="M158" s="1"/>
        <tr r="M41" s="1"/>
        <tr r="M41" s="1"/>
      </tp>
      <tp t="s">
        <v>#N/A Requesting Data...3519359401</v>
        <stp/>
        <stp>BDP|7880704903950216835</stp>
        <tr r="AH31" s="2"/>
      </tp>
      <tp t="s">
        <v>#N/A Requesting Data...3690201015</v>
        <stp/>
        <stp>BDP|9453491451550568036</stp>
        <tr r="Q24" s="2"/>
      </tp>
      <tp t="s">
        <v>#N/A Requesting Data...3924720825</v>
        <stp/>
        <stp>BDP|3692845463435985022</stp>
        <tr r="AK98" s="3"/>
        <tr r="AK98" s="3"/>
        <tr r="AK98" s="3"/>
      </tp>
      <tp t="s">
        <v>#N/A Requesting Data...3619864859</v>
        <stp/>
        <stp>BDP|8671561655627965764</stp>
        <tr r="Q120" s="2"/>
        <tr r="Q184" s="2"/>
        <tr r="Q185" s="2"/>
      </tp>
      <tp t="s">
        <v>#N/A Requesting Data...4273205479</v>
        <stp/>
        <stp>BDP|5402790788786772482</stp>
        <tr r="AK102" s="1"/>
        <tr r="AK102" s="1"/>
        <tr r="AK102" s="1"/>
        <tr r="AK108" s="1"/>
        <tr r="AK108" s="1"/>
        <tr r="AK108" s="1"/>
      </tp>
      <tp t="s">
        <v>#N/A Requesting Data...3511208253</v>
        <stp/>
        <stp>BDP|7218526874704921977</stp>
        <tr r="AN82" s="2"/>
      </tp>
      <tp t="s">
        <v>#N/A Requesting Data...3713895136</v>
        <stp/>
        <stp>BDP|4075903407247469295</stp>
        <tr r="Q186" s="1"/>
      </tp>
      <tp t="s">
        <v>#N/A Requesting Data...3957943546</v>
        <stp/>
        <stp>BDP|6864155702879269678</stp>
        <tr r="M56" s="1"/>
        <tr r="M56" s="1"/>
      </tp>
      <tp t="s">
        <v>#N/A Requesting Data...3771525417</v>
        <stp/>
        <stp>BDP|2921106374228080479</stp>
        <tr r="E132" s="2"/>
      </tp>
      <tp t="s">
        <v>#N/A Requesting Data...3581937920</v>
        <stp/>
        <stp>BDP|3969767980632778638</stp>
        <tr r="AT182" s="1"/>
      </tp>
      <tp t="s">
        <v>#N/A Requesting Data...3721565102</v>
        <stp/>
        <stp>BDP|7507254219418135438</stp>
        <tr r="AK50" s="2"/>
        <tr r="AK50" s="2"/>
        <tr r="AK50" s="2"/>
      </tp>
      <tp t="s">
        <v>#N/A Requesting Data...4263062503</v>
        <stp/>
        <stp>BDP|2783511712266652893</stp>
        <tr r="K102" s="3"/>
      </tp>
      <tp t="s">
        <v>#N/A Requesting Data...3600685490</v>
        <stp/>
        <stp>BDP|5972049670343329953</stp>
        <tr r="J93" s="2"/>
      </tp>
      <tp t="s">
        <v>#N/A Requesting Data...4047146416</v>
        <stp/>
        <stp>BDP|8235065507387124799</stp>
        <tr r="F4" s="3"/>
      </tp>
      <tp t="s">
        <v>#N/A Requesting Data...3442604118</v>
        <stp/>
        <stp>BDP|8107955418768420031</stp>
        <tr r="L6" s="2"/>
        <tr r="L6" s="2"/>
        <tr r="L6" s="2"/>
      </tp>
      <tp t="s">
        <v>#N/A Requesting Data...4154487795</v>
        <stp/>
        <stp>BDP|5823507594461152065</stp>
        <tr r="Q196" s="2"/>
        <tr r="Q197" s="2"/>
        <tr r="Q198" s="2"/>
      </tp>
      <tp t="s">
        <v>#N/A Requesting Data...3619640526</v>
        <stp/>
        <stp>BDP|8871678318396898144</stp>
        <tr r="Q108" s="5"/>
        <tr r="Q62" s="5"/>
      </tp>
      <tp t="s">
        <v>#N/A Requesting Data...3453832306</v>
        <stp/>
        <stp>BDP|7039200749271412861</stp>
        <tr r="Y126" s="5"/>
        <tr r="Y126" s="5"/>
        <tr r="Y126" s="5"/>
      </tp>
      <tp t="s">
        <v>#N/A Requesting Data...4127993091</v>
        <stp/>
        <stp>BDP|3354616601265154894</stp>
        <tr r="AV78" s="3"/>
        <tr r="AV78" s="3"/>
      </tp>
      <tp t="s">
        <v>#N/A Requesting Data...3720560447</v>
        <stp/>
        <stp>BDP|8216475469575455734</stp>
        <tr r="Y172" s="1"/>
      </tp>
      <tp t="s">
        <v>#N/A Requesting Data...3416980418</v>
        <stp/>
        <stp>BDP|8355047009200208070</stp>
        <tr r="V9" s="3"/>
      </tp>
      <tp t="s">
        <v>#N/A Requesting Data...4085710585</v>
        <stp/>
        <stp>BDP|5744960767685892759</stp>
        <tr r="H85" s="2"/>
        <tr r="H85" s="2"/>
        <tr r="H85" s="2"/>
        <tr r="AT85" s="2"/>
        <tr r="AT85" s="2"/>
        <tr r="AT85" s="2"/>
      </tp>
      <tp t="s">
        <v>#N/A Requesting Data...3593963620</v>
        <stp/>
        <stp>BDP|1209801520225173681</stp>
        <tr r="H86" s="5"/>
      </tp>
      <tp t="s">
        <v>#N/A Requesting Data...3649024775</v>
        <stp/>
        <stp>BDP|6703136779839385152</stp>
        <tr r="AN133" s="2"/>
      </tp>
      <tp t="s">
        <v>#N/A Requesting Data...4212354808</v>
        <stp/>
        <stp>BDP|5708453599447012702</stp>
        <tr r="AO61" s="2"/>
      </tp>
      <tp t="s">
        <v>#N/A Requesting Data...4106670526</v>
        <stp/>
        <stp>BDP|6146597867798221561</stp>
        <tr r="J63" s="3"/>
        <tr r="J63" s="3"/>
        <tr r="J90" s="3"/>
        <tr r="J90" s="3"/>
      </tp>
      <tp t="s">
        <v>#N/A Requesting Data...4194009293</v>
        <stp/>
        <stp>BDP|1539731027048823427</stp>
        <tr r="K54" s="1"/>
      </tp>
      <tp t="s">
        <v>#N/A Requesting Data...4024120432</v>
        <stp/>
        <stp>BDP|9698337631546944769</stp>
        <tr r="AS36" s="2"/>
        <tr r="AS96" s="2"/>
        <tr r="AS126" s="2"/>
      </tp>
      <tp t="s">
        <v>#N/A Requesting Data...3650638458</v>
        <stp/>
        <stp>BDP|3317466056289837300</stp>
        <tr r="AK31" s="2"/>
        <tr r="AK31" s="2"/>
        <tr r="AK31" s="2"/>
      </tp>
      <tp t="s">
        <v>#N/A Requesting Data...3681237367</v>
        <stp/>
        <stp>BDP|2487317149249266463</stp>
        <tr r="AQ68" s="2"/>
        <tr r="AQ131" s="2"/>
        <tr r="AQ153" s="2"/>
      </tp>
      <tp t="s">
        <v>#N/A Requesting Data...3928786189</v>
        <stp/>
        <stp>BDP|6234629408368112012</stp>
        <tr r="AC99" s="2"/>
        <tr r="AC99" s="2"/>
      </tp>
      <tp t="s">
        <v>#N/A Requesting Data...3939054321</v>
        <stp/>
        <stp>BDP|5471960057424592586</stp>
        <tr r="Q102" s="2"/>
      </tp>
      <tp t="s">
        <v>#N/A Requesting Data...4112610569</v>
        <stp/>
        <stp>BDP|3878590473459965039</stp>
        <tr r="Z92" s="1"/>
      </tp>
      <tp t="s">
        <v>#N/A Requesting Data...4200831152</v>
        <stp/>
        <stp>BDP|5019428715178677093</stp>
        <tr r="BC104" s="3"/>
        <tr r="BC26" s="3"/>
      </tp>
      <tp t="s">
        <v>#N/A Requesting Data...3943181549</v>
        <stp/>
        <stp>BDP|7793236392640754493</stp>
        <tr r="AO18" s="3"/>
        <tr r="AO18" s="3"/>
      </tp>
      <tp t="s">
        <v>#N/A Requesting Data...3448873470</v>
        <stp/>
        <stp>BDP|8041221317044496793</stp>
        <tr r="AF47" s="2"/>
        <tr r="AF47" s="2"/>
      </tp>
      <tp t="s">
        <v>#N/A Requesting Data...3521321640</v>
        <stp/>
        <stp>BDP|6213789795741483138</stp>
        <tr r="Q87" s="2"/>
        <tr r="Q143" s="2"/>
      </tp>
      <tp t="s">
        <v>#N/A N/A</v>
        <stp/>
        <stp>BDP|6571985573959232947</stp>
        <tr r="J55" s="1"/>
      </tp>
      <tp t="s">
        <v>#N/A Requesting Data...3893524213</v>
        <stp/>
        <stp>BDP|2847800051322891590</stp>
        <tr r="J110" s="5"/>
        <tr r="J110" s="5"/>
      </tp>
      <tp t="s">
        <v>#N/A Requesting Data...1220583666</v>
        <stp/>
        <stp>BDP|9500957273038295790</stp>
        <tr r="AS65" s="1"/>
        <tr r="L65" s="1"/>
        <tr r="L65" s="1"/>
      </tp>
      <tp t="s">
        <v>#N/A Requesting Data...4154814884</v>
        <stp/>
        <stp>BDP|1437958304612533280</stp>
        <tr r="AQ105" s="3"/>
        <tr r="AQ105" s="3"/>
        <tr r="AQ105" s="3"/>
        <tr r="AQ31" s="3"/>
        <tr r="AQ31" s="3"/>
        <tr r="AQ31" s="3"/>
      </tp>
      <tp t="s">
        <v>#N/A Requesting Data...3467413696</v>
        <stp/>
        <stp>BDP|9464158134705596681</stp>
        <tr r="AT73" s="1"/>
      </tp>
      <tp t="s">
        <v>#N/A Requesting Data...3871953418</v>
        <stp/>
        <stp>BDP|3833952115590766373</stp>
        <tr r="AR207" s="2"/>
      </tp>
      <tp t="s">
        <v>#N/A Requesting Data...3846533014</v>
        <stp/>
        <stp>BDP|4772688903748708238</stp>
        <tr r="X120" s="1"/>
        <tr r="X169" s="1"/>
      </tp>
      <tp t="s">
        <v>#N/A Requesting Data...2094009968</v>
        <stp/>
        <stp>BDP|9972172803599575904</stp>
        <tr r="AQ3" s="3"/>
        <tr r="AQ3" s="3"/>
        <tr r="AQ3" s="3"/>
        <tr r="AQ51" s="3"/>
        <tr r="AQ51" s="3"/>
        <tr r="AQ51" s="3"/>
        <tr r="AQ64" s="3"/>
        <tr r="AQ64" s="3"/>
        <tr r="AQ64" s="3"/>
        <tr r="AQ74" s="3"/>
        <tr r="AQ74" s="3"/>
        <tr r="AQ74" s="3"/>
      </tp>
      <tp t="s">
        <v>#N/A Requesting Data...2711865289</v>
        <stp/>
        <stp>BDP|7259911719232461563</stp>
        <tr r="AL74" s="1"/>
        <tr r="AL178" s="1"/>
      </tp>
      <tp t="s">
        <v>#N/A Requesting Data...3623614017</v>
        <stp/>
        <stp>BDP|9068994619951105898</stp>
        <tr r="F63" s="1"/>
      </tp>
      <tp t="s">
        <v>#N/A Requesting Data...3915006557</v>
        <stp/>
        <stp>BDP|4512379148972605943</stp>
        <tr r="Y125" s="1"/>
      </tp>
      <tp t="s">
        <v>#N/A Requesting Data...4001351278</v>
        <stp/>
        <stp>BDP|9064584658563017284</stp>
        <tr r="N100" s="3"/>
        <tr r="N100" s="3"/>
        <tr r="N100" s="3"/>
        <tr r="N85" s="3"/>
        <tr r="N85" s="3"/>
        <tr r="N85" s="3"/>
      </tp>
      <tp t="s">
        <v>#N/A Requesting Data...3274771856</v>
        <stp/>
        <stp>BDP|4967933666776716536</stp>
        <tr r="AH4" s="2"/>
        <tr r="AH78" s="2"/>
        <tr r="AH110" s="2"/>
        <tr r="AH161" s="2"/>
        <tr r="AH162" s="2"/>
        <tr r="AH229" s="2"/>
      </tp>
      <tp t="s">
        <v>#N/A Requesting Data...3178578652</v>
        <stp/>
        <stp>BDP|2993161204888225316</stp>
        <tr r="H21" s="2"/>
        <tr r="H21" s="2"/>
        <tr r="H21" s="2"/>
        <tr r="AT21" s="2"/>
        <tr r="AT21" s="2"/>
        <tr r="AT21" s="2"/>
        <tr r="H45" s="2"/>
        <tr r="H45" s="2"/>
        <tr r="H45" s="2"/>
        <tr r="AT45" s="2"/>
        <tr r="AT45" s="2"/>
        <tr r="AT45" s="2"/>
        <tr r="AT83" s="2"/>
        <tr r="AT83" s="2"/>
        <tr r="AT83" s="2"/>
        <tr r="H83" s="2"/>
        <tr r="H83" s="2"/>
        <tr r="H83" s="2"/>
        <tr r="AT141" s="2"/>
        <tr r="AT141" s="2"/>
        <tr r="AT141" s="2"/>
        <tr r="H141" s="2"/>
        <tr r="H141" s="2"/>
        <tr r="H141" s="2"/>
        <tr r="H148" s="2"/>
        <tr r="H148" s="2"/>
        <tr r="H148" s="2"/>
        <tr r="AT148" s="2"/>
        <tr r="AT148" s="2"/>
        <tr r="AT148" s="2"/>
        <tr r="AT177" s="2"/>
        <tr r="AT177" s="2"/>
        <tr r="AT177" s="2"/>
        <tr r="H177" s="2"/>
        <tr r="H177" s="2"/>
        <tr r="H177" s="2"/>
      </tp>
      <tp t="s">
        <v>#N/A Requesting Data...4118177609</v>
        <stp/>
        <stp>BDP|9872136009877292787</stp>
        <tr r="AQ79" s="2"/>
      </tp>
      <tp t="s">
        <v>#N/A Requesting Data...3774380014</v>
        <stp/>
        <stp>BDP|2526897725699118905</stp>
        <tr r="Q139" s="2"/>
      </tp>
      <tp t="s">
        <v>#N/A Requesting Data...3483125285</v>
        <stp/>
        <stp>BDP|4689414899960175175</stp>
        <tr r="AH72" s="3"/>
        <tr r="AH72" s="3"/>
        <tr r="AH83" s="3"/>
        <tr r="AH83" s="3"/>
        <tr r="AH92" s="3"/>
        <tr r="AH92" s="3"/>
      </tp>
      <tp t="s">
        <v>#N/A Requesting Data...3705700767</v>
        <stp/>
        <stp>BDP|8050415139426467144</stp>
        <tr r="AO11" s="2"/>
      </tp>
      <tp t="s">
        <v>#N/A Requesting Data...4038996832</v>
        <stp/>
        <stp>BDP|7668014089487376057</stp>
        <tr r="AT7" s="3"/>
        <tr r="AT7" s="3"/>
        <tr r="AT7" s="3"/>
      </tp>
      <tp t="s">
        <v>#N/A Requesting Data...4127732286</v>
        <stp/>
        <stp>BDP|7891150427835592961</stp>
        <tr r="AC81" s="2"/>
        <tr r="AC81" s="2"/>
      </tp>
      <tp t="s">
        <v>#N/A Requesting Data...4052865278</v>
        <stp/>
        <stp>BDP|3263158526910886807</stp>
        <tr r="V123" s="2"/>
        <tr r="V174" s="2"/>
        <tr r="V175" s="2"/>
        <tr r="V90" s="2"/>
      </tp>
      <tp t="s">
        <v>#N/A Requesting Data...4135617444</v>
        <stp/>
        <stp>BDP|1272693087514721328</stp>
        <tr r="M116" s="2"/>
        <tr r="M116" s="2"/>
        <tr r="M116" s="2"/>
        <tr r="M190" s="2"/>
        <tr r="M190" s="2"/>
        <tr r="M190" s="2"/>
        <tr r="M218" s="2"/>
        <tr r="M218" s="2"/>
        <tr r="M218" s="2"/>
      </tp>
      <tp t="s">
        <v>#N/A Requesting Data...4133992840</v>
        <stp/>
        <stp>BDP|8077166522995941646</stp>
        <tr r="AC144" s="2"/>
        <tr r="AC144" s="2"/>
      </tp>
      <tp t="s">
        <v>#N/A Requesting Data...3570803283</v>
        <stp/>
        <stp>BDP|7660780723273516918</stp>
        <tr r="W3" s="1"/>
        <tr r="W75" s="1"/>
      </tp>
      <tp t="s">
        <v>#N/A N/A</v>
        <stp/>
        <stp>BDP|6278947119971061762</stp>
        <tr r="E103" s="1"/>
        <tr r="E104" s="1"/>
        <tr r="E110" s="1"/>
        <tr r="E117" s="1"/>
        <tr r="E181" s="1"/>
      </tp>
      <tp t="s">
        <v>#N/A Requesting Data...3443834247</v>
        <stp/>
        <stp>BDP|8431220609542380052</stp>
        <tr r="K76" s="3"/>
      </tp>
      <tp t="s">
        <v>#N/A Requesting Data...3567473983</v>
        <stp/>
        <stp>BDP|9506987960847144954</stp>
        <tr r="N42" s="2"/>
        <tr r="N42" s="2"/>
        <tr r="N42" s="2"/>
        <tr r="N76" s="2"/>
        <tr r="N76" s="2"/>
        <tr r="N76" s="2"/>
      </tp>
      <tp t="s">
        <v>#N/A Requesting Data...4007811965</v>
        <stp/>
        <stp>BDP|8949239900012342007</stp>
        <tr r="AT150" s="1"/>
      </tp>
      <tp t="s">
        <v>#N/A Requesting Data...3663751201</v>
        <stp/>
        <stp>BDP|2989904272727763353</stp>
        <tr r="AH93" s="3"/>
        <tr r="AH93" s="3"/>
        <tr r="AH93" s="3"/>
      </tp>
      <tp t="s">
        <v>#N/A Requesting Data...3820273733</v>
        <stp/>
        <stp>BDP|2452140938300822895</stp>
        <tr r="E13" s="3"/>
      </tp>
      <tp t="s">
        <v>#N/A Requesting Data...3580223480</v>
        <stp/>
        <stp>BDP|8131343179746452212</stp>
        <tr r="H82" s="1"/>
        <tr r="H82" s="1"/>
      </tp>
      <tp t="s">
        <v>#N/A Requesting Data...3495481788</v>
        <stp/>
        <stp>BDP|1912317206639664316</stp>
        <tr r="I39" s="1"/>
      </tp>
      <tp t="s">
        <v>#N/A Requesting Data...3966474537</v>
        <stp/>
        <stp>BDP|6046069364069283195</stp>
        <tr r="Y75" s="5"/>
        <tr r="Y75" s="5"/>
        <tr r="Y75" s="5"/>
      </tp>
      <tp t="s">
        <v>#N/A Requesting Data...4101656253</v>
        <stp/>
        <stp>BDP|8656201059350657701</stp>
        <tr r="AU19" s="2"/>
        <tr r="AU19" s="2"/>
        <tr r="AU19" s="2"/>
      </tp>
      <tp t="s">
        <v>#N/A Requesting Data...3940296736</v>
        <stp/>
        <stp>BDP|7351438385706818548</stp>
        <tr r="BC78" s="3"/>
      </tp>
      <tp t="s">
        <v>#N/A Requesting Data...3739862745</v>
        <stp/>
        <stp>BDP|9390190919838253986</stp>
        <tr r="AN12" s="2"/>
      </tp>
      <tp t="s">
        <v>#N/A Requesting Data...3645332898</v>
        <stp/>
        <stp>BDP|2262619698447393216</stp>
        <tr r="AF63" s="3"/>
        <tr r="AF63" s="3"/>
        <tr r="AF90" s="3"/>
        <tr r="AF90" s="3"/>
      </tp>
      <tp t="s">
        <v>#N/A Requesting Data...4280200114</v>
        <stp/>
        <stp>BDP|2411281819249851043</stp>
        <tr r="AK78" s="3"/>
        <tr r="AK78" s="3"/>
        <tr r="AK78" s="3"/>
      </tp>
      <tp t="s">
        <v>#N/A Requesting Data...3779834570</v>
        <stp/>
        <stp>BDP|1724463163788346386</stp>
        <tr r="Q28" s="2"/>
      </tp>
      <tp t="s">
        <v>#N/A Requesting Data...3493354795</v>
        <stp/>
        <stp>BDP|9509289637751393100</stp>
        <tr r="H93" s="3"/>
        <tr r="H93" s="3"/>
        <tr r="H93" s="3"/>
      </tp>
      <tp t="s">
        <v>#N/A N/A</v>
        <stp/>
        <stp>BDP|1959080298435071500</stp>
        <tr r="N166" s="1"/>
      </tp>
      <tp t="s">
        <v>#N/A Requesting Data...3783759420</v>
        <stp/>
        <stp>BDP|5873303227748993482</stp>
        <tr r="AL17" s="3"/>
        <tr r="AL17" s="3"/>
        <tr r="AL17" s="3"/>
      </tp>
      <tp t="s">
        <v>#N/A Requesting Data...3717810816</v>
        <stp/>
        <stp>BDP|2831622969948802250</stp>
        <tr r="AJ122" s="2"/>
        <tr r="AJ183" s="2"/>
      </tp>
      <tp t="s">
        <v>#N/A Requesting Data...3726594818</v>
        <stp/>
        <stp>BDP|5906070015435274978</stp>
        <tr r="K101" s="1"/>
      </tp>
      <tp t="s">
        <v>#N/A Requesting Data...3837312329</v>
        <stp/>
        <stp>BDP|9429213669356774358</stp>
        <tr r="Z154" s="1"/>
      </tp>
      <tp t="s">
        <v>#N/A Requesting Data...3633995919</v>
        <stp/>
        <stp>BDP|2794542202539733681</stp>
        <tr r="AT33" s="1"/>
        <tr r="AT137" s="1"/>
        <tr r="AT202" s="1"/>
      </tp>
      <tp t="s">
        <v>#N/A Requesting Data...3759442438</v>
        <stp/>
        <stp>BDP|1709399482433447165</stp>
        <tr r="AD48" s="3"/>
        <tr r="AD48" s="3"/>
        <tr r="AD48" s="3"/>
      </tp>
      <tp t="s">
        <v>#N/A Requesting Data...3929163107</v>
        <stp/>
        <stp>BDP|9787890595098100844</stp>
        <tr r="Q139" s="2"/>
      </tp>
      <tp t="s">
        <v>#N/A Requesting Data...3575131850</v>
        <stp/>
        <stp>BDP|5544476411850841850</stp>
        <tr r="Q61" s="2"/>
      </tp>
      <tp t="s">
        <v>#N/A Requesting Data...3604653169</v>
        <stp/>
        <stp>BDP|1413039699238546850</stp>
        <tr r="AO193" s="1"/>
      </tp>
      <tp t="s">
        <v>#N/A Requesting Data...3837694177</v>
        <stp/>
        <stp>BDP|2332600584280112481</stp>
        <tr r="Q80" s="2"/>
      </tp>
      <tp t="s">
        <v>#N/A Requesting Data...3580834656</v>
        <stp/>
        <stp>BDP|9306540569020864286</stp>
        <tr r="H79" s="1"/>
      </tp>
      <tp t="s">
        <v>#N/A Requesting Data...3916352765</v>
        <stp/>
        <stp>BDP|9385994909071564989</stp>
        <tr r="I159" s="1"/>
      </tp>
      <tp t="s">
        <v>#N/A Requesting Data...2579485781</v>
        <stp/>
        <stp>BDP|9303540744132529281</stp>
        <tr r="Q127" s="1"/>
      </tp>
      <tp t="s">
        <v>#N/A Requesting Data...3934720340</v>
        <stp/>
        <stp>BDP|9053771310591914605</stp>
        <tr r="AA150" s="1"/>
      </tp>
      <tp t="s">
        <v>#N/A Requesting Data...3837639887</v>
        <stp/>
        <stp>BDP|1962403396791013517</stp>
        <tr r="Q183" s="1"/>
        <tr r="Q28" s="1"/>
      </tp>
      <tp t="s">
        <v>#N/A Requesting Data...3723459961</v>
        <stp/>
        <stp>BDP|6036892752670142344</stp>
        <tr r="W123" s="1"/>
        <tr r="W185" s="1"/>
      </tp>
      <tp t="s">
        <v>#N/A Requesting Data...4075101848</v>
        <stp/>
        <stp>BDP|3873641420527322816</stp>
        <tr r="M101" s="3"/>
        <tr r="M101" s="3"/>
        <tr r="M101" s="3"/>
        <tr r="M12" s="3"/>
        <tr r="M12" s="3"/>
        <tr r="M12" s="3"/>
        <tr r="M28" s="3"/>
        <tr r="M28" s="3"/>
        <tr r="M28" s="3"/>
      </tp>
      <tp t="s">
        <v>#N/A Requesting Data...3540829808</v>
        <stp/>
        <stp>BDP|7621987018162947517</stp>
        <tr r="N32" s="3"/>
        <tr r="N32" s="3"/>
        <tr r="N32" s="3"/>
      </tp>
      <tp t="s">
        <v>#N/A Requesting Data...2485422393</v>
        <stp/>
        <stp>BDP|6691610585938578890</stp>
        <tr r="F130" s="2"/>
      </tp>
      <tp t="s">
        <v>#N/A Requesting Data...3469342881</v>
        <stp/>
        <stp>BDP|4875376912226517864</stp>
        <tr r="AG14" s="3"/>
        <tr r="AG14" s="3"/>
        <tr r="AG14" s="3"/>
      </tp>
      <tp t="s">
        <v>#N/A Requesting Data...4032959821</v>
        <stp/>
        <stp>BDP|3329253881087094680</stp>
        <tr r="Z153" s="1"/>
        <tr r="Z191" s="1"/>
        <tr r="Z8" s="1"/>
      </tp>
      <tp t="s">
        <v>#N/A Requesting Data...3283920875</v>
        <stp/>
        <stp>BDP|7857637823488254358</stp>
        <tr r="F127" s="1"/>
      </tp>
      <tp t="s">
        <v>#N/A Requesting Data...2961020884</v>
        <stp/>
        <stp>BDP|7666095219679010799</stp>
        <tr r="E34" s="1"/>
        <tr r="E138" s="1"/>
        <tr r="E200" s="1"/>
      </tp>
      <tp t="s">
        <v>#N/A Requesting Data...3937945350</v>
        <stp/>
        <stp>BDP|5260142291402874708</stp>
        <tr r="F38" s="3"/>
      </tp>
      <tp t="s">
        <v>#N/A Requesting Data...3733363024</v>
        <stp/>
        <stp>BDP|7029819154150371292</stp>
        <tr r="I61" s="2"/>
      </tp>
      <tp t="s">
        <v>#N/A Requesting Data...4081567160</v>
        <stp/>
        <stp>BDP|3755823331233885332</stp>
        <tr r="AU20" s="1"/>
        <tr r="AU20" s="1"/>
        <tr r="AU20" s="1"/>
      </tp>
      <tp t="s">
        <v>#N/A Requesting Data...3604288709</v>
        <stp/>
        <stp>BDP|1251140798032784363</stp>
        <tr r="Q103" s="3"/>
      </tp>
      <tp t="s">
        <v>#N/A Requesting Data...3640850443</v>
        <stp/>
        <stp>BDP|7438572386447822529</stp>
        <tr r="X47" s="1"/>
      </tp>
      <tp t="s">
        <v>#N/A Requesting Data...3595017741</v>
        <stp/>
        <stp>BDP|8084485852529134845</stp>
        <tr r="AC32" s="3"/>
        <tr r="AC32" s="3"/>
        <tr r="AC32" s="3"/>
      </tp>
      <tp t="s">
        <v>#N/A Requesting Data...3606195197</v>
        <stp/>
        <stp>BDP|9166725831737925247</stp>
        <tr r="AK234" s="2"/>
        <tr r="AK234" s="2"/>
        <tr r="AK234" s="2"/>
        <tr r="AK235" s="2"/>
        <tr r="AK235" s="2"/>
        <tr r="AK235" s="2"/>
        <tr r="AK236" s="2"/>
        <tr r="AK236" s="2"/>
        <tr r="AK236" s="2"/>
      </tp>
      <tp t="s">
        <v>#N/A Requesting Data...3530842288</v>
        <stp/>
        <stp>BDP|3351882575171326527</stp>
        <tr r="W207" s="1"/>
      </tp>
      <tp t="s">
        <v>#N/A Requesting Data...4232151789</v>
        <stp/>
        <stp>BDP|4906469370327682867</stp>
        <tr r="H113" s="1"/>
      </tp>
      <tp t="s">
        <v>#N/A Requesting Data...4093042974</v>
        <stp/>
        <stp>BDP|6074781530312206850</stp>
        <tr r="Q59" s="2"/>
      </tp>
      <tp t="s">
        <v>#N/A Requesting Data...4018019117</v>
        <stp/>
        <stp>BDP|2237851358864382337</stp>
        <tr r="Q20" s="1"/>
      </tp>
      <tp t="s">
        <v>#N/A Requesting Data...3822290999</v>
        <stp/>
        <stp>BDP|8998801786067688764</stp>
        <tr r="AT176" s="1"/>
      </tp>
      <tp t="s">
        <v>#N/A Requesting Data...3613030175</v>
        <stp/>
        <stp>BDP|8986114868724870378</stp>
        <tr r="Q90" s="2"/>
        <tr r="Q123" s="2"/>
        <tr r="Q174" s="2"/>
        <tr r="Q175" s="2"/>
      </tp>
      <tp t="s">
        <v>#N/A Requesting Data...4284822459</v>
        <stp/>
        <stp>BDP|2739333218800084834</stp>
        <tr r="AK16" s="3"/>
        <tr r="AK16" s="3"/>
        <tr r="AK16" s="3"/>
      </tp>
      <tp t="s">
        <v>#N/A Requesting Data...3623532779</v>
        <stp/>
        <stp>BDP|9700286126564633507</stp>
        <tr r="AV104" s="3"/>
        <tr r="AV104" s="3"/>
        <tr r="AV26" s="3"/>
        <tr r="AV26" s="3"/>
      </tp>
      <tp t="s">
        <v>#N/A Requesting Data...2153409372</v>
        <stp/>
        <stp>BDP|4187058710785809830</stp>
        <tr r="H122" s="1"/>
        <tr r="H122" s="1"/>
        <tr r="H91" s="1"/>
        <tr r="H91" s="1"/>
      </tp>
      <tp t="s">
        <v>#N/A Requesting Data...3567349466</v>
        <stp/>
        <stp>BDP|9296030658053661736</stp>
        <tr r="AR36" s="2"/>
        <tr r="AR96" s="2"/>
        <tr r="AR126" s="2"/>
      </tp>
      <tp t="s">
        <v>#N/A Requesting Data...3896458698</v>
        <stp/>
        <stp>BDP|8966946495877682728</stp>
        <tr r="L50" s="2"/>
        <tr r="L50" s="2"/>
        <tr r="L50" s="2"/>
      </tp>
      <tp t="s">
        <v>#N/A Requesting Data...3984970770</v>
        <stp/>
        <stp>BDP|1277999843732158657</stp>
        <tr r="BC84" s="2"/>
      </tp>
      <tp t="s">
        <v>#N/A Requesting Data...3924409785</v>
        <stp/>
        <stp>BDP|9384432360132935153</stp>
        <tr r="W172" s="1"/>
      </tp>
      <tp t="s">
        <v>#N/A Requesting Data...4071565382</v>
        <stp/>
        <stp>BDP|1747149415558924130</stp>
        <tr r="I30" s="2"/>
      </tp>
      <tp t="s">
        <v>#N/A Requesting Data...3978873513</v>
        <stp/>
        <stp>BDP|8855665605866258057</stp>
        <tr r="W61" s="1"/>
      </tp>
      <tp t="s">
        <v>#N/A Requesting Data...4272621250</v>
        <stp/>
        <stp>BDP|5219373727549645589</stp>
        <tr r="AT195" s="1"/>
      </tp>
      <tp t="s">
        <v>#N/A Requesting Data...3281799888</v>
        <stp/>
        <stp>BDP|9523740979266592714</stp>
        <tr r="H100" s="3"/>
        <tr r="H100" s="3"/>
        <tr r="H100" s="3"/>
        <tr r="H85" s="3"/>
        <tr r="H85" s="3"/>
        <tr r="H85" s="3"/>
      </tp>
      <tp t="s">
        <v>#N/A Requesting Data...4213143511</v>
        <stp/>
        <stp>BDP|9409071045087349299</stp>
        <tr r="V25" s="1"/>
      </tp>
      <tp t="s">
        <v>#N/A Requesting Data...3572025169</v>
        <stp/>
        <stp>BDP|5483785500759419347</stp>
        <tr r="AE64" s="1"/>
      </tp>
      <tp t="s">
        <v>#N/A Requesting Data...3834164255</v>
        <stp/>
        <stp>BDP|3684674264439850212</stp>
        <tr r="Z112" s="1"/>
        <tr r="Z66" s="1"/>
      </tp>
      <tp t="s">
        <v>#N/A Requesting Data...3523379669</v>
        <stp/>
        <stp>BDP|2030212182823621395</stp>
        <tr r="Q99" s="2"/>
      </tp>
      <tp t="s">
        <v>#N/A Requesting Data...3950812539</v>
        <stp/>
        <stp>BDP|6948465485734602608</stp>
        <tr r="Y25" s="1"/>
      </tp>
      <tp t="s">
        <v>#N/A Requesting Data...4033734062</v>
        <stp/>
        <stp>BDP|8309165256553908760</stp>
        <tr r="V207" s="2"/>
      </tp>
      <tp t="s">
        <v>#N/A Requesting Data...2204036570</v>
        <stp/>
        <stp>BDP|4639852935050252787</stp>
        <tr r="AR10" s="2"/>
        <tr r="AR40" s="2"/>
        <tr r="AR178" s="2"/>
        <tr r="AR179" s="2"/>
      </tp>
      <tp t="s">
        <v>#N/A Requesting Data...2532893584</v>
        <stp/>
        <stp>BDP|4935378013627088917</stp>
        <tr r="AE26" s="1"/>
        <tr r="AE131" s="1"/>
      </tp>
      <tp t="s">
        <v>#N/A Requesting Data...4167091006</v>
        <stp/>
        <stp>BDP|8434384970566636264</stp>
        <tr r="AG120" s="2"/>
        <tr r="AG120" s="2"/>
        <tr r="AG120" s="2"/>
        <tr r="AG184" s="2"/>
        <tr r="AG184" s="2"/>
        <tr r="AG184" s="2"/>
        <tr r="AG185" s="2"/>
        <tr r="AG185" s="2"/>
        <tr r="AG185" s="2"/>
      </tp>
      <tp t="s">
        <v>#N/A Requesting Data...4102420442</v>
        <stp/>
        <stp>BDP|1048244507348679390</stp>
        <tr r="I124" s="5"/>
      </tp>
      <tp t="s">
        <v>#N/A Requesting Data...3536062745</v>
        <stp/>
        <stp>BDP|4952372294445435326</stp>
        <tr r="AL80" s="3"/>
        <tr r="AL80" s="3"/>
        <tr r="AL80" s="3"/>
      </tp>
      <tp t="s">
        <v>#N/A Requesting Data...4075164803</v>
        <stp/>
        <stp>BDP|2300994689928965372</stp>
        <tr r="AF67" s="2"/>
        <tr r="AF67" s="2"/>
        <tr r="AF67" s="2"/>
      </tp>
      <tp t="s">
        <v>#N/A Requesting Data...2787424483</v>
        <stp/>
        <stp>BDP|9549548099275511807</stp>
        <tr r="AN82" s="3"/>
        <tr r="AN82" s="3"/>
        <tr r="AN82" s="3"/>
      </tp>
      <tp t="s">
        <v>#N/A Requesting Data...4155188674</v>
        <stp/>
        <stp>BDP|8999410277255364615</stp>
        <tr r="AS118" s="1"/>
        <tr r="AS184" s="1"/>
      </tp>
      <tp t="s">
        <v>#N/A Requesting Data...4108470306</v>
        <stp/>
        <stp>BDP|9502719454144901742</stp>
        <tr r="AG103" s="2"/>
        <tr r="AG103" s="2"/>
        <tr r="AG103" s="2"/>
      </tp>
      <tp t="s">
        <v>#N/A Requesting Data...4158234729</v>
        <stp/>
        <stp>BDP|3361890152323779528</stp>
        <tr r="AM15" s="3"/>
        <tr r="AM15" s="3"/>
        <tr r="AM15" s="3"/>
      </tp>
      <tp t="s">
        <v>#N/A Requesting Data...2844646177</v>
        <stp/>
        <stp>BDP|4593893791575487848</stp>
        <tr r="K9" s="2"/>
        <tr r="K9" s="2"/>
        <tr r="K9" s="2"/>
        <tr r="K43" s="2"/>
        <tr r="K43" s="2"/>
        <tr r="K43" s="2"/>
        <tr r="K77" s="2"/>
        <tr r="K77" s="2"/>
        <tr r="K77" s="2"/>
        <tr r="K159" s="2"/>
        <tr r="K159" s="2"/>
        <tr r="K159" s="2"/>
        <tr r="K172" s="2"/>
        <tr r="K172" s="2"/>
        <tr r="K172" s="2"/>
        <tr r="K173" s="2"/>
        <tr r="K173" s="2"/>
        <tr r="K173" s="2"/>
      </tp>
      <tp t="s">
        <v>#N/A Requesting Data...2566072500</v>
        <stp/>
        <stp>BDP|1320995567072078401</stp>
        <tr r="E118" s="2"/>
        <tr r="E171" s="2"/>
      </tp>
      <tp t="s">
        <v>#N/A Requesting Data...4069786235</v>
        <stp/>
        <stp>BDP|7144842059511162301</stp>
        <tr r="AD50" s="1"/>
      </tp>
      <tp t="s">
        <v>#N/A Requesting Data...3916021521</v>
        <stp/>
        <stp>BDP|2410396495034759425</stp>
        <tr r="AD39" s="3"/>
        <tr r="AD39" s="3"/>
        <tr r="AD39" s="3"/>
      </tp>
      <tp t="s">
        <v>#N/A Requesting Data...3690691204</v>
        <stp/>
        <stp>BDP|8325934008090413910</stp>
        <tr r="AO35" s="1"/>
        <tr r="AO139" s="1"/>
        <tr r="AO205" s="1"/>
      </tp>
      <tp t="s">
        <v>#N/A N/A</v>
        <stp/>
        <stp>BDP|7158352353149367097</stp>
        <tr r="AD59" s="3"/>
        <tr r="AD59" s="3"/>
        <tr r="AD59" s="3"/>
        <tr r="AD87" s="3"/>
        <tr r="AD87" s="3"/>
        <tr r="AD87" s="3"/>
        <tr r="AD99" s="3"/>
        <tr r="AD99" s="3"/>
        <tr r="AD99" s="3"/>
      </tp>
      <tp t="s">
        <v>#N/A Requesting Data...2956162045</v>
        <stp/>
        <stp>BDP|1938853238857401521</stp>
        <tr r="AO148" s="1"/>
        <tr r="AO36" s="1"/>
      </tp>
      <tp t="s">
        <v>#N/A Requesting Data...4250159777</v>
        <stp/>
        <stp>BDP|7383371423048448614</stp>
        <tr r="J101" s="3"/>
        <tr r="J101" s="3"/>
        <tr r="J12" s="3"/>
        <tr r="J12" s="3"/>
        <tr r="J28" s="3"/>
        <tr r="J28" s="3"/>
      </tp>
      <tp t="s">
        <v>#N/A Requesting Data...3545878143</v>
        <stp/>
        <stp>BDP|6450825191989034651</stp>
        <tr r="AJ32" s="3"/>
        <tr r="AJ32" s="3"/>
        <tr r="AJ32" s="3"/>
      </tp>
      <tp t="s">
        <v>#N/A Requesting Data...4205540446</v>
        <stp/>
        <stp>BDP|9243068950586131270</stp>
        <tr r="AN136" s="2"/>
      </tp>
      <tp t="s">
        <v>#N/A Requesting Data...4128028912</v>
        <stp/>
        <stp>BDP|1754809477272767455</stp>
        <tr r="V140" s="1"/>
        <tr r="V201" s="1"/>
        <tr r="V29" s="1"/>
      </tp>
      <tp t="s">
        <v>#N/A Requesting Data...3907891877</v>
        <stp/>
        <stp>BDP|3057573693927606003</stp>
        <tr r="H105" s="5"/>
      </tp>
      <tp t="s">
        <v>#N/A Requesting Data...2126052021</v>
        <stp/>
        <stp>BDP|4925231279828045113</stp>
        <tr r="E55" s="2"/>
      </tp>
      <tp t="s">
        <v>#N/A Requesting Data...3776844161</v>
        <stp/>
        <stp>BDP|3309594051878953305</stp>
        <tr r="AL159" s="1"/>
      </tp>
      <tp t="s">
        <v>#N/A N/A</v>
        <stp/>
        <stp>BDP|8779203527549790954</stp>
        <tr r="J46" s="1"/>
      </tp>
      <tp t="s">
        <v>#N/A Requesting Data...2607684031</v>
        <stp/>
        <stp>BDP|3475682920529738693</stp>
        <tr r="AL132" s="1"/>
      </tp>
      <tp t="s">
        <v>#N/A Requesting Data...4048832752</v>
        <stp/>
        <stp>BDP|3787989847544979231</stp>
        <tr r="F87" s="1"/>
      </tp>
      <tp t="s">
        <v>#N/A Requesting Data...3921423220</v>
        <stp/>
        <stp>BDP|2799981168653354669</stp>
        <tr r="AS84" s="3"/>
        <tr r="AS84" s="3"/>
        <tr r="AS84" s="3"/>
      </tp>
      <tp t="s">
        <v>#N/A Requesting Data...3013712603</v>
        <stp/>
        <stp>BDP|4849432766768968663</stp>
        <tr r="AF32" s="2"/>
        <tr r="AF32" s="2"/>
        <tr r="AF32" s="2"/>
        <tr r="AF223" s="2"/>
        <tr r="AF223" s="2"/>
        <tr r="AF223" s="2"/>
        <tr r="AF233" s="2"/>
        <tr r="AF233" s="2"/>
        <tr r="AF233" s="2"/>
      </tp>
      <tp t="s">
        <v>#N/A Requesting Data...3635898251</v>
        <stp/>
        <stp>BDP|7441853776144225472</stp>
        <tr r="AG151" s="2"/>
        <tr r="AG151" s="2"/>
        <tr r="AG151" s="2"/>
      </tp>
      <tp t="s">
        <v>#N/A Requesting Data...3545066030</v>
        <stp/>
        <stp>BDP|9455001405103640257</stp>
        <tr r="Y63" s="1"/>
      </tp>
      <tp t="s">
        <v>#N/A Requesting Data...4115621800</v>
        <stp/>
        <stp>BDP|1660161990346126730</stp>
        <tr r="V136" s="2"/>
      </tp>
      <tp t="s">
        <v>#N/A Requesting Data...3627123550</v>
        <stp/>
        <stp>BDP|4784944740609443846</stp>
        <tr r="K26" s="1"/>
        <tr r="K131" s="1"/>
      </tp>
      <tp t="s">
        <v>#N/A Requesting Data...4109474878</v>
        <stp/>
        <stp>BDP|7590223800245379874</stp>
        <tr r="AG201" s="2"/>
        <tr r="AG201" s="2"/>
        <tr r="AG201" s="2"/>
      </tp>
      <tp t="s">
        <v>#N/A Requesting Data...4046617735</v>
        <stp/>
        <stp>BDP|6834005683023950518</stp>
        <tr r="Z130" s="1"/>
      </tp>
      <tp t="s">
        <v>#N/A Requesting Data...3941042459</v>
        <stp/>
        <stp>BDP|2740934516877210532</stp>
        <tr r="AM209" s="1"/>
        <tr r="AM209" s="1"/>
      </tp>
      <tp t="s">
        <v>#N/A Requesting Data...3612762337</v>
        <stp/>
        <stp>BDP|2270896142344886221</stp>
        <tr r="AT49" s="3"/>
        <tr r="AT49" s="3"/>
        <tr r="AT49" s="3"/>
      </tp>
      <tp t="s">
        <v>#N/A Requesting Data...2999182058</v>
        <stp/>
        <stp>BDP|9853399872922685767</stp>
        <tr r="I144" s="1"/>
      </tp>
      <tp t="s">
        <v>#N/A Requesting Data...1993350203</v>
        <stp/>
        <stp>BDP|8308879826579049312</stp>
        <tr r="H151" s="2"/>
        <tr r="H151" s="2"/>
        <tr r="H151" s="2"/>
        <tr r="AT151" s="2"/>
        <tr r="AT151" s="2"/>
        <tr r="AT151" s="2"/>
      </tp>
      <tp t="s">
        <v>#N/A Requesting Data...4109857201</v>
        <stp/>
        <stp>BDP|7619200549541591897</stp>
        <tr r="AQ42" s="2"/>
        <tr r="AQ76" s="2"/>
      </tp>
      <tp t="s">
        <v>#N/A Requesting Data...4062455543</v>
        <stp/>
        <stp>BDP|5495322921069429504</stp>
        <tr r="H116" s="2"/>
        <tr r="H116" s="2"/>
        <tr r="H116" s="2"/>
        <tr r="AT116" s="2"/>
        <tr r="AT116" s="2"/>
        <tr r="AT116" s="2"/>
        <tr r="H190" s="2"/>
        <tr r="H190" s="2"/>
        <tr r="H190" s="2"/>
        <tr r="AT190" s="2"/>
        <tr r="AT190" s="2"/>
        <tr r="AT190" s="2"/>
        <tr r="H218" s="2"/>
        <tr r="H218" s="2"/>
        <tr r="H218" s="2"/>
        <tr r="AT218" s="2"/>
        <tr r="AT218" s="2"/>
        <tr r="AT218" s="2"/>
      </tp>
      <tp t="s">
        <v>#N/A Requesting Data...2396015418</v>
        <stp/>
        <stp>BDP|9201019510125020506</stp>
        <tr r="AS226" s="2"/>
      </tp>
      <tp t="s">
        <v>#N/A Requesting Data...2813722092</v>
        <stp/>
        <stp>BDP|5392811407500498528</stp>
        <tr r="N126" s="1"/>
        <tr r="N168" s="1"/>
      </tp>
      <tp t="s">
        <v>#N/A Requesting Data...3966344628</v>
        <stp/>
        <stp>BDP|4518397932314827854</stp>
        <tr r="AK6" s="2"/>
        <tr r="AK6" s="2"/>
        <tr r="AK6" s="2"/>
      </tp>
      <tp t="s">
        <v>#N/A Requesting Data...3688423727</v>
        <stp/>
        <stp>BDP|8980734670452928209</stp>
        <tr r="AH53" s="3"/>
        <tr r="AH53" s="3"/>
        <tr r="AH53" s="3"/>
      </tp>
      <tp t="s">
        <v>#N/A Requesting Data...3970415181</v>
        <stp/>
        <stp>BDP|4878916778202699048</stp>
        <tr r="E58" s="3"/>
        <tr r="E71" s="3"/>
      </tp>
      <tp t="s">
        <v>#N/A Requesting Data...4172049882</v>
        <stp/>
        <stp>BDP|9121060332432635001</stp>
        <tr r="BC48" s="3"/>
      </tp>
      <tp t="s">
        <v>#N/A Requesting Data...4059845943</v>
        <stp/>
        <stp>BDP|2027352712329237167</stp>
        <tr r="F103" s="2"/>
      </tp>
      <tp t="s">
        <v>#N/A Requesting Data...3978085899</v>
        <stp/>
        <stp>BDP|2719310607299707054</stp>
        <tr r="W8" s="3"/>
      </tp>
      <tp t="s">
        <v>#N/A N/A</v>
        <stp/>
        <stp>BDP|9824152854510243586</stp>
        <tr r="N167" s="1"/>
      </tp>
      <tp t="s">
        <v>#N/A Requesting Data...3642540770</v>
        <stp/>
        <stp>BDP|6180965052092618035</stp>
        <tr r="E44" s="2"/>
      </tp>
      <tp t="s">
        <v>#N/A Requesting Data...2631791048</v>
        <stp/>
        <stp>BDP|7983963424806321289</stp>
        <tr r="M68" s="2"/>
        <tr r="M68" s="2"/>
        <tr r="M68" s="2"/>
        <tr r="M131" s="2"/>
        <tr r="M131" s="2"/>
        <tr r="M131" s="2"/>
        <tr r="M153" s="2"/>
        <tr r="M153" s="2"/>
        <tr r="M153" s="2"/>
      </tp>
      <tp t="s">
        <v>#N/A Requesting Data...3658382145</v>
        <stp/>
        <stp>BDP|8027390640203986405</stp>
        <tr r="Q102" s="3"/>
      </tp>
      <tp t="s">
        <v>#N/A Requesting Data...3932687978</v>
        <stp/>
        <stp>BDP|1478412580180005558</stp>
        <tr r="AK65" s="3"/>
        <tr r="AK65" s="3"/>
        <tr r="AK65" s="3"/>
      </tp>
      <tp t="s">
        <v>#N/A Requesting Data...4034438781</v>
        <stp/>
        <stp>BDP|7858756268509131744</stp>
        <tr r="AR47" s="2"/>
      </tp>
      <tp t="s">
        <v>#N/A Requesting Data...3654442137</v>
        <stp/>
        <stp>BDP|3239567256129635246</stp>
        <tr r="AC49" s="3"/>
        <tr r="AC49" s="3"/>
        <tr r="AC49" s="3"/>
      </tp>
      <tp t="s">
        <v>#N/A Requesting Data...2234162329</v>
        <stp/>
        <stp>BDP|4539857678667016483</stp>
        <tr r="N39" s="3"/>
        <tr r="N39" s="3"/>
        <tr r="N39" s="3"/>
      </tp>
      <tp t="s">
        <v>#N/A Requesting Data...3545687923</v>
        <stp/>
        <stp>BDP|4447327452042314871</stp>
        <tr r="AC176" s="2"/>
        <tr r="AC176" s="2"/>
      </tp>
      <tp t="s">
        <v>#N/A Requesting Data...3259743021</v>
        <stp/>
        <stp>BDP|6954945667313210281</stp>
        <tr r="N15" s="1"/>
        <tr r="N71" s="1"/>
        <tr r="N180" s="1"/>
      </tp>
      <tp t="s">
        <v>#N/A Requesting Data...4240469777</v>
        <stp/>
        <stp>BDP|7089548171228439512</stp>
        <tr r="Q59" s="2"/>
      </tp>
      <tp t="s">
        <v>#N/A Requesting Data...3569521691</v>
        <stp/>
        <stp>BDP|9378624131541715575</stp>
        <tr r="Q49" s="3"/>
      </tp>
      <tp t="s">
        <v>#N/A Requesting Data...3785352036</v>
        <stp/>
        <stp>BDP|7079610073398284609</stp>
        <tr r="AG9" s="3"/>
        <tr r="AG9" s="3"/>
        <tr r="AG9" s="3"/>
      </tp>
      <tp t="s">
        <v>#N/A Requesting Data...4224654322</v>
        <stp/>
        <stp>BDP|2439103183447707401</stp>
        <tr r="AR19" s="2"/>
      </tp>
      <tp t="s">
        <v>#N/A Requesting Data...4008970672</v>
        <stp/>
        <stp>BDP|6228768499991840153</stp>
        <tr r="J36" s="3"/>
        <tr r="J36" s="3"/>
      </tp>
      <tp t="s">
        <v>#N/A Requesting Data...3613922784</v>
        <stp/>
        <stp>BDP|3220048778688994471</stp>
        <tr r="W81" s="2"/>
      </tp>
      <tp t="s">
        <v>#N/A Requesting Data...2348548688</v>
        <stp/>
        <stp>BDP|3495429132669600520</stp>
        <tr r="E119" s="1"/>
        <tr r="E86" s="1"/>
      </tp>
      <tp t="s">
        <v>#N/A Requesting Data...3669989742</v>
        <stp/>
        <stp>BDP|1573222704023225811</stp>
        <tr r="AM97" s="3"/>
        <tr r="AM97" s="3"/>
        <tr r="AM97" s="3"/>
      </tp>
      <tp t="s">
        <v>#N/A Requesting Data...3791703181</v>
        <stp/>
        <stp>BDP|9994570730893971470</stp>
        <tr r="Q93" s="3"/>
      </tp>
      <tp t="s">
        <v>#N/A Requesting Data...3949113487</v>
        <stp/>
        <stp>BDP|4456836976844052706</stp>
        <tr r="E21" s="3"/>
      </tp>
      <tp t="s">
        <v>#N/A Requesting Data...4262559413</v>
        <stp/>
        <stp>BDP|3852435789183386403</stp>
        <tr r="E52" s="1"/>
      </tp>
      <tp t="s">
        <v>#N/A Requesting Data...3628966161</v>
        <stp/>
        <stp>BDP|3893736669842293813</stp>
        <tr r="H40" s="1"/>
        <tr r="H81" s="1"/>
        <tr r="H96" s="1"/>
        <tr r="H97" s="1"/>
      </tp>
      <tp t="s">
        <v>#N/A Requesting Data...4282291630</v>
        <stp/>
        <stp>BDP|9258121306947086778</stp>
        <tr r="Q191" s="2"/>
        <tr r="Q192" s="2"/>
      </tp>
      <tp t="s">
        <v>#N/A Requesting Data...4059919570</v>
        <stp/>
        <stp>BDP|6094952211541537701</stp>
        <tr r="K79" s="1"/>
      </tp>
      <tp t="s">
        <v>#N/A Requesting Data...2137812484</v>
        <stp/>
        <stp>BDP|8145171776692293435</stp>
        <tr r="M128" s="2"/>
        <tr r="M128" s="2"/>
        <tr r="M128" s="2"/>
        <tr r="M227" s="2"/>
        <tr r="M227" s="2"/>
        <tr r="M227" s="2"/>
      </tp>
      <tp t="s">
        <v>#N/A Requesting Data...4095437666</v>
        <stp/>
        <stp>BDP|8762536745283355238</stp>
        <tr r="H164" s="1"/>
        <tr r="H164" s="1"/>
      </tp>
      <tp t="s">
        <v>#N/A Requesting Data...3474567777</v>
        <stp/>
        <stp>BDP|4535121764499389210</stp>
        <tr r="J52" s="3"/>
        <tr r="J52" s="3"/>
        <tr r="J52" s="3"/>
      </tp>
      <tp t="s">
        <v>#N/A Requesting Data...3720525825</v>
        <stp/>
        <stp>BDP|1308649994220670642</stp>
        <tr r="K91" s="2"/>
        <tr r="K91" s="2"/>
        <tr r="K91" s="2"/>
      </tp>
      <tp t="s">
        <v>#N/A Requesting Data...3048687852</v>
        <stp/>
        <stp>BDP|2820155673519672595</stp>
        <tr r="AO111" s="1"/>
      </tp>
      <tp t="s">
        <v>#N/A Requesting Data...1885379894</v>
        <stp/>
        <stp>BDP|6742971915820153658</stp>
        <tr r="K116" s="1"/>
      </tp>
      <tp t="s">
        <v>#N/A Requesting Data...3768792275</v>
        <stp/>
        <stp>BDP|2843066508372241856</stp>
        <tr r="AV59" s="2"/>
        <tr r="AV59" s="2"/>
      </tp>
      <tp t="s">
        <v>#N/A Requesting Data...3981726929</v>
        <stp/>
        <stp>BDP|2822564818036434836</stp>
        <tr r="AU11" s="3"/>
        <tr r="AU11" s="3"/>
      </tp>
      <tp t="s">
        <v>#N/A Requesting Data...3821628039</v>
        <stp/>
        <stp>BDP|2866170683660461392</stp>
        <tr r="Y79" s="1"/>
      </tp>
      <tp t="s">
        <v>#N/A Requesting Data...3920386060</v>
        <stp/>
        <stp>BDP|2565871101335263705</stp>
        <tr r="Y20" s="1"/>
      </tp>
      <tp t="s">
        <v>#N/A Requesting Data...4151863852</v>
        <stp/>
        <stp>BDP|8714792769405107470</stp>
        <tr r="N51" s="1"/>
      </tp>
      <tp t="s">
        <v>#N/A Requesting Data...3769451129</v>
        <stp/>
        <stp>BDP|7498944597727381855</stp>
        <tr r="AF73" s="2"/>
        <tr r="AF73" s="2"/>
        <tr r="AF73" s="2"/>
        <tr r="AF111" s="2"/>
        <tr r="AF111" s="2"/>
        <tr r="AF111" s="2"/>
        <tr r="AF180" s="2"/>
        <tr r="AF180" s="2"/>
        <tr r="AF180" s="2"/>
        <tr r="AF181" s="2"/>
        <tr r="AF181" s="2"/>
        <tr r="AF181" s="2"/>
      </tp>
      <tp t="s">
        <v>#N/A Requesting Data...3814580313</v>
        <stp/>
        <stp>BDP|5756753685790765211</stp>
        <tr r="H6" s="2"/>
        <tr r="H6" s="2"/>
        <tr r="H6" s="2"/>
        <tr r="AT6" s="2"/>
        <tr r="AT6" s="2"/>
        <tr r="AT6" s="2"/>
      </tp>
      <tp t="s">
        <v>#N/A Requesting Data...4128546931</v>
        <stp/>
        <stp>BDP|8976683979188947979</stp>
        <tr r="E24" s="3"/>
        <tr r="E79" s="3"/>
      </tp>
      <tp t="s">
        <v>#N/A Requesting Data...3617322421</v>
        <stp/>
        <stp>BDP|7134549787334570614</stp>
        <tr r="AS63" s="1"/>
      </tp>
      <tp t="s">
        <v>#N/A Requesting Data...4186745350</v>
        <stp/>
        <stp>BDP|4772254382844297248</stp>
        <tr r="AJ65" s="3"/>
        <tr r="AJ65" s="3"/>
        <tr r="AJ65" s="3"/>
      </tp>
      <tp t="s">
        <v>#N/A Requesting Data...3966248430</v>
        <stp/>
        <stp>BDP|3384697244400929913</stp>
        <tr r="AG60" s="2"/>
        <tr r="AG60" s="2"/>
        <tr r="AG60" s="2"/>
      </tp>
      <tp t="s">
        <v>#N/A Requesting Data...3770330894</v>
        <stp/>
        <stp>BDP|3961888650672457430</stp>
        <tr r="Q28" s="2"/>
      </tp>
      <tp t="s">
        <v>#N/A Requesting Data...3637954989</v>
        <stp/>
        <stp>BDP|3919829968734177148</stp>
        <tr r="L93" s="1"/>
        <tr r="L93" s="1"/>
        <tr r="AS93" s="1"/>
      </tp>
      <tp t="s">
        <v>#N/A Requesting Data...4050737613</v>
        <stp/>
        <stp>BDP|9788736401373277519</stp>
        <tr r="BC207" s="2"/>
      </tp>
      <tp t="s">
        <v>#N/A Requesting Data...4285427674</v>
        <stp/>
        <stp>BDP|5515799857627893852</stp>
        <tr r="K9" s="1"/>
        <tr r="K133" s="1"/>
      </tp>
      <tp t="s">
        <v>#N/A Requesting Data...4132132260</v>
        <stp/>
        <stp>BDP|2027594938794729806</stp>
        <tr r="AV5" s="3"/>
        <tr r="AV5" s="3"/>
        <tr r="AV67" s="3"/>
        <tr r="AV67" s="3"/>
        <tr r="AV81" s="3"/>
        <tr r="AV81" s="3"/>
        <tr r="AV86" s="3"/>
        <tr r="AV86" s="3"/>
        <tr r="AV94" s="3"/>
        <tr r="AV94" s="3"/>
      </tp>
      <tp t="s">
        <v>#N/A N/A</v>
        <stp/>
        <stp>BDP|3914735130338907753</stp>
        <tr r="AL103" s="1"/>
        <tr r="AL104" s="1"/>
        <tr r="AL110" s="1"/>
        <tr r="AL117" s="1"/>
        <tr r="AL181" s="1"/>
      </tp>
      <tp t="s">
        <v>#N/A Requesting Data...3931599555</v>
        <stp/>
        <stp>BDP|7622877221376116373</stp>
        <tr r="W100" s="2"/>
        <tr r="W147" s="2"/>
        <tr r="W165" s="2"/>
        <tr r="W221" s="2"/>
      </tp>
      <tp t="s">
        <v>#N/A Requesting Data...2344530497</v>
        <stp/>
        <stp>BDP|1316183291451980059</stp>
        <tr r="Q87" s="2"/>
        <tr r="Q143" s="2"/>
      </tp>
      <tp t="s">
        <v>#N/A Requesting Data...3813304219</v>
        <stp/>
        <stp>BDP|1964482038397629993</stp>
        <tr r="M103" s="2"/>
        <tr r="M103" s="2"/>
        <tr r="M103" s="2"/>
      </tp>
      <tp t="s">
        <v>#N/A Requesting Data...3756568519</v>
        <stp/>
        <stp>BDP|2846979909482285127</stp>
        <tr r="AJ133" s="2"/>
      </tp>
      <tp t="s">
        <v>#N/A Requesting Data...3968508037</v>
        <stp/>
        <stp>BDP|6104022674598456154</stp>
        <tr r="M10" s="2"/>
        <tr r="M10" s="2"/>
        <tr r="M10" s="2"/>
        <tr r="M40" s="2"/>
        <tr r="M40" s="2"/>
        <tr r="M40" s="2"/>
        <tr r="M178" s="2"/>
        <tr r="M178" s="2"/>
        <tr r="M178" s="2"/>
        <tr r="M179" s="2"/>
        <tr r="M179" s="2"/>
        <tr r="M179" s="2"/>
      </tp>
      <tp t="s">
        <v>#N/A N/A</v>
        <stp/>
        <stp>BDP|6271492204253995917</stp>
        <tr r="J114" s="1"/>
      </tp>
      <tp t="s">
        <v>#N/A Requesting Data...4235077363</v>
        <stp/>
        <stp>BDP|1156454677949393379</stp>
        <tr r="BC93" s="3"/>
      </tp>
      <tp t="s">
        <v>#N/A Requesting Data...3350314159</v>
        <stp/>
        <stp>BDP|5077665082190205318</stp>
        <tr r="Z71" s="1"/>
        <tr r="Z15" s="1"/>
        <tr r="Z180" s="1"/>
      </tp>
      <tp t="s">
        <v>#N/A Requesting Data...3849749153</v>
        <stp/>
        <stp>BDP|8549652358595698691</stp>
        <tr r="E46" s="1"/>
      </tp>
      <tp t="s">
        <v>#N/A Requesting Data...3795097753</v>
        <stp/>
        <stp>BDP|9565222211533487155</stp>
        <tr r="Q118" s="5"/>
        <tr r="Q98" s="5"/>
      </tp>
      <tp t="s">
        <v>#N/A Requesting Data...2658218918</v>
        <stp/>
        <stp>BDP|5773069580416639305</stp>
        <tr r="AS23" s="2"/>
        <tr r="AS95" s="2"/>
        <tr r="AS156" s="2"/>
        <tr r="AS225" s="2"/>
      </tp>
      <tp t="s">
        <v>#N/A Requesting Data...3967975769</v>
        <stp/>
        <stp>BDP|1058014383115753429</stp>
        <tr r="Q66" s="2"/>
      </tp>
      <tp t="s">
        <v>#N/A Requesting Data...4161321151</v>
        <stp/>
        <stp>BDP|3398762309695218993</stp>
        <tr r="E45" s="3"/>
      </tp>
      <tp t="s">
        <v>#N/A Requesting Data...3874896551</v>
        <stp/>
        <stp>BDP|7190469705678107348</stp>
        <tr r="H7" s="1"/>
        <tr r="H7" s="1"/>
      </tp>
      <tp t="s">
        <v>#N/A Requesting Data...3854016764</v>
        <stp/>
        <stp>BDP|8340167762214761379</stp>
        <tr r="H25" s="2"/>
        <tr r="H25" s="2"/>
        <tr r="H25" s="2"/>
        <tr r="AT25" s="2"/>
        <tr r="AT25" s="2"/>
        <tr r="AT25" s="2"/>
        <tr r="H49" s="2"/>
        <tr r="H49" s="2"/>
        <tr r="H49" s="2"/>
        <tr r="AT49" s="2"/>
        <tr r="AT49" s="2"/>
        <tr r="AT49" s="2"/>
        <tr r="H108" s="2"/>
        <tr r="H108" s="2"/>
        <tr r="H108" s="2"/>
        <tr r="AT108" s="2"/>
        <tr r="AT108" s="2"/>
        <tr r="AT108" s="2"/>
        <tr r="H127" s="2"/>
        <tr r="H127" s="2"/>
        <tr r="H127" s="2"/>
        <tr r="AT127" s="2"/>
        <tr r="AT127" s="2"/>
        <tr r="AT127" s="2"/>
        <tr r="H195" s="2"/>
        <tr r="H195" s="2"/>
        <tr r="H195" s="2"/>
        <tr r="AT195" s="2"/>
        <tr r="AT195" s="2"/>
        <tr r="AT195" s="2"/>
      </tp>
      <tp t="s">
        <v>#N/A Requesting Data...3436513000</v>
        <stp/>
        <stp>BDP|2027228294409424852</stp>
        <tr r="F97" s="2"/>
      </tp>
      <tp t="s">
        <v>#N/A Requesting Data...3777466645</v>
        <stp/>
        <stp>BDP|4524145198811949575</stp>
        <tr r="Y187" s="1"/>
      </tp>
      <tp t="s">
        <v>#N/A N/A</v>
        <stp/>
        <stp>BDP|8708854916371626854</stp>
        <tr r="AI59" s="3"/>
        <tr r="AI59" s="3"/>
        <tr r="AI59" s="3"/>
        <tr r="AI87" s="3"/>
        <tr r="AI87" s="3"/>
        <tr r="AI87" s="3"/>
        <tr r="AI99" s="3"/>
        <tr r="AI99" s="3"/>
        <tr r="AI99" s="3"/>
      </tp>
      <tp t="s">
        <v>#N/A Requesting Data...3254925607</v>
        <stp/>
        <stp>BDP|3000006971359609505</stp>
        <tr r="AN52" s="3"/>
        <tr r="AN52" s="3"/>
        <tr r="AN52" s="3"/>
      </tp>
      <tp t="s">
        <v>#N/A Requesting Data...3163037141</v>
        <stp/>
        <stp>BDP|2129602616254475945</stp>
        <tr r="AP145" s="2"/>
      </tp>
      <tp t="s">
        <v>#N/A Requesting Data...3970371553</v>
        <stp/>
        <stp>BDP|5933195537899277629</stp>
        <tr r="F103" s="5"/>
        <tr r="F124" s="5"/>
        <tr r="F69" s="5"/>
      </tp>
      <tp t="s">
        <v>#N/A Requesting Data...3874197883</v>
        <stp/>
        <stp>BDP|2527760900584135957</stp>
        <tr r="N60" s="1"/>
      </tp>
      <tp t="s">
        <v>#N/A Requesting Data...3918238075</v>
        <stp/>
        <stp>BDP|9133254084229775200</stp>
        <tr r="AV57" s="3"/>
        <tr r="AV57" s="3"/>
        <tr r="AV70" s="3"/>
        <tr r="AV70" s="3"/>
      </tp>
      <tp t="s">
        <v>#N/A Requesting Data...3888156404</v>
        <stp/>
        <stp>BDP|8452303685792760915</stp>
        <tr r="AM22" s="1"/>
        <tr r="AM22" s="1"/>
      </tp>
      <tp t="s">
        <v>#N/A Requesting Data...3911028357</v>
        <stp/>
        <stp>BDP|8666502221296300133</stp>
        <tr r="AU153" s="1"/>
        <tr r="AU153" s="1"/>
        <tr r="AU153" s="1"/>
        <tr r="AU191" s="1"/>
        <tr r="AU191" s="1"/>
        <tr r="AU191" s="1"/>
        <tr r="AU8" s="1"/>
        <tr r="AU8" s="1"/>
        <tr r="AU8" s="1"/>
      </tp>
      <tp t="s">
        <v>#N/A Requesting Data...2900120611</v>
        <stp/>
        <stp>BDP|8330295368041019553</stp>
        <tr r="AV191" s="2"/>
        <tr r="AV191" s="2"/>
        <tr r="AV191" s="2"/>
        <tr r="AV192" s="2"/>
        <tr r="AV192" s="2"/>
        <tr r="AV192" s="2"/>
      </tp>
      <tp t="s">
        <v>#N/A Requesting Data...3774482802</v>
        <stp/>
        <stp>BDP|1711956532751077270</stp>
        <tr r="K170" s="2"/>
        <tr r="K170" s="2"/>
        <tr r="K170" s="2"/>
      </tp>
      <tp t="s">
        <v>#N/A Requesting Data...3806705108</v>
        <stp/>
        <stp>BDP|5763194580331813517</stp>
        <tr r="AO58" s="2"/>
      </tp>
      <tp t="s">
        <v>#N/A Requesting Data...4052140851</v>
        <stp/>
        <stp>BDP|7562643933538013256</stp>
        <tr r="AQ90" s="2"/>
        <tr r="AQ123" s="2"/>
        <tr r="AQ174" s="2"/>
        <tr r="AQ175" s="2"/>
      </tp>
      <tp t="s">
        <v>#N/A Requesting Data...3188871315</v>
        <stp/>
        <stp>BDP|2274749328388352791</stp>
        <tr r="N4" s="2"/>
        <tr r="N4" s="2"/>
        <tr r="N4" s="2"/>
        <tr r="N78" s="2"/>
        <tr r="N78" s="2"/>
        <tr r="N78" s="2"/>
        <tr r="N110" s="2"/>
        <tr r="N110" s="2"/>
        <tr r="N110" s="2"/>
        <tr r="N161" s="2"/>
        <tr r="N161" s="2"/>
        <tr r="N161" s="2"/>
        <tr r="N162" s="2"/>
        <tr r="N162" s="2"/>
        <tr r="N162" s="2"/>
        <tr r="N229" s="2"/>
        <tr r="N229" s="2"/>
        <tr r="N229" s="2"/>
      </tp>
      <tp t="s">
        <v>#N/A Requesting Data...3836094262</v>
        <stp/>
        <stp>BDP|9496665013752655436</stp>
        <tr r="AO132" s="2"/>
      </tp>
      <tp t="s">
        <v>#N/A Requesting Data...3731495841</v>
        <stp/>
        <stp>BDP|8697305910466148434</stp>
        <tr r="AP48" s="2"/>
        <tr r="AP224" s="2"/>
      </tp>
      <tp t="s">
        <v>#N/A Requesting Data...3882724747</v>
        <stp/>
        <stp>BDP|6991399664153690860</stp>
        <tr r="AD122" s="2"/>
        <tr r="AD122" s="2"/>
        <tr r="AD122" s="2"/>
        <tr r="AD183" s="2"/>
        <tr r="AD183" s="2"/>
        <tr r="AD183" s="2"/>
      </tp>
      <tp t="s">
        <v>#N/A Requesting Data...4107788012</v>
        <stp/>
        <stp>BDP|8216873084646392666</stp>
        <tr r="V19" s="3"/>
      </tp>
      <tp t="s">
        <v>#N/A Requesting Data...3595613201</v>
        <stp/>
        <stp>BDP|8412389026697665683</stp>
        <tr r="AG17" s="3"/>
        <tr r="AG17" s="3"/>
        <tr r="AG17" s="3"/>
      </tp>
      <tp t="s">
        <v>#N/A Requesting Data...3950762266</v>
        <stp/>
        <stp>BDP|7298979912856602152</stp>
        <tr r="Q124" s="2"/>
        <tr r="Q188" s="2"/>
        <tr r="Q189" s="2"/>
      </tp>
      <tp t="s">
        <v>#N/A Requesting Data...4085791197</v>
        <stp/>
        <stp>BDP|4583722699501867323</stp>
        <tr r="AS15" s="2"/>
      </tp>
      <tp t="s">
        <v>#N/A Requesting Data...3950849675</v>
        <stp/>
        <stp>BDP|7456319963112720855</stp>
        <tr r="Q51" s="1"/>
      </tp>
      <tp t="s">
        <v>#N/A Requesting Data...3019117012</v>
        <stp/>
        <stp>BDP|8305150613043693374</stp>
        <tr r="AA111" s="1"/>
      </tp>
      <tp t="s">
        <v>#N/A Requesting Data...3824094837</v>
        <stp/>
        <stp>BDP|3484800623248375900</stp>
        <tr r="AS46" s="2"/>
        <tr r="AS89" s="2"/>
      </tp>
      <tp t="s">
        <v>#N/A Requesting Data...3767337407</v>
        <stp/>
        <stp>BDP|1967096426852012925</stp>
        <tr r="AK207" s="2"/>
        <tr r="AK207" s="2"/>
        <tr r="AK207" s="2"/>
      </tp>
      <tp t="s">
        <v>#N/A N/A</v>
        <stp/>
        <stp>BDP|3655906165401498532</stp>
        <tr r="N61" s="1"/>
      </tp>
      <tp t="s">
        <v>#N/A Requesting Data...4140379230</v>
        <stp/>
        <stp>BDP|4587339923854671970</stp>
        <tr r="AT118" s="1"/>
        <tr r="AT184" s="1"/>
      </tp>
      <tp t="s">
        <v>#N/A Requesting Data...4229605456</v>
        <stp/>
        <stp>BDP|1695687699351053739</stp>
        <tr r="I44" s="5"/>
      </tp>
      <tp t="s">
        <v>#N/A Requesting Data...4244950757</v>
        <stp/>
        <stp>BDP|1001975745460261446</stp>
        <tr r="AH63" s="3"/>
        <tr r="AH63" s="3"/>
        <tr r="AH63" s="3"/>
        <tr r="AH90" s="3"/>
        <tr r="AH90" s="3"/>
        <tr r="AH90" s="3"/>
      </tp>
      <tp t="s">
        <v>#N/A Requesting Data...4026493869</v>
        <stp/>
        <stp>BDP|5429141970502111956</stp>
        <tr r="Q13" s="3"/>
      </tp>
      <tp t="s">
        <v>#N/A Requesting Data...3770923783</v>
        <stp/>
        <stp>BDP|8829729211387719189</stp>
        <tr r="J112" s="5"/>
        <tr r="J38" s="5"/>
        <tr r="J61" s="5"/>
      </tp>
      <tp t="s">
        <v>#N/A Requesting Data...3943397729</v>
        <stp/>
        <stp>BDP|7055803914761091708</stp>
        <tr r="AF58" s="2"/>
        <tr r="AF58" s="2"/>
      </tp>
      <tp t="s">
        <v>#N/A Requesting Data...4231095758</v>
        <stp/>
        <stp>BDP|8572221823740775075</stp>
        <tr r="AG32" s="3"/>
        <tr r="AG32" s="3"/>
        <tr r="AG32" s="3"/>
      </tp>
      <tp t="s">
        <v>#N/A Requesting Data...3740385223</v>
        <stp/>
        <stp>BDP|9077674052307906582</stp>
        <tr r="H104" s="5"/>
      </tp>
      <tp t="s">
        <v>#N/A Requesting Data...3615079845</v>
        <stp/>
        <stp>BDP|3747953907745746762</stp>
        <tr r="AV61" s="2"/>
        <tr r="AV61" s="2"/>
        <tr r="AV61" s="2"/>
      </tp>
      <tp t="s">
        <v>#N/A Requesting Data...3709384181</v>
        <stp/>
        <stp>BDP|4548971261277560439</stp>
        <tr r="Y133" s="1"/>
        <tr r="Y9" s="1"/>
      </tp>
      <tp t="s">
        <v>#N/A Requesting Data...3917193383</v>
        <stp/>
        <stp>BDP|9597635755402267045</stp>
        <tr r="AO57" s="3"/>
        <tr r="AO57" s="3"/>
        <tr r="AO57" s="3"/>
        <tr r="AO70" s="3"/>
        <tr r="AO70" s="3"/>
        <tr r="AO70" s="3"/>
      </tp>
      <tp t="s">
        <v>#N/A Requesting Data...1986425147</v>
        <stp/>
        <stp>BDP|3937405779660238879</stp>
        <tr r="K112" s="2"/>
        <tr r="K112" s="2"/>
        <tr r="K150" s="2"/>
        <tr r="K150" s="2"/>
        <tr r="K217" s="2"/>
        <tr r="K217" s="2"/>
        <tr r="K230" s="2"/>
        <tr r="K230" s="2"/>
      </tp>
      <tp t="s">
        <v>#N/A Requesting Data...3300111231</v>
        <stp/>
        <stp>BDP|9164847283976315704</stp>
        <tr r="AN33" s="3"/>
        <tr r="AN33" s="3"/>
        <tr r="AN33" s="3"/>
        <tr r="AN41" s="3"/>
        <tr r="AN41" s="3"/>
        <tr r="AN41" s="3"/>
        <tr r="AN50" s="3"/>
        <tr r="AN50" s="3"/>
        <tr r="AN50" s="3"/>
        <tr r="AN60" s="3"/>
        <tr r="AN60" s="3"/>
        <tr r="AN60" s="3"/>
        <tr r="AN42" s="3"/>
        <tr r="AN42" s="3"/>
        <tr r="AN42" s="3"/>
        <tr r="AN75" s="3"/>
        <tr r="AN75" s="3"/>
        <tr r="AN75" s="3"/>
      </tp>
      <tp t="s">
        <v>#N/A Requesting Data...2969602187</v>
        <stp/>
        <stp>BDP|9181068961891154621</stp>
        <tr r="H74" s="1"/>
        <tr r="H178" s="1"/>
      </tp>
      <tp t="s">
        <v>#N/A Requesting Data...4025367002</v>
        <stp/>
        <stp>BDP|4927799415428466245</stp>
        <tr r="AR32" s="2"/>
        <tr r="AR223" s="2"/>
        <tr r="AR233" s="2"/>
      </tp>
      <tp t="s">
        <v>#N/A Requesting Data...4056123369</v>
        <stp/>
        <stp>BDP|1885402409184654921</stp>
        <tr r="AC16" s="3"/>
        <tr r="AC16" s="3"/>
        <tr r="AC16" s="3"/>
      </tp>
      <tp t="s">
        <v>#N/A Requesting Data...3809219547</v>
        <stp/>
        <stp>BDP|8401927307620047944</stp>
        <tr r="H102" s="3"/>
        <tr r="H102" s="3"/>
        <tr r="H102" s="3"/>
      </tp>
      <tp t="s">
        <v>#N/A N/A</v>
        <stp/>
        <stp>BDP|6886580095353737178</stp>
        <tr r="AK59" s="3"/>
        <tr r="AK59" s="3"/>
        <tr r="AK59" s="3"/>
        <tr r="AK87" s="3"/>
        <tr r="AK87" s="3"/>
        <tr r="AK87" s="3"/>
        <tr r="AK99" s="3"/>
        <tr r="AK99" s="3"/>
        <tr r="AK99" s="3"/>
      </tp>
      <tp t="s">
        <v>#N/A Requesting Data...3766869069</v>
        <stp/>
        <stp>BDP|8311278727067302759</stp>
        <tr r="AS195" s="1"/>
      </tp>
      <tp t="s">
        <v>#N/A Requesting Data...4146318124</v>
        <stp/>
        <stp>BDP|4240053361183134925</stp>
        <tr r="AU15" s="3"/>
        <tr r="AU15" s="3"/>
      </tp>
      <tp t="s">
        <v>#N/A Requesting Data...4014952874</v>
        <stp/>
        <stp>BDP|9176236822686709727</stp>
        <tr r="V91" s="2"/>
      </tp>
      <tp t="s">
        <v>#N/A Requesting Data...1940928053</v>
        <stp/>
        <stp>BDP|8859941270187891919</stp>
        <tr r="N116" s="1"/>
      </tp>
      <tp t="s">
        <v>#N/A Requesting Data...2729283124</v>
        <stp/>
        <stp>BDP|1869648349858003303</stp>
        <tr r="AS40" s="1"/>
        <tr r="L40" s="1"/>
        <tr r="L40" s="1"/>
        <tr r="AS81" s="1"/>
        <tr r="L81" s="1"/>
        <tr r="L81" s="1"/>
        <tr r="L96" s="1"/>
        <tr r="L96" s="1"/>
        <tr r="AS96" s="1"/>
        <tr r="AS97" s="1"/>
        <tr r="L97" s="1"/>
        <tr r="L97" s="1"/>
      </tp>
      <tp t="s">
        <v>#N/A Requesting Data...4155680237</v>
        <stp/>
        <stp>BDP|2147026762215539916</stp>
        <tr r="AH124" s="2"/>
        <tr r="AH188" s="2"/>
        <tr r="AH189" s="2"/>
      </tp>
      <tp t="s">
        <v>#N/A Requesting Data...4155491437</v>
        <stp/>
        <stp>BDP|1625101758529354487</stp>
        <tr r="J86" s="2"/>
        <tr r="J222" s="2"/>
      </tp>
      <tp t="s">
        <v>#N/A Requesting Data...3618729422</v>
        <stp/>
        <stp>BDP|5455199289171805599</stp>
        <tr r="J80" s="3"/>
        <tr r="J80" s="3"/>
        <tr r="J80" s="3"/>
      </tp>
      <tp t="s">
        <v>#N/A Requesting Data...3763029304</v>
        <stp/>
        <stp>BDP|5021461858339360582</stp>
        <tr r="L58" s="3"/>
        <tr r="L71" s="3"/>
      </tp>
      <tp t="s">
        <v>#N/A Requesting Data...3812149619</v>
        <stp/>
        <stp>BDP|2350085423918875059</stp>
        <tr r="AC203" s="2"/>
        <tr r="AC203" s="2"/>
        <tr r="AC204" s="2"/>
        <tr r="AC204" s="2"/>
      </tp>
      <tp t="s">
        <v>#N/A Requesting Data...3928637310</v>
        <stp/>
        <stp>BDP|5912897041835581411</stp>
        <tr r="V4" s="1"/>
      </tp>
      <tp t="s">
        <v>#N/A Requesting Data...4041267700</v>
        <stp/>
        <stp>BDP|2952450444222979846</stp>
        <tr r="J19" s="3"/>
        <tr r="J19" s="3"/>
      </tp>
      <tp t="s">
        <v>#N/A Requesting Data...4079671794</v>
        <stp/>
        <stp>BDP|9664567108824536173</stp>
        <tr r="AO27" s="1"/>
      </tp>
      <tp t="s">
        <v>#N/A Requesting Data...3933027414</v>
        <stp/>
        <stp>BDP|2860078456529614750</stp>
        <tr r="AK58" s="3"/>
        <tr r="AK58" s="3"/>
        <tr r="AK58" s="3"/>
        <tr r="AK71" s="3"/>
        <tr r="AK71" s="3"/>
        <tr r="AK71" s="3"/>
      </tp>
      <tp t="s">
        <v>#N/A Requesting Data...3921300552</v>
        <stp/>
        <stp>BDP|3011088526908091044</stp>
        <tr r="AQ82" s="2"/>
      </tp>
      <tp t="s">
        <v>#N/A Requesting Data...3835119277</v>
        <stp/>
        <stp>BDP|9944927774678616639</stp>
        <tr r="AQ176" s="2"/>
      </tp>
      <tp t="s">
        <v>#N/A Requesting Data...3776507419</v>
        <stp/>
        <stp>BDP|1792472882051815506</stp>
        <tr r="AA107" s="1"/>
        <tr r="AA149" s="1"/>
      </tp>
      <tp t="s">
        <v>#N/A Requesting Data...4285622238</v>
        <stp/>
        <stp>BDP|9009551699535691902</stp>
        <tr r="L196" s="2"/>
        <tr r="L196" s="2"/>
        <tr r="L197" s="2"/>
        <tr r="L197" s="2"/>
        <tr r="L198" s="2"/>
        <tr r="L198" s="2"/>
      </tp>
      <tp t="s">
        <v>#N/A Requesting Data...4251344377</v>
        <stp/>
        <stp>BDP|5061636267135992979</stp>
        <tr r="K22" s="3"/>
      </tp>
      <tp t="s">
        <v>#N/A Requesting Data...3166613923</v>
        <stp/>
        <stp>BDP|7072950987459071684</stp>
        <tr r="E168" s="2"/>
        <tr r="E169" s="2"/>
      </tp>
      <tp t="s">
        <v>#N/A Requesting Data...3766595708</v>
        <stp/>
        <stp>BDP|4270886907211427432</stp>
        <tr r="AS11" s="1"/>
        <tr r="L11" s="1"/>
        <tr r="L11" s="1"/>
        <tr r="AS135" s="1"/>
        <tr r="L135" s="1"/>
        <tr r="L135" s="1"/>
      </tp>
      <tp t="s">
        <v>#N/A Requesting Data...4144869857</v>
        <stp/>
        <stp>BDP|8632896953288119475</stp>
        <tr r="L36" s="2"/>
        <tr r="L36" s="2"/>
        <tr r="L36" s="2"/>
        <tr r="L96" s="2"/>
        <tr r="L96" s="2"/>
        <tr r="L96" s="2"/>
        <tr r="L126" s="2"/>
        <tr r="L126" s="2"/>
        <tr r="L126" s="2"/>
      </tp>
      <tp t="s">
        <v>#N/A Requesting Data...4212349841</v>
        <stp/>
        <stp>BDP|9469559961097956438</stp>
        <tr r="H150" s="1"/>
      </tp>
      <tp t="s">
        <v>#N/A Requesting Data...3686610906</v>
        <stp/>
        <stp>BDP|2186890755906229051</stp>
        <tr r="AC133" s="2"/>
        <tr r="AC133" s="2"/>
      </tp>
      <tp t="s">
        <v>#N/A Requesting Data...2628196913</v>
        <stp/>
        <stp>BDP|6582976458561369238</stp>
        <tr r="F100" s="2"/>
        <tr r="F147" s="2"/>
        <tr r="F165" s="2"/>
        <tr r="F221" s="2"/>
      </tp>
      <tp t="s">
        <v>#N/A Requesting Data...3584390330</v>
        <stp/>
        <stp>BDP|1650899733323420029</stp>
        <tr r="AJ97" s="2"/>
      </tp>
      <tp t="s">
        <v>#N/A Requesting Data...3914878574</v>
        <stp/>
        <stp>BDP|5679042997545757083</stp>
        <tr r="Q105" s="2"/>
      </tp>
      <tp t="s">
        <v>#N/A Requesting Data...3723563558</v>
        <stp/>
        <stp>BDP|5416782192913298165</stp>
        <tr r="AC24" s="2"/>
        <tr r="AC24" s="2"/>
      </tp>
      <tp t="s">
        <v>#N/A Requesting Data...4105171337</v>
        <stp/>
        <stp>BDP|1871841375407594072</stp>
        <tr r="AT107" s="1"/>
        <tr r="AT149" s="1"/>
      </tp>
      <tp t="s">
        <v>#N/A Requesting Data...3726266416</v>
        <stp/>
        <stp>BDP|4698606709638378373</stp>
        <tr r="AC8" s="2"/>
        <tr r="AC8" s="2"/>
      </tp>
      <tp t="s">
        <v>#N/A Requesting Data...3429426563</v>
        <stp/>
        <stp>BDP|1490143599231776151</stp>
        <tr r="AU98" s="1"/>
        <tr r="AU98" s="1"/>
        <tr r="AU98" s="1"/>
        <tr r="AU99" s="1"/>
        <tr r="AU99" s="1"/>
        <tr r="AU99" s="1"/>
        <tr r="AU109" s="1"/>
        <tr r="AU109" s="1"/>
        <tr r="AU109" s="1"/>
        <tr r="AU161" s="1"/>
        <tr r="AU161" s="1"/>
        <tr r="AU161" s="1"/>
      </tp>
      <tp t="s">
        <v>#N/A Requesting Data...4201748135</v>
        <stp/>
        <stp>BDP|6888807505444740311</stp>
        <tr r="AH17" s="3"/>
        <tr r="AH17" s="3"/>
        <tr r="AH17" s="3"/>
      </tp>
      <tp t="s">
        <v>#N/A Requesting Data...4254695811</v>
        <stp/>
        <stp>BDP|1784646152168899328</stp>
        <tr r="AV4" s="3"/>
        <tr r="AV4" s="3"/>
      </tp>
      <tp t="s">
        <v>#N/A Requesting Data...3435586784</v>
        <stp/>
        <stp>BDP|6913441191115711700</stp>
        <tr r="AG168" s="2"/>
        <tr r="AG168" s="2"/>
        <tr r="AG168" s="2"/>
        <tr r="AG169" s="2"/>
        <tr r="AG169" s="2"/>
        <tr r="AG169" s="2"/>
      </tp>
      <tp t="s">
        <v>#N/A Requesting Data...3945453688</v>
        <stp/>
        <stp>BDP|8650328103923455182</stp>
        <tr r="AS38" s="1"/>
        <tr r="AS58" s="1"/>
      </tp>
      <tp t="s">
        <v>#N/A Requesting Data...4264242224</v>
        <stp/>
        <stp>BDP|7707808357307318489</stp>
        <tr r="AS44" s="2"/>
      </tp>
      <tp t="s">
        <v>#N/A Requesting Data...4154367237</v>
        <stp/>
        <stp>BDP|4830795306712819842</stp>
        <tr r="E82" s="1"/>
      </tp>
      <tp t="s">
        <v>#N/A Requesting Data...4068348526</v>
        <stp/>
        <stp>BDP|6553545499155244610</stp>
        <tr r="V206" s="1"/>
      </tp>
      <tp t="s">
        <v>#N/A Requesting Data...3976453964</v>
        <stp/>
        <stp>BDP|8415889827898051301</stp>
        <tr r="AL73" s="2"/>
        <tr r="AL111" s="2"/>
        <tr r="AL180" s="2"/>
        <tr r="AL181" s="2"/>
      </tp>
      <tp t="s">
        <v>#N/A Requesting Data...3751852790</v>
        <stp/>
        <stp>BDP|4549939348841131142</stp>
        <tr r="V100" s="1"/>
        <tr r="V106" s="1"/>
        <tr r="V89" s="1"/>
        <tr r="V177" s="1"/>
      </tp>
      <tp t="s">
        <v>#N/A Requesting Data...3902525393</v>
        <stp/>
        <stp>BDP|7774863287878427699</stp>
        <tr r="AD179" s="1"/>
      </tp>
      <tp t="s">
        <v>#N/A Requesting Data...3768678411</v>
        <stp/>
        <stp>BDP|9067014018512772369</stp>
        <tr r="M27" s="3"/>
        <tr r="M27" s="3"/>
        <tr r="M27" s="3"/>
      </tp>
      <tp t="s">
        <v>#N/A Requesting Data...3849467808</v>
        <stp/>
        <stp>BDP|7882691298568750962</stp>
        <tr r="Y84" s="1"/>
      </tp>
      <tp t="s">
        <v>#N/A N/A</v>
        <stp/>
        <stp>BDP|3055819217606765590</stp>
        <tr r="J179" s="1"/>
      </tp>
      <tp t="s">
        <v>#N/A Requesting Data...4187215267</v>
        <stp/>
        <stp>BDP|5319229959193254823</stp>
        <tr r="AI121" s="2"/>
        <tr r="AI186" s="2"/>
        <tr r="AI187" s="2"/>
      </tp>
      <tp t="s">
        <v>#N/A Requesting Data...3890015846</v>
        <stp/>
        <stp>BDP|4096663199091635316</stp>
        <tr r="K47" s="2"/>
        <tr r="K47" s="2"/>
      </tp>
      <tp t="s">
        <v>#N/A Requesting Data...3695953247</v>
        <stp/>
        <stp>BDP|5307663585524105697</stp>
        <tr r="X115" s="1"/>
      </tp>
      <tp t="s">
        <v>#N/A Requesting Data...3755437429</v>
        <stp/>
        <stp>BDP|3566733943458919141</stp>
        <tr r="AO194" s="1"/>
      </tp>
      <tp t="s">
        <v>#N/A Requesting Data...3859985489</v>
        <stp/>
        <stp>BDP|4880759654628579741</stp>
        <tr r="AM63" s="1"/>
        <tr r="AM63" s="1"/>
      </tp>
      <tp t="s">
        <v>#N/A Requesting Data...3601461456</v>
        <stp/>
        <stp>BDP|1178554180521854442</stp>
        <tr r="K42" s="3"/>
        <tr r="K33" s="3"/>
        <tr r="K41" s="3"/>
        <tr r="K50" s="3"/>
        <tr r="K60" s="3"/>
        <tr r="K75" s="3"/>
      </tp>
      <tp t="s">
        <v>#N/A Requesting Data...4090627343</v>
        <stp/>
        <stp>BDP|9406297880863580906</stp>
        <tr r="AS55" s="3"/>
        <tr r="AS55" s="3"/>
      </tp>
      <tp t="s">
        <v>#N/A Requesting Data...3637371872</v>
        <stp/>
        <stp>BDP|6144891548496028583</stp>
        <tr r="AC29" s="2"/>
        <tr r="AC29" s="2"/>
      </tp>
      <tp t="s">
        <v>#N/A Requesting Data...2173410564</v>
        <stp/>
        <stp>BDP|6874367296477360232</stp>
        <tr r="I38" s="3"/>
        <tr r="I38" s="3"/>
        <tr r="I38" s="3"/>
      </tp>
      <tp t="s">
        <v>#N/A Requesting Data...2264968633</v>
        <stp/>
        <stp>BDP|9868931893758338833</stp>
        <tr r="AI22" s="2"/>
        <tr r="AI210" s="2"/>
        <tr r="AI211" s="2"/>
      </tp>
      <tp t="s">
        <v>#N/A Requesting Data...4004745568</v>
        <stp/>
        <stp>BDP|5705557928752783958</stp>
        <tr r="AU72" s="1"/>
        <tr r="AU72" s="1"/>
        <tr r="AU72" s="1"/>
      </tp>
      <tp t="s">
        <v>#N/A Requesting Data...2042402837</v>
        <stp/>
        <stp>BDP|2051697389573816605</stp>
        <tr r="AD17" s="1"/>
        <tr r="AD67" s="1"/>
        <tr r="AD147" s="1"/>
      </tp>
      <tp t="s">
        <v>#N/A Requesting Data...3148295937</v>
        <stp/>
        <stp>BDP|1766050207051414995</stp>
        <tr r="Q199" s="2"/>
      </tp>
      <tp t="s">
        <v>#N/A Requesting Data...2366232441</v>
        <stp/>
        <stp>BDP|6914777799632860373</stp>
        <tr r="Q112" s="1"/>
        <tr r="Q66" s="1"/>
      </tp>
      <tp t="s">
        <v>#N/A Requesting Data...4146465278</v>
        <stp/>
        <stp>BDP|9912441967162556071</stp>
        <tr r="Y9" s="5"/>
        <tr r="Y9" s="5"/>
        <tr r="Y9" s="5"/>
      </tp>
      <tp t="s">
        <v>#N/A Requesting Data...3949272286</v>
        <stp/>
        <stp>BDP|1867806752713313612</stp>
        <tr r="AE183" s="1"/>
        <tr r="AE28" s="1"/>
      </tp>
      <tp t="s">
        <v>#N/A Requesting Data...4142523394</v>
        <stp/>
        <stp>BDP|8555833948239554436</stp>
        <tr r="K38" s="1"/>
        <tr r="K58" s="1"/>
      </tp>
      <tp t="s">
        <v>#N/A N/A</v>
        <stp/>
        <stp>BDP|9827098968287220122</stp>
        <tr r="J145" s="1"/>
      </tp>
      <tp t="s">
        <v>#N/A Requesting Data...3908954234</v>
        <stp/>
        <stp>BDP|5899273690770160773</stp>
        <tr r="E85" s="1"/>
      </tp>
      <tp t="s">
        <v>#N/A Requesting Data...3707073954</v>
        <stp/>
        <stp>BDP|7927046086526491063</stp>
        <tr r="AR53" s="3"/>
        <tr r="AR53" s="3"/>
        <tr r="AR53" s="3"/>
      </tp>
      <tp t="s">
        <v>#N/A Requesting Data...3715466325</v>
        <stp/>
        <stp>BDP|5978405195916373767</stp>
        <tr r="AA90" s="1"/>
      </tp>
      <tp t="s">
        <v>#N/A Requesting Data...3452746201</v>
        <stp/>
        <stp>BDP|4511406933592690891</stp>
        <tr r="AL112" s="1"/>
        <tr r="AL66" s="1"/>
      </tp>
      <tp t="s">
        <v>#N/A Requesting Data...3369323986</v>
        <stp/>
        <stp>BDP|4026414771869941706</stp>
        <tr r="AL10" s="1"/>
        <tr r="AL134" s="1"/>
      </tp>
      <tp t="s">
        <v>#N/A Requesting Data...3832317505</v>
        <stp/>
        <stp>BDP|4430938318374579133</stp>
        <tr r="W6" s="2"/>
      </tp>
      <tp t="s">
        <v>#N/A Requesting Data...4057137539</v>
        <stp/>
        <stp>BDP|2886463596606339022</stp>
        <tr r="E32" s="2"/>
        <tr r="E223" s="2"/>
        <tr r="E233" s="2"/>
      </tp>
      <tp t="s">
        <v>#N/A Requesting Data...2718676141</v>
        <stp/>
        <stp>BDP|5622378494541407781</stp>
        <tr r="L118" s="2"/>
        <tr r="L118" s="2"/>
        <tr r="L118" s="2"/>
        <tr r="L171" s="2"/>
        <tr r="L171" s="2"/>
        <tr r="L171" s="2"/>
      </tp>
      <tp t="s">
        <v>#N/A Requesting Data...3744896423</v>
        <stp/>
        <stp>BDP|3119038640719844734</stp>
        <tr r="W46" s="2"/>
        <tr r="W89" s="2"/>
      </tp>
      <tp t="s">
        <v>#N/A Requesting Data...4224421435</v>
        <stp/>
        <stp>BDP|8441043036251610395</stp>
        <tr r="J57" s="5"/>
        <tr r="J80" s="5"/>
      </tp>
      <tp t="s">
        <v>#N/A Requesting Data...2565671605</v>
        <stp/>
        <stp>BDP|6394845413551497791</stp>
        <tr r="J3" s="3"/>
        <tr r="J3" s="3"/>
        <tr r="J51" s="3"/>
        <tr r="J51" s="3"/>
        <tr r="J64" s="3"/>
        <tr r="J64" s="3"/>
        <tr r="J74" s="3"/>
        <tr r="J74" s="3"/>
      </tp>
      <tp t="s">
        <v>#N/A Requesting Data...3549892804</v>
        <stp/>
        <stp>BDP|7639617903210838854</stp>
        <tr r="AO9" s="2"/>
        <tr r="AO43" s="2"/>
        <tr r="AO77" s="2"/>
        <tr r="AO159" s="2"/>
        <tr r="AO172" s="2"/>
        <tr r="AO173" s="2"/>
      </tp>
      <tp t="s">
        <v>#N/A Requesting Data...4051891378</v>
        <stp/>
        <stp>BDP|3780601879859795208</stp>
        <tr r="Z101" s="1"/>
      </tp>
      <tp t="s">
        <v>#N/A Requesting Data...4205174702</v>
        <stp/>
        <stp>BDP|7662423880055533785</stp>
        <tr r="AD23" s="1"/>
      </tp>
      <tp t="s">
        <v>#N/A Requesting Data...3696443506</v>
        <stp/>
        <stp>BDP|9530585816645037120</stp>
        <tr r="F198" s="1"/>
      </tp>
      <tp t="s">
        <v>#N/A Requesting Data...3752272659</v>
        <stp/>
        <stp>BDP|4853811530015946394</stp>
        <tr r="I59" s="3"/>
        <tr r="I59" s="3"/>
        <tr r="I59" s="3"/>
        <tr r="I87" s="3"/>
        <tr r="I87" s="3"/>
        <tr r="I87" s="3"/>
        <tr r="I99" s="3"/>
        <tr r="I99" s="3"/>
        <tr r="I99" s="3"/>
      </tp>
      <tp t="s">
        <v>#N/A Requesting Data...2733888258</v>
        <stp/>
        <stp>BDP|8374568700344904058</stp>
        <tr r="AM143" s="1"/>
        <tr r="AM143" s="1"/>
      </tp>
      <tp t="s">
        <v>#N/A Requesting Data...3789936618</v>
        <stp/>
        <stp>BDP|9051538988399413468</stp>
        <tr r="AE84" s="3"/>
        <tr r="AE84" s="3"/>
        <tr r="AE84" s="3"/>
      </tp>
      <tp t="s">
        <v>#N/A Requesting Data...3699585529</v>
        <stp/>
        <stp>BDP|5161756668805113830</stp>
        <tr r="M118" s="1"/>
        <tr r="M118" s="1"/>
        <tr r="M184" s="1"/>
        <tr r="M184" s="1"/>
      </tp>
      <tp t="s">
        <v>#N/A Requesting Data...3808536656</v>
        <stp/>
        <stp>BDP|3836900624802445366</stp>
        <tr r="Q101" s="3"/>
        <tr r="Q12" s="3"/>
        <tr r="Q28" s="3"/>
      </tp>
      <tp t="s">
        <v>#N/A Requesting Data...3986322194</v>
        <stp/>
        <stp>BDP|7345894513776197167</stp>
        <tr r="F36" s="3"/>
      </tp>
      <tp t="s">
        <v>#N/A Requesting Data...4097734619</v>
        <stp/>
        <stp>BDP|3041984437056787660</stp>
        <tr r="I31" s="5"/>
      </tp>
      <tp t="s">
        <v>#N/A Requesting Data...2913885036</v>
        <stp/>
        <stp>BDP|3921887762222485697</stp>
        <tr r="AH40" s="3"/>
        <tr r="AH40" s="3"/>
        <tr r="AH40" s="3"/>
        <tr r="AH20" s="3"/>
        <tr r="AH20" s="3"/>
        <tr r="AH20" s="3"/>
        <tr r="AH44" s="3"/>
        <tr r="AH44" s="3"/>
        <tr r="AH44" s="3"/>
      </tp>
      <tp t="s">
        <v>#N/A Requesting Data...3831992142</v>
        <stp/>
        <stp>BDP|5852830596805271810</stp>
        <tr r="Y52" s="1"/>
      </tp>
      <tp t="s">
        <v>#N/A Requesting Data...3732235777</v>
        <stp/>
        <stp>BDP|7449618265407868963</stp>
        <tr r="F119" s="2"/>
        <tr r="F160" s="2"/>
      </tp>
      <tp t="s">
        <v>#N/A Requesting Data...4110332842</v>
        <stp/>
        <stp>BDP|9345539343324851557</stp>
        <tr r="Y112" s="1"/>
        <tr r="Y66" s="1"/>
      </tp>
      <tp t="s">
        <v>#N/A Requesting Data...3748937160</v>
        <stp/>
        <stp>BDP|4537269248092633938</stp>
        <tr r="AE121" s="1"/>
        <tr r="AE49" s="1"/>
      </tp>
      <tp t="s">
        <v>#N/A Requesting Data...4066839723</v>
        <stp/>
        <stp>BDP|9538976831039846351</stp>
        <tr r="AD151" s="1"/>
      </tp>
      <tp t="s">
        <v>#N/A Requesting Data...3749408452</v>
        <stp/>
        <stp>BDP|6760958709040670639</stp>
        <tr r="AS55" s="2"/>
      </tp>
      <tp t="s">
        <v>#N/A Requesting Data...4012170911</v>
        <stp/>
        <stp>BDP|3495380381412377309</stp>
        <tr r="W57" s="2"/>
      </tp>
      <tp t="s">
        <v>#N/A Requesting Data...3076419439</v>
        <stp/>
        <stp>BDP|4522250050463944971</stp>
        <tr r="F51" s="3"/>
        <tr r="F64" s="3"/>
        <tr r="F74" s="3"/>
        <tr r="F3" s="3"/>
      </tp>
      <tp t="s">
        <v>#N/A Requesting Data...3418297443</v>
        <stp/>
        <stp>BDP|4752557986247842727</stp>
        <tr r="M39" s="3"/>
        <tr r="M39" s="3"/>
        <tr r="M39" s="3"/>
      </tp>
      <tp t="s">
        <v>#N/A Requesting Data...4150912531</v>
        <stp/>
        <stp>BDP|5965791622331565890</stp>
        <tr r="AE84" s="1"/>
      </tp>
      <tp t="s">
        <v>#N/A Requesting Data...3854786963</v>
        <stp/>
        <stp>BDP|8103563136343600492</stp>
        <tr r="I139" s="2"/>
      </tp>
      <tp t="s">
        <v>#N/A Requesting Data...4248690868</v>
        <stp/>
        <stp>BDP|3106422460018400090</stp>
        <tr r="N27" s="3"/>
        <tr r="N27" s="3"/>
        <tr r="N27" s="3"/>
      </tp>
      <tp t="s">
        <v>#N/A Requesting Data...4070017245</v>
        <stp/>
        <stp>BDP|6966278384691497403</stp>
        <tr r="AP11" s="2"/>
      </tp>
      <tp t="s">
        <v>#N/A Requesting Data...3761641317</v>
        <stp/>
        <stp>BDP|4211036049071632801</stp>
        <tr r="M52" s="1"/>
        <tr r="M52" s="1"/>
      </tp>
      <tp t="s">
        <v>#N/A Requesting Data...3928223526</v>
        <stp/>
        <stp>BDP|3279924526231859001</stp>
        <tr r="AL45" s="1"/>
      </tp>
      <tp t="s">
        <v>#N/A Requesting Data...3884606534</v>
        <stp/>
        <stp>BDP|1127035835803088893</stp>
        <tr r="Q52" s="3"/>
      </tp>
      <tp t="s">
        <v>#N/A Requesting Data...3854021279</v>
        <stp/>
        <stp>BDP|8738495036042283449</stp>
        <tr r="AC19" s="2"/>
        <tr r="AC19" s="2"/>
      </tp>
      <tp t="s">
        <v>#N/A Requesting Data...3899766911</v>
        <stp/>
        <stp>BDP|1385337088546680504</stp>
        <tr r="AF31" s="2"/>
        <tr r="AF31" s="2"/>
      </tp>
      <tp t="s">
        <v>#N/A Requesting Data...3389654902</v>
        <stp/>
        <stp>BDP|5435907007676878353</stp>
        <tr r="Q105" s="1"/>
        <tr r="Q160" s="1"/>
      </tp>
      <tp t="s">
        <v>#N/A Requesting Data...4013830937</v>
        <stp/>
        <stp>BDP|8197963087138840876</stp>
        <tr r="M194" s="1"/>
        <tr r="M194" s="1"/>
      </tp>
      <tp t="s">
        <v>#N/A Requesting Data...3885859771</v>
        <stp/>
        <stp>BDP|3624365619178489025</stp>
        <tr r="AL23" s="3"/>
        <tr r="AL23" s="3"/>
        <tr r="AL23" s="3"/>
      </tp>
      <tp t="s">
        <v>#N/A Requesting Data...3951874193</v>
        <stp/>
        <stp>BDP|1561910411019991935</stp>
        <tr r="AE69" s="1"/>
      </tp>
      <tp t="s">
        <v>#N/A Requesting Data...3391200224</v>
        <stp/>
        <stp>BDP|8858579257382555320</stp>
        <tr r="H17" s="1"/>
        <tr r="H17" s="1"/>
        <tr r="H67" s="1"/>
        <tr r="H67" s="1"/>
        <tr r="H147" s="1"/>
        <tr r="H147" s="1"/>
      </tp>
      <tp t="s">
        <v>#N/A Requesting Data...3352813944</v>
        <stp/>
        <stp>BDP|8166228031207937745</stp>
        <tr r="AD145" s="1"/>
      </tp>
      <tp t="s">
        <v>#N/A Requesting Data...3663767462</v>
        <stp/>
        <stp>BDP|4000287187902553551</stp>
        <tr r="AI57" s="3"/>
        <tr r="AI57" s="3"/>
        <tr r="AI57" s="3"/>
        <tr r="AI70" s="3"/>
        <tr r="AI70" s="3"/>
        <tr r="AI70" s="3"/>
      </tp>
      <tp t="s">
        <v>#N/A Requesting Data...3917479827</v>
        <stp/>
        <stp>BDP|8255400779893350172</stp>
        <tr r="F114" s="5"/>
        <tr r="F97" s="5"/>
      </tp>
      <tp t="s">
        <v>#N/A Requesting Data...3566937420</v>
        <stp/>
        <stp>BDP|5286127568262561926</stp>
        <tr r="N11" s="1"/>
        <tr r="N135" s="1"/>
      </tp>
      <tp t="s">
        <v>#N/A Requesting Data...4148779700</v>
        <stp/>
        <stp>BDP|4111991342889558901</stp>
        <tr r="Q213" s="2"/>
        <tr r="Q214" s="2"/>
      </tp>
      <tp t="s">
        <v>#N/A Requesting Data...4076473850</v>
        <stp/>
        <stp>BDP|1046074008948056002</stp>
        <tr r="AV136" s="2"/>
        <tr r="AV136" s="2"/>
        <tr r="AV136" s="2"/>
      </tp>
      <tp t="s">
        <v>#N/A Requesting Data...4163325605</v>
        <stp/>
        <stp>BDP|5675665408818001279</stp>
        <tr r="H193" s="1"/>
      </tp>
      <tp t="s">
        <v>#N/A Requesting Data...3340456795</v>
        <stp/>
        <stp>BDP|3243546477499640181</stp>
        <tr r="AK17" s="1"/>
        <tr r="AK17" s="1"/>
        <tr r="AK17" s="1"/>
        <tr r="AK67" s="1"/>
        <tr r="AK67" s="1"/>
        <tr r="AK67" s="1"/>
        <tr r="AK147" s="1"/>
        <tr r="AK147" s="1"/>
        <tr r="AK147" s="1"/>
      </tp>
      <tp t="s">
        <v>#N/A Requesting Data...3661627731</v>
        <stp/>
        <stp>BDP|1073287780097662515</stp>
        <tr r="N199" s="2"/>
        <tr r="N199" s="2"/>
        <tr r="N199" s="2"/>
      </tp>
      <tp t="s">
        <v>#N/A Requesting Data...3720665898</v>
        <stp/>
        <stp>BDP|6299584135861934895</stp>
        <tr r="AL194" s="1"/>
      </tp>
      <tp t="s">
        <v>#N/A Requesting Data...4090814733</v>
        <stp/>
        <stp>BDP|1012962188870075919</stp>
        <tr r="AH8" s="3"/>
        <tr r="AH8" s="3"/>
        <tr r="AH8" s="3"/>
      </tp>
      <tp t="s">
        <v>#N/A Requesting Data...3802989939</v>
        <stp/>
        <stp>BDP|5170873054736801756</stp>
        <tr r="V20" s="3"/>
        <tr r="V40" s="3"/>
        <tr r="V44" s="3"/>
      </tp>
      <tp t="s">
        <v>#N/A Requesting Data...4152391777</v>
        <stp/>
        <stp>BDP|9216274328542629246</stp>
        <tr r="Y15" s="5"/>
        <tr r="Y15" s="5"/>
        <tr r="Y15" s="5"/>
      </tp>
      <tp t="s">
        <v>#N/A Requesting Data...3740566331</v>
        <stp/>
        <stp>BDP|1657492033946242923</stp>
        <tr r="Q52" s="5"/>
      </tp>
      <tp t="s">
        <v>#N/A Requesting Data...3576185161</v>
        <stp/>
        <stp>BDP|3560938765472613792</stp>
        <tr r="AF226" s="2"/>
        <tr r="AF226" s="2"/>
        <tr r="AF226" s="2"/>
      </tp>
      <tp t="s">
        <v>#N/A Requesting Data...3939999234</v>
        <stp/>
        <stp>BDP|8133046987699784093</stp>
        <tr r="E79" s="2"/>
      </tp>
      <tp t="s">
        <v>#N/A N/A</v>
        <stp/>
        <stp>BDP|2978956161693155709</stp>
        <tr r="N154" s="1"/>
      </tp>
      <tp t="s">
        <v>#N/A Requesting Data...4051538745</v>
        <stp/>
        <stp>BDP|2543055852888645686</stp>
        <tr r="AP11" s="3"/>
        <tr r="AP11" s="3"/>
        <tr r="AP11" s="3"/>
      </tp>
      <tp t="s">
        <v>#N/A Requesting Data...4103179919</v>
        <stp/>
        <stp>BDP|9583056676635826221</stp>
        <tr r="AR9" s="3"/>
        <tr r="AR9" s="3"/>
        <tr r="AR9" s="3"/>
      </tp>
      <tp t="s">
        <v>#N/A Requesting Data...4035169261</v>
        <stp/>
        <stp>BDP|5657982255953553320</stp>
        <tr r="E10" s="9"/>
      </tp>
      <tp t="s">
        <v>#N/A Requesting Data...4124926011</v>
        <stp/>
        <stp>BDP|2658252209550204949</stp>
        <tr r="AL7" s="2"/>
      </tp>
      <tp t="s">
        <v>#N/A Requesting Data...4013378725</v>
        <stp/>
        <stp>BDP|2904103011778793337</stp>
        <tr r="F34" s="5"/>
      </tp>
      <tp t="s">
        <v>#N/A Requesting Data...3936234164</v>
        <stp/>
        <stp>BDP|6727309333198047783</stp>
        <tr r="Q166" s="1"/>
      </tp>
      <tp t="s">
        <v>#N/A Requesting Data...3713904033</v>
        <stp/>
        <stp>BDP|6883873233421267525</stp>
        <tr r="M21" s="1"/>
        <tr r="M21" s="1"/>
      </tp>
      <tp t="s">
        <v>#N/A Requesting Data...4018556705</v>
        <stp/>
        <stp>BDP|4136399916339355610</stp>
        <tr r="AJ234" s="2"/>
        <tr r="AJ235" s="2"/>
        <tr r="AJ236" s="2"/>
      </tp>
      <tp t="s">
        <v>#N/A Requesting Data...4100621476</v>
        <stp/>
        <stp>BDP|6980179495657691011</stp>
        <tr r="K25" s="3"/>
      </tp>
      <tp t="s">
        <v>#N/A Requesting Data...4244858664</v>
        <stp/>
        <stp>BDP|8533363719811258242</stp>
        <tr r="L28" s="2"/>
        <tr r="L28" s="2"/>
        <tr r="L28" s="2"/>
      </tp>
      <tp t="s">
        <v>#N/A Requesting Data...4142423783</v>
        <stp/>
        <stp>BDP|5393983533782407402</stp>
        <tr r="AS21" s="3"/>
        <tr r="AS21" s="3"/>
        <tr r="AS21" s="3"/>
      </tp>
      <tp t="s">
        <v>#N/A Requesting Data...3008545756</v>
        <stp/>
        <stp>BDP|9128742247890764390</stp>
        <tr r="AL143" s="1"/>
      </tp>
      <tp t="s">
        <v>#N/A Requesting Data...4178601212</v>
        <stp/>
        <stp>BDP|4308992910284161178</stp>
        <tr r="Q9" s="3"/>
      </tp>
      <tp t="s">
        <v>#N/A Requesting Data...4287389466</v>
        <stp/>
        <stp>BDP|9045474328886674051</stp>
        <tr r="X23" s="1"/>
      </tp>
      <tp t="s">
        <v>#N/A Requesting Data...3856464708</v>
        <stp/>
        <stp>BDP|8315495476692033000</stp>
        <tr r="J82" s="2"/>
      </tp>
      <tp t="s">
        <v>#N/A Requesting Data...3680625198</v>
        <stp/>
        <stp>BDP|6002746163627829931</stp>
        <tr r="Z179" s="1"/>
      </tp>
      <tp t="s">
        <v>#N/A Requesting Data...4159509506</v>
        <stp/>
        <stp>BDP|9645502364777760492</stp>
        <tr r="AQ48" s="2"/>
        <tr r="AQ224" s="2"/>
      </tp>
      <tp t="s">
        <v>#N/A Requesting Data...3804199745</v>
        <stp/>
        <stp>BDP|9408636641680302294</stp>
        <tr r="Q23" s="1"/>
      </tp>
      <tp t="s">
        <v>#N/A Requesting Data...3698569667</v>
        <stp/>
        <stp>BDP|7784351585876361381</stp>
        <tr r="AS12" s="2"/>
      </tp>
      <tp t="s">
        <v>#N/A Requesting Data...3678450982</v>
        <stp/>
        <stp>BDP|2088196264919004511</stp>
        <tr r="AN100" s="3"/>
        <tr r="AN100" s="3"/>
        <tr r="AN100" s="3"/>
        <tr r="AN85" s="3"/>
        <tr r="AN85" s="3"/>
        <tr r="AN85" s="3"/>
      </tp>
      <tp t="s">
        <v>#N/A Requesting Data...2806457898</v>
        <stp/>
        <stp>BDP|3470703171643982911</stp>
        <tr r="H55" s="2"/>
        <tr r="H55" s="2"/>
        <tr r="H55" s="2"/>
        <tr r="AT55" s="2"/>
        <tr r="AT55" s="2"/>
        <tr r="AT55" s="2"/>
      </tp>
      <tp t="s">
        <v>#N/A Requesting Data...2066321328</v>
        <stp/>
        <stp>BDP|3888742621927990891</stp>
        <tr r="AQ157" s="2"/>
      </tp>
      <tp t="s">
        <v>#N/A Requesting Data...3783964329</v>
        <stp/>
        <stp>BDP|1022606165948998018</stp>
        <tr r="AK29" s="3"/>
        <tr r="AK29" s="3"/>
        <tr r="AK29" s="3"/>
        <tr r="AK35" s="3"/>
        <tr r="AK35" s="3"/>
        <tr r="AK35" s="3"/>
        <tr r="AK62" s="3"/>
        <tr r="AK62" s="3"/>
        <tr r="AK62" s="3"/>
        <tr r="AK89" s="3"/>
        <tr r="AK89" s="3"/>
        <tr r="AK89" s="3"/>
        <tr r="AK95" s="3"/>
        <tr r="AK95" s="3"/>
        <tr r="AK95" s="3"/>
      </tp>
      <tp t="s">
        <v>#N/A Requesting Data...4152704915</v>
        <stp/>
        <stp>BDP|2949210295986920690</stp>
        <tr r="E64" s="2"/>
      </tp>
      <tp t="s">
        <v>#N/A Requesting Data...4103127033</v>
        <stp/>
        <stp>BDP|8485951216641391898</stp>
        <tr r="Q86" s="2"/>
        <tr r="Q222" s="2"/>
      </tp>
      <tp t="s">
        <v>#N/A Requesting Data...2890929280</v>
        <stp/>
        <stp>BDP|6880594655156841918</stp>
        <tr r="AE74" s="1"/>
        <tr r="AE178" s="1"/>
      </tp>
      <tp t="s">
        <v>#N/A Requesting Data...3362207327</v>
        <stp/>
        <stp>BDP|6771417484121972266</stp>
        <tr r="AP85" s="3"/>
        <tr r="AP85" s="3"/>
        <tr r="AP85" s="3"/>
        <tr r="AP100" s="3"/>
        <tr r="AP100" s="3"/>
        <tr r="AP100" s="3"/>
      </tp>
      <tp t="s">
        <v>#N/A Requesting Data...4193081377</v>
        <stp/>
        <stp>BDP|3569166846379104693</stp>
        <tr r="AU22" s="3"/>
        <tr r="AU22" s="3"/>
      </tp>
      <tp t="s">
        <v>#N/A Requesting Data...3985873468</v>
        <stp/>
        <stp>BDP|9670003806827592785</stp>
        <tr r="K64" s="1"/>
      </tp>
      <tp t="s">
        <v>#N/A Requesting Data...4101494466</v>
        <stp/>
        <stp>BDP|9209144013395115595</stp>
        <tr r="AD159" s="1"/>
      </tp>
      <tp t="s">
        <v>#N/A Requesting Data...3456201288</v>
        <stp/>
        <stp>BDP|4697931212550380597</stp>
        <tr r="Y105" s="1"/>
        <tr r="Y160" s="1"/>
      </tp>
      <tp t="s">
        <v>#N/A Requesting Data...4054382980</v>
        <stp/>
        <stp>BDP|1558163882522823346</stp>
        <tr r="AD15" s="3"/>
        <tr r="AD15" s="3"/>
        <tr r="AD15" s="3"/>
      </tp>
      <tp t="s">
        <v>#N/A Requesting Data...3933619521</v>
        <stp/>
        <stp>BDP|8533133499480615943</stp>
        <tr r="AI62" s="2"/>
      </tp>
      <tp t="s">
        <v>#N/A Requesting Data...4129365538</v>
        <stp/>
        <stp>BDP|2488280696983802308</stp>
        <tr r="AO144" s="2"/>
      </tp>
      <tp t="s">
        <v>#N/A Requesting Data...3968305424</v>
        <stp/>
        <stp>BDP|9293822484014141476</stp>
        <tr r="AT63" s="3"/>
        <tr r="AT63" s="3"/>
        <tr r="AT63" s="3"/>
        <tr r="AT90" s="3"/>
        <tr r="AT90" s="3"/>
        <tr r="AT90" s="3"/>
      </tp>
      <tp t="s">
        <v>#N/A Requesting Data...2045965937</v>
        <stp/>
        <stp>BDP|9236759459602977053</stp>
        <tr r="BC68" s="2"/>
        <tr r="BC131" s="2"/>
        <tr r="BC153" s="2"/>
      </tp>
      <tp t="s">
        <v>#N/A Requesting Data...4172794183</v>
        <stp/>
        <stp>BDP|1032932167800610700</stp>
        <tr r="V15" s="2"/>
      </tp>
      <tp t="s">
        <v>#N/A Requesting Data...3922080904</v>
        <stp/>
        <stp>BDP|2623971166725469119</stp>
        <tr r="AS51" s="2"/>
      </tp>
      <tp t="s">
        <v>#N/A Requesting Data...2794562547</v>
        <stp/>
        <stp>BDP|2063895610171917329</stp>
        <tr r="AI47" s="3"/>
        <tr r="AI47" s="3"/>
        <tr r="AI47" s="3"/>
        <tr r="AI73" s="3"/>
        <tr r="AI73" s="3"/>
        <tr r="AI73" s="3"/>
        <tr r="AI96" s="3"/>
        <tr r="AI96" s="3"/>
        <tr r="AI96" s="3"/>
      </tp>
      <tp t="s">
        <v>#N/A Requesting Data...4010875144</v>
        <stp/>
        <stp>BDP|3354827966527145349</stp>
        <tr r="AU154" s="1"/>
        <tr r="AU154" s="1"/>
        <tr r="AU154" s="1"/>
      </tp>
      <tp t="s">
        <v>#N/A Requesting Data...2078194166</v>
        <stp/>
        <stp>BDP|7142895016877878043</stp>
        <tr r="AJ38" s="3"/>
        <tr r="AJ38" s="3"/>
        <tr r="AJ38" s="3"/>
      </tp>
      <tp t="s">
        <v>#N/A Requesting Data...3767588318</v>
        <stp/>
        <stp>BDP|2151553742233603928</stp>
        <tr r="Z85" s="1"/>
      </tp>
      <tp t="s">
        <v>#N/A Requesting Data...2514802510</v>
        <stp/>
        <stp>BDP|2450016652466399861</stp>
        <tr r="AM20" s="3"/>
        <tr r="AM20" s="3"/>
        <tr r="AM20" s="3"/>
        <tr r="AM40" s="3"/>
        <tr r="AM40" s="3"/>
        <tr r="AM40" s="3"/>
        <tr r="AM44" s="3"/>
        <tr r="AM44" s="3"/>
        <tr r="AM44" s="3"/>
      </tp>
      <tp t="s">
        <v>#N/A Requesting Data...4090092533</v>
        <stp/>
        <stp>BDP|2668306257469520468</stp>
        <tr r="X38" s="1"/>
        <tr r="X58" s="1"/>
      </tp>
      <tp t="s">
        <v>#N/A Requesting Data...4083553869</v>
        <stp/>
        <stp>BDP|9505375057853352549</stp>
        <tr r="AH48" s="2"/>
        <tr r="AH224" s="2"/>
      </tp>
      <tp t="s">
        <v>#N/A Requesting Data...4158554083</v>
        <stp/>
        <stp>BDP|7808518083847191498</stp>
        <tr r="J79" s="2"/>
      </tp>
      <tp t="s">
        <v>#N/A Requesting Data...2702409232</v>
        <stp/>
        <stp>BDP|2752856462391191438</stp>
        <tr r="I39" s="3"/>
        <tr r="I39" s="3"/>
        <tr r="I39" s="3"/>
      </tp>
      <tp t="s">
        <v>#N/A Requesting Data...4235838142</v>
        <stp/>
        <stp>BDP|8499067560774098300</stp>
        <tr r="BC24" s="3"/>
        <tr r="BC79" s="3"/>
      </tp>
      <tp t="s">
        <v>#N/A Requesting Data...4195395658</v>
        <stp/>
        <stp>BDP|8801253468587134265</stp>
        <tr r="K208" s="2"/>
        <tr r="K208" s="2"/>
      </tp>
      <tp t="s">
        <v>#N/A Requesting Data...2855319568</v>
        <stp/>
        <stp>BDP|9170635703185548364</stp>
        <tr r="AL55" s="1"/>
      </tp>
      <tp t="s">
        <v>#N/A Requesting Data...4098180086</v>
        <stp/>
        <stp>BDP|1427077847515025961</stp>
        <tr r="I79" s="2"/>
      </tp>
      <tp t="s">
        <v>#N/A Requesting Data...3719946390</v>
        <stp/>
        <stp>BDP|4325135909668371485</stp>
        <tr r="AE15" s="3"/>
        <tr r="AE15" s="3"/>
        <tr r="AE15" s="3"/>
      </tp>
      <tp t="s">
        <v>#N/A Requesting Data...3862375674</v>
        <stp/>
        <stp>BDP|4526978211255037019</stp>
        <tr r="M64" s="2"/>
        <tr r="M64" s="2"/>
        <tr r="M64" s="2"/>
      </tp>
      <tp t="s">
        <v>#N/A Requesting Data...3851145855</v>
        <stp/>
        <stp>BDP|3190545943912149953</stp>
        <tr r="Q15" s="3"/>
      </tp>
      <tp t="s">
        <v>#N/A Requesting Data...2139999736</v>
        <stp/>
        <stp>BDP|9544335013727648510</stp>
        <tr r="AS12" s="1"/>
        <tr r="AS128" s="1"/>
      </tp>
      <tp t="s">
        <v>#N/A Requesting Data...4132668422</v>
        <stp/>
        <stp>BDP|8779400093589708516</stp>
        <tr r="Y207" s="1"/>
      </tp>
      <tp t="s">
        <v>#N/A Requesting Data...4140454329</v>
        <stp/>
        <stp>BDP|5818997535737301156</stp>
        <tr r="AO114" s="2"/>
        <tr r="AO212" s="2"/>
        <tr r="AO215" s="2"/>
      </tp>
      <tp t="s">
        <v>#N/A Requesting Data...3905480120</v>
        <stp/>
        <stp>BDP|4815796987753101157</stp>
        <tr r="H12" s="2"/>
        <tr r="H12" s="2"/>
        <tr r="H12" s="2"/>
        <tr r="AT12" s="2"/>
        <tr r="AT12" s="2"/>
        <tr r="AT12" s="2"/>
      </tp>
      <tp t="s">
        <v>#N/A Requesting Data...3719274061</v>
        <stp/>
        <stp>BDP|7289873156575952692</stp>
        <tr r="AF19" s="2"/>
        <tr r="AF19" s="2"/>
        <tr r="AF19" s="2"/>
      </tp>
      <tp t="s">
        <v>#N/A Requesting Data...3981591291</v>
        <stp/>
        <stp>BDP|7248992618840713676</stp>
        <tr r="Q51" s="5"/>
      </tp>
      <tp t="s">
        <v>#N/A Requesting Data...3954470640</v>
        <stp/>
        <stp>BDP|8995448854346331699</stp>
        <tr r="W170" s="2"/>
      </tp>
      <tp t="s">
        <v>#N/A Requesting Data...4053912568</v>
        <stp/>
        <stp>BDP|6519324816778782550</stp>
        <tr r="H189" s="1"/>
        <tr r="H189" s="1"/>
      </tp>
      <tp t="s">
        <v>#N/A Requesting Data...3115523242</v>
        <stp/>
        <stp>BDP|4032940233803482409</stp>
        <tr r="E111" s="1"/>
      </tp>
      <tp t="s">
        <v>#N/A Requesting Data...4121046303</v>
        <stp/>
        <stp>BDP|6876733420109060389</stp>
        <tr r="AT101" s="1"/>
      </tp>
      <tp t="s">
        <v>#N/A Requesting Data...4225553583</v>
        <stp/>
        <stp>BDP|3306590066941909864</stp>
        <tr r="M76" s="1"/>
        <tr r="M76" s="1"/>
      </tp>
      <tp t="s">
        <v>#N/A Requesting Data...4220170047</v>
        <stp/>
        <stp>BDP|7266619991785057413</stp>
        <tr r="E43" s="1"/>
      </tp>
      <tp t="s">
        <v>#N/A Requesting Data...2726173964</v>
        <stp/>
        <stp>BDP|3193047079075687898</stp>
        <tr r="Q226" s="2"/>
      </tp>
      <tp t="s">
        <v>#N/A Requesting Data...3720632241</v>
        <stp/>
        <stp>BDP|9821656016922857509</stp>
        <tr r="AJ208" s="2"/>
      </tp>
      <tp t="s">
        <v>#N/A Requesting Data...3291882682</v>
        <stp/>
        <stp>BDP|3410888409330090262</stp>
        <tr r="AK152" s="1"/>
        <tr r="AK152" s="1"/>
        <tr r="AK152" s="1"/>
      </tp>
      <tp t="s">
        <v>#N/A Requesting Data...4096875763</v>
        <stp/>
        <stp>BDP|3278271955409163424</stp>
        <tr r="AJ26" s="2"/>
        <tr r="AJ52" s="2"/>
      </tp>
      <tp t="s">
        <v>#N/A Requesting Data...3089177222</v>
        <stp/>
        <stp>BDP|5730445791708114900</stp>
        <tr r="Q146" s="2"/>
      </tp>
      <tp t="s">
        <v>#N/A Requesting Data...2873351132</v>
        <stp/>
        <stp>BDP|3848203049759002520</stp>
        <tr r="I88" s="2"/>
        <tr r="I125" s="2"/>
      </tp>
      <tp t="s">
        <v>#N/A Requesting Data...3055519894</v>
        <stp/>
        <stp>BDP|8512845795218013874</stp>
        <tr r="AH199" s="2"/>
      </tp>
      <tp t="s">
        <v>#N/A Requesting Data...3904309366</v>
        <stp/>
        <stp>BDP|5616938623423576408</stp>
        <tr r="M79" s="1"/>
        <tr r="M79" s="1"/>
      </tp>
      <tp t="s">
        <v>#N/A Requesting Data...3806132141</v>
        <stp/>
        <stp>BDP|8191400545019130868</stp>
        <tr r="AF136" s="2"/>
        <tr r="AF136" s="2"/>
        <tr r="AF136" s="2"/>
      </tp>
      <tp t="s">
        <v>#N/A Requesting Data...3778459179</v>
        <stp/>
        <stp>BDP|7621019382933428522</stp>
        <tr r="H83" s="1"/>
        <tr r="H83" s="1"/>
      </tp>
      <tp t="s">
        <v>#N/A Requesting Data...3760072275</v>
        <stp/>
        <stp>BDP|4496215740403680804</stp>
        <tr r="AJ36" s="3"/>
        <tr r="AJ36" s="3"/>
        <tr r="AJ36" s="3"/>
      </tp>
      <tp t="s">
        <v>#N/A Requesting Data...4272468497</v>
        <stp/>
        <stp>BDP|8619342326410761005</stp>
        <tr r="AN11" s="3"/>
        <tr r="AN11" s="3"/>
        <tr r="AN11" s="3"/>
      </tp>
      <tp t="s">
        <v>#N/A Requesting Data...4136996460</v>
        <stp/>
        <stp>BDP|6294421080614092731</stp>
        <tr r="H4" s="1"/>
        <tr r="H4" s="1"/>
      </tp>
      <tp t="s">
        <v>#N/A Requesting Data...4273689238</v>
        <stp/>
        <stp>BDP|5997756492621725392</stp>
        <tr r="AK193" s="1"/>
        <tr r="AK193" s="1"/>
        <tr r="AK193" s="1"/>
      </tp>
      <tp t="s">
        <v>#N/A Requesting Data...3847913260</v>
        <stp/>
        <stp>BDP|7576052787960626617</stp>
        <tr r="W129" s="1"/>
      </tp>
      <tp t="s">
        <v>#N/A Requesting Data...3791242718</v>
        <stp/>
        <stp>BDP|3623436982951013775</stp>
        <tr r="AT56" s="3"/>
        <tr r="AT56" s="3"/>
        <tr r="AT56" s="3"/>
        <tr r="AT68" s="3"/>
        <tr r="AT68" s="3"/>
        <tr r="AT68" s="3"/>
      </tp>
      <tp t="s">
        <v>#N/A Requesting Data...3846404951</v>
        <stp/>
        <stp>BDP|7084851077894285500</stp>
        <tr r="H32" s="3"/>
        <tr r="H32" s="3"/>
        <tr r="H32" s="3"/>
      </tp>
      <tp t="s">
        <v>#N/A Requesting Data...4175385007</v>
        <stp/>
        <stp>BDP|8631913392626094757</stp>
        <tr r="AO16" s="3"/>
        <tr r="AO16" s="3"/>
        <tr r="AO16" s="3"/>
      </tp>
      <tp t="s">
        <v>#N/A Requesting Data...2450701135</v>
        <stp/>
        <stp>BDP|9239919462689665672</stp>
        <tr r="AS47" s="3"/>
        <tr r="AS47" s="3"/>
        <tr r="AS47" s="3"/>
        <tr r="AS73" s="3"/>
        <tr r="AS73" s="3"/>
        <tr r="AS73" s="3"/>
        <tr r="AS96" s="3"/>
        <tr r="AS96" s="3"/>
        <tr r="AS96" s="3"/>
      </tp>
      <tp t="s">
        <v>#N/A Requesting Data...4266281082</v>
        <stp/>
        <stp>BDP|3158860149983802564</stp>
        <tr r="N120" s="1"/>
        <tr r="N169" s="1"/>
      </tp>
      <tp t="s">
        <v>#N/A Requesting Data...4226608024</v>
        <stp/>
        <stp>BDP|8095929885731557129</stp>
        <tr r="AD93" s="2"/>
        <tr r="AD93" s="2"/>
        <tr r="AD93" s="2"/>
      </tp>
      <tp t="s">
        <v>#N/A Requesting Data...4235167284</v>
        <stp/>
        <stp>BDP|9386951794397299709</stp>
        <tr r="H50" s="1"/>
        <tr r="H50" s="1"/>
      </tp>
      <tp t="s">
        <v>#N/A Requesting Data...3955615183</v>
        <stp/>
        <stp>BDP|6225260981480199545</stp>
        <tr r="K24" s="1"/>
      </tp>
      <tp t="s">
        <v>#N/A Requesting Data...3835836729</v>
        <stp/>
        <stp>BDP|9436519963711495228</stp>
        <tr r="AK135" s="2"/>
        <tr r="AK135" s="2"/>
        <tr r="AK135" s="2"/>
      </tp>
      <tp t="s">
        <v>#N/A Requesting Data...4013729037</v>
        <stp/>
        <stp>BDP|8103177067165605379</stp>
        <tr r="F105" s="2"/>
      </tp>
      <tp t="s">
        <v>#N/A N/A</v>
        <stp/>
        <stp>BDP|9607674722880701443</stp>
        <tr r="J102" s="1"/>
        <tr r="J108" s="1"/>
      </tp>
      <tp t="s">
        <v>#N/A Requesting Data...2101504006</v>
        <stp/>
        <stp>BDP|7705730537932625855</stp>
        <tr r="AL30" s="3"/>
        <tr r="AL30" s="3"/>
        <tr r="AL30" s="3"/>
        <tr r="AL37" s="3"/>
        <tr r="AL37" s="3"/>
        <tr r="AL37" s="3"/>
      </tp>
      <tp t="s">
        <v>#N/A Requesting Data...2395692014</v>
        <stp/>
        <stp>BDP|3048641597884478174</stp>
        <tr r="E30" s="1"/>
        <tr r="E136" s="1"/>
        <tr r="E199" s="1"/>
      </tp>
      <tp t="s">
        <v>#N/A Requesting Data...3942305077</v>
        <stp/>
        <stp>BDP|9296094587890944850</stp>
        <tr r="I97" s="3"/>
        <tr r="I97" s="3"/>
        <tr r="I97" s="3"/>
      </tp>
      <tp t="s">
        <v>#N/A Requesting Data...4057818002</v>
        <stp/>
        <stp>BDP|4370967967397732552</stp>
        <tr r="AO65" s="3"/>
        <tr r="AO65" s="3"/>
        <tr r="AO65" s="3"/>
      </tp>
      <tp t="s">
        <v>#N/A Requesting Data...2349866676</v>
        <stp/>
        <stp>BDP|3021302887637247650</stp>
        <tr r="Q112" s="2"/>
        <tr r="Q150" s="2"/>
        <tr r="Q217" s="2"/>
        <tr r="Q230" s="2"/>
      </tp>
      <tp t="s">
        <v>#N/A Requesting Data...3955551156</v>
        <stp/>
        <stp>BDP|1793152530422727858</stp>
        <tr r="AL132" s="2"/>
      </tp>
      <tp t="s">
        <v>#N/A Requesting Data...4203667768</v>
        <stp/>
        <stp>BDP|3522736790920609408</stp>
        <tr r="E124" s="1"/>
      </tp>
      <tp t="s">
        <v>#N/A Requesting Data...3791747775</v>
        <stp/>
        <stp>BDP|8559040525692730134</stp>
        <tr r="M82" s="1"/>
        <tr r="M82" s="1"/>
      </tp>
      <tp t="s">
        <v>#N/A Requesting Data...3813435087</v>
        <stp/>
        <stp>BDP|2045747642749066166</stp>
        <tr r="I99" s="2"/>
      </tp>
      <tp t="s">
        <v>#N/A Requesting Data...3881233611</v>
        <stp/>
        <stp>BDP|1438844608429919915</stp>
        <tr r="AR7" s="2"/>
      </tp>
      <tp t="s">
        <v>#N/A Requesting Data...4084384933</v>
        <stp/>
        <stp>BDP|4273878542305789403</stp>
        <tr r="AO33" s="2"/>
      </tp>
      <tp t="s">
        <v>#N/A Requesting Data...4192933623</v>
        <stp/>
        <stp>BDP|8179012214964622429</stp>
        <tr r="AM88" s="3"/>
        <tr r="AM88" s="3"/>
        <tr r="AM88" s="3"/>
      </tp>
      <tp t="s">
        <v>#N/A Requesting Data...3236779315</v>
        <stp/>
        <stp>BDP|3188811707263083174</stp>
        <tr r="K88" s="2"/>
        <tr r="K88" s="2"/>
        <tr r="K92" s="2"/>
        <tr r="K92" s="2"/>
        <tr r="K125" s="2"/>
        <tr r="K125" s="2"/>
      </tp>
      <tp t="s">
        <v>#N/A Requesting Data...3212485297</v>
        <stp/>
        <stp>BDP|9507099904864993401</stp>
        <tr r="AM136" s="1"/>
        <tr r="AM136" s="1"/>
        <tr r="AM199" s="1"/>
        <tr r="AM199" s="1"/>
        <tr r="AM30" s="1"/>
        <tr r="AM30" s="1"/>
      </tp>
      <tp t="s">
        <v>#N/A Requesting Data...3784285937</v>
        <stp/>
        <stp>BDP|4918921918355322019</stp>
        <tr r="Q195" s="1"/>
      </tp>
      <tp t="s">
        <v>#N/A N/A</v>
        <stp/>
        <stp>BDP|2058139474564398958</stp>
        <tr r="N190" s="1"/>
      </tp>
      <tp t="s">
        <v>#N/A Requesting Data...3939604683</v>
        <stp/>
        <stp>BDP|2783377781331829186</stp>
        <tr r="AE165" s="1"/>
      </tp>
      <tp t="s">
        <v>#N/A Requesting Data...4235510526</v>
        <stp/>
        <stp>BDP|1494968822520771368</stp>
        <tr r="F84" s="2"/>
      </tp>
      <tp t="s">
        <v>#N/A Requesting Data...3890392048</v>
        <stp/>
        <stp>BDP|4436528788333903367</stp>
        <tr r="AV101" s="3"/>
        <tr r="AV101" s="3"/>
        <tr r="AV12" s="3"/>
        <tr r="AV12" s="3"/>
        <tr r="AV28" s="3"/>
        <tr r="AV28" s="3"/>
      </tp>
      <tp t="s">
        <v>#N/A Requesting Data...2155086629</v>
        <stp/>
        <stp>BDP|7745455306072574804</stp>
        <tr r="Q130" s="1"/>
      </tp>
      <tp t="s">
        <v>#N/A Requesting Data...3013043649</v>
        <stp/>
        <stp>BDP|8037724579414216580</stp>
        <tr r="AT35" s="1"/>
        <tr r="AT139" s="1"/>
        <tr r="AT205" s="1"/>
      </tp>
      <tp t="s">
        <v>#N/A Requesting Data...3906236535</v>
        <stp/>
        <stp>BDP|8208210945494018370</stp>
        <tr r="AO164" s="1"/>
      </tp>
      <tp t="s">
        <v>#N/A Requesting Data...4144089035</v>
        <stp/>
        <stp>BDP|2441860322372434351</stp>
        <tr r="H84" s="1"/>
        <tr r="H84" s="1"/>
      </tp>
      <tp t="s">
        <v>#N/A Requesting Data...2199318237</v>
        <stp/>
        <stp>BDP|4048746013682642905</stp>
        <tr r="I127" s="1"/>
      </tp>
      <tp t="s">
        <v>#N/A Requesting Data...3369085432</v>
        <stp/>
        <stp>BDP|4903885952408461862</stp>
        <tr r="AP47" s="3"/>
        <tr r="AP47" s="3"/>
        <tr r="AP47" s="3"/>
        <tr r="AP73" s="3"/>
        <tr r="AP73" s="3"/>
        <tr r="AP73" s="3"/>
        <tr r="AP96" s="3"/>
        <tr r="AP96" s="3"/>
        <tr r="AP96" s="3"/>
      </tp>
      <tp t="s">
        <v>#N/A Requesting Data...4040755938</v>
        <stp/>
        <stp>BDP|4748703305599664350</stp>
        <tr r="W42" s="1"/>
      </tp>
      <tp t="s">
        <v>#N/A Requesting Data...4177103213</v>
        <stp/>
        <stp>BDP|9175117823051556272</stp>
        <tr r="N16" s="3"/>
        <tr r="N16" s="3"/>
        <tr r="N16" s="3"/>
      </tp>
      <tp t="s">
        <v>#N/A Requesting Data...3805399765</v>
        <stp/>
        <stp>BDP|8310558247337601713</stp>
        <tr r="H132" s="2"/>
        <tr r="H132" s="2"/>
        <tr r="H132" s="2"/>
        <tr r="AT132" s="2"/>
        <tr r="AT132" s="2"/>
        <tr r="AT132" s="2"/>
      </tp>
      <tp t="s">
        <v>#N/A Requesting Data...4071370905</v>
        <stp/>
        <stp>BDP|4598172680077658327</stp>
        <tr r="AA84" s="1"/>
      </tp>
      <tp t="s">
        <v>#N/A Requesting Data...3742537163</v>
        <stp/>
        <stp>BDP|7738798048128020501</stp>
        <tr r="W53" s="3"/>
      </tp>
      <tp t="s">
        <v>#N/A Requesting Data...4253178737</v>
        <stp/>
        <stp>BDP|4746497983582340389</stp>
        <tr r="AV144" s="2"/>
        <tr r="AV144" s="2"/>
      </tp>
      <tp t="s">
        <v>#N/A Requesting Data...2231082164</v>
        <stp/>
        <stp>BDP|1000826239291464299</stp>
        <tr r="F13" s="2"/>
        <tr r="F155" s="2"/>
        <tr r="F219" s="2"/>
      </tp>
      <tp t="s">
        <v>#N/A Requesting Data...3774554138</v>
        <stp/>
        <stp>BDP|3738213492858123931</stp>
        <tr r="Y69" s="5"/>
        <tr r="Y69" s="5"/>
        <tr r="Y69" s="5"/>
        <tr r="Y124" s="5"/>
        <tr r="Y124" s="5"/>
        <tr r="Y124" s="5"/>
      </tp>
      <tp t="s">
        <v>#N/A Requesting Data...3852288879</v>
        <stp/>
        <stp>BDP|9893213215377229481</stp>
        <tr r="AO90" s="2"/>
        <tr r="AO123" s="2"/>
        <tr r="AO174" s="2"/>
        <tr r="AO175" s="2"/>
      </tp>
      <tp t="s">
        <v>#N/A Requesting Data...3775380094</v>
        <stp/>
        <stp>BDP|9452608376420574113</stp>
        <tr r="AS60" s="2"/>
      </tp>
      <tp t="s">
        <v>#N/A Requesting Data...3831104800</v>
        <stp/>
        <stp>BDP|2395220147549982498</stp>
        <tr r="AK183" s="1"/>
        <tr r="AK183" s="1"/>
        <tr r="AK183" s="1"/>
        <tr r="AK28" s="1"/>
        <tr r="AK28" s="1"/>
        <tr r="AK28" s="1"/>
      </tp>
      <tp t="s">
        <v>#N/A Requesting Data...3659629296</v>
        <stp/>
        <stp>BDP|9551241672372639738</stp>
        <tr r="N144" s="1"/>
      </tp>
      <tp t="s">
        <v>#N/A Requesting Data...4135048414</v>
        <stp/>
        <stp>BDP|1747969875871720759</stp>
        <tr r="W4" s="1"/>
      </tp>
      <tp t="s">
        <v>#N/A Requesting Data...4130329264</v>
        <stp/>
        <stp>BDP|9467365123330048175</stp>
        <tr r="Z172" s="1"/>
      </tp>
      <tp t="s">
        <v>#N/A Requesting Data...4234424169</v>
        <stp/>
        <stp>BDP|5650400585678731820</stp>
        <tr r="AL80" s="2"/>
      </tp>
      <tp t="s">
        <v>#N/A Requesting Data...2050407974</v>
        <stp/>
        <stp>BDP|5884098191346032360</stp>
        <tr r="AE14" s="1"/>
        <tr r="AE59" s="1"/>
      </tp>
      <tp t="s">
        <v>#N/A Requesting Data...4181092983</v>
        <stp/>
        <stp>BDP|1578316774274286848</stp>
        <tr r="AV80" s="3"/>
        <tr r="AV80" s="3"/>
      </tp>
      <tp t="s">
        <v>#N/A Requesting Data...4033128606</v>
        <stp/>
        <stp>BDP|7765060619026817965</stp>
        <tr r="I140" s="2"/>
      </tp>
      <tp t="s">
        <v>#N/A Requesting Data...4138617652</v>
        <stp/>
        <stp>BDP|9229746112770379616</stp>
        <tr r="Q45" s="1"/>
      </tp>
      <tp t="s">
        <v>#N/A Requesting Data...4027438734</v>
        <stp/>
        <stp>BDP|2126009729309631089</stp>
        <tr r="AV234" s="2"/>
        <tr r="AV234" s="2"/>
        <tr r="AV234" s="2"/>
        <tr r="AV235" s="2"/>
        <tr r="AV235" s="2"/>
        <tr r="AV235" s="2"/>
        <tr r="AV236" s="2"/>
        <tr r="AV236" s="2"/>
        <tr r="AV236" s="2"/>
        <tr r="AV110" s="3"/>
        <tr r="AV110" s="3"/>
        <tr r="AV110" s="3"/>
        <tr r="AV106" s="3"/>
        <tr r="AV106" s="3"/>
        <tr r="AV106" s="3"/>
        <tr r="AV107" s="3"/>
        <tr r="AV107" s="3"/>
        <tr r="AV107" s="3"/>
        <tr r="AV108" s="3"/>
        <tr r="AV108" s="3"/>
        <tr r="AV108" s="3"/>
        <tr r="AV109" s="3"/>
        <tr r="AV109" s="3"/>
        <tr r="AV109" s="3"/>
      </tp>
      <tp t="s">
        <v>#N/A Requesting Data...4190746600</v>
        <stp/>
        <stp>BDP|7465841150735744616</stp>
        <tr r="K176" s="2"/>
        <tr r="K176" s="2"/>
        <tr r="K176" s="2"/>
      </tp>
      <tp t="s">
        <v>#N/A Requesting Data...4023422993</v>
        <stp/>
        <stp>BDP|8486190712378193987</stp>
        <tr r="V20" s="1"/>
      </tp>
      <tp t="s">
        <v>#N/A Requesting Data...3881369669</v>
        <stp/>
        <stp>BDP|5700864550703722207</stp>
        <tr r="W173" s="1"/>
      </tp>
      <tp t="s">
        <v>#N/A Requesting Data...4036827013</v>
        <stp/>
        <stp>BDP|5260858246324060462</stp>
        <tr r="Z150" s="1"/>
      </tp>
      <tp t="s">
        <v>#N/A Requesting Data...3830427543</v>
        <stp/>
        <stp>BDP|2097244503699074005</stp>
        <tr r="Q176" s="1"/>
      </tp>
      <tp t="s">
        <v>#N/A Requesting Data...4204231108</v>
        <stp/>
        <stp>BDP|1273595273369634399</stp>
        <tr r="AD83" s="1"/>
      </tp>
      <tp t="s">
        <v>#N/A Requesting Data...4032834165</v>
        <stp/>
        <stp>BDP|7693846125566755272</stp>
        <tr r="AM16" s="3"/>
        <tr r="AM16" s="3"/>
        <tr r="AM16" s="3"/>
      </tp>
      <tp t="s">
        <v>#N/A Requesting Data...4248577242</v>
        <stp/>
        <stp>BDP|2275634502408594512</stp>
        <tr r="AS4" s="3"/>
        <tr r="AS4" s="3"/>
        <tr r="AS4" s="3"/>
      </tp>
      <tp t="s">
        <v>#N/A Requesting Data...2024119253</v>
        <stp/>
        <stp>BDP|6004426640839078656</stp>
        <tr r="AD20" s="2"/>
        <tr r="AD20" s="2"/>
        <tr r="AD20" s="2"/>
        <tr r="AD158" s="2"/>
        <tr r="AD158" s="2"/>
        <tr r="AD158" s="2"/>
        <tr r="AD209" s="2"/>
        <tr r="AD209" s="2"/>
        <tr r="AD209" s="2"/>
        <tr r="AD231" s="2"/>
        <tr r="AD231" s="2"/>
        <tr r="AD231" s="2"/>
      </tp>
      <tp t="s">
        <v>#N/A Requesting Data...2344311475</v>
        <stp/>
        <stp>BDP|6477267275713180911</stp>
        <tr r="H129" s="1"/>
      </tp>
      <tp t="s">
        <v>#N/A Requesting Data...2985747527</v>
        <stp/>
        <stp>BDP|5969890883745687927</stp>
        <tr r="K100" s="2"/>
        <tr r="K100" s="2"/>
        <tr r="K100" s="2"/>
        <tr r="K147" s="2"/>
        <tr r="K147" s="2"/>
        <tr r="K147" s="2"/>
        <tr r="K165" s="2"/>
        <tr r="K165" s="2"/>
        <tr r="K165" s="2"/>
        <tr r="K221" s="2"/>
        <tr r="K221" s="2"/>
        <tr r="K221" s="2"/>
      </tp>
      <tp t="s">
        <v>#N/A Requesting Data...4038060100</v>
        <stp/>
        <stp>BDP|9392751457657610501</stp>
        <tr r="M121" s="1"/>
        <tr r="M121" s="1"/>
        <tr r="M49" s="1"/>
        <tr r="M49" s="1"/>
      </tp>
      <tp t="s">
        <v>#N/A Requesting Data...3163842956</v>
        <stp/>
        <stp>BDP|8588279546224546369</stp>
        <tr r="W186" s="1"/>
      </tp>
      <tp t="s">
        <v>#N/A Requesting Data...4261390177</v>
        <stp/>
        <stp>BDP|9425627013025421266</stp>
        <tr r="Q33" s="2"/>
      </tp>
      <tp t="s">
        <v>#N/A Requesting Data...3909560957</v>
        <stp/>
        <stp>BDP|1599720986734570338</stp>
        <tr r="AO157" s="2"/>
      </tp>
      <tp t="s">
        <v>#N/A Requesting Data...4245054487</v>
        <stp/>
        <stp>BDP|5365372799147938137</stp>
        <tr r="L43" s="3"/>
        <tr r="L61" s="3"/>
        <tr r="L69" s="3"/>
        <tr r="L77" s="3"/>
      </tp>
      <tp t="s">
        <v>#N/A Requesting Data...3871404731</v>
        <stp/>
        <stp>BDP|9831295109051635391</stp>
        <tr r="I48" s="2"/>
        <tr r="I224" s="2"/>
      </tp>
      <tp t="s">
        <v>#N/A Requesting Data...3954087556</v>
        <stp/>
        <stp>BDP|3696176583472076158</stp>
        <tr r="AG76" s="3"/>
        <tr r="AG76" s="3"/>
        <tr r="AG76" s="3"/>
      </tp>
      <tp t="s">
        <v>#N/A Requesting Data...3837273724</v>
        <stp/>
        <stp>BDP|7400970352045743713</stp>
        <tr r="Q3" s="1"/>
        <tr r="Q75" s="1"/>
      </tp>
      <tp t="s">
        <v>#N/A Requesting Data...4253517544</v>
        <stp/>
        <stp>BDP|9667952764749238627</stp>
        <tr r="I17" s="2"/>
        <tr r="I107" s="2"/>
      </tp>
      <tp t="s">
        <v>#N/A Requesting Data...2715804757</v>
        <stp/>
        <stp>BDP|9893636616440894724</stp>
        <tr r="AR39" s="2"/>
        <tr r="AR72" s="2"/>
      </tp>
      <tp t="s">
        <v>#N/A Requesting Data...2470868185</v>
        <stp/>
        <stp>BDP|5849565399186794640</stp>
        <tr r="AP128" s="2"/>
        <tr r="AP227" s="2"/>
      </tp>
      <tp t="s">
        <v>#N/A Requesting Data...3863396356</v>
        <stp/>
        <stp>BDP|4653976934615299235</stp>
        <tr r="X22" s="1"/>
      </tp>
      <tp t="s">
        <v>#N/A Requesting Data...3897971383</v>
        <stp/>
        <stp>BDP|2373786219849533431</stp>
        <tr r="Y10" s="5"/>
        <tr r="Y10" s="5"/>
        <tr r="Y10" s="5"/>
      </tp>
      <tp t="s">
        <v>#N/A Requesting Data...1686336475</v>
        <stp/>
        <stp>BDP|3397144706428143346</stp>
        <tr r="L113" s="1"/>
        <tr r="L113" s="1"/>
        <tr r="AS113" s="1"/>
      </tp>
      <tp t="s">
        <v>#N/A Requesting Data...2221436069</v>
        <stp/>
        <stp>BDP|5294438645579700579</stp>
        <tr r="AQ74" s="2"/>
        <tr r="AQ113" s="2"/>
        <tr r="AQ154" s="2"/>
        <tr r="AQ193" s="2"/>
        <tr r="AQ194" s="2"/>
        <tr r="AQ216" s="2"/>
        <tr r="AQ228" s="2"/>
      </tp>
      <tp t="s">
        <v>#N/A Requesting Data...3904490349</v>
        <stp/>
        <stp>BDP|1622423411068640579</stp>
        <tr r="AE27" s="3"/>
        <tr r="AE27" s="3"/>
        <tr r="AE27" s="3"/>
      </tp>
      <tp t="s">
        <v>#N/A Requesting Data...4200114704</v>
        <stp/>
        <stp>BDP|4335411386268282924</stp>
        <tr r="H158" s="1"/>
        <tr r="H158" s="1"/>
        <tr r="H41" s="1"/>
        <tr r="H41" s="1"/>
      </tp>
      <tp t="s">
        <v>#N/A Requesting Data...2915506967</v>
        <stp/>
        <stp>BDP|1449150736229611358</stp>
        <tr r="H77" s="1"/>
        <tr r="H77" s="1"/>
        <tr r="H171" s="1"/>
        <tr r="H171" s="1"/>
      </tp>
      <tp t="s">
        <v>#N/A Requesting Data...4247190441</v>
        <stp/>
        <stp>BDP|4024968445221545122</stp>
        <tr r="AU120" s="1"/>
        <tr r="AU120" s="1"/>
        <tr r="AU120" s="1"/>
        <tr r="AU169" s="1"/>
        <tr r="AU169" s="1"/>
        <tr r="AU169" s="1"/>
      </tp>
      <tp t="s">
        <v>#N/A Requesting Data...2522116115</v>
        <stp/>
        <stp>BDP|1030446397175635016</stp>
        <tr r="AL187" s="1"/>
      </tp>
      <tp t="s">
        <v>#N/A Requesting Data...4169614612</v>
        <stp/>
        <stp>BDP|7874756871769971710</stp>
        <tr r="AH88" s="2"/>
        <tr r="AH92" s="2"/>
        <tr r="AH125" s="2"/>
      </tp>
      <tp t="s">
        <v>#N/A Requesting Data...4291327014</v>
        <stp/>
        <stp>BDP|8664470503595673005</stp>
        <tr r="AM5" s="3"/>
        <tr r="AM5" s="3"/>
        <tr r="AM5" s="3"/>
        <tr r="AM67" s="3"/>
        <tr r="AM67" s="3"/>
        <tr r="AM67" s="3"/>
        <tr r="AM81" s="3"/>
        <tr r="AM81" s="3"/>
        <tr r="AM81" s="3"/>
        <tr r="AM86" s="3"/>
        <tr r="AM86" s="3"/>
        <tr r="AM86" s="3"/>
        <tr r="AM94" s="3"/>
        <tr r="AM94" s="3"/>
        <tr r="AM94" s="3"/>
      </tp>
      <tp t="s">
        <v>#N/A Requesting Data...3548043692</v>
        <stp/>
        <stp>BDP|2683216722082648978</stp>
        <tr r="AE37" s="1"/>
        <tr r="AE170" s="1"/>
      </tp>
      <tp t="s">
        <v>#N/A Requesting Data...3308502662</v>
        <stp/>
        <stp>BDP|5710081675469805261</stp>
        <tr r="AK112" s="1"/>
        <tr r="AK112" s="1"/>
        <tr r="AK112" s="1"/>
        <tr r="AK66" s="1"/>
        <tr r="AK66" s="1"/>
        <tr r="AK66" s="1"/>
      </tp>
      <tp t="s">
        <v>#N/A Requesting Data...3877684032</v>
        <stp/>
        <stp>BDP|8145657071077267730</stp>
        <tr r="AN6" s="2"/>
      </tp>
      <tp t="s">
        <v>#N/A Requesting Data...4108594686</v>
        <stp/>
        <stp>BDP|1531910086180549933</stp>
        <tr r="F107" s="1"/>
        <tr r="F149" s="1"/>
      </tp>
      <tp t="s">
        <v>#N/A Requesting Data...3924674480</v>
        <stp/>
        <stp>BDP|8163075803339308825</stp>
        <tr r="AP5" s="2"/>
        <tr r="AP27" s="2"/>
        <tr r="AP101" s="2"/>
        <tr r="AP166" s="2"/>
        <tr r="AP167" s="2"/>
      </tp>
      <tp t="s">
        <v>#N/A Requesting Data...4289908485</v>
        <stp/>
        <stp>BDP|3622723429488152785</stp>
        <tr r="AN29" s="3"/>
        <tr r="AN29" s="3"/>
        <tr r="AN29" s="3"/>
        <tr r="AN35" s="3"/>
        <tr r="AN35" s="3"/>
        <tr r="AN35" s="3"/>
        <tr r="AN62" s="3"/>
        <tr r="AN62" s="3"/>
        <tr r="AN62" s="3"/>
        <tr r="AN89" s="3"/>
        <tr r="AN89" s="3"/>
        <tr r="AN89" s="3"/>
        <tr r="AN95" s="3"/>
        <tr r="AN95" s="3"/>
        <tr r="AN95" s="3"/>
      </tp>
      <tp t="s">
        <v>#N/A Requesting Data...3777409248</v>
        <stp/>
        <stp>BDP|4244847771132109027</stp>
        <tr r="AF207" s="2"/>
        <tr r="AF207" s="2"/>
        <tr r="AF207" s="2"/>
      </tp>
      <tp t="s">
        <v>#N/A Requesting Data...4269792866</v>
        <stp/>
        <stp>BDP|9503000721010169211</stp>
        <tr r="W178" s="1"/>
        <tr r="W74" s="1"/>
      </tp>
      <tp t="s">
        <v>#N/A Requesting Data...4206791420</v>
        <stp/>
        <stp>BDP|7770799689899222813</stp>
        <tr r="K94" s="1"/>
      </tp>
      <tp t="s">
        <v>#N/A Requesting Data...4076172347</v>
        <stp/>
        <stp>BDP|3508866926491730166</stp>
        <tr r="AS5" s="2"/>
        <tr r="AS27" s="2"/>
        <tr r="AS101" s="2"/>
        <tr r="AS166" s="2"/>
        <tr r="AS167" s="2"/>
      </tp>
      <tp t="s">
        <v>#N/A Requesting Data...2900138215</v>
        <stp/>
        <stp>BDP|1608966367403523466</stp>
        <tr r="I113" s="1"/>
      </tp>
      <tp t="s">
        <v>#N/A Requesting Data...4146403143</v>
        <stp/>
        <stp>BDP|7502989555361428391</stp>
        <tr r="V57" s="3"/>
        <tr r="V70" s="3"/>
      </tp>
      <tp t="s">
        <v>#N/A Requesting Data...4007984859</v>
        <stp/>
        <stp>BDP|8052677201951042637</stp>
        <tr r="H154" s="1"/>
        <tr r="H154" s="1"/>
      </tp>
      <tp t="s">
        <v>#N/A Requesting Data...4128462476</v>
        <stp/>
        <stp>BDP|6848416442859923670</stp>
        <tr r="AF114" s="2"/>
        <tr r="AF114" s="2"/>
        <tr r="AF114" s="2"/>
        <tr r="AF212" s="2"/>
        <tr r="AF212" s="2"/>
        <tr r="AF212" s="2"/>
        <tr r="AF215" s="2"/>
        <tr r="AF215" s="2"/>
        <tr r="AF215" s="2"/>
      </tp>
      <tp t="s">
        <v>#N/A Requesting Data...4235781774</v>
        <stp/>
        <stp>BDP|6123768772126348932</stp>
        <tr r="F51" s="1"/>
      </tp>
      <tp t="s">
        <v>#N/A Requesting Data...4168623987</v>
        <stp/>
        <stp>BDP|3174360409548382185</stp>
        <tr r="AT63" s="1"/>
      </tp>
      <tp t="s">
        <v>#N/A Requesting Data...4058211116</v>
        <stp/>
        <stp>BDP|2467837133318962887</stp>
        <tr r="W28" s="2"/>
      </tp>
      <tp t="s">
        <v>#N/A Requesting Data...2618302065</v>
        <stp/>
        <stp>BDP|5962165793070851413</stp>
        <tr r="I25" s="2"/>
        <tr r="I49" s="2"/>
        <tr r="I108" s="2"/>
        <tr r="I127" s="2"/>
        <tr r="I195" s="2"/>
      </tp>
      <tp t="s">
        <v>#N/A Requesting Data...4268651823</v>
        <stp/>
        <stp>BDP|3364543695732201456</stp>
        <tr r="J17" s="3"/>
        <tr r="J17" s="3"/>
      </tp>
      <tp t="s">
        <v>#N/A Requesting Data...3806119166</v>
        <stp/>
        <stp>BDP|3332411582241725725</stp>
        <tr r="J28" s="5"/>
      </tp>
      <tp t="s">
        <v>#N/A Requesting Data...3824602913</v>
        <stp/>
        <stp>BDP|1618017095191621012</stp>
        <tr r="Y43" s="1"/>
      </tp>
      <tp t="s">
        <v>#N/A Requesting Data...3411401520</v>
        <stp/>
        <stp>BDP|2915713654471889819</stp>
        <tr r="Q33" s="1"/>
        <tr r="Q137" s="1"/>
        <tr r="Q202" s="1"/>
      </tp>
      <tp t="s">
        <v>#N/A Requesting Data...3004816959</v>
        <stp/>
        <stp>BDP|1013437133048283778</stp>
        <tr r="AU18" s="1"/>
        <tr r="AU18" s="1"/>
        <tr r="AU18" s="1"/>
      </tp>
      <tp t="s">
        <v>#N/A Requesting Data...2123569482</v>
        <stp/>
        <stp>BDP|4344363987212527421</stp>
        <tr r="I69" s="2"/>
        <tr r="I134" s="2"/>
        <tr r="I149" s="2"/>
        <tr r="I163" s="2"/>
        <tr r="I164" s="2"/>
      </tp>
    </main>
    <main first="bofaddin.rtdserver">
      <tp t="s">
        <v>#N/A Requesting Data...3836086940</v>
        <stp/>
        <stp>BDP|7904172617639699454</stp>
        <tr r="AA153" s="1"/>
        <tr r="AA191" s="1"/>
        <tr r="AA8" s="1"/>
      </tp>
      <tp t="s">
        <v>#N/A Requesting Data...3690569955</v>
        <stp/>
        <stp>BDP|3684503071668528384</stp>
        <tr r="M15" s="1"/>
        <tr r="M15" s="1"/>
        <tr r="M71" s="1"/>
        <tr r="M71" s="1"/>
        <tr r="M180" s="1"/>
        <tr r="M180" s="1"/>
      </tp>
      <tp t="s">
        <v>#N/A Requesting Data...4167342906</v>
        <stp/>
        <stp>BDP|2835312820869626057</stp>
        <tr r="F66" s="3"/>
      </tp>
      <tp t="s">
        <v>#N/A Requesting Data...3862474403</v>
        <stp/>
        <stp>BDP|1965398598109367816</stp>
        <tr r="AJ100" s="2"/>
        <tr r="AJ147" s="2"/>
        <tr r="AJ165" s="2"/>
        <tr r="AJ221" s="2"/>
      </tp>
      <tp t="s">
        <v>#N/A Requesting Data...2946560900</v>
        <stp/>
        <stp>BDP|1515208709038229144</stp>
        <tr r="AD98" s="1"/>
        <tr r="AD99" s="1"/>
        <tr r="AD109" s="1"/>
        <tr r="AD161" s="1"/>
      </tp>
      <tp t="s">
        <v>#N/A Requesting Data...4092762671</v>
        <stp/>
        <stp>BDP|6003302358279180336</stp>
        <tr r="AJ44" s="2"/>
      </tp>
      <tp t="s">
        <v>#N/A Requesting Data...4282198455</v>
        <stp/>
        <stp>BDP|2472392102892244977</stp>
        <tr r="W140" s="2"/>
      </tp>
      <tp t="s">
        <v>#N/A Requesting Data...3882471611</v>
        <stp/>
        <stp>BDP|4270959425147908211</stp>
        <tr r="F197" s="1"/>
      </tp>
      <tp t="s">
        <v>#N/A Requesting Data...3857735615</v>
        <stp/>
        <stp>BDP|9398196096273304853</stp>
        <tr r="M67" s="2"/>
        <tr r="M67" s="2"/>
        <tr r="M67" s="2"/>
      </tp>
      <tp t="s">
        <v>#N/A Requesting Data...4028039687</v>
        <stp/>
        <stp>BDP|6792375755122787884</stp>
        <tr r="AH105" s="3"/>
        <tr r="AH105" s="3"/>
        <tr r="AH105" s="3"/>
        <tr r="AH31" s="3"/>
        <tr r="AH31" s="3"/>
        <tr r="AH31" s="3"/>
      </tp>
      <tp t="s">
        <v>#N/A Requesting Data...2351338378</v>
        <stp/>
        <stp>BDP|3468022608088459100</stp>
        <tr r="AT30" s="1"/>
        <tr r="AT136" s="1"/>
        <tr r="AT199" s="1"/>
      </tp>
      <tp t="s">
        <v>#N/A Requesting Data...3882021873</v>
        <stp/>
        <stp>BDP|9774056625821499091</stp>
        <tr r="I20" s="1"/>
      </tp>
      <tp t="s">
        <v>#N/A Requesting Data...3875061177</v>
        <stp/>
        <stp>BDP|8980277657890514567</stp>
        <tr r="Q12" s="2"/>
      </tp>
      <tp t="s">
        <v>#N/A Requesting Data...4076795871</v>
        <stp/>
        <stp>BDP|3197891407388713929</stp>
        <tr r="AH170" s="2"/>
      </tp>
      <tp t="s">
        <v>#N/A Requesting Data...3870134241</v>
        <stp/>
        <stp>BDP|8404082540130723614</stp>
        <tr r="V144" s="2"/>
      </tp>
      <tp t="s">
        <v>#N/A Requesting Data...3853160873</v>
        <stp/>
        <stp>BDP|6514297671589376041</stp>
        <tr r="V139" s="1"/>
        <tr r="V205" s="1"/>
        <tr r="V35" s="1"/>
      </tp>
      <tp t="s">
        <v>#N/A Requesting Data...4206096880</v>
        <stp/>
        <stp>BDP|4895121281292383527</stp>
        <tr r="H89" s="1"/>
        <tr r="H89" s="1"/>
        <tr r="H100" s="1"/>
        <tr r="H100" s="1"/>
        <tr r="H106" s="1"/>
        <tr r="H106" s="1"/>
        <tr r="H177" s="1"/>
        <tr r="H177" s="1"/>
      </tp>
      <tp t="s">
        <v>#N/A Requesting Data...4215531884</v>
        <stp/>
        <stp>BDP|1361890815043615132</stp>
        <tr r="AP58" s="3"/>
        <tr r="AP58" s="3"/>
        <tr r="AP58" s="3"/>
        <tr r="AP71" s="3"/>
        <tr r="AP71" s="3"/>
        <tr r="AP71" s="3"/>
      </tp>
      <tp t="s">
        <v>#N/A Requesting Data...3845954839</v>
        <stp/>
        <stp>BDP|3161846321155620687</stp>
        <tr r="AC103" s="3"/>
        <tr r="AC103" s="3"/>
        <tr r="AC103" s="3"/>
      </tp>
      <tp t="s">
        <v>#N/A Requesting Data...2168538959</v>
        <stp/>
        <stp>BDP|5487980393766609939</stp>
        <tr r="AK38" s="3"/>
        <tr r="AK38" s="3"/>
        <tr r="AK38" s="3"/>
      </tp>
      <tp t="s">
        <v>#N/A Requesting Data...4248595975</v>
        <stp/>
        <stp>BDP|7559331995362991517</stp>
        <tr r="AP90" s="2"/>
        <tr r="AP123" s="2"/>
        <tr r="AP174" s="2"/>
        <tr r="AP175" s="2"/>
      </tp>
      <tp t="s">
        <v>#N/A Requesting Data...3305504956</v>
        <stp/>
        <stp>BDP|3183708088605276309</stp>
        <tr r="AO89" s="1"/>
        <tr r="AO100" s="1"/>
        <tr r="AO106" s="1"/>
        <tr r="AO177" s="1"/>
      </tp>
      <tp t="s">
        <v>#N/A Requesting Data...4256512407</v>
        <stp/>
        <stp>BDP|1036313024908891268</stp>
        <tr r="Q8" s="3"/>
      </tp>
      <tp t="s">
        <v>#N/A Requesting Data...4120238801</v>
        <stp/>
        <stp>BDP|7458613798906339457</stp>
        <tr r="Y118" s="1"/>
        <tr r="Y184" s="1"/>
      </tp>
      <tp t="s">
        <v>#N/A Requesting Data...4149147534</v>
        <stp/>
        <stp>BDP|6362984627812528522</stp>
        <tr r="L16" s="3"/>
      </tp>
      <tp t="s">
        <v>#N/A N/A</v>
        <stp/>
        <stp>BDP|6148493847794520818</stp>
        <tr r="H115" s="1"/>
        <tr r="H115" s="1"/>
      </tp>
      <tp t="s">
        <v>#N/A Requesting Data...2436337694</v>
        <stp/>
        <stp>BDP|6063072079729392267</stp>
        <tr r="AS32" s="2"/>
        <tr r="AS223" s="2"/>
        <tr r="AS233" s="2"/>
      </tp>
      <tp t="s">
        <v>#N/A Requesting Data...3854953975</v>
        <stp/>
        <stp>BDP|3389790690357047012</stp>
        <tr r="I76" s="1"/>
      </tp>
      <tp t="s">
        <v>#N/A Requesting Data...4244293204</v>
        <stp/>
        <stp>BDP|8838531431506988280</stp>
        <tr r="I72" s="1"/>
      </tp>
      <tp t="s">
        <v>#N/A Requesting Data...3940455886</v>
        <stp/>
        <stp>BDP|8302781666085468629</stp>
        <tr r="Z129" s="1"/>
      </tp>
      <tp t="s">
        <v>#N/A Requesting Data...4113366763</v>
        <stp/>
        <stp>BDP|9199270148677436212</stp>
        <tr r="E22" s="1"/>
      </tp>
      <tp t="s">
        <v>#N/A Requesting Data...4281298703</v>
        <stp/>
        <stp>BDP|8066230078481124613</stp>
        <tr r="Q54" s="2"/>
      </tp>
      <tp t="s">
        <v>#N/A Requesting Data...4246026825</v>
        <stp/>
        <stp>BDP|4236223908658334400</stp>
        <tr r="M65" s="3"/>
        <tr r="M65" s="3"/>
        <tr r="M65" s="3"/>
      </tp>
      <tp t="s">
        <v>#N/A Requesting Data...3844600987</v>
        <stp/>
        <stp>BDP|5806905432936297331</stp>
        <tr r="AP56" s="2"/>
        <tr r="AP98" s="2"/>
      </tp>
      <tp t="s">
        <v>#N/A Requesting Data...3821738168</v>
        <stp/>
        <stp>BDP|8591289573297263073</stp>
        <tr r="AU101" s="1"/>
        <tr r="AU101" s="1"/>
        <tr r="AU101" s="1"/>
      </tp>
      <tp t="s">
        <v>#N/A Requesting Data...4106915671</v>
        <stp/>
        <stp>BDP|4301805040114862604</stp>
        <tr r="AT188" s="1"/>
      </tp>
      <tp t="s">
        <v>#N/A Requesting Data...4020062243</v>
        <stp/>
        <stp>BDP|5868369687467647376</stp>
        <tr r="AO42" s="2"/>
        <tr r="AO76" s="2"/>
      </tp>
      <tp t="s">
        <v>#N/A Requesting Data...4040887024</v>
        <stp/>
        <stp>BDP|5795953263097137782</stp>
        <tr r="AE159" s="1"/>
      </tp>
      <tp t="s">
        <v>#N/A Requesting Data...4063064368</v>
        <stp/>
        <stp>BDP|4198854917380949720</stp>
        <tr r="X144" s="1"/>
      </tp>
      <tp t="s">
        <v>#N/A Requesting Data...3985919400</v>
        <stp/>
        <stp>BDP|6689596638369779380</stp>
        <tr r="AF13" s="3"/>
        <tr r="AF13" s="3"/>
      </tp>
      <tp t="s">
        <v>#N/A Requesting Data...3678946288</v>
        <stp/>
        <stp>BDP|9093202778647421145</stp>
        <tr r="Q97" s="3"/>
      </tp>
      <tp t="s">
        <v>#N/A Requesting Data...3910952902</v>
        <stp/>
        <stp>BDP|8243710703305087085</stp>
        <tr r="AM50" s="1"/>
        <tr r="AM50" s="1"/>
      </tp>
      <tp t="s">
        <v>#N/A Requesting Data...4093568238</v>
        <stp/>
        <stp>BDP|8556825167105099982</stp>
        <tr r="V145" s="1"/>
      </tp>
      <tp t="s">
        <v>#N/A Requesting Data...4088213273</v>
        <stp/>
        <stp>BDP|1682954941417300192</stp>
        <tr r="AV133" s="2"/>
        <tr r="AV133" s="2"/>
        <tr r="AV133" s="2"/>
      </tp>
      <tp t="s">
        <v>#N/A Requesting Data...3898361005</v>
        <stp/>
        <stp>BDP|4880994368094261530</stp>
        <tr r="AO21" s="1"/>
      </tp>
      <tp t="s">
        <v>#N/A Requesting Data...4221030171</v>
        <stp/>
        <stp>BDP|8391293103656333622</stp>
        <tr r="AH85" s="2"/>
      </tp>
      <tp t="s">
        <v>#N/A Requesting Data...4104998235</v>
        <stp/>
        <stp>BDP|9688323495488819113</stp>
        <tr r="AQ61" s="2"/>
      </tp>
      <tp t="s">
        <v>#N/A Requesting Data...3930674047</v>
        <stp/>
        <stp>BDP|3956468643209269065</stp>
        <tr r="AO124" s="1"/>
      </tp>
      <tp t="s">
        <v>#N/A Requesting Data...4157539186</v>
        <stp/>
        <stp>BDP|7493183396160328517</stp>
        <tr r="H18" s="3"/>
        <tr r="H18" s="3"/>
        <tr r="H18" s="3"/>
      </tp>
      <tp t="s">
        <v>#N/A Requesting Data...3128809303</v>
        <stp/>
        <stp>BDP|7843235891225518373</stp>
        <tr r="M35" s="1"/>
        <tr r="M35" s="1"/>
        <tr r="M139" s="1"/>
        <tr r="M139" s="1"/>
        <tr r="M205" s="1"/>
        <tr r="M205" s="1"/>
      </tp>
      <tp t="s">
        <v>#N/A Requesting Data...4117405892</v>
        <stp/>
        <stp>BDP|3602289006498545359</stp>
        <tr r="M61" s="1"/>
        <tr r="M61" s="1"/>
      </tp>
      <tp t="s">
        <v>#N/A Requesting Data...3901226548</v>
        <stp/>
        <stp>BDP|2210263185607033594</stp>
        <tr r="W42" s="2"/>
        <tr r="W76" s="2"/>
      </tp>
      <tp t="s">
        <v>#N/A Requesting Data...4079646375</v>
        <stp/>
        <stp>BDP|9615752917227804243</stp>
        <tr r="AU29" s="2"/>
        <tr r="AU29" s="2"/>
        <tr r="AU29" s="2"/>
      </tp>
      <tp t="s">
        <v>#N/A Requesting Data...4182829358</v>
        <stp/>
        <stp>BDP|9682715625066397092</stp>
        <tr r="H56" s="1"/>
      </tp>
      <tp t="s">
        <v>#N/A Requesting Data...2656870180</v>
        <stp/>
        <stp>BDP|9863827526741129852</stp>
        <tr r="AL37" s="1"/>
        <tr r="AL170" s="1"/>
      </tp>
      <tp t="s">
        <v>#N/A Requesting Data...3835502877</v>
        <stp/>
        <stp>BDP|5208209520117358884</stp>
        <tr r="AA148" s="1"/>
        <tr r="AA36" s="1"/>
      </tp>
      <tp t="s">
        <v>#N/A Requesting Data...4115218153</v>
        <stp/>
        <stp>BDP|3588076190037264790</stp>
        <tr r="W15" s="2"/>
      </tp>
      <tp t="s">
        <v>#N/A Requesting Data...4014312944</v>
        <stp/>
        <stp>BDP|7685366689234564250</stp>
        <tr r="AV65" s="3"/>
        <tr r="AV65" s="3"/>
      </tp>
      <tp t="s">
        <v>#N/A Requesting Data...2851281872</v>
        <stp/>
        <stp>BDP|1671302988710267059</stp>
        <tr r="AP32" s="2"/>
        <tr r="AP223" s="2"/>
        <tr r="AP233" s="2"/>
      </tp>
      <tp t="s">
        <v>#N/A Requesting Data...4080984218</v>
        <stp/>
        <stp>BDP|8025316858931396539</stp>
        <tr r="H188" s="1"/>
        <tr r="H188" s="1"/>
      </tp>
      <tp t="s">
        <v>#N/A Requesting Data...3836220681</v>
        <stp/>
        <stp>BDP|8628937797922277096</stp>
        <tr r="Q8" s="2"/>
      </tp>
      <tp t="s">
        <v>#N/A Requesting Data...3516499648</v>
        <stp/>
        <stp>BDP|2971230284851289358</stp>
        <tr r="AD132" s="1"/>
      </tp>
      <tp t="s">
        <v>#N/A Requesting Data...3044692948</v>
        <stp/>
        <stp>BDP|9831841438048963045</stp>
        <tr r="Q39" s="3"/>
      </tp>
      <tp t="s">
        <v>#N/A Requesting Data...4175345581</v>
        <stp/>
        <stp>BDP|1544152167784766894</stp>
        <tr r="AC146" s="2"/>
        <tr r="AC146" s="2"/>
      </tp>
      <tp t="s">
        <v>#N/A Requesting Data...3857649111</v>
        <stp/>
        <stp>BDP|6784511464778223799</stp>
        <tr r="AD56" s="2"/>
        <tr r="AD56" s="2"/>
        <tr r="AD56" s="2"/>
        <tr r="AD98" s="2"/>
        <tr r="AD98" s="2"/>
        <tr r="AD98" s="2"/>
      </tp>
      <tp t="s">
        <v>#N/A Requesting Data...4185023751</v>
        <stp/>
        <stp>BDP|4998234463939852384</stp>
        <tr r="AF18" s="3"/>
        <tr r="AF18" s="3"/>
      </tp>
      <tp t="s">
        <v>#N/A Requesting Data...3578232473</v>
        <stp/>
        <stp>BDP|1010991845021454710</stp>
        <tr r="AK127" s="1"/>
        <tr r="AK127" s="1"/>
        <tr r="AK127" s="1"/>
      </tp>
      <tp t="s">
        <v>#N/A Requesting Data...4068844045</v>
        <stp/>
        <stp>BDP|5382579052449826671</stp>
        <tr r="F103" s="3"/>
      </tp>
      <tp t="s">
        <v>#N/A Requesting Data...3537334472</v>
        <stp/>
        <stp>BDP|6573879447674897439</stp>
        <tr r="J89" s="5"/>
      </tp>
      <tp t="s">
        <v>#N/A Requesting Data...3837793822</v>
        <stp/>
        <stp>BDP|8155171769846871393</stp>
        <tr r="AG79" s="2"/>
        <tr r="AG79" s="2"/>
        <tr r="AG79" s="2"/>
      </tp>
      <tp t="s">
        <v>#N/A Requesting Data...2829920010</v>
        <stp/>
        <stp>BDP|8829518902474431316</stp>
        <tr r="AS48" s="1"/>
        <tr r="L48" s="1"/>
        <tr r="L48" s="1"/>
      </tp>
      <tp t="s">
        <v>#N/A Requesting Data...3945552469</v>
        <stp/>
        <stp>BDP|5489867541342945142</stp>
        <tr r="AA131" s="1"/>
        <tr r="AA26" s="1"/>
      </tp>
      <tp t="s">
        <v>#N/A Requesting Data...3865918820</v>
        <stp/>
        <stp>BDP|8840158844050572721</stp>
        <tr r="Y65" s="1"/>
      </tp>
      <tp t="s">
        <v>#N/A Requesting Data...4276282758</v>
        <stp/>
        <stp>BDP|2114016398048285943</stp>
        <tr r="Y70" s="5"/>
        <tr r="Y70" s="5"/>
        <tr r="Y70" s="5"/>
        <tr r="Y121" s="5"/>
        <tr r="Y121" s="5"/>
        <tr r="Y121" s="5"/>
      </tp>
      <tp t="s">
        <v>#N/A Requesting Data...4010842263</v>
        <stp/>
        <stp>BDP|1127866411884834603</stp>
        <tr r="Y190" s="1"/>
      </tp>
      <tp t="s">
        <v>#N/A Requesting Data...3965486221</v>
        <stp/>
        <stp>BDP|1595614084655714095</stp>
        <tr r="I42" s="1"/>
      </tp>
      <tp t="s">
        <v>#N/A Requesting Data...3900956150</v>
        <stp/>
        <stp>BDP|3128912846995168190</stp>
        <tr r="Q137" s="2"/>
      </tp>
      <tp t="s">
        <v>#N/A Requesting Data...4041522147</v>
        <stp/>
        <stp>BDP|8931321541904335177</stp>
        <tr r="K6" s="1"/>
        <tr r="K208" s="1"/>
      </tp>
      <tp t="s">
        <v>#N/A Requesting Data...2592606784</v>
        <stp/>
        <stp>BDP|3683038431328958239</stp>
        <tr r="K130" s="2"/>
        <tr r="K130" s="2"/>
      </tp>
      <tp t="s">
        <v>#N/A Requesting Data...2213644604</v>
        <stp/>
        <stp>BDP|1907741176799401219</stp>
        <tr r="AO38" s="3"/>
        <tr r="AO38" s="3"/>
        <tr r="AO38" s="3"/>
      </tp>
      <tp t="s">
        <v>#N/A Requesting Data...4157368233</v>
        <stp/>
        <stp>BDP|2241516421119563694</stp>
        <tr r="AD203" s="2"/>
        <tr r="AD203" s="2"/>
        <tr r="AD203" s="2"/>
        <tr r="AD204" s="2"/>
        <tr r="AD204" s="2"/>
        <tr r="AD204" s="2"/>
      </tp>
      <tp t="s">
        <v>#N/A Requesting Data...4176790625</v>
        <stp/>
        <stp>BDP|4416962112027957177</stp>
        <tr r="Q111" s="5"/>
        <tr r="Q81" s="5"/>
      </tp>
      <tp t="s">
        <v>#N/A Requesting Data...3439570561</v>
        <stp/>
        <stp>BDP|5859842451767366506</stp>
        <tr r="AV152" s="2"/>
        <tr r="AV152" s="2"/>
        <tr r="AV152" s="2"/>
      </tp>
      <tp t="s">
        <v>#N/A Requesting Data...3354171270</v>
        <stp/>
        <stp>BDP|4935045093556738170</stp>
        <tr r="Y27" s="1"/>
      </tp>
      <tp t="s">
        <v>#N/A Requesting Data...4183538000</v>
        <stp/>
        <stp>BDP|6947598689037269658</stp>
        <tr r="I90" s="1"/>
      </tp>
      <tp t="s">
        <v>#N/A Requesting Data...2296654281</v>
        <stp/>
        <stp>BDP|5269855972668309882</stp>
        <tr r="Q29" s="1"/>
        <tr r="Q140" s="1"/>
        <tr r="Q201" s="1"/>
      </tp>
      <tp t="s">
        <v>#N/A Requesting Data...4290084498</v>
        <stp/>
        <stp>BDP|4374829949864250645</stp>
        <tr r="AI208" s="2"/>
      </tp>
      <tp t="s">
        <v>#N/A Requesting Data...4171675723</v>
        <stp/>
        <stp>BDP|6115230693592711583</stp>
        <tr r="AD140" s="2"/>
        <tr r="AD140" s="2"/>
        <tr r="AD140" s="2"/>
      </tp>
      <tp t="s">
        <v>#N/A Requesting Data...3912809380</v>
        <stp/>
        <stp>BDP|4818797056488098481</stp>
        <tr r="AA3" s="1"/>
        <tr r="AA75" s="1"/>
      </tp>
      <tp t="s">
        <v>#N/A Requesting Data...3847374678</v>
        <stp/>
        <stp>BDP|1446189797405116655</stp>
        <tr r="AM58" s="3"/>
        <tr r="AM58" s="3"/>
        <tr r="AM58" s="3"/>
        <tr r="AM71" s="3"/>
        <tr r="AM71" s="3"/>
        <tr r="AM71" s="3"/>
      </tp>
      <tp t="s">
        <v>#N/A Requesting Data...3919383039</v>
        <stp/>
        <stp>BDP|1865123241427285964</stp>
        <tr r="AG208" s="2"/>
        <tr r="AG208" s="2"/>
        <tr r="AG208" s="2"/>
      </tp>
      <tp t="s">
        <v>#N/A Requesting Data...4249842240</v>
        <stp/>
        <stp>BDP|7643991330633883485</stp>
        <tr r="AK84" s="2"/>
        <tr r="AK84" s="2"/>
        <tr r="AK84" s="2"/>
      </tp>
      <tp t="s">
        <v>#N/A Requesting Data...4168379653</v>
        <stp/>
        <stp>BDP|8685024818617547460</stp>
        <tr r="J106" s="5"/>
        <tr r="J106" s="5"/>
      </tp>
      <tp t="s">
        <v>#N/A Requesting Data...4192441934</v>
        <stp/>
        <stp>BDP|9808234156034635046</stp>
        <tr r="L60" s="1"/>
        <tr r="L60" s="1"/>
        <tr r="AS60" s="1"/>
      </tp>
      <tp t="s">
        <v>#N/A Requesting Data...3976209196</v>
        <stp/>
        <stp>BDP|2034810328665379751</stp>
        <tr r="W140" s="1"/>
        <tr r="W201" s="1"/>
        <tr r="W29" s="1"/>
      </tp>
      <tp t="s">
        <v>#N/A Requesting Data...3332435212</v>
        <stp/>
        <stp>BDP|3116806208116549730</stp>
        <tr r="F113" s="1"/>
      </tp>
      <tp t="s">
        <v>#N/A Requesting Data...4204383779</v>
        <stp/>
        <stp>BDP|2021016847415156980</stp>
        <tr r="AS62" s="1"/>
      </tp>
      <tp t="s">
        <v>#N/A Requesting Data...3820219045</v>
        <stp/>
        <stp>BDP|9236295730092764037</stp>
        <tr r="H27" s="1"/>
      </tp>
      <tp t="s">
        <v>#N/A Requesting Data...4204916902</v>
        <stp/>
        <stp>BDP|1680424045599968279</stp>
        <tr r="E79" s="1"/>
      </tp>
      <tp t="s">
        <v>#N/A Requesting Data...4069302678</v>
        <stp/>
        <stp>BDP|8272408307581853716</stp>
        <tr r="W115" s="2"/>
        <tr r="W138" s="2"/>
        <tr r="W41" s="2"/>
        <tr r="W200" s="2"/>
        <tr r="W75" s="2"/>
      </tp>
      <tp t="s">
        <v>#N/A Requesting Data...3852506969</v>
        <stp/>
        <stp>BDP|4421088983762105424</stp>
        <tr r="Q47" s="2"/>
      </tp>
      <tp t="s">
        <v>#N/A Requesting Data...3105968476</v>
        <stp/>
        <stp>BDP|4641045168831752914</stp>
        <tr r="AQ33" s="3"/>
        <tr r="AQ33" s="3"/>
        <tr r="AQ60" s="3"/>
        <tr r="AQ60" s="3"/>
        <tr r="AQ41" s="3"/>
        <tr r="AQ41" s="3"/>
        <tr r="AQ42" s="3"/>
        <tr r="AQ42" s="3"/>
        <tr r="AQ50" s="3"/>
        <tr r="AQ50" s="3"/>
        <tr r="AQ75" s="3"/>
        <tr r="AQ75" s="3"/>
      </tp>
      <tp t="s">
        <v>#N/A Requesting Data...3981314789</v>
        <stp/>
        <stp>BDP|8370187851500157678</stp>
        <tr r="AR208" s="2"/>
      </tp>
      <tp t="s">
        <v>#N/A Requesting Data...2172760179</v>
        <stp/>
        <stp>BDP|5334613726199901219</stp>
        <tr r="AM15" s="1"/>
        <tr r="AM15" s="1"/>
        <tr r="AM180" s="1"/>
        <tr r="AM180" s="1"/>
        <tr r="AM71" s="1"/>
        <tr r="AM71" s="1"/>
      </tp>
      <tp t="s">
        <v>#N/A Requesting Data...4267058509</v>
        <stp/>
        <stp>BDP|8046412965910941010</stp>
        <tr r="E38" s="9"/>
      </tp>
      <tp t="s">
        <v>#N/A Requesting Data...3940321163</v>
        <stp/>
        <stp>BDP|7098488321078638338</stp>
        <tr r="Q46" s="3"/>
      </tp>
      <tp t="s">
        <v>#N/A Requesting Data...3980177364</v>
        <stp/>
        <stp>BDP|8595867613608973355</stp>
        <tr r="AO27" s="3"/>
        <tr r="AO27" s="3"/>
        <tr r="AO27" s="3"/>
      </tp>
      <tp t="s">
        <v>#N/A Requesting Data...3916195730</v>
        <stp/>
        <stp>BDP|8056714836926261093</stp>
        <tr r="AA123" s="1"/>
        <tr r="AA185" s="1"/>
      </tp>
      <tp t="s">
        <v>#N/A Requesting Data...4273530792</v>
        <stp/>
        <stp>BDP|7698106433819190682</stp>
        <tr r="Q13" s="2"/>
        <tr r="Q155" s="2"/>
        <tr r="Q219" s="2"/>
      </tp>
      <tp t="s">
        <v>#N/A Requesting Data...3915123688</v>
        <stp/>
        <stp>BDP|5783632520348916316</stp>
        <tr r="AH80" s="3"/>
        <tr r="AH80" s="3"/>
        <tr r="AH80" s="3"/>
      </tp>
      <tp t="s">
        <v>#N/A Requesting Data...3119237504</v>
        <stp/>
        <stp>BDP|2651538523857894822</stp>
        <tr r="AL39" s="2"/>
        <tr r="AL72" s="2"/>
      </tp>
      <tp t="s">
        <v>#N/A Requesting Data...4165290902</v>
        <stp/>
        <stp>BDP|3558874453556923247</stp>
        <tr r="I208" s="2"/>
      </tp>
      <tp t="s">
        <v>#N/A Requesting Data...3892430316</v>
        <stp/>
        <stp>BDP|4968135315248609652</stp>
        <tr r="W162" s="1"/>
      </tp>
      <tp t="s">
        <v>#N/A Requesting Data...4134264416</v>
        <stp/>
        <stp>BDP|4710243115095999839</stp>
        <tr r="AS209" s="1"/>
        <tr r="L209" s="1"/>
        <tr r="L209" s="1"/>
      </tp>
      <tp t="s">
        <v>#N/A Requesting Data...3364529868</v>
        <stp/>
        <stp>BDP|2920444197112462724</stp>
        <tr r="AI43" s="3"/>
        <tr r="AI43" s="3"/>
        <tr r="AI43" s="3"/>
        <tr r="AI61" s="3"/>
        <tr r="AI61" s="3"/>
        <tr r="AI61" s="3"/>
        <tr r="AI69" s="3"/>
        <tr r="AI69" s="3"/>
        <tr r="AI69" s="3"/>
        <tr r="AI77" s="3"/>
        <tr r="AI77" s="3"/>
        <tr r="AI77" s="3"/>
      </tp>
      <tp t="s">
        <v>#N/A Requesting Data...3653103399</v>
        <stp/>
        <stp>BDP|8623045541757967162</stp>
        <tr r="AS114" s="1"/>
        <tr r="L114" s="1"/>
        <tr r="L114" s="1"/>
      </tp>
      <tp t="s">
        <v>#N/A Requesting Data...4208423900</v>
        <stp/>
        <stp>BDP|9728587875827784611</stp>
        <tr r="Q65" s="3"/>
      </tp>
      <tp t="s">
        <v>#N/A Requesting Data...3701176260</v>
        <stp/>
        <stp>BDP|9369187551366436125</stp>
        <tr r="AG23" s="2"/>
        <tr r="AG23" s="2"/>
        <tr r="AG23" s="2"/>
        <tr r="AG95" s="2"/>
        <tr r="AG95" s="2"/>
        <tr r="AG95" s="2"/>
        <tr r="AG156" s="2"/>
        <tr r="AG156" s="2"/>
        <tr r="AG156" s="2"/>
        <tr r="AG225" s="2"/>
        <tr r="AG225" s="2"/>
        <tr r="AG225" s="2"/>
      </tp>
      <tp t="s">
        <v>#N/A Requesting Data...3955945102</v>
        <stp/>
        <stp>BDP|4274526421328438195</stp>
        <tr r="AL166" s="1"/>
      </tp>
      <tp t="s">
        <v>#N/A Requesting Data...4168074414</v>
        <stp/>
        <stp>BDP|5581349340711401991</stp>
        <tr r="Q5" s="3"/>
        <tr r="Q67" s="3"/>
        <tr r="Q81" s="3"/>
        <tr r="Q86" s="3"/>
        <tr r="Q94" s="3"/>
      </tp>
      <tp t="s">
        <v>#N/A Requesting Data...4162280122</v>
        <stp/>
        <stp>BDP|2569982040791919485</stp>
        <tr r="AE48" s="3"/>
        <tr r="AE48" s="3"/>
        <tr r="AE48" s="3"/>
      </tp>
      <tp t="s">
        <v>#N/A N/A</v>
        <stp/>
        <stp>BDP|9752509526106530297</stp>
        <tr r="J89" s="1"/>
        <tr r="J100" s="1"/>
        <tr r="J106" s="1"/>
        <tr r="J177" s="1"/>
      </tp>
      <tp t="s">
        <v>#N/A Requesting Data...4057704123</v>
        <stp/>
        <stp>BDP|5199992384027823992</stp>
        <tr r="Q76" s="1"/>
      </tp>
      <tp t="s">
        <v>#N/A Requesting Data...4152693979</v>
        <stp/>
        <stp>BDP|1296367921193942911</stp>
        <tr r="AH13" s="3"/>
        <tr r="AH13" s="3"/>
        <tr r="AH13" s="3"/>
      </tp>
      <tp t="s">
        <v>#N/A Requesting Data...4087334683</v>
        <stp/>
        <stp>BDP|8150373756513905749</stp>
        <tr r="AK51" s="1"/>
        <tr r="AK51" s="1"/>
        <tr r="AK51" s="1"/>
      </tp>
      <tp t="s">
        <v>#N/A Requesting Data...4080701385</v>
        <stp/>
        <stp>BDP|1137408365091933802</stp>
        <tr r="AL54" s="3"/>
        <tr r="AL54" s="3"/>
        <tr r="AL54" s="3"/>
      </tp>
      <tp t="s">
        <v>#N/A Requesting Data...4122284687</v>
        <stp/>
        <stp>BDP|9083024429296234747</stp>
        <tr r="I31" s="1"/>
        <tr r="I141" s="1"/>
        <tr r="I203" s="1"/>
      </tp>
      <tp t="s">
        <v>#N/A Requesting Data...4224211291</v>
        <stp/>
        <stp>BDP|1391988372872600724</stp>
        <tr r="W83" s="1"/>
      </tp>
      <tp t="s">
        <v>#N/A Requesting Data...4199899130</v>
        <stp/>
        <stp>BDP|4748831738095088010</stp>
        <tr r="Z146" s="1"/>
        <tr r="Z5" s="1"/>
      </tp>
      <tp t="s">
        <v>#N/A Requesting Data...3876792410</v>
        <stp/>
        <stp>BDP|8716413560210288095</stp>
        <tr r="AL107" s="1"/>
        <tr r="AL149" s="1"/>
      </tp>
      <tp t="s">
        <v>#N/A Requesting Data...3917387045</v>
        <stp/>
        <stp>BDP|1482576480791761793</stp>
        <tr r="M98" s="3"/>
        <tr r="M98" s="3"/>
        <tr r="M98" s="3"/>
      </tp>
      <tp t="s">
        <v>#N/A Requesting Data...3929705831</v>
        <stp/>
        <stp>BDP|4904310902838357541</stp>
        <tr r="AH47" s="2"/>
      </tp>
      <tp t="s">
        <v>#N/A Requesting Data...3934729490</v>
        <stp/>
        <stp>BDP|2609996110835716551</stp>
        <tr r="V66" s="2"/>
      </tp>
      <tp t="s">
        <v>#N/A Requesting Data...4022077976</v>
        <stp/>
        <stp>BDP|7539216388296188101</stp>
        <tr r="AU203" s="2"/>
        <tr r="AU203" s="2"/>
        <tr r="AU203" s="2"/>
        <tr r="AU204" s="2"/>
        <tr r="AU204" s="2"/>
        <tr r="AU204" s="2"/>
      </tp>
      <tp t="s">
        <v>#N/A Requesting Data...4081161646</v>
        <stp/>
        <stp>BDP|5704003897583866551</stp>
        <tr r="Z156" s="1"/>
      </tp>
      <tp t="s">
        <v>#N/A Requesting Data...4047772264</v>
        <stp/>
        <stp>BDP|6882866334367464038</stp>
        <tr r="N22" s="3"/>
        <tr r="N22" s="3"/>
        <tr r="N22" s="3"/>
      </tp>
      <tp t="s">
        <v>#N/A Requesting Data...4074894663</v>
        <stp/>
        <stp>BDP|9268481226570526542</stp>
        <tr r="Q56" s="3"/>
        <tr r="Q68" s="3"/>
      </tp>
      <tp t="s">
        <v>#N/A Requesting Data...3968635696</v>
        <stp/>
        <stp>BDP|7943828455860778047</stp>
        <tr r="Q72" s="3"/>
        <tr r="Q83" s="3"/>
        <tr r="Q92" s="3"/>
      </tp>
      <tp t="s">
        <v>#N/A Requesting Data...4187650238</v>
        <stp/>
        <stp>BDP|6970080064133947915</stp>
        <tr r="Q70" s="5"/>
        <tr r="Q94" s="5"/>
      </tp>
      <tp t="s">
        <v>#N/A Requesting Data...3552760479</v>
        <stp/>
        <stp>BDP|6122884327153794549</stp>
        <tr r="H5" s="1"/>
        <tr r="H5" s="1"/>
        <tr r="H146" s="1"/>
        <tr r="H146" s="1"/>
      </tp>
      <tp t="s">
        <v>#N/A Requesting Data...3949075787</v>
        <stp/>
        <stp>BDP|7736919049208451895</stp>
        <tr r="AP80" s="2"/>
      </tp>
      <tp t="s">
        <v>#N/A Requesting Data...4241500147</v>
        <stp/>
        <stp>BDP|8271248667396528065</stp>
        <tr r="AR182" s="2"/>
      </tp>
      <tp t="s">
        <v>#N/A Requesting Data...3900923881</v>
        <stp/>
        <stp>BDP|1482740089676958221</stp>
        <tr r="E4" s="3"/>
      </tp>
      <tp t="s">
        <v>#N/A Requesting Data...4017091043</v>
        <stp/>
        <stp>BDP|2125877457865626052</stp>
        <tr r="H64" s="5"/>
      </tp>
      <tp t="s">
        <v>#N/A Requesting Data...3483280762</v>
        <stp/>
        <stp>BDP|1832725390075087082</stp>
        <tr r="Q9" s="1"/>
        <tr r="Q133" s="1"/>
      </tp>
      <tp t="s">
        <v>#N/A Requesting Data...4238340790</v>
        <stp/>
        <stp>BDP|8777107874205964188</stp>
        <tr r="AA114" s="1"/>
      </tp>
      <tp t="s">
        <v>#N/A Requesting Data...4195020007</v>
        <stp/>
        <stp>BDP|7690899877934324694</stp>
        <tr r="AO93" s="2"/>
      </tp>
      <tp t="s">
        <v>#N/A Requesting Data...4224877982</v>
        <stp/>
        <stp>BDP|2530069950198702565</stp>
        <tr r="AC87" s="2"/>
        <tr r="AC87" s="2"/>
        <tr r="AC143" s="2"/>
        <tr r="AC143" s="2"/>
      </tp>
      <tp t="s">
        <v>#N/A Requesting Data...2550427208</v>
        <stp/>
        <stp>BDP|7248440796189364912</stp>
        <tr r="AR63" s="2"/>
      </tp>
      <tp t="s">
        <v>#N/A Requesting Data...4113595332</v>
        <stp/>
        <stp>BDP|3842655111176715892</stp>
        <tr r="AD86" s="2"/>
        <tr r="AD86" s="2"/>
        <tr r="AD86" s="2"/>
        <tr r="AD222" s="2"/>
        <tr r="AD222" s="2"/>
        <tr r="AD222" s="2"/>
      </tp>
      <tp t="s">
        <v>#N/A Requesting Data...2664072589</v>
        <stp/>
        <stp>BDP|2352400591556579355</stp>
        <tr r="AL23" s="2"/>
        <tr r="AL95" s="2"/>
        <tr r="AL156" s="2"/>
        <tr r="AL225" s="2"/>
      </tp>
      <tp t="s">
        <v>#N/A Requesting Data...2750851213</v>
        <stp/>
        <stp>BDP|9367128163085439148</stp>
        <tr r="AS9" s="2"/>
        <tr r="AS43" s="2"/>
        <tr r="AS77" s="2"/>
        <tr r="AS159" s="2"/>
        <tr r="AS172" s="2"/>
        <tr r="AS173" s="2"/>
      </tp>
      <tp t="s">
        <v>#N/A Requesting Data...4066110295</v>
        <stp/>
        <stp>BDP|9887986750248396710</stp>
        <tr r="Q79" s="2"/>
      </tp>
      <tp t="s">
        <v>#N/A Requesting Data...4288368409</v>
        <stp/>
        <stp>BDP|5101196713299910600</stp>
        <tr r="AQ56" s="2"/>
        <tr r="AQ98" s="2"/>
      </tp>
      <tp t="s">
        <v>#N/A Requesting Data...4005616673</v>
        <stp/>
        <stp>BDP|4779244793745138033</stp>
        <tr r="AU4" s="3"/>
        <tr r="AU4" s="3"/>
      </tp>
      <tp t="s">
        <v>#N/A Requesting Data...3889319039</v>
        <stp/>
        <stp>BDP|2694102865687708869</stp>
        <tr r="N196" s="1"/>
      </tp>
      <tp t="s">
        <v>#N/A Requesting Data...4246626611</v>
        <stp/>
        <stp>BDP|5599331823098680614</stp>
        <tr r="J13" s="5"/>
      </tp>
      <tp t="s">
        <v>#N/A Requesting Data...3660613822</v>
        <stp/>
        <stp>BDP|9862889882207095402</stp>
        <tr r="K10" s="2"/>
        <tr r="K10" s="2"/>
        <tr r="K40" s="2"/>
        <tr r="K40" s="2"/>
        <tr r="K178" s="2"/>
        <tr r="K178" s="2"/>
        <tr r="K179" s="2"/>
        <tr r="K179" s="2"/>
      </tp>
      <tp t="s">
        <v>#N/A Requesting Data...4136904029</v>
        <stp/>
        <stp>BDP|5961854693849946757</stp>
        <tr r="AT50" s="1"/>
      </tp>
      <tp t="s">
        <v>#N/A Requesting Data...2321461734</v>
        <stp/>
        <stp>BDP|6051322486211083674</stp>
        <tr r="E20" s="2"/>
        <tr r="E158" s="2"/>
        <tr r="E209" s="2"/>
        <tr r="E231" s="2"/>
      </tp>
      <tp t="s">
        <v>#N/A Requesting Data...3994592297</v>
        <stp/>
        <stp>BDP|8726006691852025957</stp>
        <tr r="AD26" s="2"/>
        <tr r="AD26" s="2"/>
        <tr r="AD26" s="2"/>
        <tr r="AD52" s="2"/>
        <tr r="AD52" s="2"/>
        <tr r="AD52" s="2"/>
      </tp>
      <tp t="s">
        <v>#N/A Requesting Data...4088230425</v>
        <stp/>
        <stp>BDP|2354574031917068967</stp>
        <tr r="M90" s="1"/>
        <tr r="M90" s="1"/>
      </tp>
      <tp t="s">
        <v>#N/A Requesting Data...2314039681</v>
        <stp/>
        <stp>BDP|9334756804607135309</stp>
        <tr r="AT5" s="1"/>
        <tr r="AT146" s="1"/>
      </tp>
      <tp t="s">
        <v>#N/A Requesting Data...4275273307</v>
        <stp/>
        <stp>BDP|9798944082347248501</stp>
        <tr r="AU8" s="3"/>
        <tr r="AU8" s="3"/>
      </tp>
      <tp t="s">
        <v>#N/A Requesting Data...4239977266</v>
        <stp/>
        <stp>BDP|1412643195363326759</stp>
        <tr r="K28" s="2"/>
        <tr r="K28" s="2"/>
        <tr r="K28" s="2"/>
      </tp>
      <tp t="s">
        <v>#N/A Requesting Data...3485487255</v>
        <stp/>
        <stp>BDP|3003207622100246938</stp>
        <tr r="I89" s="1"/>
        <tr r="I100" s="1"/>
        <tr r="I106" s="1"/>
        <tr r="I177" s="1"/>
      </tp>
      <tp t="s">
        <v>#N/A N/A</v>
        <stp/>
        <stp>BDP|9222360804397329709</stp>
        <tr r="N121" s="1"/>
        <tr r="N49" s="1"/>
      </tp>
      <tp t="s">
        <v>#N/A Requesting Data...4250663974</v>
        <stp/>
        <stp>BDP|6364839160501408376</stp>
        <tr r="J121" s="2"/>
        <tr r="J186" s="2"/>
        <tr r="J187" s="2"/>
      </tp>
      <tp t="s">
        <v>#N/A Requesting Data...4179773498</v>
        <stp/>
        <stp>BDP|9105256219442882265</stp>
        <tr r="Y194" s="1"/>
      </tp>
      <tp t="s">
        <v>#N/A Requesting Data...4124488304</v>
        <stp/>
        <stp>BDP|9938785646928480809</stp>
        <tr r="Q21" s="3"/>
      </tp>
      <tp t="s">
        <v>#N/A Requesting Data...3946835705</v>
        <stp/>
        <stp>BDP|5289278837749855793</stp>
        <tr r="I40" s="5"/>
      </tp>
      <tp t="s">
        <v>#N/A Requesting Data...4152115288</v>
        <stp/>
        <stp>BDP|7328522409310940826</stp>
        <tr r="Z6" s="1"/>
        <tr r="Z208" s="1"/>
      </tp>
      <tp t="s">
        <v>#N/A Requesting Data...4023177016</v>
        <stp/>
        <stp>BDP|9152303050701375416</stp>
        <tr r="AR15" s="2"/>
      </tp>
      <tp t="s">
        <v>#N/A Requesting Data...4228256653</v>
        <stp/>
        <stp>BDP|4202320593306091209</stp>
        <tr r="AD116" s="1"/>
      </tp>
      <tp t="s">
        <v>#N/A Requesting Data...3908640332</v>
        <stp/>
        <stp>BDP|3206138841354196821</stp>
        <tr r="AR88" s="2"/>
        <tr r="AR92" s="2"/>
        <tr r="AR125" s="2"/>
      </tp>
      <tp t="s">
        <v>#N/A Requesting Data...4142824801</v>
        <stp/>
        <stp>BDP|3382124822862357832</stp>
        <tr r="N190" s="1"/>
      </tp>
      <tp t="s">
        <v>#N/A Requesting Data...3988232011</v>
        <stp/>
        <stp>BDP|6174567983728214955</stp>
        <tr r="AH91" s="2"/>
      </tp>
      <tp t="s">
        <v>#N/A Requesting Data...4218677888</v>
        <stp/>
        <stp>BDP|6617741916708046271</stp>
        <tr r="AM93" s="3"/>
        <tr r="AM93" s="3"/>
        <tr r="AM93" s="3"/>
      </tp>
      <tp t="s">
        <v>#N/A Requesting Data...4262484673</v>
        <stp/>
        <stp>BDP|7415957353283961287</stp>
        <tr r="AM42" s="1"/>
        <tr r="AM42" s="1"/>
      </tp>
      <tp t="s">
        <v>#N/A N/A</v>
        <stp/>
        <stp>BDP|8976565837251241591</stp>
        <tr r="J174" s="1"/>
      </tp>
      <tp t="s">
        <v>#N/A Requesting Data...3426364467</v>
        <stp/>
        <stp>BDP|5218384569559433344</stp>
        <tr r="J85" s="3"/>
        <tr r="J85" s="3"/>
        <tr r="J100" s="3"/>
        <tr r="J100" s="3"/>
      </tp>
      <tp t="s">
        <v>#N/A Requesting Data...2852150770</v>
        <stp/>
        <stp>BDP|6406020665433928990</stp>
        <tr r="AR4" s="2"/>
        <tr r="AR78" s="2"/>
        <tr r="AR110" s="2"/>
        <tr r="AR161" s="2"/>
        <tr r="AR162" s="2"/>
        <tr r="AR229" s="2"/>
      </tp>
      <tp t="s">
        <v>#N/A Requesting Data...3898236602</v>
        <stp/>
        <stp>BDP|3542919020563764136</stp>
        <tr r="AD107" s="1"/>
        <tr r="AD149" s="1"/>
      </tp>
      <tp t="s">
        <v>#N/A Requesting Data...4038447569</v>
        <stp/>
        <stp>BDP|5857746234109939219</stp>
        <tr r="V50" s="1"/>
      </tp>
      <tp t="s">
        <v>#N/A Requesting Data...2062261893</v>
        <stp/>
        <stp>BDP|9755395932944809743</stp>
        <tr r="Q89" s="5"/>
      </tp>
      <tp t="s">
        <v>#N/A Requesting Data...4288174474</v>
        <stp/>
        <stp>BDP|8138719506397228247</stp>
        <tr r="AK55" s="3"/>
        <tr r="AK55" s="3"/>
      </tp>
      <tp t="s">
        <v>#N/A Requesting Data...4011768740</v>
        <stp/>
        <stp>BDP|4746644911568485162</stp>
        <tr r="Y7" s="1"/>
      </tp>
      <tp t="s">
        <v>#N/A Requesting Data...4293329086</v>
        <stp/>
        <stp>BDP|8615495828023127768</stp>
        <tr r="AM24" s="3"/>
        <tr r="AM24" s="3"/>
        <tr r="AM24" s="3"/>
        <tr r="AM79" s="3"/>
        <tr r="AM79" s="3"/>
        <tr r="AM79" s="3"/>
      </tp>
      <tp t="s">
        <v>#N/A Requesting Data...4290589340</v>
        <stp/>
        <stp>BDP|2476501806808095527</stp>
        <tr r="AF25" s="3"/>
        <tr r="AF25" s="3"/>
      </tp>
      <tp t="s">
        <v>#N/A Requesting Data...4041088895</v>
        <stp/>
        <stp>BDP|2775761905517498809</stp>
        <tr r="I66" s="2"/>
      </tp>
      <tp t="s">
        <v>#N/A Requesting Data...3904633100</v>
        <stp/>
        <stp>BDP|1393137366739786514</stp>
        <tr r="L70" s="1"/>
        <tr r="L70" s="1"/>
        <tr r="AS70" s="1"/>
      </tp>
      <tp t="s">
        <v>#N/A Requesting Data...4229009337</v>
        <stp/>
        <stp>BDP|8215213677206666123</stp>
        <tr r="AU22" s="1"/>
        <tr r="AU22" s="1"/>
        <tr r="AU22" s="1"/>
      </tp>
      <tp t="s">
        <v>#N/A Requesting Data...4246703984</v>
        <stp/>
        <stp>BDP|4334214687457310367</stp>
        <tr r="V137" s="2"/>
      </tp>
      <tp t="s">
        <v>#N/A Requesting Data...4016749848</v>
        <stp/>
        <stp>BDP|8937484608177961105</stp>
        <tr r="AI38" s="2"/>
        <tr r="AI71" s="2"/>
      </tp>
      <tp t="s">
        <v>#N/A Requesting Data...4137546653</v>
        <stp/>
        <stp>BDP|9544080035154966416</stp>
        <tr r="AC5" s="3"/>
        <tr r="AC5" s="3"/>
        <tr r="AC5" s="3"/>
        <tr r="AC67" s="3"/>
        <tr r="AC67" s="3"/>
        <tr r="AC67" s="3"/>
        <tr r="AC81" s="3"/>
        <tr r="AC81" s="3"/>
        <tr r="AC81" s="3"/>
        <tr r="AC86" s="3"/>
        <tr r="AC86" s="3"/>
        <tr r="AC86" s="3"/>
        <tr r="AC94" s="3"/>
        <tr r="AC94" s="3"/>
        <tr r="AC94" s="3"/>
      </tp>
      <tp t="s">
        <v>#N/A Requesting Data...4291821823</v>
        <stp/>
        <stp>BDP|7793463366057297856</stp>
        <tr r="AM92" s="1"/>
        <tr r="AM92" s="1"/>
      </tp>
      <tp t="s">
        <v>#N/A Requesting Data...4068317780</v>
        <stp/>
        <stp>BDP|4523902483627258847</stp>
        <tr r="H85" s="1"/>
        <tr r="H85" s="1"/>
      </tp>
      <tp t="s">
        <v>#N/A Requesting Data...2653477956</v>
        <stp/>
        <stp>BDP|1880289791470859094</stp>
        <tr r="AK97" s="2"/>
        <tr r="AK97" s="2"/>
        <tr r="AK97" s="2"/>
      </tp>
      <tp t="s">
        <v>#N/A Requesting Data...3138745468</v>
        <stp/>
        <stp>BDP|8384205998080335989</stp>
        <tr r="H65" s="1"/>
      </tp>
      <tp t="s">
        <v>#N/A Requesting Data...4108061125</v>
        <stp/>
        <stp>BDP|1941975932382920356</stp>
        <tr r="I29" s="5"/>
      </tp>
      <tp t="s">
        <v>#N/A Requesting Data...4033968337</v>
        <stp/>
        <stp>BDP|7005620640877720842</stp>
        <tr r="H56" s="3"/>
        <tr r="H56" s="3"/>
        <tr r="H56" s="3"/>
        <tr r="H68" s="3"/>
        <tr r="H68" s="3"/>
        <tr r="H68" s="3"/>
      </tp>
      <tp t="s">
        <v>#N/A Requesting Data...2595101716</v>
        <stp/>
        <stp>BDP|6489829875906056525</stp>
        <tr r="F22" s="2"/>
        <tr r="F210" s="2"/>
        <tr r="F211" s="2"/>
      </tp>
      <tp t="s">
        <v>#N/A Requesting Data...4223914519</v>
        <stp/>
        <stp>BDP|8672220095869957090</stp>
        <tr r="L82" s="2"/>
        <tr r="L82" s="2"/>
        <tr r="L82" s="2"/>
      </tp>
      <tp t="s">
        <v>#N/A Requesting Data...2846120449</v>
        <stp/>
        <stp>BDP|7726078476683046972</stp>
        <tr r="K207" s="1"/>
      </tp>
      <tp t="s">
        <v>#N/A Requesting Data...4054100763</v>
        <stp/>
        <stp>BDP|2758863015861521006</stp>
        <tr r="I65" s="3"/>
        <tr r="I65" s="3"/>
        <tr r="I65" s="3"/>
      </tp>
      <tp t="s">
        <v>#N/A Requesting Data...4158604864</v>
        <stp/>
        <stp>BDP|1388546487042762462</stp>
        <tr r="V103" s="3"/>
      </tp>
      <tp t="s">
        <v>#N/A Requesting Data...3553965597</v>
        <stp/>
        <stp>BDP|2301373205558397332</stp>
        <tr r="AU152" s="1"/>
        <tr r="AU152" s="1"/>
        <tr r="AU152" s="1"/>
      </tp>
      <tp t="s">
        <v>#N/A Requesting Data...4073626272</v>
        <stp/>
        <stp>BDP|2674538907855097832</stp>
        <tr r="AT57" s="3"/>
        <tr r="AT57" s="3"/>
        <tr r="AT57" s="3"/>
        <tr r="AT70" s="3"/>
        <tr r="AT70" s="3"/>
        <tr r="AT70" s="3"/>
      </tp>
      <tp t="s">
        <v>#N/A Requesting Data...4027801415</v>
        <stp/>
        <stp>BDP|6498066051948794153</stp>
        <tr r="J54" s="3"/>
        <tr r="J54" s="3"/>
      </tp>
      <tp t="s">
        <v>#N/A Requesting Data...4244731281</v>
        <stp/>
        <stp>BDP|7390435471888589653</stp>
        <tr r="L17" s="2"/>
        <tr r="L17" s="2"/>
        <tr r="L17" s="2"/>
        <tr r="L107" s="2"/>
        <tr r="L107" s="2"/>
        <tr r="L107" s="2"/>
      </tp>
      <tp t="s">
        <v>#N/A Requesting Data...3932506152</v>
        <stp/>
        <stp>BDP|3881086473578723656</stp>
        <tr r="AE17" s="3"/>
        <tr r="AE17" s="3"/>
        <tr r="AE17" s="3"/>
      </tp>
      <tp t="s">
        <v>#N/A Requesting Data...3969023967</v>
        <stp/>
        <stp>BDP|1916896683602294906</stp>
        <tr r="H151" s="1"/>
        <tr r="H151" s="1"/>
      </tp>
      <tp t="s">
        <v>#N/A Requesting Data...4164608607</v>
        <stp/>
        <stp>BDP|8968407119204057316</stp>
        <tr r="H20" s="1"/>
        <tr r="H20" s="1"/>
      </tp>
      <tp t="s">
        <v>#N/A Requesting Data...4187450459</v>
        <stp/>
        <stp>BDP|1225835871141611577</stp>
        <tr r="AK11" s="1"/>
        <tr r="AK11" s="1"/>
        <tr r="AK11" s="1"/>
        <tr r="AK135" s="1"/>
        <tr r="AK135" s="1"/>
        <tr r="AK135" s="1"/>
      </tp>
      <tp t="s">
        <v>#N/A Requesting Data...4197091421</v>
        <stp/>
        <stp>BDP|9832236238193321116</stp>
        <tr r="E33" s="1"/>
        <tr r="E137" s="1"/>
        <tr r="E202" s="1"/>
      </tp>
      <tp t="s">
        <v>#N/A Requesting Data...4033988796</v>
        <stp/>
        <stp>BDP|8976251047570968436</stp>
        <tr r="Q64" s="2"/>
      </tp>
      <tp t="s">
        <v>#N/A Requesting Data...4061177215</v>
        <stp/>
        <stp>BDP|7479363191742029524</stp>
        <tr r="Y21" s="5"/>
        <tr r="Y21" s="5"/>
        <tr r="Y21" s="5"/>
      </tp>
      <tp t="s">
        <v>#N/A Requesting Data...3986187486</v>
        <stp/>
        <stp>BDP|7430841563176572571</stp>
        <tr r="Q116" s="2"/>
        <tr r="Q190" s="2"/>
        <tr r="Q218" s="2"/>
      </tp>
      <tp t="s">
        <v>#N/A Requesting Data...4192327248</v>
        <stp/>
        <stp>BDP|3119858006609197822</stp>
        <tr r="AF119" s="2"/>
        <tr r="AF119" s="2"/>
        <tr r="AF160" s="2"/>
        <tr r="AF160" s="2"/>
      </tp>
      <tp t="s">
        <v>#N/A Requesting Data...3940091916</v>
        <stp/>
        <stp>BDP|9217572495728569745</stp>
        <tr r="AH5" s="2"/>
        <tr r="AH27" s="2"/>
        <tr r="AH101" s="2"/>
        <tr r="AH166" s="2"/>
        <tr r="AH167" s="2"/>
      </tp>
      <tp t="s">
        <v>#N/A Requesting Data...2785075781</v>
        <stp/>
        <stp>BDP|3410461182776146305</stp>
        <tr r="AP35" s="2"/>
      </tp>
      <tp t="s">
        <v>#N/A Requesting Data...4017314299</v>
        <stp/>
        <stp>BDP|4795645099812864334</stp>
        <tr r="AO98" s="3"/>
        <tr r="AO98" s="3"/>
        <tr r="AO98" s="3"/>
      </tp>
      <tp t="s">
        <v>#N/A Requesting Data...4215900986</v>
        <stp/>
        <stp>BDP|6924037904504954863</stp>
        <tr r="AO22" s="1"/>
      </tp>
      <tp t="s">
        <v>#N/A Requesting Data...2950115437</v>
        <stp/>
        <stp>BDP|8469954563114116924</stp>
        <tr r="AF168" s="2"/>
        <tr r="AF168" s="2"/>
        <tr r="AF168" s="2"/>
        <tr r="AF169" s="2"/>
        <tr r="AF169" s="2"/>
        <tr r="AF169" s="2"/>
      </tp>
      <tp t="s">
        <v>#N/A Requesting Data...2366652290</v>
        <stp/>
        <stp>BDP|6330089951068507193</stp>
        <tr r="AM130" s="1"/>
        <tr r="AM130" s="1"/>
      </tp>
      <tp t="s">
        <v>#N/A Requesting Data...4160336500</v>
        <stp/>
        <stp>BDP|7544749546799731760</stp>
        <tr r="N4" s="1"/>
      </tp>
      <tp t="s">
        <v>#N/A Requesting Data...4102511698</v>
        <stp/>
        <stp>BDP|6533270833389590421</stp>
        <tr r="AA94" s="1"/>
      </tp>
      <tp t="s">
        <v>#N/A Requesting Data...4041281464</v>
        <stp/>
        <stp>BDP|7413309690090337713</stp>
        <tr r="F27" s="5"/>
      </tp>
      <tp t="s">
        <v>#N/A Requesting Data...4234829173</v>
        <stp/>
        <stp>BDP|7838812433996509093</stp>
        <tr r="J22" s="9"/>
      </tp>
      <tp t="s">
        <v>#N/A Requesting Data...2937726121</v>
        <stp/>
        <stp>BDP|8289701637876335009</stp>
        <tr r="W16" s="2"/>
        <tr r="W202" s="2"/>
        <tr r="W94" s="2"/>
        <tr r="W220" s="2"/>
        <tr r="W232" s="2"/>
      </tp>
      <tp t="s">
        <v>#N/A Requesting Data...4276223319</v>
        <stp/>
        <stp>BDP|2622103584770099144</stp>
        <tr r="H54" s="1"/>
        <tr r="H54" s="1"/>
      </tp>
      <tp t="s">
        <v>#N/A N/A</v>
        <stp/>
        <stp>BDP|7872424098516049649</stp>
        <tr r="N127" s="1"/>
      </tp>
      <tp t="s">
        <v>#N/A Requesting Data...4263198992</v>
        <stp/>
        <stp>BDP|6458960525984641375</stp>
        <tr r="BC81" s="2"/>
      </tp>
      <tp t="s">
        <v>#N/A Requesting Data...3634663290</v>
        <stp/>
        <stp>BDP|6528857977240793363</stp>
        <tr r="M21" s="2"/>
        <tr r="M21" s="2"/>
        <tr r="M21" s="2"/>
        <tr r="M45" s="2"/>
        <tr r="M45" s="2"/>
        <tr r="M45" s="2"/>
        <tr r="M83" s="2"/>
        <tr r="M83" s="2"/>
        <tr r="M83" s="2"/>
        <tr r="M141" s="2"/>
        <tr r="M141" s="2"/>
        <tr r="M141" s="2"/>
        <tr r="M148" s="2"/>
        <tr r="M148" s="2"/>
        <tr r="M148" s="2"/>
        <tr r="M177" s="2"/>
        <tr r="M177" s="2"/>
        <tr r="M177" s="2"/>
      </tp>
      <tp t="s">
        <v>#N/A Requesting Data...4200401237</v>
        <stp/>
        <stp>BDP|3130252323991954880</stp>
        <tr r="AF42" s="2"/>
        <tr r="AF42" s="2"/>
        <tr r="AF42" s="2"/>
        <tr r="AF76" s="2"/>
        <tr r="AF76" s="2"/>
        <tr r="AF76" s="2"/>
      </tp>
      <tp t="s">
        <v>#N/A Requesting Data...2498457706</v>
        <stp/>
        <stp>BDP|8926536967474398585</stp>
        <tr r="N33" s="1"/>
        <tr r="N137" s="1"/>
        <tr r="N202" s="1"/>
      </tp>
      <tp t="s">
        <v>#N/A Requesting Data...3986458817</v>
        <stp/>
        <stp>BDP|4130687702871412991</stp>
        <tr r="AK22" s="1"/>
        <tr r="AK22" s="1"/>
        <tr r="AK22" s="1"/>
      </tp>
      <tp t="s">
        <v>#N/A Requesting Data...4003778377</v>
        <stp/>
        <stp>BDP|3219691003307659889</stp>
        <tr r="Q121" s="2"/>
        <tr r="Q186" s="2"/>
        <tr r="Q187" s="2"/>
      </tp>
      <tp t="s">
        <v>#N/A Requesting Data...4286604079</v>
        <stp/>
        <stp>BDP|7675405421612993983</stp>
        <tr r="AS98" s="1"/>
        <tr r="AS99" s="1"/>
        <tr r="AS109" s="1"/>
        <tr r="AS161" s="1"/>
      </tp>
      <tp t="s">
        <v>#N/A Requesting Data...4038932122</v>
        <stp/>
        <stp>BDP|9966136813633613099</stp>
        <tr r="AK144" s="2"/>
        <tr r="AK144" s="2"/>
        <tr r="AK144" s="2"/>
      </tp>
      <tp t="s">
        <v>#N/A Requesting Data...4051798747</v>
        <stp/>
        <stp>BDP|4122050310666450960</stp>
        <tr r="K102" s="1"/>
        <tr r="K108" s="1"/>
      </tp>
      <tp t="s">
        <v>#N/A Requesting Data...4247347504</v>
        <stp/>
        <stp>BDP|9852724313226820372</stp>
        <tr r="AE38" s="1"/>
        <tr r="AE58" s="1"/>
      </tp>
      <tp t="s">
        <v>#N/A Requesting Data...4134300348</v>
        <stp/>
        <stp>BDP|8101733530451238767</stp>
        <tr r="Q3" s="2"/>
      </tp>
      <tp t="s">
        <v>#N/A Requesting Data...3963891473</v>
        <stp/>
        <stp>BDP|6399670892183599054</stp>
        <tr r="AA20" s="1"/>
      </tp>
      <tp t="s">
        <v>#N/A Requesting Data...4221395523</v>
        <stp/>
        <stp>BDP|5200316827376241804</stp>
        <tr r="H104" s="3"/>
        <tr r="H104" s="3"/>
        <tr r="H104" s="3"/>
        <tr r="H26" s="3"/>
        <tr r="H26" s="3"/>
        <tr r="H26" s="3"/>
      </tp>
      <tp t="s">
        <v>#N/A Requesting Data...4042754430</v>
        <stp/>
        <stp>BDP|7557817538411957737</stp>
        <tr r="AP25" s="3"/>
        <tr r="AP25" s="3"/>
        <tr r="AP25" s="3"/>
      </tp>
      <tp t="s">
        <v>#N/A Requesting Data...4135821267</v>
        <stp/>
        <stp>BDP|7421009793000280437</stp>
        <tr r="AU102" s="2"/>
        <tr r="AU102" s="2"/>
      </tp>
      <tp t="s">
        <v>#N/A Requesting Data...4075357022</v>
        <stp/>
        <stp>BDP|9270179310305573672</stp>
        <tr r="J4" s="5"/>
      </tp>
      <tp t="s">
        <v>#N/A Requesting Data...2105498024</v>
        <stp/>
        <stp>BDP|1890385281093656301</stp>
        <tr r="AO100" s="2"/>
        <tr r="AO147" s="2"/>
        <tr r="AO165" s="2"/>
        <tr r="AO221" s="2"/>
      </tp>
      <tp t="s">
        <v>#N/A Requesting Data...4268894723</v>
        <stp/>
        <stp>BDP|4062506000043237858</stp>
        <tr r="AU29" s="3"/>
        <tr r="AU29" s="3"/>
        <tr r="AU35" s="3"/>
        <tr r="AU35" s="3"/>
        <tr r="AU62" s="3"/>
        <tr r="AU62" s="3"/>
        <tr r="AU89" s="3"/>
        <tr r="AU89" s="3"/>
        <tr r="AU95" s="3"/>
        <tr r="AU95" s="3"/>
      </tp>
      <tp t="s">
        <v>#N/A Requesting Data...3972809844</v>
        <stp/>
        <stp>BDP|6065498598635274445</stp>
        <tr r="AL140" s="2"/>
      </tp>
      <tp t="s">
        <v>#N/A Requesting Data...3961021351</v>
        <stp/>
        <stp>BDP|9162158157527004047</stp>
        <tr r="AS56" s="1"/>
        <tr r="L56" s="1"/>
      </tp>
      <tp t="s">
        <v>#N/A Requesting Data...2953336264</v>
        <stp/>
        <stp>BDP|6906769785654954746</stp>
        <tr r="X97" s="1"/>
        <tr r="X96" s="1"/>
        <tr r="X81" s="1"/>
        <tr r="X40" s="1"/>
      </tp>
      <tp t="s">
        <v>#N/A Requesting Data...4163745237</v>
        <stp/>
        <stp>BDP|1776677289785832068</stp>
        <tr r="I24" s="5"/>
      </tp>
      <tp t="s">
        <v>#N/A Requesting Data...4248254106</v>
        <stp/>
        <stp>BDP|1369967674392422723</stp>
        <tr r="E67" s="2"/>
      </tp>
      <tp t="s">
        <v>#N/A Requesting Data...592042369</v>
        <stp/>
        <stp>BDP|8818558761743848239</stp>
        <tr r="K59" s="3"/>
        <tr r="K87" s="3"/>
        <tr r="K99" s="3"/>
      </tp>
      <tp t="s">
        <v>#N/A Requesting Data...4082282566</v>
        <stp/>
        <stp>BDP|9456593744494802660</stp>
        <tr r="AM22" s="3"/>
        <tr r="AM22" s="3"/>
        <tr r="AM22" s="3"/>
      </tp>
      <tp t="s">
        <v>#N/A Requesting Data...4283278328</v>
        <stp/>
        <stp>BDP|9195108378296641382</stp>
        <tr r="V156" s="2"/>
        <tr r="V225" s="2"/>
        <tr r="V23" s="2"/>
        <tr r="V95" s="2"/>
      </tp>
      <tp t="s">
        <v>#N/A Requesting Data...4021977066</v>
        <stp/>
        <stp>BDP|3543114114158312147</stp>
        <tr r="Q194" s="1"/>
      </tp>
      <tp t="s">
        <v>#N/A Requesting Data...3947324707</v>
        <stp/>
        <stp>BDP|9010557016110136753</stp>
        <tr r="H42" s="1"/>
        <tr r="H42" s="1"/>
      </tp>
      <tp t="s">
        <v>#N/A Requesting Data...4121858718</v>
        <stp/>
        <stp>BDP|9838343101732983238</stp>
        <tr r="AA173" s="1"/>
      </tp>
      <tp t="s">
        <v>#N/A Requesting Data...4210733420</v>
        <stp/>
        <stp>BDP|2363325953757727920</stp>
        <tr r="AM76" s="3"/>
        <tr r="AM76" s="3"/>
        <tr r="AM76" s="3"/>
      </tp>
      <tp t="s">
        <v>#N/A Requesting Data...4119671842</v>
        <stp/>
        <stp>BDP|4512810800985692368</stp>
        <tr r="Q15" s="3"/>
      </tp>
      <tp t="s">
        <v>#N/A Requesting Data...3429292624</v>
        <stp/>
        <stp>BDP|6518478243628378461</stp>
        <tr r="J25" s="2"/>
        <tr r="J49" s="2"/>
        <tr r="J108" s="2"/>
        <tr r="J127" s="2"/>
        <tr r="J195" s="2"/>
      </tp>
      <tp t="s">
        <v>#N/A Requesting Data...4165947724</v>
        <stp/>
        <stp>BDP|3521580108415469958</stp>
        <tr r="J68" s="5"/>
      </tp>
      <tp t="s">
        <v>#N/A Requesting Data...4065971319</v>
        <stp/>
        <stp>BDP|4402868123203609732</stp>
        <tr r="AR5" s="3"/>
        <tr r="AR5" s="3"/>
        <tr r="AR67" s="3"/>
        <tr r="AR67" s="3"/>
        <tr r="AR81" s="3"/>
        <tr r="AR81" s="3"/>
        <tr r="AR86" s="3"/>
        <tr r="AR86" s="3"/>
        <tr r="AR94" s="3"/>
        <tr r="AR94" s="3"/>
      </tp>
      <tp t="s">
        <v>#N/A Requesting Data...4055482240</v>
        <stp/>
        <stp>BDP|8853991471255585915</stp>
        <tr r="AT62" s="1"/>
      </tp>
      <tp t="s">
        <v>#N/A Requesting Data...2358404290</v>
        <stp/>
        <stp>BDP|3064553898927138282</stp>
        <tr r="AM14" s="1"/>
        <tr r="AM14" s="1"/>
        <tr r="AM59" s="1"/>
        <tr r="AM59" s="1"/>
      </tp>
      <tp t="s">
        <v>#N/A Requesting Data...4199743660</v>
        <stp/>
        <stp>BDP|3300712003419181743</stp>
        <tr r="AI36" s="3"/>
        <tr r="AI36" s="3"/>
        <tr r="AI36" s="3"/>
      </tp>
      <tp t="s">
        <v>#N/A Requesting Data...4293376126</v>
        <stp/>
        <stp>BDP|9344173932200500178</stp>
        <tr r="Y12" s="5"/>
        <tr r="Y12" s="5"/>
        <tr r="Y12" s="5"/>
      </tp>
      <tp t="s">
        <v>#N/A Requesting Data...3999196776</v>
        <stp/>
        <stp>BDP|2759827343084378018</stp>
        <tr r="N48" s="2"/>
        <tr r="N48" s="2"/>
        <tr r="N48" s="2"/>
        <tr r="N224" s="2"/>
        <tr r="N224" s="2"/>
        <tr r="N224" s="2"/>
      </tp>
      <tp t="s">
        <v>#N/A Requesting Data...4117226299</v>
        <stp/>
        <stp>BDP|5465108439754010997</stp>
        <tr r="AT95" s="1"/>
      </tp>
      <tp t="s">
        <v>#N/A Requesting Data...3965192730</v>
        <stp/>
        <stp>BDP|2324425116625379807</stp>
        <tr r="Y24" s="1"/>
      </tp>
      <tp t="s">
        <v>#N/A Requesting Data...2694698384</v>
        <stp/>
        <stp>BDP|1963960917675511691</stp>
        <tr r="AD23" s="2"/>
        <tr r="AD23" s="2"/>
        <tr r="AD23" s="2"/>
        <tr r="AD95" s="2"/>
        <tr r="AD95" s="2"/>
        <tr r="AD95" s="2"/>
        <tr r="AD156" s="2"/>
        <tr r="AD156" s="2"/>
        <tr r="AD156" s="2"/>
        <tr r="AD225" s="2"/>
        <tr r="AD225" s="2"/>
        <tr r="AD225" s="2"/>
      </tp>
      <tp t="s">
        <v>#N/A Requesting Data...4093071960</v>
        <stp/>
        <stp>BDP|3285684479838405037</stp>
        <tr r="Q22" s="3"/>
      </tp>
      <tp t="s">
        <v>#N/A Requesting Data...4067942693</v>
        <stp/>
        <stp>BDP|9494523292388929799</stp>
        <tr r="M188" s="1"/>
        <tr r="M188" s="1"/>
      </tp>
      <tp t="s">
        <v>#N/A Requesting Data...4103892092</v>
        <stp/>
        <stp>BDP|4375180108826346949</stp>
        <tr r="AH33" s="3"/>
        <tr r="AH33" s="3"/>
        <tr r="AH33" s="3"/>
        <tr r="AH41" s="3"/>
        <tr r="AH41" s="3"/>
        <tr r="AH41" s="3"/>
        <tr r="AH42" s="3"/>
        <tr r="AH42" s="3"/>
        <tr r="AH42" s="3"/>
        <tr r="AH50" s="3"/>
        <tr r="AH50" s="3"/>
        <tr r="AH50" s="3"/>
        <tr r="AH60" s="3"/>
        <tr r="AH60" s="3"/>
        <tr r="AH60" s="3"/>
        <tr r="AH75" s="3"/>
        <tr r="AH75" s="3"/>
        <tr r="AH75" s="3"/>
      </tp>
      <tp t="s">
        <v>#N/A Requesting Data...4167766796</v>
        <stp/>
        <stp>BDP|4420387838529119713</stp>
        <tr r="AN17" s="3"/>
        <tr r="AN17" s="3"/>
      </tp>
      <tp t="s">
        <v>#N/A Requesting Data...4001783655</v>
        <stp/>
        <stp>BDP|1818862226134945554</stp>
        <tr r="AM189" s="1"/>
      </tp>
      <tp t="s">
        <v>#N/A Requesting Data...4035882925</v>
        <stp/>
        <stp>BDP|2123835140153607703</stp>
        <tr r="Q98" s="3"/>
      </tp>
      <tp t="s">
        <v>#N/A Requesting Data...3579678430</v>
        <stp/>
        <stp>BDP|6623415934659003274</stp>
        <tr r="AP42" s="3"/>
        <tr r="AP42" s="3"/>
        <tr r="AP42" s="3"/>
        <tr r="AP50" s="3"/>
        <tr r="AP50" s="3"/>
        <tr r="AP50" s="3"/>
        <tr r="AP33" s="3"/>
        <tr r="AP33" s="3"/>
        <tr r="AP33" s="3"/>
        <tr r="AP41" s="3"/>
        <tr r="AP41" s="3"/>
        <tr r="AP41" s="3"/>
        <tr r="AP60" s="3"/>
        <tr r="AP60" s="3"/>
        <tr r="AP60" s="3"/>
        <tr r="AP75" s="3"/>
        <tr r="AP75" s="3"/>
        <tr r="AP75" s="3"/>
      </tp>
      <tp t="s">
        <v>#N/A Requesting Data...4126743662</v>
        <stp/>
        <stp>BDP|3632701964419247147</stp>
        <tr r="Y37" s="5"/>
        <tr r="Y37" s="5"/>
        <tr r="Y37" s="5"/>
      </tp>
      <tp t="s">
        <v>#N/A Requesting Data...3576824748</v>
        <stp/>
        <stp>BDP|1177833596109971396</stp>
        <tr r="V32" s="2"/>
        <tr r="V233" s="2"/>
        <tr r="V223" s="2"/>
      </tp>
      <tp t="s">
        <v>#N/A Requesting Data...2392453561</v>
        <stp/>
        <stp>BDP|1759965401722640027</stp>
        <tr r="I34" s="1"/>
        <tr r="I138" s="1"/>
        <tr r="I200" s="1"/>
      </tp>
      <tp t="s">
        <v>#N/A Requesting Data...3469470954</v>
        <stp/>
        <stp>BDP|8941183843181544635</stp>
        <tr r="AR41" s="2"/>
        <tr r="AR75" s="2"/>
        <tr r="AR115" s="2"/>
        <tr r="AR138" s="2"/>
        <tr r="AR200" s="2"/>
      </tp>
      <tp t="s">
        <v>#N/A Requesting Data...3785084909</v>
        <stp/>
        <stp>BDP|5551479282805787625</stp>
        <tr r="AS144" s="1"/>
        <tr r="L144" s="1"/>
        <tr r="L144" s="1"/>
      </tp>
      <tp t="s">
        <v>#N/A N/A</v>
        <stp/>
        <stp>BDP|9420905442887274911</stp>
        <tr r="J50" s="1"/>
      </tp>
      <tp t="s">
        <v>#N/A Requesting Data...3782252369</v>
        <stp/>
        <stp>BDP|8802998961099067453</stp>
        <tr r="V13" s="1"/>
      </tp>
      <tp t="s">
        <v>#N/A Requesting Data...4235500635</v>
        <stp/>
        <stp>BDP|8487076002195326770</stp>
        <tr r="AM150" s="1"/>
      </tp>
      <tp t="s">
        <v>#N/A Requesting Data...3858037317</v>
        <stp/>
        <stp>BDP|8054939006169466247</stp>
        <tr r="I77" s="1"/>
        <tr r="I171" s="1"/>
      </tp>
      <tp t="s">
        <v>#N/A Requesting Data...3007171722</v>
        <stp/>
        <stp>BDP|7489176997967233235</stp>
        <tr r="AE126" s="1"/>
        <tr r="AE168" s="1"/>
      </tp>
      <tp t="s">
        <v>#N/A Requesting Data...4127516607</v>
        <stp/>
        <stp>BDP|2235447511555025822</stp>
        <tr r="N59" s="2"/>
        <tr r="N59" s="2"/>
      </tp>
      <tp t="s">
        <v>#N/A Requesting Data...4240172957</v>
        <stp/>
        <stp>BDP|7633569978877813853</stp>
        <tr r="Q176" s="2"/>
      </tp>
      <tp t="s">
        <v>#N/A Requesting Data...4079680190</v>
        <stp/>
        <stp>BDP|6150189758850759831</stp>
        <tr r="Q47" s="1"/>
      </tp>
      <tp t="s">
        <v>#N/A Requesting Data...4226935804</v>
        <stp/>
        <stp>BDP|1256691579673638912</stp>
        <tr r="AC15" s="3"/>
        <tr r="AC15" s="3"/>
        <tr r="AC15" s="3"/>
      </tp>
      <tp t="s">
        <v>#N/A Requesting Data...4202818479</v>
        <stp/>
        <stp>BDP|2108112281242162353</stp>
        <tr r="AL20" s="1"/>
      </tp>
      <tp t="s">
        <v>#N/A Requesting Data...4132908165</v>
        <stp/>
        <stp>BDP|5662260190706023257</stp>
        <tr r="E56" s="3"/>
        <tr r="E68" s="3"/>
      </tp>
      <tp t="s">
        <v>#N/A N/A</v>
        <stp/>
        <stp>BDP|6130584194956083681</stp>
        <tr r="N48" s="1"/>
      </tp>
      <tp t="s">
        <v>#N/A Requesting Data...4180552973</v>
        <stp/>
        <stp>BDP|9192300220785007749</stp>
        <tr r="AM21" s="1"/>
        <tr r="AM21" s="1"/>
      </tp>
      <tp t="s">
        <v>#N/A Requesting Data...4019720271</v>
        <stp/>
        <stp>BDP|9455958577394311908</stp>
        <tr r="AM10" s="3"/>
        <tr r="AM10" s="3"/>
        <tr r="AM10" s="3"/>
      </tp>
      <tp t="s">
        <v>#N/A Requesting Data...4120312090</v>
        <stp/>
        <stp>BDP|7620688568035283814</stp>
        <tr r="AJ62" s="2"/>
      </tp>
      <tp t="s">
        <v>#N/A Requesting Data...3527186460</v>
        <stp/>
        <stp>BDP|2791575163579396256</stp>
        <tr r="M25" s="2"/>
        <tr r="M25" s="2"/>
        <tr r="M25" s="2"/>
        <tr r="M49" s="2"/>
        <tr r="M49" s="2"/>
        <tr r="M49" s="2"/>
        <tr r="M108" s="2"/>
        <tr r="M108" s="2"/>
        <tr r="M108" s="2"/>
        <tr r="M127" s="2"/>
        <tr r="M127" s="2"/>
        <tr r="M127" s="2"/>
        <tr r="M195" s="2"/>
        <tr r="M195" s="2"/>
        <tr r="M195" s="2"/>
      </tp>
      <tp t="s">
        <v>#N/A Requesting Data...2920806457</v>
        <stp/>
        <stp>BDP|3938695366389161025</stp>
        <tr r="Z39" s="1"/>
      </tp>
      <tp t="s">
        <v>#N/A Requesting Data...4001577344</v>
        <stp/>
        <stp>BDP|9277315802700077044</stp>
        <tr r="AR13" s="3"/>
        <tr r="AR13" s="3"/>
        <tr r="AR13" s="3"/>
      </tp>
      <tp t="s">
        <v>#N/A Requesting Data...4084659270</v>
        <stp/>
        <stp>BDP|3212780995606559008</stp>
        <tr r="Y50" s="1"/>
      </tp>
      <tp t="s">
        <v>#N/A Requesting Data...3952776956</v>
        <stp/>
        <stp>BDP|4494385654079556073</stp>
        <tr r="AL165" s="1"/>
      </tp>
      <tp t="s">
        <v>#N/A Requesting Data...4217729041</v>
        <stp/>
        <stp>BDP|8672774862427893514</stp>
        <tr r="AI234" s="2"/>
        <tr r="AI235" s="2"/>
        <tr r="AI236" s="2"/>
      </tp>
      <tp t="s">
        <v>#N/A Requesting Data...3919217552</v>
        <stp/>
        <stp>BDP|7462559799288626842</stp>
        <tr r="W199" s="2"/>
      </tp>
      <tp t="s">
        <v>#N/A Requesting Data...4230981783</v>
        <stp/>
        <stp>BDP|2448450118849031530</stp>
        <tr r="AO24" s="2"/>
      </tp>
      <tp t="s">
        <v>#N/A Requesting Data...3976353198</v>
        <stp/>
        <stp>BDP|2861010903920960996</stp>
        <tr r="V114" s="1"/>
      </tp>
      <tp t="s">
        <v>#N/A Requesting Data...4019987822</v>
        <stp/>
        <stp>BDP|1214633889941280500</stp>
        <tr r="V152" s="1"/>
      </tp>
      <tp t="s">
        <v>#N/A Requesting Data...4284369271</v>
        <stp/>
        <stp>BDP|3927973112111148170</stp>
        <tr r="Z206" s="1"/>
      </tp>
      <tp t="s">
        <v>#N/A Requesting Data...3924055032</v>
        <stp/>
        <stp>BDP|5913223996574191169</stp>
        <tr r="J85" s="5"/>
      </tp>
      <tp t="s">
        <v>#N/A Requesting Data...3834655493</v>
        <stp/>
        <stp>BDP|8605001330414578495</stp>
        <tr r="AL89" s="1"/>
        <tr r="AL100" s="1"/>
        <tr r="AL106" s="1"/>
        <tr r="AL177" s="1"/>
      </tp>
      <tp t="s">
        <v>#N/A Requesting Data...2971311791</v>
        <stp/>
        <stp>BDP|9621230269674172275</stp>
        <tr r="I41" s="2"/>
        <tr r="I75" s="2"/>
        <tr r="I115" s="2"/>
        <tr r="I138" s="2"/>
        <tr r="I200" s="2"/>
      </tp>
      <tp t="s">
        <v>#N/A Requesting Data...3851883698</v>
        <stp/>
        <stp>BDP|7846203951903008838</stp>
        <tr r="M142" s="2"/>
        <tr r="M142" s="2"/>
      </tp>
      <tp t="s">
        <v>#N/A Requesting Data...4088684969</v>
        <stp/>
        <stp>BDP|6509003806599171498</stp>
        <tr r="AD27" s="3"/>
        <tr r="AD27" s="3"/>
        <tr r="AD27" s="3"/>
      </tp>
      <tp t="s">
        <v>#N/A Requesting Data...4014805595</v>
        <stp/>
        <stp>BDP|9087208749850419461</stp>
        <tr r="L199" s="2"/>
        <tr r="L199" s="2"/>
        <tr r="L199" s="2"/>
      </tp>
      <tp t="s">
        <v>#N/A Requesting Data...4093897271</v>
        <stp/>
        <stp>BDP|4432874339886221235</stp>
        <tr r="L64" s="1"/>
        <tr r="L64" s="1"/>
        <tr r="AS64" s="1"/>
      </tp>
      <tp t="s">
        <v>#N/A Requesting Data...2723699267</v>
        <stp/>
        <stp>BDP|3102595667102187957</stp>
        <tr r="Q112" s="2"/>
        <tr r="Q150" s="2"/>
        <tr r="Q217" s="2"/>
        <tr r="Q230" s="2"/>
      </tp>
      <tp t="s">
        <v>#N/A Requesting Data...2720309939</v>
        <stp/>
        <stp>BDP|8570498467099557851</stp>
        <tr r="BC41" s="2"/>
        <tr r="BC75" s="2"/>
        <tr r="BC115" s="2"/>
        <tr r="BC138" s="2"/>
        <tr r="BC200" s="2"/>
      </tp>
      <tp t="s">
        <v>#N/A Requesting Data...4167803242</v>
        <stp/>
        <stp>BDP|8380886598462816006</stp>
        <tr r="H90" s="1"/>
        <tr r="H90" s="1"/>
      </tp>
      <tp t="s">
        <v>#N/A N/A</v>
        <stp/>
        <stp>BDP|4974920204957536111</stp>
        <tr r="J187" s="1"/>
      </tp>
      <tp t="s">
        <v>#N/A Requesting Data...4090951039</v>
        <stp/>
        <stp>BDP|5086179230595498982</stp>
        <tr r="AQ62" s="2"/>
      </tp>
      <tp t="s">
        <v>#N/A Requesting Data...4122546029</v>
        <stp/>
        <stp>BDP|4213768486112043292</stp>
        <tr r="W144" s="2"/>
      </tp>
      <tp t="s">
        <v>#N/A Requesting Data...4002312213</v>
        <stp/>
        <stp>BDP|5855559301598197361</stp>
        <tr r="AF102" s="3"/>
        <tr r="AF102" s="3"/>
      </tp>
      <tp t="s">
        <v>#N/A Requesting Data...4150332606</v>
        <stp/>
        <stp>BDP|3803513929357371884</stp>
        <tr r="V129" s="2"/>
      </tp>
      <tp t="s">
        <v>#N/A Requesting Data...4092155313</v>
        <stp/>
        <stp>BDP|3466133221193545883</stp>
        <tr r="AQ26" s="2"/>
        <tr r="AQ52" s="2"/>
      </tp>
      <tp t="s">
        <v>#N/A Requesting Data...3152515041</v>
        <stp/>
        <stp>BDP|5699248261053940917</stp>
        <tr r="AL9" s="2"/>
        <tr r="AL43" s="2"/>
        <tr r="AL77" s="2"/>
        <tr r="AL159" s="2"/>
        <tr r="AL172" s="2"/>
        <tr r="AL173" s="2"/>
      </tp>
      <tp t="s">
        <v>#N/A Requesting Data...4024939416</v>
        <stp/>
        <stp>BDP|4208673497540052091</stp>
        <tr r="W55" s="2"/>
      </tp>
      <tp t="s">
        <v>#N/A Requesting Data...3695711851</v>
        <stp/>
        <stp>BDP|7790172998654785040</stp>
        <tr r="AM3" s="3"/>
        <tr r="AM3" s="3"/>
        <tr r="AM3" s="3"/>
        <tr r="AM74" s="3"/>
        <tr r="AM74" s="3"/>
        <tr r="AM74" s="3"/>
        <tr r="AM51" s="3"/>
        <tr r="AM51" s="3"/>
        <tr r="AM51" s="3"/>
        <tr r="AM64" s="3"/>
        <tr r="AM64" s="3"/>
        <tr r="AM64" s="3"/>
      </tp>
      <tp t="s">
        <v>#N/A Requesting Data...4228859541</v>
        <stp/>
        <stp>BDP|5595807876300106198</stp>
        <tr r="AS73" s="2"/>
        <tr r="AS111" s="2"/>
        <tr r="AS180" s="2"/>
        <tr r="AS181" s="2"/>
      </tp>
      <tp t="s">
        <v>#N/A Requesting Data...4241545600</v>
        <stp/>
        <stp>BDP|9749440159587426454</stp>
        <tr r="BC73" s="2"/>
        <tr r="BC111" s="2"/>
        <tr r="BC181" s="2"/>
      </tp>
      <tp t="s">
        <v>#N/A Requesting Data...4184820278</v>
        <stp/>
        <stp>BDP|3005737594137560197</stp>
        <tr r="AO48" s="2"/>
        <tr r="AO224" s="2"/>
      </tp>
      <tp t="s">
        <v>#N/A Requesting Data...4147909078</v>
        <stp/>
        <stp>BDP|6540106997426075397</stp>
        <tr r="W98" s="3"/>
      </tp>
      <tp t="s">
        <v>#N/A Requesting Data...2407403627</v>
        <stp/>
        <stp>BDP|7725787375489784552</stp>
        <tr r="AE18" s="1"/>
      </tp>
      <tp t="s">
        <v>#N/A Requesting Data...4026312014</v>
        <stp/>
        <stp>BDP|6211398039275353893</stp>
        <tr r="I48" s="3"/>
        <tr r="I48" s="3"/>
        <tr r="I48" s="3"/>
      </tp>
      <tp t="s">
        <v>#N/A Requesting Data...3470390032</v>
        <stp/>
        <stp>BDP|9201733759518390832</stp>
        <tr r="AT39" s="3"/>
        <tr r="AT39" s="3"/>
        <tr r="AT39" s="3"/>
      </tp>
      <tp t="s">
        <v>#N/A Requesting Data...4243945904</v>
        <stp/>
        <stp>BDP|5521583142969158660</stp>
        <tr r="AK109" s="2"/>
        <tr r="AK109" s="2"/>
        <tr r="AK109" s="2"/>
      </tp>
      <tp t="s">
        <v>#N/A Requesting Data...4150828837</v>
        <stp/>
        <stp>BDP|2920459286293652641</stp>
        <tr r="AS38" s="2"/>
        <tr r="AS71" s="2"/>
      </tp>
      <tp t="s">
        <v>#N/A Requesting Data...4246343554</v>
        <stp/>
        <stp>BDP|7286599582904279532</stp>
        <tr r="AP80" s="3"/>
        <tr r="AP80" s="3"/>
        <tr r="AP80" s="3"/>
      </tp>
      <tp t="s">
        <v>#N/A Requesting Data...4052949846</v>
        <stp/>
        <stp>BDP|8026403578549534958</stp>
        <tr r="AS14" s="3"/>
        <tr r="AS14" s="3"/>
        <tr r="AS14" s="3"/>
      </tp>
      <tp t="s">
        <v>#N/A Requesting Data...4115291337</v>
        <stp/>
        <stp>BDP|2807467330148010666</stp>
        <tr r="AS42" s="1"/>
        <tr r="L42" s="1"/>
        <tr r="L42" s="1"/>
      </tp>
      <tp t="s">
        <v>#N/A Requesting Data...4231461335</v>
        <stp/>
        <stp>BDP|2330643384275970225</stp>
        <tr r="BC43" s="3"/>
        <tr r="BC61" s="3"/>
        <tr r="BC69" s="3"/>
        <tr r="BC77" s="3"/>
      </tp>
      <tp t="s">
        <v>#N/A Requesting Data...4204826282</v>
        <stp/>
        <stp>BDP|3413403825437809915</stp>
        <tr r="W130" s="1"/>
      </tp>
      <tp t="s">
        <v>#N/A Requesting Data...4075923064</v>
        <stp/>
        <stp>BDP|7420317388580147747</stp>
        <tr r="AD167" s="1"/>
      </tp>
      <tp t="s">
        <v>#N/A Requesting Data...4270455063</v>
        <stp/>
        <stp>BDP|9012598136071727509</stp>
        <tr r="I85" s="2"/>
      </tp>
      <tp t="s">
        <v>#N/A Requesting Data...4128645417</v>
        <stp/>
        <stp>BDP|8771072739640449052</stp>
        <tr r="AC54" s="3"/>
        <tr r="AC54" s="3"/>
        <tr r="AC54" s="3"/>
      </tp>
      <tp t="s">
        <v>#N/A Requesting Data...4122174999</v>
        <stp/>
        <stp>BDP|2339718690991329694</stp>
        <tr r="H61" s="1"/>
        <tr r="H61" s="1"/>
      </tp>
      <tp t="s">
        <v>#N/A Requesting Data...4091472827</v>
        <stp/>
        <stp>BDP|8240656379334166670</stp>
        <tr r="AL84" s="3"/>
        <tr r="AL84" s="3"/>
        <tr r="AL84" s="3"/>
      </tp>
      <tp t="s">
        <v>#N/A Requesting Data...4121239049</v>
        <stp/>
        <stp>BDP|9648676413646266385</stp>
        <tr r="Y64" s="1"/>
      </tp>
      <tp t="s">
        <v>#N/A Requesting Data...4049877471</v>
        <stp/>
        <stp>BDP|1905800483783044925</stp>
        <tr r="BC166" s="2"/>
      </tp>
      <tp t="s">
        <v>#N/A Requesting Data...4166324647</v>
        <stp/>
        <stp>BDP|5875817162903328312</stp>
        <tr r="Y123" s="1"/>
        <tr r="Y185" s="1"/>
      </tp>
      <tp t="s">
        <v>#N/A Requesting Data...1925205618</v>
        <stp/>
        <stp>BDP|8266308178763757444</stp>
        <tr r="Q68" s="2"/>
        <tr r="Q131" s="2"/>
        <tr r="Q153" s="2"/>
      </tp>
      <tp t="s">
        <v>#N/A Requesting Data...3014153240</v>
        <stp/>
        <stp>BDP|4950519382092258011</stp>
        <tr r="F146" s="2"/>
      </tp>
      <tp t="s">
        <v>#N/A Requesting Data...3798187428</v>
        <stp/>
        <stp>BDP|1158582770381467949</stp>
        <tr r="Q4" s="2"/>
        <tr r="Q78" s="2"/>
        <tr r="Q110" s="2"/>
        <tr r="Q161" s="2"/>
        <tr r="Q162" s="2"/>
        <tr r="Q229" s="2"/>
      </tp>
      <tp t="s">
        <v>#N/A Requesting Data...4185925679</v>
        <stp/>
        <stp>BDP|8360024148501393635</stp>
        <tr r="Q29" s="3"/>
        <tr r="Q35" s="3"/>
        <tr r="Q62" s="3"/>
        <tr r="Q89" s="3"/>
        <tr r="Q95" s="3"/>
      </tp>
      <tp t="s">
        <v>#N/A Requesting Data...4229190497</v>
        <stp/>
        <stp>BDP|9870492476742987370</stp>
        <tr r="V153" s="1"/>
        <tr r="V191" s="1"/>
        <tr r="V8" s="1"/>
      </tp>
      <tp t="s">
        <v>#N/A Requesting Data...4240175606</v>
        <stp/>
        <stp>BDP|9205324958940065416</stp>
        <tr r="M84" s="1"/>
        <tr r="M84" s="1"/>
      </tp>
      <tp t="s">
        <v>#N/A Requesting Data...4068290348</v>
        <stp/>
        <stp>BDP|9561280455895428050</stp>
        <tr r="F12" s="2"/>
      </tp>
      <tp t="s">
        <v>#N/A Requesting Data...4170304765</v>
        <stp/>
        <stp>BDP|7480716708138261366</stp>
        <tr r="Q79" s="2"/>
      </tp>
      <tp t="s">
        <v>#N/A Requesting Data...4114411636</v>
        <stp/>
        <stp>BDP|7207901016085575189</stp>
        <tr r="Y76" s="5"/>
        <tr r="Y76" s="5"/>
        <tr r="Y76" s="5"/>
      </tp>
      <tp t="s">
        <v>#N/A Requesting Data...4117456501</v>
        <stp/>
        <stp>BDP|8859297162202338592</stp>
        <tr r="AD124" s="2"/>
        <tr r="AD124" s="2"/>
        <tr r="AD124" s="2"/>
        <tr r="AD188" s="2"/>
        <tr r="AD188" s="2"/>
        <tr r="AD188" s="2"/>
        <tr r="AD189" s="2"/>
        <tr r="AD189" s="2"/>
        <tr r="AD189" s="2"/>
      </tp>
      <tp t="s">
        <v>#N/A Requesting Data...2882200295</v>
        <stp/>
        <stp>BDP|7059393315596211873</stp>
        <tr r="AM144" s="1"/>
        <tr r="AM144" s="1"/>
      </tp>
      <tp t="s">
        <v>#N/A Requesting Data...4177655829</v>
        <stp/>
        <stp>BDP|7223294951759397209</stp>
        <tr r="L182" s="1"/>
        <tr r="L182" s="1"/>
        <tr r="AS182" s="1"/>
      </tp>
      <tp t="s">
        <v>#N/A Requesting Data...2987284748</v>
        <stp/>
        <stp>BDP|9051486651876591552</stp>
        <tr r="H186" s="1"/>
      </tp>
      <tp t="s">
        <v>#N/A Requesting Data...3256070605</v>
        <stp/>
        <stp>BDP|1496125981280782395</stp>
        <tr r="AN3" s="3"/>
        <tr r="AN3" s="3"/>
        <tr r="AN3" s="3"/>
        <tr r="AN64" s="3"/>
        <tr r="AN64" s="3"/>
        <tr r="AN64" s="3"/>
        <tr r="AN74" s="3"/>
        <tr r="AN74" s="3"/>
        <tr r="AN74" s="3"/>
        <tr r="AN51" s="3"/>
        <tr r="AN51" s="3"/>
        <tr r="AN51" s="3"/>
      </tp>
      <tp t="s">
        <v>#N/A Requesting Data...4124674288</v>
        <stp/>
        <stp>BDP|1971318489918109995</stp>
        <tr r="W103" s="3"/>
      </tp>
      <tp t="s">
        <v>#N/A Requesting Data...4286163707</v>
        <stp/>
        <stp>BDP|4928629155408542428</stp>
        <tr r="AK7" s="1"/>
        <tr r="AK7" s="1"/>
        <tr r="AK7" s="1"/>
      </tp>
      <tp t="s">
        <v>#N/A Requesting Data...4092503307</v>
        <stp/>
        <stp>BDP|5525899496606594961</stp>
        <tr r="AJ102" s="3"/>
        <tr r="AJ102" s="3"/>
        <tr r="AJ102" s="3"/>
      </tp>
      <tp t="s">
        <v>#N/A Requesting Data...4193147061</v>
        <stp/>
        <stp>BDP|6747063634409840743</stp>
        <tr r="L173" s="1"/>
        <tr r="L173" s="1"/>
        <tr r="AS173" s="1"/>
      </tp>
      <tp t="s">
        <v>#N/A Requesting Data...4246387404</v>
        <stp/>
        <stp>BDP|2174132794532844373</stp>
        <tr r="AO158" s="1"/>
        <tr r="AO41" s="1"/>
      </tp>
      <tp t="s">
        <v>#N/A Requesting Data...4257374043</v>
        <stp/>
        <stp>BDP|5522971563375045483</stp>
        <tr r="N110" s="3"/>
        <tr r="N110" s="3"/>
        <tr r="N110" s="3"/>
        <tr r="N106" s="3"/>
        <tr r="N106" s="3"/>
        <tr r="N106" s="3"/>
        <tr r="N107" s="3"/>
        <tr r="N107" s="3"/>
        <tr r="N107" s="3"/>
        <tr r="N108" s="3"/>
        <tr r="N108" s="3"/>
        <tr r="N108" s="3"/>
        <tr r="N109" s="3"/>
        <tr r="N109" s="3"/>
        <tr r="N109" s="3"/>
      </tp>
      <tp t="s">
        <v>#N/A Requesting Data...4197738562</v>
        <stp/>
        <stp>BDP|3010315486002965175</stp>
        <tr r="AQ128" s="2"/>
        <tr r="AQ227" s="2"/>
      </tp>
      <tp t="s">
        <v>#N/A Requesting Data...4230184990</v>
        <stp/>
        <stp>BDP|4705679587874675580</stp>
        <tr r="AH42" s="2"/>
        <tr r="AH76" s="2"/>
      </tp>
      <tp t="s">
        <v>#N/A Requesting Data...4170368282</v>
        <stp/>
        <stp>BDP|6947287558238313236</stp>
        <tr r="V76" s="3"/>
      </tp>
      <tp t="s">
        <v>#N/A Requesting Data...2746716322</v>
        <stp/>
        <stp>BDP|6347143219894349932</stp>
        <tr r="Q48" s="1"/>
      </tp>
      <tp t="s">
        <v>#N/A Requesting Data...2499988669</v>
        <stp/>
        <stp>BDP|7973621809039885347</stp>
        <tr r="AI142" s="2"/>
      </tp>
      <tp t="s">
        <v>#N/A Requesting Data...4047556651</v>
        <stp/>
        <stp>BDP|3811985821503691091</stp>
        <tr r="AH24" s="3"/>
        <tr r="AH24" s="3"/>
        <tr r="AH24" s="3"/>
        <tr r="AH79" s="3"/>
        <tr r="AH79" s="3"/>
        <tr r="AH79" s="3"/>
      </tp>
      <tp t="s">
        <v>#N/A Requesting Data...3609631698</v>
        <stp/>
        <stp>BDP|4837494745056394995</stp>
        <tr r="Q111" s="1"/>
      </tp>
      <tp t="s">
        <v>#N/A Requesting Data...4112445725</v>
        <stp/>
        <stp>BDP|9588566712520966666</stp>
        <tr r="I45" s="1"/>
      </tp>
      <tp t="s">
        <v>#N/A Requesting Data...4266513820</v>
        <stp/>
        <stp>BDP|6873406675507761948</stp>
        <tr r="AU31" s="2"/>
        <tr r="AU31" s="2"/>
      </tp>
      <tp t="s">
        <v>#N/A Requesting Data...4173050607</v>
        <stp/>
        <stp>BDP|3695642516546831927</stp>
        <tr r="L56" s="2"/>
        <tr r="L56" s="2"/>
        <tr r="L56" s="2"/>
        <tr r="L98" s="2"/>
        <tr r="L98" s="2"/>
        <tr r="L98" s="2"/>
      </tp>
      <tp t="s">
        <v>#N/A Requesting Data...2765463918</v>
        <stp/>
        <stp>BDP|3967884017483091285</stp>
        <tr r="AD3" s="3"/>
        <tr r="AD3" s="3"/>
        <tr r="AD3" s="3"/>
        <tr r="AD51" s="3"/>
        <tr r="AD51" s="3"/>
        <tr r="AD51" s="3"/>
        <tr r="AD64" s="3"/>
        <tr r="AD64" s="3"/>
        <tr r="AD64" s="3"/>
        <tr r="AD74" s="3"/>
        <tr r="AD74" s="3"/>
        <tr r="AD74" s="3"/>
      </tp>
      <tp t="s">
        <v>#N/A Requesting Data...3141811078</v>
        <stp/>
        <stp>BDP|9842617361733209149</stp>
        <tr r="BC4" s="2"/>
        <tr r="BC78" s="2"/>
        <tr r="BC110" s="2"/>
        <tr r="BC161" s="2"/>
        <tr r="BC162" s="2"/>
        <tr r="BC229" s="2"/>
      </tp>
      <tp t="s">
        <v>#N/A Requesting Data...3777143807</v>
        <stp/>
        <stp>BDP|5530760960179442699</stp>
        <tr r="AI74" s="2"/>
        <tr r="AI113" s="2"/>
        <tr r="AI154" s="2"/>
        <tr r="AI193" s="2"/>
        <tr r="AI194" s="2"/>
        <tr r="AI216" s="2"/>
        <tr r="AI228" s="2"/>
      </tp>
      <tp t="s">
        <v>#N/A Requesting Data...4223340131</v>
        <stp/>
        <stp>BDP|4786124139938712555</stp>
        <tr r="AR31" s="2"/>
      </tp>
      <tp t="s">
        <v>#N/A Requesting Data...4118361047</v>
        <stp/>
        <stp>BDP|6736176025189249791</stp>
        <tr r="AK63" s="3"/>
        <tr r="AK63" s="3"/>
        <tr r="AK63" s="3"/>
        <tr r="AK90" s="3"/>
        <tr r="AK90" s="3"/>
        <tr r="AK90" s="3"/>
      </tp>
      <tp t="s">
        <v>#N/A Requesting Data...4075205826</v>
        <stp/>
        <stp>BDP|8557180150574676356</stp>
        <tr r="J103" s="3"/>
        <tr r="J103" s="3"/>
      </tp>
      <tp t="s">
        <v>#N/A Requesting Data...4100280569</v>
        <stp/>
        <stp>BDP|6459118489063498765</stp>
        <tr r="AN139" s="2"/>
      </tp>
      <tp t="s">
        <v>#N/A Requesting Data...4043105358</v>
        <stp/>
        <stp>BDP|9107493866633402345</stp>
        <tr r="AA73" s="1"/>
      </tp>
      <tp t="s">
        <v>#N/A Requesting Data...3274268094</v>
        <stp/>
        <stp>BDP|3903656173251938887</stp>
        <tr r="E112" s="1"/>
        <tr r="E66" s="1"/>
      </tp>
      <tp t="s">
        <v>#N/A Requesting Data...4227971689</v>
        <stp/>
        <stp>BDP|3014125638779607320</stp>
        <tr r="H78" s="1"/>
      </tp>
      <tp t="s">
        <v>#N/A Requesting Data...4133407532</v>
        <stp/>
        <stp>BDP|9412337210803027398</stp>
        <tr r="Y116" s="1"/>
      </tp>
      <tp t="s">
        <v>#N/A Requesting Data...4088033419</v>
        <stp/>
        <stp>BDP|7188999224627274004</stp>
        <tr r="AD132" s="2"/>
        <tr r="AD132" s="2"/>
        <tr r="AD132" s="2"/>
      </tp>
      <tp t="s">
        <v>#N/A Requesting Data...3336555171</v>
        <stp/>
        <stp>BDP|4858337194347115204</stp>
        <tr r="N130" s="1"/>
      </tp>
      <tp t="s">
        <v>#N/A Requesting Data...4294121644</v>
        <stp/>
        <stp>BDP|3976022006401025934</stp>
        <tr r="M43" s="1"/>
        <tr r="M43" s="1"/>
      </tp>
      <tp t="s">
        <v>#N/A Requesting Data...4242318905</v>
        <stp/>
        <stp>BDP|2561857967395908205</stp>
        <tr r="V188" s="1"/>
      </tp>
      <tp t="s">
        <v>#N/A Requesting Data...4075039541</v>
        <stp/>
        <stp>BDP|7825055492762461750</stp>
        <tr r="H3" s="5"/>
      </tp>
      <tp t="s">
        <v>#N/A Requesting Data...4093720012</v>
        <stp/>
        <stp>BDP|8839537315155462245</stp>
        <tr r="AL52" s="1"/>
      </tp>
      <tp t="s">
        <v>#N/A Requesting Data...3504320032</v>
        <stp/>
        <stp>BDP|5845923415430797672</stp>
        <tr r="AL207" s="1"/>
      </tp>
      <tp t="s">
        <v>#N/A Requesting Data...4068364112</v>
        <stp/>
        <stp>BDP|6686876409356432336</stp>
        <tr r="AK173" s="1"/>
        <tr r="AK173" s="1"/>
        <tr r="AK173" s="1"/>
      </tp>
      <tp t="s">
        <v>#N/A N/A</v>
        <stp/>
        <stp>BDP|8514719629440302611</stp>
        <tr r="D2" s="10"/>
      </tp>
      <tp t="s">
        <v>#N/A Requesting Data...4286851386</v>
        <stp/>
        <stp>BDP|8396471758511077336</stp>
        <tr r="H23" s="5"/>
      </tp>
      <tp t="s">
        <v>#N/A Requesting Data...4248201615</v>
        <stp/>
        <stp>BDP|1985173273158643442</stp>
        <tr r="Q78" s="3"/>
      </tp>
      <tp t="s">
        <v>#N/A Requesting Data...4291666864</v>
        <stp/>
        <stp>BDP|6317640283406293593</stp>
        <tr r="AR54" s="2"/>
      </tp>
      <tp t="s">
        <v>#N/A Requesting Data...3378700666</v>
        <stp/>
        <stp>BDP|2199521778629387279</stp>
        <tr r="H207" s="1"/>
      </tp>
      <tp t="s">
        <v>#N/A Requesting Data...3688167817</v>
        <stp/>
        <stp>BDP|4243064129779606449</stp>
        <tr r="BC157" s="2"/>
      </tp>
      <tp t="s">
        <v>#N/A Requesting Data...4074425188</v>
        <stp/>
        <stp>BDP|4514784477797778824</stp>
        <tr r="K63" s="3"/>
        <tr r="K90" s="3"/>
      </tp>
      <tp t="s">
        <v>#N/A Requesting Data...4031435765</v>
        <stp/>
        <stp>BDP|9558041203573923142</stp>
        <tr r="H18" s="2"/>
        <tr r="H18" s="2"/>
        <tr r="H18" s="2"/>
        <tr r="AT18" s="2"/>
        <tr r="AT18" s="2"/>
        <tr r="AT18" s="2"/>
      </tp>
      <tp t="s">
        <v>#N/A Requesting Data...4256667646</v>
        <stp/>
        <stp>BDP|9656808374579906448</stp>
        <tr r="AK21" s="3"/>
        <tr r="AK21" s="3"/>
        <tr r="AK21" s="3"/>
      </tp>
      <tp t="s">
        <v>#N/A Requesting Data...3344075541</v>
        <stp/>
        <stp>BDP|1758953296459346385</stp>
        <tr r="AF52" s="3"/>
        <tr r="AF52" s="3"/>
      </tp>
      <tp t="s">
        <v>#N/A Requesting Data...3552195144</v>
        <stp/>
        <stp>BDP|2871924087249764155</stp>
        <tr r="AO41" s="3"/>
        <tr r="AO41" s="3"/>
        <tr r="AO41" s="3"/>
        <tr r="AO50" s="3"/>
        <tr r="AO50" s="3"/>
        <tr r="AO50" s="3"/>
        <tr r="AO75" s="3"/>
        <tr r="AO75" s="3"/>
        <tr r="AO75" s="3"/>
        <tr r="AO42" s="3"/>
        <tr r="AO42" s="3"/>
        <tr r="AO42" s="3"/>
        <tr r="AO60" s="3"/>
        <tr r="AO60" s="3"/>
        <tr r="AO60" s="3"/>
        <tr r="AO33" s="3"/>
        <tr r="AO33" s="3"/>
        <tr r="AO33" s="3"/>
      </tp>
      <tp t="s">
        <v>#N/A Requesting Data...4084679425</v>
        <stp/>
        <stp>BDP|5947265567468609217</stp>
        <tr r="E29" s="2"/>
      </tp>
      <tp t="s">
        <v>#N/A Requesting Data...4252572698</v>
        <stp/>
        <stp>BDP|6067330346798322296</stp>
        <tr r="E9" s="3"/>
      </tp>
      <tp t="s">
        <v>#N/A Requesting Data...4070534944</v>
        <stp/>
        <stp>BDP|7377884816551110432</stp>
        <tr r="J37" s="5"/>
      </tp>
      <tp t="s">
        <v>#N/A Requesting Data...1211111118</v>
        <stp/>
        <stp>BDP|1525426037795617897</stp>
        <tr r="H59" s="3"/>
        <tr r="H59" s="3"/>
        <tr r="H59" s="3"/>
        <tr r="H87" s="3"/>
        <tr r="H87" s="3"/>
        <tr r="H87" s="3"/>
        <tr r="H99" s="3"/>
        <tr r="H99" s="3"/>
        <tr r="H99" s="3"/>
      </tp>
      <tp t="s">
        <v>#N/A Requesting Data...4164524793</v>
        <stp/>
        <stp>BDP|8243367806041974141</stp>
        <tr r="K42" s="2"/>
        <tr r="K42" s="2"/>
        <tr r="K42" s="2"/>
        <tr r="K76" s="2"/>
        <tr r="K76" s="2"/>
        <tr r="K76" s="2"/>
      </tp>
      <tp t="s">
        <v>#N/A Requesting Data...4043741528</v>
        <stp/>
        <stp>BDP|1500488783516582041</stp>
        <tr r="I234" s="2"/>
        <tr r="I235" s="2"/>
        <tr r="I236" s="2"/>
      </tp>
      <tp t="s">
        <v>#N/A Requesting Data...4146115481</v>
        <stp/>
        <stp>BDP|6407333189745513341</stp>
        <tr r="AD72" s="3"/>
        <tr r="AD72" s="3"/>
        <tr r="AD72" s="3"/>
        <tr r="AD83" s="3"/>
        <tr r="AD83" s="3"/>
        <tr r="AD83" s="3"/>
        <tr r="AD92" s="3"/>
        <tr r="AD92" s="3"/>
        <tr r="AD92" s="3"/>
      </tp>
      <tp t="s">
        <v>#N/A Requesting Data...2339207906</v>
        <stp/>
        <stp>BDP|8803232997268466072</stp>
        <tr r="AP20" s="3"/>
        <tr r="AP20" s="3"/>
        <tr r="AP20" s="3"/>
        <tr r="AP40" s="3"/>
        <tr r="AP40" s="3"/>
        <tr r="AP40" s="3"/>
        <tr r="AP44" s="3"/>
        <tr r="AP44" s="3"/>
        <tr r="AP44" s="3"/>
      </tp>
      <tp t="s">
        <v>#N/A N/A</v>
        <stp/>
        <stp>BDP|3229721858522175866</stp>
        <tr r="AM115" s="1"/>
        <tr r="AM115" s="1"/>
      </tp>
      <tp t="s">
        <v>#N/A Requesting Data...4254782305</v>
        <stp/>
        <stp>BDP|6217711250758493789</stp>
        <tr r="AK46" s="2"/>
        <tr r="AK46" s="2"/>
        <tr r="AK46" s="2"/>
        <tr r="AK89" s="2"/>
        <tr r="AK89" s="2"/>
        <tr r="AK89" s="2"/>
      </tp>
      <tp t="s">
        <v>#N/A Requesting Data...4290600131</v>
        <stp/>
        <stp>BDP|7124510629199408224</stp>
        <tr r="X72" s="1"/>
      </tp>
      <tp t="s">
        <v>#N/A Requesting Data...4163397481</v>
        <stp/>
        <stp>BDP|4149099423839630421</stp>
        <tr r="H82" s="1"/>
      </tp>
      <tp t="s">
        <v>#N/A Requesting Data...4182076734</v>
        <stp/>
        <stp>BDP|1297393316551237935</stp>
        <tr r="J21" s="3"/>
        <tr r="J21" s="3"/>
      </tp>
      <tp t="s">
        <v>#N/A Requesting Data...4082418959</v>
        <stp/>
        <stp>BDP|9208276648755709168</stp>
        <tr r="W79" s="2"/>
      </tp>
      <tp t="s">
        <v>#N/A Requesting Data...4078102991</v>
        <stp/>
        <stp>BDP|1365984008016728589</stp>
        <tr r="Z124" s="1"/>
      </tp>
      <tp t="s">
        <v>#N/A Requesting Data...4224993028</v>
        <stp/>
        <stp>BDP|9518405368039354928</stp>
        <tr r="Y140" s="1"/>
        <tr r="Y201" s="1"/>
        <tr r="Y29" s="1"/>
      </tp>
      <tp t="s">
        <v>#N/A Requesting Data...4263196816</v>
        <stp/>
        <stp>BDP|1407899633496301714</stp>
        <tr r="N129" s="1"/>
      </tp>
      <tp t="s">
        <v>#N/A Requesting Data...2212296758</v>
        <stp/>
        <stp>BDP|3491026409119524164</stp>
        <tr r="AL77" s="1"/>
        <tr r="AL171" s="1"/>
      </tp>
      <tp t="s">
        <v>#N/A Requesting Data...4288328907</v>
        <stp/>
        <stp>BDP|2482856768542733520</stp>
        <tr r="AK63" s="1"/>
        <tr r="AK63" s="1"/>
        <tr r="AK63" s="1"/>
      </tp>
      <tp t="s">
        <v>#N/A Requesting Data...4156795953</v>
        <stp/>
        <stp>BDP|9863945070905491948</stp>
        <tr r="W10" s="1"/>
        <tr r="W134" s="1"/>
      </tp>
      <tp t="s">
        <v>#N/A Requesting Data...2747490673</v>
        <stp/>
        <stp>BDP|6897875906994296170</stp>
        <tr r="I22" s="2"/>
        <tr r="I210" s="2"/>
        <tr r="I211" s="2"/>
      </tp>
      <tp t="s">
        <v>#N/A Requesting Data...4274066818</v>
        <stp/>
        <stp>BDP|9240153321828810922</stp>
        <tr r="Z20" s="1"/>
      </tp>
      <tp t="s">
        <v>#N/A Requesting Data...4169798356</v>
        <stp/>
        <stp>BDP|6651830588665694874</stp>
        <tr r="AT18" s="3"/>
        <tr r="AT18" s="3"/>
        <tr r="AT18" s="3"/>
      </tp>
      <tp t="s">
        <v>#N/A Requesting Data...4244864569</v>
        <stp/>
        <stp>BDP|9591371811779890978</stp>
        <tr r="Q82" s="2"/>
      </tp>
      <tp t="s">
        <v>#N/A N/A</v>
        <stp/>
        <stp>BDP|3793999279901295790</stp>
        <tr r="J30" s="1"/>
        <tr r="J136" s="1"/>
        <tr r="J199" s="1"/>
      </tp>
      <tp t="s">
        <v>#N/A Requesting Data...4076136883</v>
        <stp/>
        <stp>BDP|8581387512808664951</stp>
        <tr r="AF116" s="2"/>
        <tr r="AF116" s="2"/>
        <tr r="AF116" s="2"/>
        <tr r="AF190" s="2"/>
        <tr r="AF190" s="2"/>
        <tr r="AF190" s="2"/>
        <tr r="AF218" s="2"/>
        <tr r="AF218" s="2"/>
        <tr r="AF218" s="2"/>
      </tp>
      <tp t="s">
        <v>#N/A Requesting Data...4271424951</v>
        <stp/>
        <stp>BDP|1172973953504801211</stp>
        <tr r="Q5" s="4"/>
        <tr r="Q8" s="4"/>
        <tr r="Q6" s="4"/>
        <tr r="Q7" s="4"/>
      </tp>
      <tp t="s">
        <v>#N/A Requesting Data...3602606191</v>
        <stp/>
        <stp>BDP|1719913525053742286</stp>
        <tr r="AV226" s="2"/>
        <tr r="AV226" s="2"/>
        <tr r="AV226" s="2"/>
      </tp>
      <tp t="s">
        <v>#N/A Requesting Data...4095832973</v>
        <stp/>
        <stp>BDP|7272643050507819820</stp>
        <tr r="AI93" s="2"/>
      </tp>
      <tp t="s">
        <v>#N/A Requesting Data...3290512804</v>
        <stp/>
        <stp>BDP|1252091786292610074</stp>
        <tr r="K145" s="1"/>
      </tp>
      <tp t="s">
        <v>#N/A Requesting Data...4253064633</v>
        <stp/>
        <stp>BDP|8668981170078213504</stp>
        <tr r="H156" s="1"/>
        <tr r="H156" s="1"/>
      </tp>
      <tp t="s">
        <v>#N/A Requesting Data...4105774776</v>
        <stp/>
        <stp>BDP|8902150358247007086</stp>
        <tr r="J64" s="5"/>
      </tp>
      <tp t="s">
        <v>#N/A Requesting Data...4215433051</v>
        <stp/>
        <stp>BDP|2484393113793566863</stp>
        <tr r="I193" s="1"/>
      </tp>
      <tp t="s">
        <v>#N/A Requesting Data...4103235410</v>
        <stp/>
        <stp>BDP|9667040101532690081</stp>
        <tr r="AK85" s="2"/>
        <tr r="AK85" s="2"/>
        <tr r="AK85" s="2"/>
      </tp>
      <tp t="s">
        <v>#N/A Requesting Data...4198950634</v>
        <stp/>
        <stp>BDP|7238512137783841919</stp>
        <tr r="F67" s="2"/>
        <tr r="F10" s="9"/>
      </tp>
      <tp t="s">
        <v>#N/A Requesting Data...3513684327</v>
        <stp/>
        <stp>BDP|9714822908159303338</stp>
        <tr r="Q10" s="1"/>
        <tr r="Q134" s="1"/>
      </tp>
      <tp t="s">
        <v>#N/A Requesting Data...3990262656</v>
        <stp/>
        <stp>BDP|1514360836979019386</stp>
        <tr r="AL18" s="1"/>
      </tp>
      <tp t="s">
        <v>#N/A Requesting Data...4182100583</v>
        <stp/>
        <stp>BDP|9932330534813139126</stp>
        <tr r="BC3" s="2"/>
      </tp>
      <tp t="s">
        <v>#N/A Requesting Data...2138658252</v>
        <stp/>
        <stp>BDP|4648817927316875356</stp>
        <tr r="AK13" s="2"/>
        <tr r="AK13" s="2"/>
        <tr r="AK13" s="2"/>
        <tr r="AK155" s="2"/>
        <tr r="AK155" s="2"/>
        <tr r="AK155" s="2"/>
        <tr r="AK219" s="2"/>
        <tr r="AK219" s="2"/>
        <tr r="AK219" s="2"/>
      </tp>
      <tp t="s">
        <v>#N/A Requesting Data...4108073916</v>
        <stp/>
        <stp>BDP|9503738278803731142</stp>
        <tr r="V54" s="3"/>
      </tp>
      <tp t="s">
        <v>#N/A Requesting Data...4283119272</v>
        <stp/>
        <stp>BDP|7725076717828945538</stp>
        <tr r="AN135" s="2"/>
      </tp>
      <tp t="s">
        <v>#N/A Requesting Data...3348279998</v>
        <stp/>
        <stp>BDP|7377304212719832744</stp>
        <tr r="AA77" s="1"/>
        <tr r="AA171" s="1"/>
      </tp>
      <tp t="s">
        <v>#N/A N/A</v>
        <stp/>
        <stp>BDP|4189317989896023246</stp>
        <tr r="J157" s="1"/>
      </tp>
      <tp t="s">
        <v>#N/A Requesting Data...2520733310</v>
        <stp/>
        <stp>BDP|2612865688258340160</stp>
        <tr r="J23" s="2"/>
        <tr r="J95" s="2"/>
        <tr r="J156" s="2"/>
        <tr r="J225" s="2"/>
      </tp>
      <tp t="s">
        <v>#N/A Requesting Data...3599931913</v>
        <stp/>
        <stp>BDP|9977150236567459735</stp>
        <tr r="AE163" s="1"/>
      </tp>
      <tp t="s">
        <v>#N/A Requesting Data...4293971412</v>
        <stp/>
        <stp>BDP|5510178154942844831</stp>
        <tr r="AN79" s="2"/>
      </tp>
      <tp t="s">
        <v>#N/A Requesting Data...4185863368</v>
        <stp/>
        <stp>BDP|8214713218056342351</stp>
        <tr r="H38" s="1"/>
        <tr r="H38" s="1"/>
        <tr r="H58" s="1"/>
        <tr r="H58" s="1"/>
      </tp>
      <tp t="s">
        <v>#N/A Requesting Data...4066820412</v>
        <stp/>
        <stp>BDP|5509842175404816511</stp>
        <tr r="AO99" s="2"/>
      </tp>
      <tp t="s">
        <v>#N/A Requesting Data...4172333908</v>
        <stp/>
        <stp>BDP|6720146897975379052</stp>
        <tr r="AR27" s="3"/>
        <tr r="AR27" s="3"/>
        <tr r="AR27" s="3"/>
      </tp>
      <tp t="s">
        <v>#N/A Requesting Data...4073334703</v>
        <stp/>
        <stp>BDP|9124760404487871299</stp>
        <tr r="AQ48" s="3"/>
        <tr r="AQ48" s="3"/>
        <tr r="AQ48" s="3"/>
      </tp>
      <tp t="s">
        <v>#N/A Requesting Data...3223661168</v>
        <stp/>
        <stp>BDP|6002169646779309116</stp>
        <tr r="H17" s="1"/>
        <tr r="H17" s="1"/>
        <tr r="H67" s="1"/>
        <tr r="H67" s="1"/>
        <tr r="H147" s="1"/>
        <tr r="H147" s="1"/>
      </tp>
      <tp t="s">
        <v>#N/A Requesting Data...4140625892</v>
        <stp/>
        <stp>BDP|8250359767446318012</stp>
        <tr r="AK150" s="1"/>
        <tr r="AK150" s="1"/>
        <tr r="AK150" s="1"/>
      </tp>
      <tp t="s">
        <v>#N/A Requesting Data...2985957406</v>
        <stp/>
        <stp>BDP|2086013557915594915</stp>
        <tr r="K30" s="3"/>
        <tr r="K37" s="3"/>
      </tp>
      <tp t="s">
        <v>#N/A Requesting Data...3574638267</v>
        <stp/>
        <stp>BDP|8272313281648546057</stp>
        <tr r="AQ21" s="2"/>
        <tr r="AQ45" s="2"/>
        <tr r="AQ83" s="2"/>
        <tr r="AQ141" s="2"/>
        <tr r="AQ148" s="2"/>
        <tr r="AQ177" s="2"/>
      </tp>
      <tp t="s">
        <v>#N/A Requesting Data...4068247240</v>
        <stp/>
        <stp>BDP|1119596630428273485</stp>
        <tr r="H70" s="1"/>
      </tp>
      <tp t="s">
        <v>#N/A Requesting Data...4108994056</v>
        <stp/>
        <stp>BDP|7574535073578631614</stp>
        <tr r="I10" s="3"/>
        <tr r="I10" s="3"/>
        <tr r="I10" s="3"/>
      </tp>
      <tp t="s">
        <v>#N/A Requesting Data...4237108784</v>
        <stp/>
        <stp>BDP|3032606684005107375</stp>
        <tr r="K76" s="1"/>
      </tp>
      <tp t="s">
        <v>#N/A Requesting Data...4075747826</v>
        <stp/>
        <stp>BDP|2050015517421529914</stp>
        <tr r="AP22" s="2"/>
        <tr r="AP210" s="2"/>
        <tr r="AP211" s="2"/>
      </tp>
      <tp t="s">
        <v>#N/A Requesting Data...4124028124</v>
        <stp/>
        <stp>BDP|1033940083718728324</stp>
        <tr r="E45" s="1"/>
      </tp>
      <tp t="s">
        <v>#N/A Requesting Data...4281786741</v>
        <stp/>
        <stp>BDP|2490062587233153269</stp>
        <tr r="I192" s="1"/>
      </tp>
      <tp t="s">
        <v>#N/A Requesting Data...4093044138</v>
        <stp/>
        <stp>BDP|8971134000316016486</stp>
        <tr r="AF129" s="2"/>
        <tr r="AF129" s="2"/>
        <tr r="AF129" s="2"/>
      </tp>
      <tp t="s">
        <v>#N/A Requesting Data...4144299585</v>
        <stp/>
        <stp>BDP|8441332044706337224</stp>
        <tr r="AO93" s="1"/>
      </tp>
      <tp t="s">
        <v>#N/A Requesting Data...4103013116</v>
        <stp/>
        <stp>BDP|5707311311638100441</stp>
        <tr r="M80" s="1"/>
        <tr r="M80" s="1"/>
      </tp>
      <tp t="s">
        <v>#N/A Requesting Data...4133116767</v>
        <stp/>
        <stp>BDP|2602178602848571041</stp>
        <tr r="AN46" s="3"/>
        <tr r="AN46" s="3"/>
      </tp>
      <tp t="s">
        <v>#N/A Requesting Data...4169762855</v>
        <stp/>
        <stp>BDP|7278808772484512763</stp>
        <tr r="I17" s="1"/>
        <tr r="I67" s="1"/>
        <tr r="I147" s="1"/>
      </tp>
      <tp t="s">
        <v>#N/A Requesting Data...4102923179</v>
        <stp/>
        <stp>BDP|4983572949326572817</stp>
        <tr r="AD31" s="2"/>
        <tr r="AD31" s="2"/>
        <tr r="AD31" s="2"/>
      </tp>
      <tp t="s">
        <v>#N/A Requesting Data...4187173185</v>
        <stp/>
        <stp>BDP|9308193409494762779</stp>
        <tr r="AK19" s="3"/>
        <tr r="AK19" s="3"/>
        <tr r="AK19" s="3"/>
      </tp>
      <tp t="s">
        <v>#N/A Requesting Data...4083554843</v>
        <stp/>
        <stp>BDP|9835089661820081422</stp>
        <tr r="J17" s="5"/>
      </tp>
      <tp t="s">
        <v>#N/A Requesting Data...2371877679</v>
        <stp/>
        <stp>BDP|8755765871570389306</stp>
        <tr r="AK39" s="3"/>
        <tr r="AK39" s="3"/>
        <tr r="AK39" s="3"/>
      </tp>
      <tp t="s">
        <v>#N/A Requesting Data...4292832183</v>
        <stp/>
        <stp>BDP|5852329852660877836</stp>
        <tr r="I6" s="8"/>
      </tp>
      <tp t="s">
        <v>#N/A Requesting Data...3519480695</v>
        <stp/>
        <stp>BDP|7969903004720997574</stp>
        <tr r="AC47" s="3"/>
        <tr r="AC47" s="3"/>
        <tr r="AC47" s="3"/>
        <tr r="AC73" s="3"/>
        <tr r="AC73" s="3"/>
        <tr r="AC73" s="3"/>
        <tr r="AC96" s="3"/>
        <tr r="AC96" s="3"/>
        <tr r="AC96" s="3"/>
      </tp>
      <tp t="s">
        <v>#N/A Requesting Data...4093111239</v>
        <stp/>
        <stp>BDP|6503317195314267303</stp>
        <tr r="AH64" s="2"/>
      </tp>
      <tp t="s">
        <v>#N/A Requesting Data...4200647974</v>
        <stp/>
        <stp>BDP|2756141383100245010</stp>
        <tr r="Q81" s="2"/>
      </tp>
      <tp t="s">
        <v>#N/A Requesting Data...2606495958</v>
        <stp/>
        <stp>BDP|8646335294329475064</stp>
        <tr r="AQ104" s="2"/>
      </tp>
      <tp t="s">
        <v>#N/A Requesting Data...4158864825</v>
        <stp/>
        <stp>BDP|8651838125408630159</stp>
        <tr r="Q65" s="3"/>
      </tp>
      <tp t="s">
        <v>#N/A Requesting Data...4123293994</v>
        <stp/>
        <stp>BDP|9940586366518741930</stp>
        <tr r="AO29" s="1"/>
        <tr r="AO140" s="1"/>
        <tr r="AO201" s="1"/>
      </tp>
      <tp t="s">
        <v>#N/A Requesting Data...2549044297</v>
        <stp/>
        <stp>BDP|1938982878287322392</stp>
        <tr r="AF20" s="3"/>
        <tr r="AF20" s="3"/>
        <tr r="AF40" s="3"/>
        <tr r="AF40" s="3"/>
        <tr r="AF44" s="3"/>
        <tr r="AF44" s="3"/>
      </tp>
      <tp t="s">
        <v>#N/A Requesting Data...4113501307</v>
        <stp/>
        <stp>BDP|9895451454217297481</stp>
        <tr r="AN26" s="2"/>
        <tr r="AN52" s="2"/>
      </tp>
      <tp t="s">
        <v>#N/A Requesting Data...4196103193</v>
        <stp/>
        <stp>BDP|1547488966920900817</stp>
        <tr r="E93" s="1"/>
      </tp>
      <tp t="s">
        <v>#N/A Requesting Data...4209671894</v>
        <stp/>
        <stp>BDP|1631349395865589518</stp>
        <tr r="AK37" s="2"/>
        <tr r="AK37" s="2"/>
        <tr r="AK37" s="2"/>
        <tr r="AK70" s="2"/>
        <tr r="AK70" s="2"/>
        <tr r="AK70" s="2"/>
      </tp>
      <tp t="s">
        <v>#N/A Requesting Data...4178791349</v>
        <stp/>
        <stp>BDP|9033093107515855754</stp>
        <tr r="H12" s="5"/>
      </tp>
      <tp t="s">
        <v>#N/A Requesting Data...4281476202</v>
        <stp/>
        <stp>BDP|7698673247459198743</stp>
        <tr r="Y90" s="1"/>
      </tp>
      <tp t="s">
        <v>#N/A Requesting Data...2986270833</v>
        <stp/>
        <stp>BDP|8414792085069965522</stp>
        <tr r="Q145" s="2"/>
      </tp>
      <tp t="s">
        <v>#N/A Requesting Data...4225928625</v>
        <stp/>
        <stp>BDP|4469346892256407355</stp>
        <tr r="L29" s="2"/>
        <tr r="L29" s="2"/>
        <tr r="L29" s="2"/>
      </tp>
      <tp t="s">
        <v>#N/A Requesting Data...4196043141</v>
        <stp/>
        <stp>BDP|5495620276138588767</stp>
        <tr r="AA188" s="1"/>
      </tp>
      <tp t="s">
        <v>#N/A Requesting Data...4249193864</v>
        <stp/>
        <stp>BDP|5818911540983378099</stp>
        <tr r="AE192" s="1"/>
      </tp>
      <tp t="s">
        <v>#N/A Requesting Data...4247361619</v>
        <stp/>
        <stp>BDP|8530405543293556007</stp>
        <tr r="AL50" s="1"/>
      </tp>
      <tp t="s">
        <v>#N/A Requesting Data...4150900870</v>
        <stp/>
        <stp>BDP|2390406414495008972</stp>
        <tr r="L21" s="1"/>
        <tr r="L21" s="1"/>
        <tr r="AS21" s="1"/>
      </tp>
      <tp t="s">
        <v>#N/A Requesting Data...3579575111</v>
        <stp/>
        <stp>BDP|4524752369816071897</stp>
        <tr r="L89" s="1"/>
        <tr r="L89" s="1"/>
        <tr r="AS89" s="1"/>
        <tr r="AS100" s="1"/>
        <tr r="L100" s="1"/>
        <tr r="L100" s="1"/>
        <tr r="L106" s="1"/>
        <tr r="L106" s="1"/>
        <tr r="AS106" s="1"/>
        <tr r="L177" s="1"/>
        <tr r="L177" s="1"/>
        <tr r="AS177" s="1"/>
      </tp>
      <tp t="s">
        <v>#N/A Requesting Data...4216992677</v>
        <stp/>
        <stp>BDP|1965868061166602287</stp>
        <tr r="H99" s="5"/>
      </tp>
      <tp t="s">
        <v>#N/A Requesting Data...4012781970</v>
        <stp/>
        <stp>BDP|1291127714612164853</stp>
        <tr r="AK88" s="2"/>
        <tr r="AK88" s="2"/>
        <tr r="AK88" s="2"/>
        <tr r="AK92" s="2"/>
        <tr r="AK92" s="2"/>
        <tr r="AK92" s="2"/>
        <tr r="AK125" s="2"/>
        <tr r="AK125" s="2"/>
        <tr r="AK125" s="2"/>
      </tp>
      <tp t="s">
        <v>#N/A Requesting Data...4191524001</v>
        <stp/>
        <stp>BDP|5250836751897354433</stp>
        <tr r="AT98" s="3"/>
        <tr r="AT98" s="3"/>
        <tr r="AT98" s="3"/>
      </tp>
      <tp t="s">
        <v>#N/A Requesting Data...4223892747</v>
        <stp/>
        <stp>BDP|4235063978438988050</stp>
        <tr r="AD20" s="1"/>
      </tp>
      <tp t="s">
        <v>#N/A Requesting Data...2939817570</v>
        <stp/>
        <stp>BDP|5052542512558397254</stp>
        <tr r="AT12" s="1"/>
        <tr r="AT128" s="1"/>
      </tp>
      <tp t="s">
        <v>#N/A Requesting Data...2643468381</v>
        <stp/>
        <stp>BDP|7309879999109907447</stp>
        <tr r="AT11" s="1"/>
        <tr r="AT135" s="1"/>
      </tp>
      <tp t="s">
        <v>#N/A Requesting Data...4106765718</v>
        <stp/>
        <stp>BDP|2036071473877625927</stp>
        <tr r="H92" s="1"/>
        <tr r="H92" s="1"/>
      </tp>
      <tp t="s">
        <v>#N/A Requesting Data...4139942560</v>
        <stp/>
        <stp>BDP|8098061872511147557</stp>
        <tr r="AC6" s="3"/>
        <tr r="AC6" s="3"/>
        <tr r="AC6" s="3"/>
      </tp>
      <tp t="s">
        <v>#N/A Requesting Data...4199151722</v>
        <stp/>
        <stp>BDP|3991849980889472191</stp>
        <tr r="AR105" s="3"/>
        <tr r="AR105" s="3"/>
        <tr r="AR105" s="3"/>
        <tr r="AR31" s="3"/>
        <tr r="AR31" s="3"/>
        <tr r="AR31" s="3"/>
      </tp>
      <tp t="s">
        <v>#N/A Requesting Data...4130070032</v>
        <stp/>
        <stp>BDP|9493027373023580608</stp>
        <tr r="AD94" s="1"/>
      </tp>
      <tp t="s">
        <v>#N/A Requesting Data...4019481824</v>
        <stp/>
        <stp>BDP|2591864051842538678</stp>
        <tr r="AU113" s="1"/>
        <tr r="AU113" s="1"/>
        <tr r="AU113" s="1"/>
      </tp>
      <tp t="s">
        <v>#N/A Requesting Data...4252600391</v>
        <stp/>
        <stp>BDP|1217906445504754304</stp>
        <tr r="AU118" s="2"/>
        <tr r="AU118" s="2"/>
        <tr r="AU118" s="2"/>
        <tr r="AU171" s="2"/>
        <tr r="AU171" s="2"/>
        <tr r="AU171" s="2"/>
      </tp>
      <tp t="s">
        <v>#N/A Requesting Data...4154215414</v>
        <stp/>
        <stp>BDP|6604206387854093315</stp>
        <tr r="AU93" s="1"/>
        <tr r="AU93" s="1"/>
        <tr r="AU93" s="1"/>
      </tp>
      <tp t="s">
        <v>#N/A Requesting Data...4141400218</v>
        <stp/>
        <stp>BDP|8649739737941132635</stp>
        <tr r="AT65" s="1"/>
      </tp>
      <tp t="s">
        <v>#N/A Requesting Data...4202347559</v>
        <stp/>
        <stp>BDP|4089261727336097911</stp>
        <tr r="AS25" s="1"/>
        <tr r="L25" s="1"/>
        <tr r="L25" s="1"/>
      </tp>
      <tp t="s">
        <v>#N/A Requesting Data...4228834446</v>
        <stp/>
        <stp>BDP|5993135283887197088</stp>
        <tr r="I60" s="2"/>
      </tp>
      <tp t="s">
        <v>#N/A Requesting Data...3938925993</v>
        <stp/>
        <stp>BDP|2480534481826736213</stp>
        <tr r="L35" s="2"/>
        <tr r="L35" s="2"/>
        <tr r="L35" s="2"/>
      </tp>
      <tp t="s">
        <v>#N/A Requesting Data...3916821740</v>
        <stp/>
        <stp>BDP|2412671100439673657</stp>
        <tr r="AO52" s="3"/>
        <tr r="AO52" s="3"/>
        <tr r="AO52" s="3"/>
      </tp>
      <tp t="s">
        <v>#N/A Requesting Data...4249909120</v>
        <stp/>
        <stp>BDP|7755513758029815560</stp>
        <tr r="K27" s="3"/>
      </tp>
      <tp t="s">
        <v>#N/A Requesting Data...4224282386</v>
        <stp/>
        <stp>BDP|9636477268011953106</stp>
        <tr r="K98" s="3"/>
      </tp>
      <tp t="s">
        <v>#N/A Requesting Data...4097886926</v>
        <stp/>
        <stp>BDP|4743683186215151487</stp>
        <tr r="AJ88" s="3"/>
        <tr r="AJ88" s="3"/>
        <tr r="AJ88" s="3"/>
      </tp>
      <tp t="s">
        <v>#N/A Requesting Data...3106309863</v>
        <stp/>
        <stp>BDP|2038762476010661960</stp>
        <tr r="AE143" s="1"/>
      </tp>
      <tp t="s">
        <v>#N/A Requesting Data...3513365633</v>
        <stp/>
        <stp>BDP|3745171834129754337</stp>
        <tr r="AO17" s="1"/>
        <tr r="AO67" s="1"/>
        <tr r="AO147" s="1"/>
      </tp>
      <tp t="s">
        <v>#N/A Requesting Data...4249413552</v>
        <stp/>
        <stp>BDP|5672063287787753100</stp>
        <tr r="J118" s="5"/>
        <tr r="J118" s="5"/>
        <tr r="J98" s="5"/>
        <tr r="J98" s="5"/>
      </tp>
      <tp t="s">
        <v>#N/A Requesting Data...2598967772</v>
        <stp/>
        <stp>BDP|7601319513699733725</stp>
        <tr r="Q123" s="1"/>
        <tr r="Q185" s="1"/>
      </tp>
      <tp t="s">
        <v>#N/A Requesting Data...4158100575</v>
        <stp/>
        <stp>BDP|1480650633409475673</stp>
        <tr r="AO116" s="1"/>
      </tp>
      <tp t="s">
        <v>#N/A Requesting Data...4166778503</v>
        <stp/>
        <stp>BDP|6419866961994436765</stp>
        <tr r="AV139" s="2"/>
        <tr r="AV139" s="2"/>
        <tr r="AV139" s="2"/>
      </tp>
      <tp t="s">
        <v>#N/A Requesting Data...4139548370</v>
        <stp/>
        <stp>BDP|3513313493825111770</stp>
        <tr r="AO61" s="1"/>
      </tp>
      <tp t="s">
        <v>#N/A Requesting Data...4101110713</v>
        <stp/>
        <stp>BDP|7846839613334004195</stp>
        <tr r="N90" s="1"/>
      </tp>
      <tp t="s">
        <v>#N/A Requesting Data...2518836226</v>
        <stp/>
        <stp>BDP|7700307115867146920</stp>
        <tr r="F129" s="1"/>
      </tp>
      <tp t="s">
        <v>#N/A Requesting Data...3020861120</v>
        <stp/>
        <stp>BDP|9882245309122765230</stp>
        <tr r="AV16" s="2"/>
        <tr r="AV16" s="2"/>
        <tr r="AV94" s="2"/>
        <tr r="AV94" s="2"/>
        <tr r="AV202" s="2"/>
        <tr r="AV202" s="2"/>
        <tr r="AV220" s="2"/>
        <tr r="AV220" s="2"/>
        <tr r="AV232" s="2"/>
        <tr r="AV232" s="2"/>
      </tp>
      <tp t="s">
        <v>#N/A Requesting Data...2574185126</v>
        <stp/>
        <stp>BDP|8490145869711924515</stp>
        <tr r="AC199" s="2"/>
        <tr r="AC199" s="2"/>
      </tp>
      <tp t="s">
        <v>#N/A Requesting Data...4129077329</v>
        <stp/>
        <stp>BDP|2611898969537631013</stp>
        <tr r="AS152" s="2"/>
      </tp>
      <tp t="s">
        <v>#N/A Requesting Data...4154877537</v>
        <stp/>
        <stp>BDP|4544444036098296045</stp>
        <tr r="W85" s="1"/>
      </tp>
      <tp t="s">
        <v>#N/A Requesting Data...4140739558</v>
        <stp/>
        <stp>BDP|7844742618238226279</stp>
        <tr r="AP6" s="3"/>
        <tr r="AP6" s="3"/>
        <tr r="AP6" s="3"/>
      </tp>
      <tp t="s">
        <v>#N/A Requesting Data...4198274360</v>
        <stp/>
        <stp>BDP|2716339539311810845</stp>
        <tr r="Y78" s="1"/>
      </tp>
      <tp t="s">
        <v>#N/A Requesting Data...4214882718</v>
        <stp/>
        <stp>BDP|8420402275953609366</stp>
        <tr r="Q23" s="5"/>
      </tp>
      <tp t="s">
        <v>#N/A Requesting Data...4197381491</v>
        <stp/>
        <stp>BDP|4306626229862997909</stp>
        <tr r="M106" s="2"/>
        <tr r="M106" s="2"/>
        <tr r="M106" s="2"/>
      </tp>
      <tp t="s">
        <v>#N/A Requesting Data...4221808815</v>
        <stp/>
        <stp>BDP|5108939721404640147</stp>
        <tr r="AE80" s="3"/>
        <tr r="AE80" s="3"/>
        <tr r="AE80" s="3"/>
      </tp>
      <tp t="s">
        <v>#N/A Requesting Data...3501375350</v>
        <stp/>
        <stp>BDP|5615852272018857987</stp>
        <tr r="AU29" s="1"/>
        <tr r="AU29" s="1"/>
        <tr r="AU29" s="1"/>
        <tr r="AU140" s="1"/>
        <tr r="AU140" s="1"/>
        <tr r="AU140" s="1"/>
        <tr r="AU201" s="1"/>
        <tr r="AU201" s="1"/>
        <tr r="AU201" s="1"/>
      </tp>
      <tp t="s">
        <v>#N/A Requesting Data...4268201679</v>
        <stp/>
        <stp>BDP|4174308301144998886</stp>
        <tr r="AU93" s="3"/>
        <tr r="AU93" s="3"/>
      </tp>
      <tp t="s">
        <v>#N/A Requesting Data...4122589092</v>
        <stp/>
        <stp>BDP|1304304062446242924</stp>
        <tr r="Z178" s="1"/>
        <tr r="Z74" s="1"/>
      </tp>
      <tp t="s">
        <v>#N/A Requesting Data...4137397771</v>
        <stp/>
        <stp>BDP|9676133702303345051</stp>
        <tr r="AV25" s="3"/>
        <tr r="AV25" s="3"/>
      </tp>
      <tp t="s">
        <v>#N/A Requesting Data...4193557894</v>
        <stp/>
        <stp>BDP|2135957362421508722</stp>
        <tr r="AC11" s="2"/>
        <tr r="AC11" s="2"/>
      </tp>
      <tp t="s">
        <v>#N/A Requesting Data...4134726250</v>
        <stp/>
        <stp>BDP|8792874981092368139</stp>
        <tr r="N66" s="2"/>
        <tr r="N66" s="2"/>
        <tr r="N66" s="2"/>
      </tp>
      <tp t="s">
        <v>#N/A Requesting Data...4170856199</v>
        <stp/>
        <stp>BDP|9062358623145295653</stp>
        <tr r="AV56" s="2"/>
        <tr r="AV56" s="2"/>
        <tr r="AV56" s="2"/>
        <tr r="AV98" s="2"/>
        <tr r="AV98" s="2"/>
        <tr r="AV98" s="2"/>
      </tp>
      <tp t="s">
        <v>#N/A Requesting Data...4157902550</v>
        <stp/>
        <stp>BDP|5080967874534097436</stp>
        <tr r="AA112" s="1"/>
        <tr r="AA66" s="1"/>
      </tp>
      <tp t="s">
        <v>#N/A Requesting Data...4158949649</v>
        <stp/>
        <stp>BDP|9542412586657019934</stp>
        <tr r="BC9" s="3"/>
      </tp>
      <tp t="s">
        <v>#N/A Requesting Data...4291820167</v>
        <stp/>
        <stp>BDP|2442280194316917402</stp>
        <tr r="I53" s="1"/>
      </tp>
      <tp t="s">
        <v>#N/A Requesting Data...4156981180</v>
        <stp/>
        <stp>BDP|6133209063128566169</stp>
        <tr r="Q56" s="3"/>
        <tr r="Q68" s="3"/>
      </tp>
      <tp t="s">
        <v>#N/A Requesting Data...4137043148</v>
        <stp/>
        <stp>BDP|3282369780583411011</stp>
        <tr r="AD74" s="1"/>
        <tr r="AD178" s="1"/>
      </tp>
      <tp t="s">
        <v>#N/A Requesting Data...4223267701</v>
        <stp/>
        <stp>BDP|8478553917647519024</stp>
        <tr r="I51" s="2"/>
      </tp>
      <tp t="s">
        <v>#N/A Requesting Data...4239808043</v>
        <stp/>
        <stp>BDP|1520377018871839938</stp>
        <tr r="AK197" s="1"/>
        <tr r="AK197" s="1"/>
        <tr r="AK197" s="1"/>
      </tp>
      <tp t="s">
        <v>#N/A Requesting Data...2922261899</v>
        <stp/>
        <stp>BDP|8987298844905390066</stp>
        <tr r="AT105" s="1"/>
        <tr r="AT160" s="1"/>
      </tp>
      <tp t="s">
        <v>#N/A Requesting Data...4120486864</v>
        <stp/>
        <stp>BDP|9913888629649847162</stp>
        <tr r="N37" s="2"/>
        <tr r="N37" s="2"/>
        <tr r="N37" s="2"/>
        <tr r="N70" s="2"/>
        <tr r="N70" s="2"/>
        <tr r="N70" s="2"/>
      </tp>
      <tp t="s">
        <v>#N/A Requesting Data...3424979559</v>
        <stp/>
        <stp>BDP|4827789734159206203</stp>
        <tr r="AC191" s="2"/>
        <tr r="AC191" s="2"/>
        <tr r="AC192" s="2"/>
        <tr r="AC192" s="2"/>
      </tp>
      <tp t="s">
        <v>#N/A Requesting Data...4249115240</v>
        <stp/>
        <stp>BDP|1044887838264691501</stp>
        <tr r="Y19" s="5"/>
        <tr r="Y19" s="5"/>
        <tr r="Y19" s="5"/>
      </tp>
      <tp t="s">
        <v>#N/A Requesting Data...4193168511</v>
        <stp/>
        <stp>BDP|2146940361411684740</stp>
        <tr r="X196" s="1"/>
      </tp>
      <tp t="s">
        <v>#N/A Requesting Data...4250186044</v>
        <stp/>
        <stp>BDP|8037121594843977895</stp>
        <tr r="Y33" s="5"/>
        <tr r="Y33" s="5"/>
        <tr r="Y33" s="5"/>
      </tp>
      <tp t="s">
        <v>#N/A Requesting Data...4217793789</v>
        <stp/>
        <stp>BDP|7272892125830843601</stp>
        <tr r="AL56" s="3"/>
        <tr r="AL56" s="3"/>
        <tr r="AL56" s="3"/>
        <tr r="AL68" s="3"/>
        <tr r="AL68" s="3"/>
        <tr r="AL68" s="3"/>
      </tp>
      <tp t="s">
        <v>#N/A Requesting Data...2840509685</v>
        <stp/>
        <stp>BDP|1279995084603988806</stp>
        <tr r="AP25" s="2"/>
        <tr r="AP49" s="2"/>
        <tr r="AP108" s="2"/>
        <tr r="AP127" s="2"/>
        <tr r="AP195" s="2"/>
      </tp>
      <tp t="s">
        <v>#N/A Requesting Data...4192949504</v>
        <stp/>
        <stp>BDP|6738473386978371934</stp>
        <tr r="N91" s="3"/>
        <tr r="N91" s="3"/>
        <tr r="N91" s="3"/>
      </tp>
      <tp t="s">
        <v>#N/A Requesting Data...4215537046</v>
        <stp/>
        <stp>BDP|8281917094762807195</stp>
        <tr r="Y137" s="5"/>
        <tr r="Y137" s="5"/>
        <tr r="Y137" s="5"/>
      </tp>
      <tp t="s">
        <v>#N/A Requesting Data...4293824973</v>
        <stp/>
        <stp>BDP|1446728587720467532</stp>
        <tr r="AO47" s="1"/>
      </tp>
      <tp t="s">
        <v>#N/A Requesting Data...4188655052</v>
        <stp/>
        <stp>BDP|9128641072555089610</stp>
        <tr r="Z145" s="1"/>
      </tp>
      <tp t="s">
        <v>#N/A Requesting Data...4163223368</v>
        <stp/>
        <stp>BDP|2903997662276494002</stp>
        <tr r="AN66" s="3"/>
        <tr r="AN66" s="3"/>
        <tr r="AN66" s="3"/>
      </tp>
      <tp t="s">
        <v>#N/A Requesting Data...4124058025</v>
        <stp/>
        <stp>BDP|1459805477120676538</stp>
        <tr r="AF51" s="2"/>
        <tr r="AF51" s="2"/>
        <tr r="AF51" s="2"/>
      </tp>
      <tp t="s">
        <v>#N/A Requesting Data...4248936206</v>
        <stp/>
        <stp>BDP|4722313616015253844</stp>
        <tr r="Q24" s="3"/>
        <tr r="Q79" s="3"/>
      </tp>
      <tp t="s">
        <v>#N/A Requesting Data...4179738182</v>
        <stp/>
        <stp>BDP|1322213163147063974</stp>
        <tr r="AR234" s="2"/>
        <tr r="AR235" s="2"/>
        <tr r="AR236" s="2"/>
      </tp>
      <tp t="s">
        <v>#N/A Requesting Data...4178458314</v>
        <stp/>
        <stp>BDP|7517314347668134342</stp>
        <tr r="I86" s="2"/>
        <tr r="I222" s="2"/>
      </tp>
      <tp t="s">
        <v>#N/A Requesting Data...4270085724</v>
        <stp/>
        <stp>BDP|5289831360352414239</stp>
        <tr r="AL234" s="2"/>
        <tr r="AL235" s="2"/>
        <tr r="AL236" s="2"/>
      </tp>
      <tp t="s">
        <v>#N/A Requesting Data...4179289572</v>
        <stp/>
        <stp>BDP|1384563052933871991</stp>
        <tr r="AS61" s="1"/>
      </tp>
      <tp t="s">
        <v>#N/A Requesting Data...4267093174</v>
        <stp/>
        <stp>BDP|2572287789724406763</stp>
        <tr r="AO55" s="3"/>
        <tr r="AO55" s="3"/>
      </tp>
      <tp t="s">
        <v>#N/A N/A</v>
        <stp/>
        <stp>BDP|6744982321382150494</stp>
        <tr r="J120" s="1"/>
        <tr r="J169" s="1"/>
      </tp>
      <tp t="s">
        <v>#N/A Requesting Data...3359112257</v>
        <stp/>
        <stp>BDP|8235492260110531184</stp>
        <tr r="AU23" s="2"/>
        <tr r="AU23" s="2"/>
        <tr r="AU23" s="2"/>
        <tr r="AU95" s="2"/>
        <tr r="AU95" s="2"/>
        <tr r="AU95" s="2"/>
        <tr r="AU156" s="2"/>
        <tr r="AU156" s="2"/>
        <tr r="AU156" s="2"/>
        <tr r="AU225" s="2"/>
        <tr r="AU225" s="2"/>
        <tr r="AU225" s="2"/>
      </tp>
      <tp t="s">
        <v>#N/A Requesting Data...4240406209</v>
        <stp/>
        <stp>BDP|3845816029635369754</stp>
        <tr r="L65" s="3"/>
      </tp>
      <tp t="s">
        <v>#N/A Requesting Data...4219927494</v>
        <stp/>
        <stp>BDP|9386176070897636343</stp>
        <tr r="AI122" s="2"/>
        <tr r="AI183" s="2"/>
      </tp>
      <tp t="s">
        <v>#N/A Requesting Data...4134222499</v>
        <stp/>
        <stp>BDP|8393805475589052515</stp>
        <tr r="M7" s="1"/>
        <tr r="M7" s="1"/>
      </tp>
      <tp t="s">
        <v>#N/A Requesting Data...4188127039</v>
        <stp/>
        <stp>BDP|6173335996301597663</stp>
        <tr r="M23" s="1"/>
        <tr r="M23" s="1"/>
      </tp>
      <tp t="s">
        <v>#N/A Requesting Data...2746692376</v>
        <stp/>
        <stp>BDP|2370872078833378581</stp>
        <tr r="Q30" s="3"/>
        <tr r="Q37" s="3"/>
      </tp>
      <tp t="s">
        <v>#N/A Requesting Data...3972009361</v>
        <stp/>
        <stp>BDP|4817293417974610870</stp>
        <tr r="H40" s="1"/>
        <tr r="H40" s="1"/>
        <tr r="H81" s="1"/>
        <tr r="H81" s="1"/>
        <tr r="H96" s="1"/>
        <tr r="H96" s="1"/>
        <tr r="H97" s="1"/>
        <tr r="H97" s="1"/>
      </tp>
      <tp t="s">
        <v>#N/A Requesting Data...4145968210</v>
        <stp/>
        <stp>BDP|3395621191630664712</stp>
        <tr r="K84" s="1"/>
      </tp>
      <tp t="s">
        <v>#N/A Requesting Data...4167775546</v>
        <stp/>
        <stp>BDP|8309117840297665139</stp>
        <tr r="Z43" s="1"/>
      </tp>
      <tp t="s">
        <v>#N/A Requesting Data...3041419404</v>
        <stp/>
        <stp>BDP|7621904668837154486</stp>
        <tr r="Q191" s="2"/>
        <tr r="Q192" s="2"/>
      </tp>
      <tp t="s">
        <v>#N/A Requesting Data...4235500140</v>
        <stp/>
        <stp>BDP|3743160044988688549</stp>
        <tr r="AH6" s="3"/>
        <tr r="AH6" s="3"/>
        <tr r="AH6" s="3"/>
      </tp>
      <tp t="s">
        <v>#N/A Requesting Data...4216435329</v>
        <stp/>
        <stp>BDP|5059887032027591287</stp>
        <tr r="AT11" s="3"/>
        <tr r="AT11" s="3"/>
        <tr r="AT11" s="3"/>
      </tp>
      <tp t="s">
        <v>#N/A Requesting Data...3149783777</v>
        <stp/>
        <stp>BDP|1808838568650464407</stp>
        <tr r="H32" s="2"/>
        <tr r="H32" s="2"/>
        <tr r="H32" s="2"/>
        <tr r="AT32" s="2"/>
        <tr r="AT32" s="2"/>
        <tr r="AT32" s="2"/>
        <tr r="AT223" s="2"/>
        <tr r="AT223" s="2"/>
        <tr r="AT223" s="2"/>
        <tr r="H223" s="2"/>
        <tr r="H223" s="2"/>
        <tr r="H223" s="2"/>
        <tr r="H233" s="2"/>
        <tr r="H233" s="2"/>
        <tr r="H233" s="2"/>
        <tr r="AT233" s="2"/>
        <tr r="AT233" s="2"/>
        <tr r="AT233" s="2"/>
      </tp>
      <tp t="s">
        <v>#N/A Requesting Data...4227225963</v>
        <stp/>
        <stp>BDP|3720748630074628827</stp>
        <tr r="AQ102" s="2"/>
      </tp>
      <tp t="s">
        <v>#N/A Requesting Data...4275547411</v>
        <stp/>
        <stp>BDP|7866902295564990839</stp>
        <tr r="J56" s="3"/>
        <tr r="J56" s="3"/>
        <tr r="J56" s="3"/>
        <tr r="J68" s="3"/>
        <tr r="J68" s="3"/>
        <tr r="J68" s="3"/>
      </tp>
      <tp t="s">
        <v>#N/A Requesting Data...3173842211</v>
        <stp/>
        <stp>BDP|5233567912723825990</stp>
        <tr r="F142" s="2"/>
      </tp>
      <tp t="s">
        <v>#N/A Requesting Data...4247529954</v>
        <stp/>
        <stp>BDP|4601950311580065752</stp>
        <tr r="AO66" s="2"/>
      </tp>
      <tp t="s">
        <v>#N/A Requesting Data...4159745927</v>
        <stp/>
        <stp>BDP|3425258612918636320</stp>
        <tr r="AK190" s="1"/>
        <tr r="AK190" s="1"/>
        <tr r="AK190" s="1"/>
      </tp>
      <tp t="s">
        <v>#N/A Requesting Data...3168382166</v>
        <stp/>
        <stp>BDP|8840681864535296619</stp>
        <tr r="AN35" s="2"/>
      </tp>
      <tp t="s">
        <v>#N/A Requesting Data...4200482324</v>
        <stp/>
        <stp>BDP|5143226747789077132</stp>
        <tr r="AG103" s="3"/>
        <tr r="AG103" s="3"/>
        <tr r="AG103" s="3"/>
      </tp>
      <tp t="s">
        <v>#N/A Requesting Data...4244423877</v>
        <stp/>
        <stp>BDP|3447660342973772908</stp>
        <tr r="AA43" s="1"/>
      </tp>
      <tp t="s">
        <v>#N/A Requesting Data...4169211370</v>
        <stp/>
        <stp>BDP|6098786058656084976</stp>
        <tr r="X143" s="1"/>
      </tp>
      <tp t="s">
        <v>#N/A Requesting Data...3367612795</v>
        <stp/>
        <stp>BDP|8673507492978935790</stp>
        <tr r="AM13" s="1"/>
        <tr r="AM13" s="1"/>
      </tp>
      <tp t="s">
        <v>#N/A Requesting Data...3933622312</v>
        <stp/>
        <stp>BDP|1425631394280539528</stp>
        <tr r="X14" s="1"/>
        <tr r="X59" s="1"/>
      </tp>
      <tp t="s">
        <v>#N/A Requesting Data...4262560555</v>
        <stp/>
        <stp>BDP|5158183299513784531</stp>
        <tr r="AG7" s="2"/>
        <tr r="AG7" s="2"/>
        <tr r="AG7" s="2"/>
      </tp>
      <tp t="s">
        <v>#N/A Requesting Data...4288676117</v>
        <stp/>
        <stp>BDP|4351758692023461246</stp>
        <tr r="AQ208" s="2"/>
      </tp>
      <tp t="s">
        <v>#N/A Requesting Data...4164898930</v>
        <stp/>
        <stp>BDP|7483434955488776512</stp>
        <tr r="F5" s="3"/>
        <tr r="F67" s="3"/>
        <tr r="F81" s="3"/>
        <tr r="F86" s="3"/>
        <tr r="F94" s="3"/>
      </tp>
      <tp t="s">
        <v>#N/A Requesting Data...4185953707</v>
        <stp/>
        <stp>BDP|9854632700994693098</stp>
        <tr r="AD76" s="3"/>
        <tr r="AD76" s="3"/>
        <tr r="AD76" s="3"/>
      </tp>
      <tp t="s">
        <v>#N/A Requesting Data...4198668838</v>
        <stp/>
        <stp>BDP|6084851463646480569</stp>
        <tr r="AS17" s="3"/>
        <tr r="AS17" s="3"/>
        <tr r="AS17" s="3"/>
      </tp>
      <tp t="s">
        <v>#N/A Requesting Data...4186460069</v>
        <stp/>
        <stp>BDP|7187979405562280752</stp>
        <tr r="AD6" s="3"/>
        <tr r="AD6" s="3"/>
        <tr r="AD6" s="3"/>
      </tp>
      <tp t="s">
        <v>#N/A Requesting Data...4213051097</v>
        <stp/>
        <stp>BDP|7635335637318421424</stp>
        <tr r="I35" s="5"/>
      </tp>
      <tp t="s">
        <v>#N/A Requesting Data...4282288501</v>
        <stp/>
        <stp>BDP|1319306467306642963</stp>
        <tr r="H192" s="1"/>
      </tp>
      <tp t="s">
        <v>#N/A Requesting Data...3868197736</v>
        <stp/>
        <stp>BDP|6559790644138506697</stp>
        <tr r="J88" s="5"/>
      </tp>
      <tp t="s">
        <v>#N/A Requesting Data...4230696345</v>
        <stp/>
        <stp>BDP|9013767362770972394</stp>
        <tr r="AO49" s="3"/>
        <tr r="AO49" s="3"/>
        <tr r="AO49" s="3"/>
      </tp>
      <tp t="s">
        <v>#N/A Requesting Data...4149022620</v>
        <stp/>
        <stp>BDP|9967724578212466034</stp>
        <tr r="J52" s="5"/>
      </tp>
      <tp t="s">
        <v>#N/A Requesting Data...4159312110</v>
        <stp/>
        <stp>BDP|7333932746179440866</stp>
        <tr r="AN91" s="2"/>
      </tp>
      <tp t="s">
        <v>#N/A Requesting Data...4150380116</v>
        <stp/>
        <stp>BDP|3078977190381379906</stp>
        <tr r="AO116" s="2"/>
        <tr r="AO190" s="2"/>
        <tr r="AO218" s="2"/>
      </tp>
      <tp t="s">
        <v>#N/A Requesting Data...4290151777</v>
        <stp/>
        <stp>BDP|6621407452735332936</stp>
        <tr r="V4" s="3"/>
      </tp>
      <tp t="s">
        <v>#N/A Requesting Data...4269601088</v>
        <stp/>
        <stp>BDP|5427550581114136757</stp>
        <tr r="AD102" s="3"/>
        <tr r="AD102" s="3"/>
        <tr r="AD102" s="3"/>
      </tp>
      <tp t="s">
        <v>#N/A Requesting Data...4279179920</v>
        <stp/>
        <stp>BDP|1741263400778314066</stp>
        <tr r="AK136" s="2"/>
        <tr r="AK136" s="2"/>
        <tr r="AK136" s="2"/>
      </tp>
      <tp t="s">
        <v>#N/A Requesting Data...4291041966</v>
        <stp/>
        <stp>BDP|8914233339743033171</stp>
        <tr r="AL109" s="2"/>
      </tp>
      <tp t="s">
        <v>#N/A Requesting Data...4270638671</v>
        <stp/>
        <stp>BDP|7582615381997756566</stp>
        <tr r="N139" s="2"/>
        <tr r="N139" s="2"/>
        <tr r="N139" s="2"/>
      </tp>
      <tp t="s">
        <v>#N/A Requesting Data...3606463052</v>
        <stp/>
        <stp>BDP|4717094691457382191</stp>
        <tr r="AJ63" s="2"/>
      </tp>
      <tp t="s">
        <v>#N/A Requesting Data...4187766992</v>
        <stp/>
        <stp>BDP|4480876134741615543</stp>
        <tr r="Q12" s="2"/>
      </tp>
      <tp t="s">
        <v>#N/A Requesting Data...2172151703</v>
        <stp/>
        <stp>BDP|3581716917696005862</stp>
        <tr r="AP151" s="2"/>
      </tp>
      <tp t="s">
        <v>#N/A Requesting Data...4218754561</v>
        <stp/>
        <stp>BDP|4747383938836460963</stp>
        <tr r="E48" s="2"/>
        <tr r="E224" s="2"/>
      </tp>
      <tp t="s">
        <v>#N/A Requesting Data...3462934356</v>
        <stp/>
        <stp>BDP|9073978617459248375</stp>
        <tr r="W226" s="2"/>
      </tp>
      <tp t="s">
        <v>#N/A Requesting Data...2147154638</v>
        <stp/>
        <stp>BDP|9434190460711800409</stp>
        <tr r="H112" s="1"/>
        <tr r="H112" s="1"/>
        <tr r="H66" s="1"/>
        <tr r="H66" s="1"/>
      </tp>
      <tp t="s">
        <v>#N/A Requesting Data...4269189789</v>
        <stp/>
        <stp>BDP|5637058153282001954</stp>
        <tr r="L72" s="3"/>
        <tr r="L83" s="3"/>
        <tr r="L92" s="3"/>
      </tp>
      <tp t="s">
        <v>#N/A Requesting Data...4185373460</v>
        <stp/>
        <stp>BDP|6199983429674667235</stp>
        <tr r="AF50" s="2"/>
        <tr r="AF50" s="2"/>
        <tr r="AF50" s="2"/>
      </tp>
      <tp t="s">
        <v>#N/A Requesting Data...3767668767</v>
        <stp/>
        <stp>BDP|2238846216521263179</stp>
        <tr r="AD5" s="1"/>
        <tr r="AD146" s="1"/>
      </tp>
      <tp t="s">
        <v>#N/A Requesting Data...4164272667</v>
        <stp/>
        <stp>BDP|3351066705121793925</stp>
        <tr r="AD133" s="2"/>
        <tr r="AD133" s="2"/>
        <tr r="AD133" s="2"/>
      </tp>
      <tp t="s">
        <v>#N/A Requesting Data...4192246202</v>
        <stp/>
        <stp>BDP|4150076861361243805</stp>
        <tr r="F78" s="5"/>
      </tp>
      <tp t="s">
        <v>#N/A Requesting Data...2842848501</v>
        <stp/>
        <stp>BDP|4152255181437031207</stp>
        <tr r="AD32" s="2"/>
        <tr r="AD32" s="2"/>
        <tr r="AD32" s="2"/>
        <tr r="AD223" s="2"/>
        <tr r="AD223" s="2"/>
        <tr r="AD223" s="2"/>
        <tr r="AD233" s="2"/>
        <tr r="AD233" s="2"/>
        <tr r="AD233" s="2"/>
      </tp>
      <tp t="s">
        <v>#N/A N/A</v>
        <stp/>
        <stp>BDP|2205266097703137172</stp>
        <tr r="J63" s="1"/>
      </tp>
      <tp t="s">
        <v>#N/A Requesting Data...4209410045</v>
        <stp/>
        <stp>BDP|8074192837091821034</stp>
        <tr r="AG82" s="2"/>
        <tr r="AG82" s="2"/>
        <tr r="AG82" s="2"/>
      </tp>
      <tp t="s">
        <v>#N/A Requesting Data...2203706796</v>
        <stp/>
        <stp>BDP|2489922555554788115</stp>
        <tr r="M32" s="1"/>
        <tr r="M32" s="1"/>
        <tr r="M142" s="1"/>
        <tr r="M142" s="1"/>
        <tr r="M204" s="1"/>
        <tr r="M204" s="1"/>
      </tp>
      <tp t="s">
        <v>#N/A Requesting Data...3729822814</v>
        <stp/>
        <stp>BDP|4729053792652071452</stp>
        <tr r="AI3" s="3"/>
        <tr r="AI3" s="3"/>
        <tr r="AI3" s="3"/>
        <tr r="AI51" s="3"/>
        <tr r="AI51" s="3"/>
        <tr r="AI51" s="3"/>
        <tr r="AI64" s="3"/>
        <tr r="AI64" s="3"/>
        <tr r="AI64" s="3"/>
        <tr r="AI74" s="3"/>
        <tr r="AI74" s="3"/>
        <tr r="AI74" s="3"/>
      </tp>
      <tp t="s">
        <v>#N/A Requesting Data...4276115744</v>
        <stp/>
        <stp>BDP|6547576350214273952</stp>
        <tr r="AK182" s="1"/>
        <tr r="AK182" s="1"/>
        <tr r="AK182" s="1"/>
      </tp>
      <tp t="s">
        <v>#N/A Requesting Data...4193918902</v>
        <stp/>
        <stp>BDP|1861197487574201711</stp>
        <tr r="S3" s="4"/>
        <tr r="S4" s="4"/>
      </tp>
      <tp t="s">
        <v>#N/A Requesting Data...4237036158</v>
        <stp/>
        <stp>BDP|5768103007459524606</stp>
        <tr r="AN102" s="2"/>
      </tp>
      <tp t="s">
        <v>#N/A Requesting Data...4199161719</v>
        <stp/>
        <stp>BDP|3413778031688290453</stp>
        <tr r="AG34" s="2"/>
        <tr r="AG34" s="2"/>
        <tr r="AG34" s="2"/>
        <tr r="AG65" s="2"/>
        <tr r="AG65" s="2"/>
        <tr r="AG65" s="2"/>
      </tp>
      <tp t="s">
        <v>#N/A Requesting Data...3308925243</v>
        <stp/>
        <stp>BDP|7175420862488406607</stp>
        <tr r="W52" s="3"/>
      </tp>
      <tp t="s">
        <v>#N/A Requesting Data...4180464299</v>
        <stp/>
        <stp>BDP|1141785858189327174</stp>
        <tr r="L18" s="2"/>
        <tr r="L18" s="2"/>
        <tr r="L18" s="2"/>
      </tp>
      <tp t="s">
        <v>#N/A Requesting Data...4193601418</v>
        <stp/>
        <stp>BDP|3853247585498678558</stp>
        <tr r="AE196" s="1"/>
      </tp>
      <tp t="s">
        <v>#N/A Requesting Data...4184438638</v>
        <stp/>
        <stp>BDP|4433461219170224538</stp>
        <tr r="AA137" s="1"/>
        <tr r="AA202" s="1"/>
        <tr r="AA33" s="1"/>
      </tp>
      <tp t="s">
        <v>#N/A Requesting Data...4269646889</v>
        <stp/>
        <stp>BDP|5983363346075728340</stp>
        <tr r="AM18" s="3"/>
        <tr r="AM18" s="3"/>
      </tp>
      <tp t="s">
        <v>#N/A Requesting Data...2764154451</v>
        <stp/>
        <stp>BDP|3126635020357185494</stp>
        <tr r="F43" s="3"/>
        <tr r="F61" s="3"/>
        <tr r="F69" s="3"/>
        <tr r="F77" s="3"/>
      </tp>
      <tp t="s">
        <v>#N/A Requesting Data...4183364863</v>
        <stp/>
        <stp>BDP|3400988604408362611</stp>
        <tr r="E88" s="3"/>
      </tp>
      <tp t="s">
        <v>#N/A Requesting Data...4290644581</v>
        <stp/>
        <stp>BDP|8752389661100155952</stp>
        <tr r="J17" s="9"/>
      </tp>
      <tp t="s">
        <v>#N/A Requesting Data...4185477699</v>
        <stp/>
        <stp>BDP|5817103374920077761</stp>
        <tr r="AP104" s="3"/>
        <tr r="AP104" s="3"/>
        <tr r="AP104" s="3"/>
        <tr r="AP26" s="3"/>
        <tr r="AP26" s="3"/>
        <tr r="AP26" s="3"/>
      </tp>
      <tp t="s">
        <v>#N/A Requesting Data...4263324352</v>
        <stp/>
        <stp>BDP|9680690016453377904</stp>
        <tr r="Q114" s="2"/>
        <tr r="Q212" s="2"/>
        <tr r="Q215" s="2"/>
      </tp>
      <tp t="s">
        <v>#N/A Requesting Data...4256690717</v>
        <stp/>
        <stp>BDP|2050180832504961098</stp>
        <tr r="J88" s="3"/>
        <tr r="J88" s="3"/>
        <tr r="J88" s="3"/>
      </tp>
      <tp t="s">
        <v>#N/A Requesting Data...4243997697</v>
        <stp/>
        <stp>BDP|3696027982478871743</stp>
        <tr r="N13" s="3"/>
        <tr r="N13" s="3"/>
        <tr r="N13" s="3"/>
      </tp>
      <tp t="s">
        <v>#N/A Requesting Data...4238909355</v>
        <stp/>
        <stp>BDP|5255297178221985508</stp>
        <tr r="AF101" s="3"/>
        <tr r="AF101" s="3"/>
        <tr r="AF12" s="3"/>
        <tr r="AF12" s="3"/>
        <tr r="AF28" s="3"/>
        <tr r="AF28" s="3"/>
      </tp>
      <tp t="s">
        <v>#N/A Requesting Data...4187489457</v>
        <stp/>
        <stp>BDP|8738286485272509454</stp>
        <tr r="M91" s="2"/>
        <tr r="M91" s="2"/>
        <tr r="M91" s="2"/>
      </tp>
      <tp t="s">
        <v>#N/A Requesting Data...3912626504</v>
        <stp/>
        <stp>BDP|6507366420496809510</stp>
        <tr r="AH35" s="2"/>
      </tp>
      <tp t="s">
        <v>#N/A Requesting Data...4012684187</v>
        <stp/>
        <stp>BDP|5118597863325269731</stp>
        <tr r="AL36" s="1"/>
        <tr r="AL148" s="1"/>
      </tp>
      <tp t="s">
        <v>#N/A Requesting Data...4216614901</v>
        <stp/>
        <stp>BDP|1896946696382813788</stp>
        <tr r="AT64" s="1"/>
      </tp>
      <tp t="s">
        <v>#N/A Requesting Data...2719723865</v>
        <stp/>
        <stp>BDP|5124682375343615306</stp>
        <tr r="M19" s="1"/>
        <tr r="M19" s="1"/>
        <tr r="M57" s="1"/>
        <tr r="M57" s="1"/>
      </tp>
      <tp t="s">
        <v>#N/A Requesting Data...2501915896</v>
        <stp/>
        <stp>BDP|4428391440996262158</stp>
        <tr r="I12" s="1"/>
        <tr r="I128" s="1"/>
      </tp>
      <tp t="s">
        <v>#N/A Requesting Data...4277529059</v>
        <stp/>
        <stp>BDP|2923023785127734937</stp>
        <tr r="AG24" s="2"/>
        <tr r="AG24" s="2"/>
        <tr r="AG24" s="2"/>
      </tp>
      <tp t="s">
        <v>#N/A Requesting Data...4209844359</v>
        <stp/>
        <stp>BDP|5543312504716830425</stp>
        <tr r="AS103" s="2"/>
      </tp>
      <tp t="s">
        <v>#N/A Requesting Data...4253193564</v>
        <stp/>
        <stp>BDP|3015322729716301023</stp>
        <tr r="AU64" s="2"/>
        <tr r="AU64" s="2"/>
        <tr r="AU64" s="2"/>
      </tp>
      <tp t="s">
        <v>#N/A Requesting Data...4242753202</v>
        <stp/>
        <stp>BDP|6488132533005999575</stp>
        <tr r="AV26" s="2"/>
        <tr r="AV26" s="2"/>
        <tr r="AV26" s="2"/>
        <tr r="AV52" s="2"/>
        <tr r="AV52" s="2"/>
        <tr r="AV52" s="2"/>
      </tp>
      <tp t="s">
        <v>#N/A Requesting Data...2337558827</v>
        <stp/>
        <stp>BDP|3755538091463686897</stp>
        <tr r="AS74" s="1"/>
        <tr r="AS178" s="1"/>
      </tp>
      <tp t="s">
        <v>#N/A Requesting Data...4239616980</v>
        <stp/>
        <stp>BDP|4987531403981024434</stp>
        <tr r="N87" s="1"/>
      </tp>
      <tp t="s">
        <v>#N/A Requesting Data...2889366743</v>
        <stp/>
        <stp>BDP|2202480794198084350</stp>
        <tr r="V69" s="1"/>
      </tp>
      <tp t="s">
        <v>#N/A Requesting Data...4198836457</v>
        <stp/>
        <stp>BDP|8992356220085373840</stp>
        <tr r="Q139" s="2"/>
      </tp>
      <tp t="s">
        <v>#N/A Requesting Data...4251244300</v>
        <stp/>
        <stp>BDP|6593398304374617558</stp>
        <tr r="BC5" s="3"/>
        <tr r="BC67" s="3"/>
        <tr r="BC81" s="3"/>
        <tr r="BC86" s="3"/>
        <tr r="BC94" s="3"/>
      </tp>
      <tp t="s">
        <v>#N/A Requesting Data...3089922592</v>
        <stp/>
        <stp>BDP|2832461775411159418</stp>
        <tr r="AO134" s="1"/>
      </tp>
      <tp t="s">
        <v>#N/A Requesting Data...4272790659</v>
        <stp/>
        <stp>BDP|1674193182724286841</stp>
        <tr r="Q112" s="2"/>
        <tr r="Q150" s="2"/>
        <tr r="Q217" s="2"/>
        <tr r="Q230" s="2"/>
      </tp>
      <tp t="s">
        <v>#N/A Requesting Data...4228371547</v>
        <stp/>
        <stp>BDP|9208442120642590980</stp>
        <tr r="AM43" s="1"/>
        <tr r="AM43" s="1"/>
      </tp>
      <tp t="s">
        <v>#N/A Requesting Data...4208693231</v>
        <stp/>
        <stp>BDP|4969772634166291230</stp>
        <tr r="AK27" s="3"/>
        <tr r="AK27" s="3"/>
        <tr r="AK27" s="3"/>
      </tp>
      <tp t="s">
        <v>#N/A Requesting Data...4240092904</v>
        <stp/>
        <stp>BDP|9036545588970605010</stp>
        <tr r="BC11" s="3"/>
      </tp>
      <tp t="s">
        <v>#N/A Requesting Data...4189401627</v>
        <stp/>
        <stp>BDP|7930279943654206142</stp>
        <tr r="W104" s="3"/>
        <tr r="W26" s="3"/>
      </tp>
      <tp t="s">
        <v>#N/A Requesting Data...4230999025</v>
        <stp/>
        <stp>BDP|2942305918750843423</stp>
        <tr r="AH144" s="2"/>
      </tp>
      <tp t="s">
        <v>#N/A Requesting Data...4237616302</v>
        <stp/>
        <stp>BDP|4889128054363265775</stp>
        <tr r="E159" s="1"/>
      </tp>
      <tp t="s">
        <v>#N/A Requesting Data...4207589215</v>
        <stp/>
        <stp>BDP|3910988586864505292</stp>
        <tr r="BC104" s="2"/>
      </tp>
      <tp t="s">
        <v>#N/A Requesting Data...4292541826</v>
        <stp/>
        <stp>BDP|6922679545866667666</stp>
        <tr r="AL84" s="1"/>
      </tp>
      <tp t="s">
        <v>#N/A Requesting Data...4281761311</v>
        <stp/>
        <stp>BDP|4550590490024134864</stp>
        <tr r="N198" s="1"/>
      </tp>
      <tp t="s">
        <v>#N/A Requesting Data...4276430501</v>
        <stp/>
        <stp>BDP|9627718358897247864</stp>
        <tr r="AI140" s="2"/>
      </tp>
      <tp t="s">
        <v>#N/A Requesting Data...4194983727</v>
        <stp/>
        <stp>BDP|9374662640467953870</stp>
        <tr r="AD12" s="2"/>
        <tr r="AD12" s="2"/>
        <tr r="AD12" s="2"/>
      </tp>
      <tp t="s">
        <v>#N/A Requesting Data...4291058338</v>
        <stp/>
        <stp>BDP|3860071543244470736</stp>
        <tr r="AH79" s="2"/>
      </tp>
      <tp t="s">
        <v>#N/A Requesting Data...4245469568</v>
        <stp/>
        <stp>BDP|9701674614248822272</stp>
        <tr r="H192" s="1"/>
      </tp>
      <tp t="s">
        <v>#N/A Requesting Data...4201163097</v>
        <stp/>
        <stp>BDP|2929470822197444731</stp>
        <tr r="BC64" s="2"/>
      </tp>
      <tp t="s">
        <v>#N/A Requesting Data...2407793892</v>
        <stp/>
        <stp>BDP|6729807199711630237</stp>
        <tr r="I36" s="1"/>
        <tr r="I148" s="1"/>
      </tp>
      <tp t="s">
        <v>#N/A Requesting Data...4293217681</v>
        <stp/>
        <stp>BDP|1749075499354297833</stp>
        <tr r="AD33" s="2"/>
        <tr r="AD33" s="2"/>
        <tr r="AD33" s="2"/>
      </tp>
      <tp t="s">
        <v>#N/A Requesting Data...4213384631</v>
        <stp/>
        <stp>BDP|6452356338735269739</stp>
        <tr r="AA92" s="1"/>
      </tp>
      <tp t="s">
        <v>#N/A Requesting Data...4218863316</v>
        <stp/>
        <stp>BDP|3052895171920234820</stp>
        <tr r="H68" s="1"/>
      </tp>
      <tp t="s">
        <v>#N/A Requesting Data...4257893042</v>
        <stp/>
        <stp>BDP|8623112234346988826</stp>
        <tr r="F95" s="1"/>
      </tp>
      <tp t="s">
        <v>#N/A Requesting Data...3404347627</v>
        <stp/>
        <stp>BDP|3983345447253728353</stp>
        <tr r="AL74" s="3"/>
        <tr r="AL74" s="3"/>
        <tr r="AL74" s="3"/>
        <tr r="AL3" s="3"/>
        <tr r="AL3" s="3"/>
        <tr r="AL3" s="3"/>
        <tr r="AL51" s="3"/>
        <tr r="AL51" s="3"/>
        <tr r="AL51" s="3"/>
        <tr r="AL64" s="3"/>
        <tr r="AL64" s="3"/>
        <tr r="AL64" s="3"/>
      </tp>
      <tp t="s">
        <v>#N/A Requesting Data...4250396669</v>
        <stp/>
        <stp>BDP|7045799371374171718</stp>
        <tr r="AN18" s="3"/>
        <tr r="AN18" s="3"/>
      </tp>
      <tp t="s">
        <v>#N/A Requesting Data...4266697775</v>
        <stp/>
        <stp>BDP|8511575248129418465</stp>
        <tr r="BC129" s="2"/>
      </tp>
      <tp t="s">
        <v>#N/A Requesting Data...2902949660</v>
        <stp/>
        <stp>BDP|7439313024142033092</stp>
        <tr r="Q30" s="3"/>
        <tr r="Q37" s="3"/>
      </tp>
      <tp t="s">
        <v>#N/A Requesting Data...4294588650</v>
        <stp/>
        <stp>BDP|2872755742037038272</stp>
        <tr r="AJ24" s="3"/>
        <tr r="AJ24" s="3"/>
        <tr r="AJ24" s="3"/>
        <tr r="AJ79" s="3"/>
        <tr r="AJ79" s="3"/>
        <tr r="AJ79" s="3"/>
      </tp>
      <tp t="s">
        <v>#N/A Requesting Data...4264681162</v>
        <stp/>
        <stp>BDP|9264260543428855375</stp>
        <tr r="X7" s="1"/>
      </tp>
      <tp t="s">
        <v>#N/A Requesting Data...4227386427</v>
        <stp/>
        <stp>BDP|1579594514612341333</stp>
        <tr r="Q5" s="3"/>
        <tr r="Q67" s="3"/>
        <tr r="Q81" s="3"/>
        <tr r="Q86" s="3"/>
        <tr r="Q94" s="3"/>
      </tp>
      <tp t="s">
        <v>#N/A Requesting Data...4263440211</v>
        <stp/>
        <stp>BDP|3642200408593420621</stp>
        <tr r="AR196" s="2"/>
        <tr r="AR197" s="2"/>
        <tr r="AR198" s="2"/>
      </tp>
      <tp t="s">
        <v>#N/A Requesting Data...3815360223</v>
        <stp/>
        <stp>BDP|2198237623076826019</stp>
        <tr r="X186" s="1"/>
      </tp>
      <tp t="s">
        <v>#N/A Requesting Data...4290698308</v>
        <stp/>
        <stp>BDP|4224418532151897616</stp>
        <tr r="AG34" s="3"/>
        <tr r="AG34" s="3"/>
        <tr r="AG34" s="3"/>
      </tp>
      <tp t="s">
        <v>#N/A Requesting Data...4280885217</v>
        <stp/>
        <stp>BDP|2601745803605179483</stp>
        <tr r="AO64" s="1"/>
      </tp>
      <tp t="s">
        <v>#N/A Requesting Data...4273785684</v>
        <stp/>
        <stp>BDP|3364794174301752612</stp>
        <tr r="V183" s="1"/>
        <tr r="V28" s="1"/>
      </tp>
      <tp t="s">
        <v>#N/A Requesting Data...3123615895</v>
        <stp/>
        <stp>BDP|8914690126038926075</stp>
        <tr r="Z13" s="1"/>
      </tp>
      <tp t="s">
        <v>#N/A Requesting Data...4258385881</v>
        <stp/>
        <stp>BDP|3819393850085195492</stp>
        <tr r="AS48" s="2"/>
        <tr r="AS224" s="2"/>
      </tp>
      <tp t="s">
        <v>#N/A Requesting Data...4282080342</v>
        <stp/>
        <stp>BDP|3529688850650372473</stp>
        <tr r="K23" s="1"/>
      </tp>
      <tp t="s">
        <v>#N/A Requesting Data...4226919049</v>
        <stp/>
        <stp>BDP|3985132872651128006</stp>
        <tr r="AD80" s="2"/>
        <tr r="AD80" s="2"/>
        <tr r="AD80" s="2"/>
      </tp>
      <tp t="s">
        <v>#N/A Requesting Data...4233755831</v>
        <stp/>
        <stp>BDP|3538136170641711089</stp>
        <tr r="AS157" s="1"/>
      </tp>
      <tp t="s">
        <v>#N/A Requesting Data...2633400735</v>
        <stp/>
        <stp>BDP|1882370713314200377</stp>
        <tr r="J42" s="9"/>
      </tp>
      <tp t="s">
        <v>#N/A Requesting Data...4279031133</v>
        <stp/>
        <stp>BDP|7247726638870801796</stp>
        <tr r="AG5" s="2"/>
        <tr r="AG5" s="2"/>
        <tr r="AG5" s="2"/>
        <tr r="AG27" s="2"/>
        <tr r="AG27" s="2"/>
        <tr r="AG27" s="2"/>
        <tr r="AG101" s="2"/>
        <tr r="AG101" s="2"/>
        <tr r="AG101" s="2"/>
        <tr r="AG166" s="2"/>
        <tr r="AG166" s="2"/>
        <tr r="AG166" s="2"/>
        <tr r="AG167" s="2"/>
        <tr r="AG167" s="2"/>
        <tr r="AG167" s="2"/>
      </tp>
      <tp t="s">
        <v>#N/A Requesting Data...4217905255</v>
        <stp/>
        <stp>BDP|5557318734993881210</stp>
        <tr r="H107" s="1"/>
        <tr r="H107" s="1"/>
        <tr r="H149" s="1"/>
        <tr r="H149" s="1"/>
      </tp>
      <tp t="s">
        <v>#N/A Requesting Data...4250917635</v>
        <stp/>
        <stp>BDP|3820489059262477441</stp>
        <tr r="AP45" s="3"/>
        <tr r="AP45" s="3"/>
        <tr r="AP45" s="3"/>
      </tp>
      <tp t="s">
        <v>#N/A Requesting Data...4257308890</v>
        <stp/>
        <stp>BDP|3709407823100588181</stp>
        <tr r="H22" s="1"/>
      </tp>
      <tp t="s">
        <v>#N/A Requesting Data...4247765602</v>
        <stp/>
        <stp>BDP|3634215453065504587</stp>
        <tr r="N25" s="1"/>
      </tp>
      <tp t="s">
        <v>#N/A N/A</v>
        <stp/>
        <stp>BDP|3825424286582134941</stp>
        <tr r="N92" s="1"/>
      </tp>
      <tp t="s">
        <v>#N/A Requesting Data...2924223690</v>
        <stp/>
        <stp>BDP|6039671214053843626</stp>
        <tr r="AN68" s="2"/>
        <tr r="AN131" s="2"/>
        <tr r="AN153" s="2"/>
      </tp>
      <tp t="s">
        <v>#N/A Requesting Data...3826801248</v>
        <stp/>
        <stp>BDP|8752699380841331344</stp>
        <tr r="BC7" s="3"/>
      </tp>
      <tp t="s">
        <v>#N/A Requesting Data...3826975271</v>
        <stp/>
        <stp>BDP|1891835651948064031</stp>
        <tr r="K48" s="1"/>
      </tp>
      <tp t="s">
        <v>#N/A Requesting Data...4228472397</v>
        <stp/>
        <stp>BDP|3480322119975723014</stp>
        <tr r="M42" s="1"/>
        <tr r="M42" s="1"/>
      </tp>
      <tp t="s">
        <v>#N/A Requesting Data...4292259382</v>
        <stp/>
        <stp>BDP|6172176382532459994</stp>
        <tr r="AD198" s="1"/>
      </tp>
      <tp t="s">
        <v>#N/A Requesting Data...4232976942</v>
        <stp/>
        <stp>BDP|6709090551591226643</stp>
        <tr r="AE42" s="1"/>
      </tp>
      <tp t="s">
        <v>#N/A Requesting Data...4225165744</v>
        <stp/>
        <stp>BDP|7305053089259537235</stp>
        <tr r="M65" s="1"/>
        <tr r="M65" s="1"/>
      </tp>
      <tp t="s">
        <v>#N/A Requesting Data...4245122684</v>
        <stp/>
        <stp>BDP|4959865877668023712</stp>
        <tr r="H66" s="2"/>
        <tr r="H66" s="2"/>
        <tr r="H66" s="2"/>
        <tr r="AT66" s="2"/>
        <tr r="AT66" s="2"/>
        <tr r="AT66" s="2"/>
      </tp>
      <tp t="s">
        <v>#N/A Requesting Data...4244536141</v>
        <stp/>
        <stp>BDP|2977494128431547145</stp>
        <tr r="AD136" s="2"/>
        <tr r="AD136" s="2"/>
        <tr r="AD136" s="2"/>
      </tp>
      <tp t="s">
        <v>#N/A Requesting Data...4264384604</v>
        <stp/>
        <stp>BDP|6304090697953574818</stp>
        <tr r="AQ22" s="3"/>
        <tr r="AQ22" s="3"/>
        <tr r="AQ22" s="3"/>
      </tp>
      <tp t="s">
        <v>#N/A Requesting Data...4245195997</v>
        <stp/>
        <stp>BDP|4783253369325208171</stp>
        <tr r="F166" s="1"/>
      </tp>
      <tp t="s">
        <v>#N/A Requesting Data...4239234071</v>
        <stp/>
        <stp>BDP|7061495432997505302</stp>
        <tr r="AC54" s="2"/>
        <tr r="AC54" s="2"/>
      </tp>
      <tp t="s">
        <v>#N/A Requesting Data...4273086543</v>
        <stp/>
        <stp>BDP|2843961901938642773</stp>
        <tr r="AM4" s="1"/>
      </tp>
      <tp t="s">
        <v>#N/A Requesting Data...4271157270</v>
        <stp/>
        <stp>BDP|5423546594819939430</stp>
        <tr r="AM153" s="1"/>
        <tr r="AM191" s="1"/>
        <tr r="AM8" s="1"/>
      </tp>
      <tp t="s">
        <v>#N/A Requesting Data...4280623767</v>
        <stp/>
        <stp>BDP|3956936274289388037</stp>
        <tr r="N78" s="1"/>
      </tp>
      <tp t="s">
        <v>#N/A N/A</v>
        <stp/>
        <stp>BDP|5680068111368951864</stp>
        <tr r="J162" s="1"/>
      </tp>
      <tp t="s">
        <v>#N/A Requesting Data...4237535738</v>
        <stp/>
        <stp>BDP|5569451464084376792</stp>
        <tr r="AJ124" s="2"/>
        <tr r="AJ188" s="2"/>
        <tr r="AJ189" s="2"/>
      </tp>
      <tp t="s">
        <v>#N/A Requesting Data...4249819506</v>
        <stp/>
        <stp>BDP|1126925827619323791</stp>
        <tr r="J57" s="2"/>
      </tp>
      <tp t="s">
        <v>#N/A Requesting Data...4237959338</v>
        <stp/>
        <stp>BDP|5309483127324463364</stp>
        <tr r="AE88" s="3"/>
        <tr r="AE88" s="3"/>
        <tr r="AE88" s="3"/>
      </tp>
      <tp t="s">
        <v>#N/A Requesting Data...4267280386</v>
        <stp/>
        <stp>BDP|1322553759886855398</stp>
        <tr r="H11" s="3"/>
        <tr r="H11" s="3"/>
        <tr r="H11" s="3"/>
      </tp>
      <tp t="s">
        <v>#N/A Requesting Data...4245283831</v>
        <stp/>
        <stp>BDP|9252133515259928432</stp>
        <tr r="AU114" s="2"/>
        <tr r="AU114" s="2"/>
        <tr r="AU114" s="2"/>
        <tr r="AU212" s="2"/>
        <tr r="AU212" s="2"/>
        <tr r="AU212" s="2"/>
        <tr r="AU215" s="2"/>
        <tr r="AU215" s="2"/>
        <tr r="AU215" s="2"/>
      </tp>
      <tp t="s">
        <v>#N/A Requesting Data...3596998347</v>
        <stp/>
        <stp>BDP|8880931203823524634</stp>
        <tr r="N26" s="1"/>
        <tr r="N131" s="1"/>
      </tp>
      <tp t="s">
        <v>#N/A Requesting Data...4289784609</v>
        <stp/>
        <stp>BDP|3193486613504026651</stp>
        <tr r="V144" s="1"/>
      </tp>
      <tp t="s">
        <v>#N/A Requesting Data...4242344416</v>
        <stp/>
        <stp>BDP|3696871150068632282</stp>
        <tr r="Q170" s="2"/>
      </tp>
      <tp t="s">
        <v>#N/A Requesting Data...4259884610</v>
        <stp/>
        <stp>BDP|1865524721216138458</stp>
        <tr r="F73" s="5"/>
      </tp>
      <tp t="s">
        <v>#N/A Requesting Data...3304793747</v>
        <stp/>
        <stp>BDP|3843302827797986196</stp>
        <tr r="Y208" s="1"/>
        <tr r="Y6" s="1"/>
      </tp>
      <tp t="s">
        <v>#N/A Requesting Data...3113236222</v>
        <stp/>
        <stp>BDP|8057954327553895452</stp>
        <tr r="V82" s="3"/>
      </tp>
      <tp t="s">
        <v>#N/A Requesting Data...4249271429</v>
        <stp/>
        <stp>BDP|4904142403709786863</stp>
        <tr r="AJ101" s="3"/>
        <tr r="AJ101" s="3"/>
        <tr r="AJ101" s="3"/>
        <tr r="AJ12" s="3"/>
        <tr r="AJ12" s="3"/>
        <tr r="AJ12" s="3"/>
        <tr r="AJ28" s="3"/>
        <tr r="AJ28" s="3"/>
        <tr r="AJ28" s="3"/>
      </tp>
      <tp t="s">
        <v>#N/A Requesting Data...4245391409</v>
        <stp/>
        <stp>BDP|9923499590012856270</stp>
        <tr r="AK154" s="1"/>
        <tr r="AK154" s="1"/>
        <tr r="AK154" s="1"/>
      </tp>
      <tp t="s">
        <v>#N/A Requesting Data...4241119857</v>
        <stp/>
        <stp>BDP|4402466423243929577</stp>
        <tr r="AI14" s="3"/>
        <tr r="AI14" s="3"/>
        <tr r="AI14" s="3"/>
      </tp>
      <tp t="s">
        <v>#N/A Requesting Data...3777473039</v>
        <stp/>
        <stp>BDP|9124695368304606994</stp>
        <tr r="AU168" s="2"/>
        <tr r="AU168" s="2"/>
        <tr r="AU168" s="2"/>
        <tr r="AU169" s="2"/>
        <tr r="AU169" s="2"/>
        <tr r="AU169" s="2"/>
      </tp>
      <tp t="s">
        <v>#N/A Requesting Data...3506875282</v>
        <stp/>
        <stp>BDP|7853351112145823484</stp>
        <tr r="AI191" s="2"/>
        <tr r="AI192" s="2"/>
      </tp>
      <tp t="s">
        <v>#N/A Requesting Data...4289707240</v>
        <stp/>
        <stp>BDP|1002871528098069705</stp>
        <tr r="F164" s="1"/>
      </tp>
      <tp t="s">
        <v>#N/A Requesting Data...4246950686</v>
        <stp/>
        <stp>BDP|4392486763906510423</stp>
        <tr r="Q11" s="2"/>
      </tp>
      <tp t="s">
        <v>#N/A Requesting Data...3907062100</v>
        <stp/>
        <stp>BDP|6688737228484390316</stp>
        <tr r="H11" s="1"/>
        <tr r="H11" s="1"/>
        <tr r="H135" s="1"/>
        <tr r="H135" s="1"/>
      </tp>
      <tp t="s">
        <v>#N/A Requesting Data...2830338871</v>
        <stp/>
        <stp>BDP|8817883348688073877</stp>
        <tr r="W68" s="2"/>
        <tr r="W153" s="2"/>
        <tr r="W131" s="2"/>
      </tp>
      <tp t="s">
        <v>#N/A Requesting Data...4264630746</v>
        <stp/>
        <stp>BDP|1557426927771770287</stp>
        <tr r="Q26" s="2"/>
        <tr r="Q52" s="2"/>
      </tp>
      <tp t="s">
        <v>#N/A Requesting Data...4275534312</v>
        <stp/>
        <stp>BDP|4389288194182039906</stp>
        <tr r="AI36" s="2"/>
        <tr r="AI96" s="2"/>
        <tr r="AI126" s="2"/>
      </tp>
      <tp t="s">
        <v>#N/A Requesting Data...3215786364</v>
        <stp/>
        <stp>BDP|3938764935172478116</stp>
        <tr r="M132" s="1"/>
        <tr r="M132" s="1"/>
      </tp>
      <tp t="s">
        <v>#N/A Requesting Data...3458320033</v>
        <stp/>
        <stp>BDP|7190538408855194378</stp>
        <tr r="Q52" s="3"/>
      </tp>
      <tp t="s">
        <v>#N/A Requesting Data...3315440921</v>
        <stp/>
        <stp>BDP|6757966008792678938</stp>
        <tr r="AN20" s="3"/>
        <tr r="AN20" s="3"/>
        <tr r="AN20" s="3"/>
        <tr r="AN44" s="3"/>
        <tr r="AN44" s="3"/>
        <tr r="AN44" s="3"/>
        <tr r="AN40" s="3"/>
        <tr r="AN40" s="3"/>
        <tr r="AN40" s="3"/>
      </tp>
      <tp t="s">
        <v>#N/A Requesting Data...4265999369</v>
        <stp/>
        <stp>BDP|4973346700736787565</stp>
        <tr r="H56" s="2"/>
        <tr r="H56" s="2"/>
        <tr r="H56" s="2"/>
        <tr r="AT56" s="2"/>
        <tr r="AT56" s="2"/>
        <tr r="AT56" s="2"/>
        <tr r="H98" s="2"/>
        <tr r="H98" s="2"/>
        <tr r="H98" s="2"/>
        <tr r="AT98" s="2"/>
        <tr r="AT98" s="2"/>
        <tr r="AT98" s="2"/>
      </tp>
      <tp t="s">
        <v>#N/A Requesting Data...4292371334</v>
        <stp/>
        <stp>BDP|5607077409397365678</stp>
        <tr r="AD182" s="2"/>
        <tr r="AD182" s="2"/>
        <tr r="AD182" s="2"/>
      </tp>
      <tp t="s">
        <v>#N/A Requesting Data...3391968265</v>
        <stp/>
        <stp>BDP|2393591120338444922</stp>
        <tr r="BC191" s="2"/>
      </tp>
      <tp t="s">
        <v>#N/A Requesting Data...3936026272</v>
        <stp/>
        <stp>BDP|1789873490281964552</stp>
        <tr r="AL41" s="2"/>
        <tr r="AL75" s="2"/>
        <tr r="AL115" s="2"/>
        <tr r="AL138" s="2"/>
        <tr r="AL200" s="2"/>
      </tp>
      <tp t="s">
        <v>#N/A Requesting Data...4268755499</v>
        <stp/>
        <stp>BDP|6884950726148076173</stp>
        <tr r="V80" s="3"/>
      </tp>
      <tp t="s">
        <v>#N/A Requesting Data...4292626691</v>
        <stp/>
        <stp>BDP|3486387107247284359</stp>
        <tr r="H91" s="3"/>
        <tr r="H91" s="3"/>
        <tr r="H91" s="3"/>
      </tp>
      <tp t="s">
        <v>#N/A Requesting Data...4283106349</v>
        <stp/>
        <stp>BDP|2968649153427716255</stp>
        <tr r="L53" s="3"/>
      </tp>
      <tp t="s">
        <v>#N/A Requesting Data...4284130621</v>
        <stp/>
        <stp>BDP|9450182661983095918</stp>
        <tr r="BC29" s="3"/>
        <tr r="BC35" s="3"/>
        <tr r="BC62" s="3"/>
        <tr r="BC89" s="3"/>
        <tr r="BC95" s="3"/>
      </tp>
      <tp t="s">
        <v>#N/A Requesting Data...4138623947</v>
        <stp/>
        <stp>BDP|7815782356475224484</stp>
        <tr r="AV100" s="3"/>
        <tr r="AV100" s="3"/>
        <tr r="AV85" s="3"/>
        <tr r="AV85" s="3"/>
      </tp>
      <tp t="s">
        <v>#N/A Requesting Data...4265502470</v>
        <stp/>
        <stp>BDP|6247224854584847100</stp>
        <tr r="AE189" s="1"/>
      </tp>
      <tp t="s">
        <v>#N/A Requesting Data...4285391419</v>
        <stp/>
        <stp>BDP|3375440974692624693</stp>
        <tr r="AK30" s="2"/>
        <tr r="AK30" s="2"/>
        <tr r="AK30" s="2"/>
      </tp>
      <tp t="s">
        <v>#N/A Requesting Data...4285262869</v>
        <stp/>
        <stp>BDP|4460705901826190182</stp>
        <tr r="AO30" s="2"/>
      </tp>
      <tp t="s">
        <v>#N/A Requesting Data...4270535639</v>
        <stp/>
        <stp>BDP|7109647550781919102</stp>
        <tr r="V101" s="3"/>
        <tr r="V12" s="3"/>
        <tr r="V28" s="3"/>
      </tp>
      <tp t="s">
        <v>#N/A Requesting Data...4275495472</v>
        <stp/>
        <stp>BDP|8119741772598858433</stp>
        <tr r="M121" s="2"/>
        <tr r="M121" s="2"/>
        <tr r="M121" s="2"/>
        <tr r="M186" s="2"/>
        <tr r="M186" s="2"/>
        <tr r="M186" s="2"/>
        <tr r="M187" s="2"/>
        <tr r="M187" s="2"/>
        <tr r="M187" s="2"/>
      </tp>
      <tp t="s">
        <v>#N/A Requesting Data...4276994277</v>
        <stp/>
        <stp>BDP|6999772314560546439</stp>
        <tr r="N92" s="1"/>
      </tp>
      <tp t="s">
        <v>#N/A Requesting Data...4275746535</v>
        <stp/>
        <stp>BDP|7096130364525370189</stp>
        <tr r="K122" s="2"/>
        <tr r="K122" s="2"/>
        <tr r="K183" s="2"/>
        <tr r="K183" s="2"/>
      </tp>
      <tp t="s">
        <v>#N/A Requesting Data...4268489077</v>
        <stp/>
        <stp>BDP|7310344527771933353</stp>
        <tr r="AR18" s="2"/>
      </tp>
      <tp t="s">
        <v>#N/A Requesting Data...4268435357</v>
        <stp/>
        <stp>BDP|7505711189838598442</stp>
        <tr r="AC205" s="2"/>
        <tr r="AC205" s="2"/>
        <tr r="AC206" s="2"/>
        <tr r="AC206" s="2"/>
      </tp>
      <tp t="s">
        <v>#N/A Requesting Data...3228314319</v>
        <stp/>
        <stp>BDP|6132921938430063872</stp>
        <tr r="Y161" s="1"/>
        <tr r="Y98" s="1"/>
        <tr r="Y99" s="1"/>
        <tr r="Y109" s="1"/>
      </tp>
      <tp t="s">
        <v>#N/A Requesting Data...4270704461</v>
        <stp/>
        <stp>BDP|3123716799619578000</stp>
        <tr r="AS208" s="2"/>
      </tp>
      <tp t="s">
        <v>#N/A Requesting Data...4274857569</v>
        <stp/>
        <stp>BDP|4051705209312258573</stp>
        <tr r="AM87" s="1"/>
        <tr r="AM87" s="1"/>
      </tp>
      <tp t="s">
        <v>#N/A Requesting Data...4281197468</v>
        <stp/>
        <stp>BDP|8166105328766203973</stp>
        <tr r="H51" s="5"/>
      </tp>
      <tp t="s">
        <v>#N/A N/A</v>
        <stp/>
        <stp>BDP|4198666248511194324</stp>
        <tr r="J166" s="1"/>
      </tp>
      <tp t="s">
        <v>#N/A Requesting Data...3092903495</v>
        <stp/>
        <stp>BDP|2318055436471542492</stp>
        <tr r="AD55" s="2"/>
        <tr r="AD55" s="2"/>
        <tr r="AD55" s="2"/>
      </tp>
      <tp t="s">
        <v>#N/A Requesting Data...4057691539</v>
        <stp/>
        <stp>BDP|5231099055542014637</stp>
        <tr r="Z163" s="1"/>
      </tp>
      <tp t="s">
        <v>#N/A Requesting Data...3894022356</v>
        <stp/>
        <stp>BDP|3126659771065958317</stp>
        <tr r="AK89" s="1"/>
        <tr r="AK89" s="1"/>
        <tr r="AK89" s="1"/>
        <tr r="AK100" s="1"/>
        <tr r="AK100" s="1"/>
        <tr r="AK100" s="1"/>
        <tr r="AK106" s="1"/>
        <tr r="AK106" s="1"/>
        <tr r="AK106" s="1"/>
        <tr r="AK177" s="1"/>
        <tr r="AK177" s="1"/>
        <tr r="AK177" s="1"/>
      </tp>
      <tp t="s">
        <v>#N/A Requesting Data...4282017561</v>
        <stp/>
        <stp>BDP|1988668946476381174</stp>
        <tr r="BC121" s="2"/>
        <tr r="BC186" s="2"/>
        <tr r="BC187" s="2"/>
      </tp>
      <tp t="s">
        <v>#N/A Requesting Data...3828393704</v>
        <stp/>
        <stp>BDP|1819827682240157549</stp>
        <tr r="AE77" s="1"/>
        <tr r="AE171" s="1"/>
      </tp>
      <tp t="s">
        <v>#N/A Requesting Data...4274370774</v>
        <stp/>
        <stp>BDP|3990692169280096748</stp>
        <tr r="H44" s="1"/>
        <tr r="H44" s="1"/>
      </tp>
      <tp t="s">
        <v>#N/A Requesting Data...4262666118</v>
        <stp/>
        <stp>BDP|3837266060934514767</stp>
        <tr r="AG104" s="3"/>
        <tr r="AG104" s="3"/>
        <tr r="AG104" s="3"/>
        <tr r="AG26" s="3"/>
        <tr r="AG26" s="3"/>
        <tr r="AG26" s="3"/>
      </tp>
      <tp t="s">
        <v>#N/A Requesting Data...4272212187</v>
        <stp/>
        <stp>BDP|2308788393751728920</stp>
        <tr r="Q10" s="3"/>
      </tp>
      <tp t="s">
        <v>#N/A Requesting Data...4268959834</v>
        <stp/>
        <stp>BDP|8668094291685493070</stp>
        <tr r="J109" s="5"/>
        <tr r="J109" s="5"/>
      </tp>
      <tp t="s">
        <v>#N/A Requesting Data...2769323846</v>
        <stp/>
        <stp>BDP|3488053136025804127</stp>
        <tr r="N35" s="2"/>
        <tr r="N35" s="2"/>
        <tr r="N35" s="2"/>
      </tp>
      <tp t="s">
        <v>#N/A Requesting Data...4288724282</v>
        <stp/>
        <stp>BDP|3480697676152687409</stp>
        <tr r="Q164" s="1"/>
      </tp>
      <tp t="s">
        <v>#N/A Requesting Data...4286228782</v>
        <stp/>
        <stp>BDP|1108697744412698575</stp>
        <tr r="Q32" s="3"/>
      </tp>
      <tp t="s">
        <v>#N/A Requesting Data...2551663440</v>
        <stp/>
        <stp>BDP|9810566649935288988</stp>
        <tr r="AM39" s="3"/>
        <tr r="AM39" s="3"/>
        <tr r="AM39" s="3"/>
      </tp>
      <tp t="s">
        <v>#N/A Requesting Data...4278002629</v>
        <stp/>
        <stp>BDP|1707421405182548385</stp>
        <tr r="AG57" s="3"/>
        <tr r="AG57" s="3"/>
        <tr r="AG57" s="3"/>
        <tr r="AG70" s="3"/>
        <tr r="AG70" s="3"/>
        <tr r="AG70" s="3"/>
      </tp>
      <tp t="s">
        <v>#N/A Requesting Data...4282038167</v>
        <stp/>
        <stp>BDP|7747370803616753696</stp>
        <tr r="AK101" s="3"/>
        <tr r="AK101" s="3"/>
        <tr r="AK101" s="3"/>
        <tr r="AK12" s="3"/>
        <tr r="AK12" s="3"/>
        <tr r="AK12" s="3"/>
        <tr r="AK28" s="3"/>
        <tr r="AK28" s="3"/>
        <tr r="AK28" s="3"/>
      </tp>
      <tp t="s">
        <v>#N/A Requesting Data...3472968484</v>
        <stp/>
        <stp>BDP|8203748991670260289</stp>
        <tr r="E151" s="2"/>
      </tp>
      <tp t="s">
        <v>#N/A N/A</v>
        <stp/>
        <stp>BDP|5050160401417356797</stp>
        <tr r="J116" s="1"/>
      </tp>
      <tp t="s">
        <v>#N/A Requesting Data...4277643856</v>
        <stp/>
        <stp>BDP|8462068690607720288</stp>
        <tr r="H23" s="1"/>
        <tr r="H23" s="1"/>
      </tp>
      <tp t="s">
        <v>#N/A Requesting Data...4276414354</v>
        <stp/>
        <stp>BDP|6636501246731840253</stp>
        <tr r="AM162" s="1"/>
      </tp>
      <tp t="s">
        <v>#N/A Requesting Data...4286102822</v>
        <stp/>
        <stp>BDP|6059006304597903502</stp>
        <tr r="AS68" s="1"/>
      </tp>
      <tp t="s">
        <v>#N/A Requesting Data...2509596362</v>
        <stp/>
        <stp>BDP|3614721803078801824</stp>
        <tr r="AR68" s="2"/>
        <tr r="AR131" s="2"/>
        <tr r="AR153" s="2"/>
      </tp>
      <tp t="s">
        <v>#N/A Requesting Data...4289130350</v>
        <stp/>
        <stp>BDP|5664406975620745296</stp>
        <tr r="AS99" s="2"/>
      </tp>
      <tp t="s">
        <v>#N/A Requesting Data...4283841854</v>
        <stp/>
        <stp>BDP|7205921348288116645</stp>
        <tr r="AA45" s="1"/>
      </tp>
      <tp t="s">
        <v>#N/A Requesting Data...4286332185</v>
        <stp/>
        <stp>BDP|7364116179096654302</stp>
        <tr r="AK12" s="2"/>
        <tr r="AK12" s="2"/>
        <tr r="AK12" s="2"/>
      </tp>
      <tp t="s">
        <v>#N/A Requesting Data...3520833394</v>
        <stp/>
        <stp>BDP|6701351114517361784</stp>
        <tr r="AU10" s="2"/>
        <tr r="AU10" s="2"/>
        <tr r="AU10" s="2"/>
        <tr r="AU40" s="2"/>
        <tr r="AU40" s="2"/>
        <tr r="AU40" s="2"/>
        <tr r="AU178" s="2"/>
        <tr r="AU178" s="2"/>
        <tr r="AU178" s="2"/>
        <tr r="AU179" s="2"/>
        <tr r="AU179" s="2"/>
        <tr r="AU179" s="2"/>
      </tp>
      <tp t="s">
        <v>#N/A Requesting Data...2781655872</v>
        <stp/>
        <stp>BDP|2394201094164380997</stp>
        <tr r="M40" s="3"/>
        <tr r="M40" s="3"/>
        <tr r="M40" s="3"/>
        <tr r="M44" s="3"/>
        <tr r="M44" s="3"/>
        <tr r="M44" s="3"/>
        <tr r="M20" s="3"/>
        <tr r="M20" s="3"/>
        <tr r="M20" s="3"/>
      </tp>
      <tp t="s">
        <v>#N/A Requesting Data...4290059047</v>
        <stp/>
        <stp>BDP|9828350783461655755</stp>
        <tr r="AJ60" s="2"/>
      </tp>
      <tp t="s">
        <v>#N/A Requesting Data...4277174597</v>
        <stp/>
        <stp>BDP|8652463896474356581</stp>
        <tr r="Q78" s="1"/>
      </tp>
      <tp t="s">
        <v>#N/A Requesting Data...4283265160</v>
        <stp/>
        <stp>BDP|7182718139170302788</stp>
        <tr r="AD189" s="1"/>
      </tp>
      <tp t="s">
        <v>#N/A Requesting Data...4287838018</v>
        <stp/>
        <stp>BDP|5165058051362563623</stp>
        <tr r="H198" s="1"/>
      </tp>
      <tp t="s">
        <v>#N/A Requesting Data...2934470644</v>
        <stp/>
        <stp>BDP|6046374622866153566</stp>
        <tr r="M52" s="3"/>
        <tr r="M52" s="3"/>
        <tr r="M52" s="3"/>
      </tp>
      <tp t="s">
        <v>#N/A Requesting Data...4276274076</v>
        <stp/>
        <stp>BDP|6139109244252773504</stp>
        <tr r="AI72" s="3"/>
        <tr r="AI72" s="3"/>
        <tr r="AI83" s="3"/>
        <tr r="AI83" s="3"/>
        <tr r="AI92" s="3"/>
        <tr r="AI92" s="3"/>
      </tp>
      <tp t="s">
        <v>#N/A Requesting Data...4285006287</v>
        <stp/>
        <stp>BDP|8627574662629021618</stp>
        <tr r="F10" s="5"/>
      </tp>
      <tp t="s">
        <v>#N/A Requesting Data...4291781939</v>
        <stp/>
        <stp>BDP|4401567787495391840</stp>
        <tr r="L170" s="2"/>
        <tr r="L170" s="2"/>
        <tr r="L170" s="2"/>
      </tp>
      <tp t="s">
        <v>#N/A Requesting Data...4293187471</v>
        <stp/>
        <stp>BDP|9491422754368768474</stp>
        <tr r="F25" s="1"/>
      </tp>
      <tp t="s">
        <v>#N/A Requesting Data...4281308619</v>
        <stp/>
        <stp>BDP|1530329049432428086</stp>
        <tr r="F3" s="5"/>
      </tp>
      <tp t="s">
        <v>#N/A Requesting Data...4282726347</v>
        <stp/>
        <stp>BDP|1470015485828228505</stp>
        <tr r="V121" s="2"/>
        <tr r="V186" s="2"/>
        <tr r="V187" s="2"/>
      </tp>
      <tp t="s">
        <v>#N/A Requesting Data...3116303666</v>
        <stp/>
        <stp>BDP|8599038993502596722</stp>
        <tr r="AS111" s="1"/>
      </tp>
      <tp t="s">
        <v>#N/A Requesting Data...4282350236</v>
        <stp/>
        <stp>BDP|6014216561463588574</stp>
        <tr r="AM68" s="1"/>
        <tr r="AM68" s="1"/>
      </tp>
      <tp t="s">
        <v>#N/A Requesting Data...3257929983</v>
        <stp/>
        <stp>BDP|9199466266027493878</stp>
        <tr r="X111" s="1"/>
      </tp>
      <tp t="s">
        <v>#N/A Requesting Data...3278776138</v>
        <stp/>
        <stp>BDP|5168773541347310564</stp>
        <tr r="H14" s="1"/>
        <tr r="H59" s="1"/>
      </tp>
      <tp t="s">
        <v>#N/A Requesting Data...4284122460</v>
        <stp/>
        <stp>BDP|5477871981593572256</stp>
        <tr r="Q93" s="2"/>
      </tp>
      <tp t="s">
        <v>#N/A Requesting Data...4286300089</v>
        <stp/>
        <stp>BDP|7106552717052061511</stp>
        <tr r="Q189" s="1"/>
      </tp>
      <tp t="s">
        <v>#N/A Requesting Data...4291410239</v>
        <stp/>
        <stp>BDP|4078143729514618795</stp>
        <tr r="Z187" s="1"/>
      </tp>
      <tp t="s">
        <v>#N/A Requesting Data...4286120850</v>
        <stp/>
        <stp>BDP|1742377222602406641</stp>
        <tr r="Q76" s="3"/>
      </tp>
      <tp t="s">
        <v>#N/A Requesting Data...4294423446</v>
        <stp/>
        <stp>BDP|7176272240504557112</stp>
        <tr r="H34" s="3"/>
        <tr r="H34" s="3"/>
        <tr r="H34" s="3"/>
      </tp>
      <tp t="s">
        <v>#N/A Requesting Data...4292530203</v>
        <stp/>
        <stp>BDP|2772148777308343841</stp>
        <tr r="E133" s="2"/>
      </tp>
      <tp t="s">
        <v>#N/A Requesting Data...3917885546</v>
        <stp/>
        <stp>BDP|3981092442361144204</stp>
        <tr r="AS88" s="1"/>
        <tr r="L88" s="1"/>
        <tr r="L88" s="1"/>
        <tr r="AS155" s="1"/>
        <tr r="L155" s="1"/>
        <tr r="L155" s="1"/>
      </tp>
      <tp t="s">
        <v>#N/A Requesting Data...4294560158</v>
        <stp/>
        <stp>BDP|7478920897832534175</stp>
        <tr r="K114" s="2"/>
        <tr r="K114" s="2"/>
        <tr r="K114" s="2"/>
        <tr r="K212" s="2"/>
        <tr r="K212" s="2"/>
        <tr r="K212" s="2"/>
        <tr r="K215" s="2"/>
        <tr r="K215" s="2"/>
        <tr r="K215" s="2"/>
      </tp>
      <tp t="s">
        <v>#N/A Requesting Data...2332238658</v>
        <stp/>
        <stp>BDP|7460764801586391237</stp>
        <tr r="AE36" s="1"/>
        <tr r="AE148" s="1"/>
      </tp>
      <tp t="s">
        <v>#N/A Requesting Data...3530323173</v>
        <stp/>
        <stp>BDP|6532463042085213709</stp>
        <tr r="AD10" s="1"/>
        <tr r="AD134" s="1"/>
      </tp>
      <tp t="s">
        <v>#N/A Requesting Data...4288977147</v>
        <stp/>
        <stp>BDP|9613824196498301429</stp>
        <tr r="K44" s="2"/>
        <tr r="K44" s="2"/>
      </tp>
      <tp t="s">
        <v>#N/A Requesting Data...4290629582</v>
        <stp/>
        <stp>BDP|4583311867587752273</stp>
        <tr r="AC48" s="2"/>
        <tr r="AC48" s="2"/>
        <tr r="AC224" s="2"/>
        <tr r="AC224" s="2"/>
      </tp>
      <tp t="s">
        <v>#N/A Requesting Data...4289067086</v>
        <stp/>
        <stp>BDP|6556336713817492728</stp>
        <tr r="J76" s="3"/>
        <tr r="J76" s="3"/>
      </tp>
      <tp t="s">
        <v>#N/A Requesting Data...4292837396</v>
        <stp/>
        <stp>BDP|7443639516643034725</stp>
        <tr r="AV57" s="2"/>
        <tr r="AV57" s="2"/>
      </tp>
      <tp t="s">
        <v>#N/A Requesting Data...4294203797</v>
        <stp/>
        <stp>BDP|1486137466283078127</stp>
        <tr r="H90" s="5"/>
      </tp>
      <tp t="s">
        <v>#N/A Requesting Data...3321900619</v>
        <stp/>
        <stp>BDP|6436342215833647301</stp>
        <tr r="Q151" s="2"/>
      </tp>
      <tp t="s">
        <v>#N/A Requesting Data...3812495863</v>
        <stp/>
        <stp>BDP|9016556450709799415</stp>
        <tr r="Q34" s="1"/>
        <tr r="Q138" s="1"/>
        <tr r="Q200" s="1"/>
      </tp>
      <tp t="s">
        <v>#N/A Requesting Data...4294503134</v>
        <stp/>
        <stp>BDP|2877841276578986105</stp>
        <tr r="AE125" s="1"/>
      </tp>
      <tp t="s">
        <v>#N/A Requesting Data...4293254862</v>
        <stp/>
        <stp>BDP|9244717647129050779</stp>
        <tr r="Z60" s="1"/>
      </tp>
      <tp t="s">
        <v>#N/A Requesting Data...4147152593</v>
        <stp/>
        <stp>BDP|4479660564325549500</stp>
        <tr r="M165" s="1"/>
        <tr r="M165" s="1"/>
      </tp>
      <tp t="s">
        <v>#N/A Requesting Data...4293631721</v>
        <stp/>
        <stp>BDP|6381630853074913599</stp>
        <tr r="AL64" s="1"/>
      </tp>
      <tp t="s">
        <v>#N/A Requesting Data...4294954368</v>
        <stp/>
        <stp>BDP|4665539771786483432</stp>
        <tr r="V24" s="2"/>
      </tp>
      <tp t="s">
        <v>#N/A Requesting Data...2455652665</v>
        <stp/>
        <stp>BDP|2587364846110284147</stp>
        <tr r="Q55" s="2"/>
      </tp>
      <tp t="s">
        <v>#N/A Requesting Data...4294943996</v>
        <stp/>
        <stp>BDP|9509587415381312880</stp>
        <tr r="K24" s="3"/>
        <tr r="K79" s="3"/>
      </tp>
      <tp t="s">
        <v>#N/A Requesting Data...1500788817</v>
        <stp/>
        <stp>BDP|5408557647633570303</stp>
        <tr r="AU15" s="2"/>
        <tr r="AU15" s="2"/>
        <tr r="AU15" s="2"/>
      </tp>
      <tp t="s">
        <v>#N/A Requesting Data...3967808020</v>
        <stp/>
        <stp>BDP|7026583469591454164</stp>
        <tr r="V222" s="2"/>
        <tr r="V86" s="2"/>
      </tp>
      <tp t="s">
        <v>#N/A Requesting Data...3008092956</v>
        <stp/>
        <stp>BDP|5454587608314514024</stp>
        <tr r="F118" s="1"/>
        <tr r="F184" s="1"/>
      </tp>
      <tp t="s">
        <v>#N/A Requesting Data...942886671</v>
        <stp/>
        <stp>BDP|6346571706752425554</stp>
        <tr r="H58" s="5"/>
      </tp>
      <tp t="s">
        <v>#N/A Requesting Data...4082856529</v>
        <stp/>
        <stp>BDP|7722664497994514809</stp>
        <tr r="I157" s="2"/>
      </tp>
      <tp t="s">
        <v>#N/A Requesting Data...757300186</v>
        <stp/>
        <stp>BDP|5828112849362223617</stp>
        <tr r="AO103" s="2"/>
      </tp>
      <tp t="s">
        <v>#N/A Requesting Data...2596741892</v>
        <stp/>
        <stp>BDP|2566635402590793036</stp>
        <tr r="AT44" s="1"/>
      </tp>
      <tp t="s">
        <v>#N/A Requesting Data...3947360450</v>
        <stp/>
        <stp>BDP|9919542498149795823</stp>
        <tr r="AJ14" s="2"/>
        <tr r="AJ117" s="2"/>
      </tp>
      <tp t="s">
        <v>#N/A Requesting Data...2980870740</v>
        <stp/>
        <stp>BDP|3702815241053063878</stp>
        <tr r="AR104" s="2"/>
      </tp>
      <tp t="s">
        <v>#N/A Requesting Data...3650033257</v>
        <stp/>
        <stp>BDP|9799452738972381891</stp>
        <tr r="AJ32" s="2"/>
        <tr r="AJ223" s="2"/>
        <tr r="AJ233" s="2"/>
      </tp>
      <tp t="s">
        <v>#N/A Requesting Data...1444919655</v>
        <stp/>
        <stp>BDP|5963910722529282381</stp>
        <tr r="AQ25" s="3"/>
        <tr r="AQ25" s="3"/>
        <tr r="AQ25" s="3"/>
      </tp>
      <tp t="s">
        <v>#N/A Requesting Data...3441043865</v>
        <stp/>
        <stp>BDP|9464972044905254552</stp>
        <tr r="I14" s="1"/>
        <tr r="I59" s="1"/>
      </tp>
      <tp t="s">
        <v>#N/A Requesting Data...4009291054</v>
        <stp/>
        <stp>BDP|4098979645075295804</stp>
        <tr r="I114" s="5"/>
      </tp>
      <tp t="s">
        <v>#N/A Requesting Data...2610921511</v>
        <stp/>
        <stp>BDP|1240237863543594272</stp>
        <tr r="K78" s="3"/>
      </tp>
      <tp t="s">
        <v>#N/A Requesting Data...2892921093</v>
        <stp/>
        <stp>BDP|3750261479100120299</stp>
        <tr r="I176" s="2"/>
      </tp>
      <tp t="s">
        <v>#N/A Requesting Data...2683346022</v>
        <stp/>
        <stp>BDP|2833130137306560298</stp>
        <tr r="V3" s="1"/>
        <tr r="V75" s="1"/>
      </tp>
      <tp t="s">
        <v>#N/A Requesting Data...554894466</v>
        <stp/>
        <stp>BDP|6124348916148394803</stp>
        <tr r="W72" s="3"/>
        <tr r="W83" s="3"/>
        <tr r="W92" s="3"/>
      </tp>
      <tp t="s">
        <v>#N/A Requesting Data...3874404427</v>
        <stp/>
        <stp>BDP|9944849037580381691</stp>
        <tr r="Q49" s="5"/>
      </tp>
      <tp t="s">
        <v>#N/A N/A</v>
        <stp/>
        <stp>BDP|1419151043474631446</stp>
        <tr r="N52" s="1"/>
      </tp>
      <tp t="s">
        <v>#N/A Requesting Data...4226580836</v>
        <stp/>
        <stp>BDP|1067679925652016328</stp>
        <tr r="AU124" s="1"/>
        <tr r="AU124" s="1"/>
        <tr r="AU124" s="1"/>
      </tp>
      <tp t="s">
        <v>#N/A Requesting Data...1753121286</v>
        <stp/>
        <stp>BDP|3259082555163947162</stp>
        <tr r="L78" s="1"/>
        <tr r="AS78" s="1"/>
      </tp>
      <tp t="s">
        <v>#N/A Requesting Data...2620286597</v>
        <stp/>
        <stp>BDP|9232346035379343401</stp>
        <tr r="L30" s="2"/>
        <tr r="L30" s="2"/>
        <tr r="L30" s="2"/>
      </tp>
      <tp t="s">
        <v>#N/A Requesting Data...4061940702</v>
        <stp/>
        <stp>BDP|5378994216561922857</stp>
        <tr r="H82" s="3"/>
        <tr r="H82" s="3"/>
        <tr r="H82" s="3"/>
      </tp>
      <tp t="s">
        <v>#N/A Requesting Data...3037988535</v>
        <stp/>
        <stp>BDP|6421578483869029603</stp>
        <tr r="AP51" s="2"/>
      </tp>
      <tp t="s">
        <v>#N/A Requesting Data...3425919661</v>
        <stp/>
        <stp>BDP|4674575835717709130</stp>
        <tr r="AP3" s="3"/>
        <tr r="AP3" s="3"/>
        <tr r="AP3" s="3"/>
        <tr r="AP51" s="3"/>
        <tr r="AP51" s="3"/>
        <tr r="AP51" s="3"/>
        <tr r="AP64" s="3"/>
        <tr r="AP64" s="3"/>
        <tr r="AP64" s="3"/>
        <tr r="AP74" s="3"/>
        <tr r="AP74" s="3"/>
        <tr r="AP74" s="3"/>
      </tp>
      <tp t="s">
        <v>#N/A Requesting Data...4283935320</v>
        <stp/>
        <stp>BDP|1901795845650435615</stp>
        <tr r="F107" s="5"/>
        <tr r="F117" s="5"/>
        <tr r="F63" s="5"/>
      </tp>
      <tp t="s">
        <v>#N/A Requesting Data...3189903471</v>
        <stp/>
        <stp>BDP|9716862568614072796</stp>
        <tr r="L64" s="2"/>
        <tr r="L64" s="2"/>
        <tr r="L64" s="2"/>
      </tp>
      <tp t="s">
        <v>#N/A Requesting Data...954365256</v>
        <stp/>
        <stp>BDP|3271410031751452162</stp>
        <tr r="AL94" s="1"/>
      </tp>
      <tp t="s">
        <v>#N/A Requesting Data...2771299598</v>
        <stp/>
        <stp>BDP|5720527758457533685</stp>
        <tr r="Q22" s="2"/>
        <tr r="Q210" s="2"/>
        <tr r="Q211" s="2"/>
      </tp>
      <tp t="s">
        <v>#N/A N/A</v>
        <stp/>
        <stp>BDP|6754660730591986691</stp>
        <tr r="J193" s="1"/>
      </tp>
      <tp t="s">
        <v>#N/A Requesting Data...3675464144</v>
        <stp/>
        <stp>BDP|9369827055454740428</stp>
        <tr r="Q4" s="2"/>
        <tr r="Q78" s="2"/>
        <tr r="Q110" s="2"/>
        <tr r="Q161" s="2"/>
        <tr r="Q162" s="2"/>
        <tr r="Q229" s="2"/>
      </tp>
      <tp t="s">
        <v>#N/A Requesting Data...4021102738</v>
        <stp/>
        <stp>BDP|7536406770955171550</stp>
        <tr r="W124" s="1"/>
      </tp>
      <tp t="s">
        <v>#N/A Requesting Data...1314313990</v>
        <stp/>
        <stp>BDP|8742406104611282907</stp>
        <tr r="I107" s="1"/>
        <tr r="I149" s="1"/>
      </tp>
      <tp t="s">
        <v>#N/A Requesting Data...2570769452</v>
        <stp/>
        <stp>BDP|4038438051195359404</stp>
        <tr r="J132" s="2"/>
      </tp>
      <tp t="s">
        <v>#N/A Requesting Data...1217829381</v>
        <stp/>
        <stp>BDP|5812126864272774489</stp>
        <tr r="AD65" s="1"/>
      </tp>
      <tp t="s">
        <v>#N/A Requesting Data...2973013755</v>
        <stp/>
        <stp>BDP|9349065195594671079</stp>
        <tr r="AF20" s="2"/>
        <tr r="AF20" s="2"/>
        <tr r="AF20" s="2"/>
        <tr r="AF158" s="2"/>
        <tr r="AF158" s="2"/>
        <tr r="AF158" s="2"/>
        <tr r="AF209" s="2"/>
        <tr r="AF209" s="2"/>
        <tr r="AF209" s="2"/>
        <tr r="AF231" s="2"/>
        <tr r="AF231" s="2"/>
        <tr r="AF231" s="2"/>
      </tp>
      <tp t="s">
        <v>#N/A Requesting Data...1382704266</v>
        <stp/>
        <stp>BDP|2006559900325020645</stp>
        <tr r="AS158" s="1"/>
        <tr r="AS41" s="1"/>
      </tp>
      <tp t="s">
        <v>#N/A Requesting Data...845717892</v>
        <stp/>
        <stp>BDP|9721048295686696218</stp>
        <tr r="F56" s="1"/>
      </tp>
      <tp t="s">
        <v>#N/A Requesting Data...3780854215</v>
        <stp/>
        <stp>BDP|7637446092356731869</stp>
        <tr r="J30" s="3"/>
        <tr r="J30" s="3"/>
        <tr r="J37" s="3"/>
        <tr r="J37" s="3"/>
      </tp>
      <tp t="s">
        <v>#N/A Requesting Data...1217461150</v>
        <stp/>
        <stp>BDP|9072204518188151688</stp>
        <tr r="AR205" s="2"/>
        <tr r="AR206" s="2"/>
      </tp>
      <tp t="s">
        <v>#N/A Requesting Data...2804005507</v>
        <stp/>
        <stp>BDP|1639935589607563388</stp>
        <tr r="K138" s="1"/>
        <tr r="K200" s="1"/>
        <tr r="K34" s="1"/>
      </tp>
      <tp t="s">
        <v>#N/A Requesting Data...495977819</v>
        <stp/>
        <stp>BDP|1848401841007904214</stp>
        <tr r="X101" s="1"/>
      </tp>
      <tp t="s">
        <v>#N/A Requesting Data...1660533615</v>
        <stp/>
        <stp>BDP|7253951147569322722</stp>
        <tr r="AN122" s="2"/>
        <tr r="AN183" s="2"/>
      </tp>
      <tp t="s">
        <v>#N/A Requesting Data...1882152146</v>
        <stp/>
        <stp>BDP|2355072986466073835</stp>
        <tr r="AO79" s="2"/>
      </tp>
      <tp t="s">
        <v>#N/A Requesting Data...2170299559</v>
        <stp/>
        <stp>BDP|5774132572273339444</stp>
        <tr r="J95" s="5"/>
        <tr r="J95" s="5"/>
      </tp>
      <tp t="s">
        <v>#N/A Requesting Data...3761687606</v>
        <stp/>
        <stp>BDP|4114559224040325729</stp>
        <tr r="X148" s="1"/>
        <tr r="X36" s="1"/>
      </tp>
      <tp t="s">
        <v>#N/A Requesting Data...3488634272</v>
        <stp/>
        <stp>BDP|6431202907747244701</stp>
        <tr r="AR20" s="2"/>
        <tr r="AR158" s="2"/>
        <tr r="AR209" s="2"/>
        <tr r="AR231" s="2"/>
      </tp>
      <tp t="s">
        <v>#N/A Requesting Data...3457497746</v>
        <stp/>
        <stp>BDP|1473009615555794170</stp>
        <tr r="AT98" s="1"/>
        <tr r="AT99" s="1"/>
        <tr r="AT109" s="1"/>
        <tr r="AT161" s="1"/>
      </tp>
      <tp t="s">
        <v>#N/A Requesting Data...2554714886</v>
        <stp/>
        <stp>BDP|2020080791717078880</stp>
        <tr r="AO8" s="2"/>
      </tp>
      <tp t="s">
        <v>#N/A Requesting Data...3226743501</v>
        <stp/>
        <stp>BDP|2650311519312813673</stp>
        <tr r="AV33" s="2"/>
        <tr r="AV33" s="2"/>
      </tp>
      <tp t="s">
        <v>#N/A Requesting Data...2682515295</v>
        <stp/>
        <stp>BDP|5386848099213930364</stp>
        <tr r="E21" s="1"/>
      </tp>
      <tp t="s">
        <v>#N/A Requesting Data...633042031</v>
        <stp/>
        <stp>BDP|5653537251766055755</stp>
        <tr r="Q42" s="2"/>
        <tr r="Q76" s="2"/>
      </tp>
      <tp t="s">
        <v>#N/A Requesting Data...2407791823</v>
        <stp/>
        <stp>BDP|8038400222633085938</stp>
        <tr r="AN58" s="2"/>
      </tp>
      <tp t="s">
        <v>#N/A Requesting Data...2828564425</v>
        <stp/>
        <stp>BDP|4496111145226698376</stp>
        <tr r="W60" s="1"/>
      </tp>
      <tp t="s">
        <v>#N/A Requesting Data...2784863320</v>
        <stp/>
        <stp>BDP|6954647351617834653</stp>
        <tr r="Q84" s="3"/>
      </tp>
      <tp t="s">
        <v>#N/A Requesting Data...3833748655</v>
        <stp/>
        <stp>BDP|8883374869229945091</stp>
        <tr r="Q30" s="1"/>
        <tr r="Q136" s="1"/>
        <tr r="Q199" s="1"/>
      </tp>
      <tp t="s">
        <v>#N/A Requesting Data...3384120612</v>
        <stp/>
        <stp>BDP|9560139362219308316</stp>
        <tr r="AR7" s="3"/>
        <tr r="AR7" s="3"/>
        <tr r="AR7" s="3"/>
      </tp>
      <tp t="s">
        <v>#N/A N/A</v>
        <stp/>
        <stp>BDP|1416325677835742405</stp>
        <tr r="N89" s="1"/>
        <tr r="N100" s="1"/>
        <tr r="N106" s="1"/>
        <tr r="N177" s="1"/>
      </tp>
      <tp t="s">
        <v>#N/A N/A</v>
        <stp/>
        <stp>BDP|5744540484524440858</stp>
        <tr r="N187" s="1"/>
      </tp>
      <tp t="s">
        <v>#N/A N/A</v>
        <stp/>
        <stp>BDP|2654652053732792715</stp>
        <tr r="J42" s="1"/>
      </tp>
      <tp t="s">
        <v>#N/A Requesting Data...3041973364</v>
        <stp/>
        <stp>BDP|1198939677568698353</stp>
        <tr r="Z27" s="1"/>
      </tp>
      <tp t="s">
        <v>#N/A Requesting Data...4015860137</v>
        <stp/>
        <stp>BDP|1436796643122982413</stp>
        <tr r="E35" s="1"/>
        <tr r="E139" s="1"/>
        <tr r="E205" s="1"/>
      </tp>
      <tp t="s">
        <v>#N/A Requesting Data...3245093393</v>
        <stp/>
        <stp>BDP|8189228101437434908</stp>
        <tr r="Q104" s="2"/>
      </tp>
      <tp t="s">
        <v>#N/A Requesting Data...3169038088</v>
        <stp/>
        <stp>BDP|9089983439062424536</stp>
        <tr r="K84" s="3"/>
      </tp>
      <tp t="s">
        <v>#N/A Requesting Data...995207308</v>
        <stp/>
        <stp>BDP|2104266698838066596</stp>
        <tr r="AF33" s="2"/>
        <tr r="AF33" s="2"/>
        <tr r="AF33" s="2"/>
      </tp>
      <tp t="s">
        <v>#N/A Requesting Data...2082587837</v>
        <stp/>
        <stp>BDP|2101567252727600151</stp>
        <tr r="F102" s="2"/>
      </tp>
      <tp t="s">
        <v>#N/A Requesting Data...324764042</v>
        <stp/>
        <stp>BDP|2568457231031468036</stp>
        <tr r="J109" s="2"/>
      </tp>
      <tp t="s">
        <v>#N/A Requesting Data...2857870295</v>
        <stp/>
        <stp>BDP|1588134622067788154</stp>
        <tr r="AQ17" s="2"/>
        <tr r="AQ107" s="2"/>
      </tp>
      <tp t="s">
        <v>#N/A Requesting Data...711309650</v>
        <stp/>
        <stp>BDP|6544414413613931485</stp>
        <tr r="AI29" s="2"/>
      </tp>
      <tp t="s">
        <v>#N/A Requesting Data...4271088484</v>
        <stp/>
        <stp>BDP|2169983698852186465</stp>
        <tr r="E16" s="1"/>
        <tr r="E175" s="1"/>
      </tp>
      <tp t="s">
        <v>#N/A Requesting Data...647194613</v>
        <stp/>
        <stp>BDP|1415366502601338752</stp>
        <tr r="AM17" s="3"/>
        <tr r="AM17" s="3"/>
        <tr r="AM17" s="3"/>
      </tp>
      <tp t="s">
        <v>#N/A Requesting Data...2061744064</v>
        <stp/>
        <stp>BDP|8530381293484067283</stp>
        <tr r="W68" s="1"/>
      </tp>
      <tp t="s">
        <v>#N/A Requesting Data...2660120105</v>
        <stp/>
        <stp>BDP|7819322860281561795</stp>
        <tr r="AC14" s="2"/>
        <tr r="AC14" s="2"/>
        <tr r="AC117" s="2"/>
        <tr r="AC117" s="2"/>
      </tp>
      <tp t="s">
        <v>#N/A Requesting Data...3309241522</v>
        <stp/>
        <stp>BDP|1070862722249325610</stp>
        <tr r="F142" s="1"/>
        <tr r="F204" s="1"/>
        <tr r="F32" s="1"/>
      </tp>
      <tp t="s">
        <v>#N/A Requesting Data...2508505396</v>
        <stp/>
        <stp>BDP|8347162266472517907</stp>
        <tr r="Z51" s="1"/>
      </tp>
      <tp t="s">
        <v>#N/A Requesting Data...2531288954</v>
        <stp/>
        <stp>BDP|6419128273300198427</stp>
        <tr r="AD48" s="2"/>
        <tr r="AD48" s="2"/>
        <tr r="AD48" s="2"/>
        <tr r="AD224" s="2"/>
        <tr r="AD224" s="2"/>
        <tr r="AD224" s="2"/>
      </tp>
      <tp t="s">
        <v>#N/A Requesting Data...3583376443</v>
        <stp/>
        <stp>BDP|3928325616211319483</stp>
        <tr r="E27" s="3"/>
      </tp>
      <tp t="s">
        <v>#N/A Requesting Data...2162872385</v>
        <stp/>
        <stp>BDP|6904926936680321884</stp>
        <tr r="AU46" s="2"/>
        <tr r="AU46" s="2"/>
        <tr r="AU46" s="2"/>
        <tr r="AU89" s="2"/>
        <tr r="AU89" s="2"/>
        <tr r="AU89" s="2"/>
      </tp>
      <tp t="s">
        <v>#N/A Requesting Data...3448246836</v>
        <stp/>
        <stp>BDP|9696950579185524683</stp>
        <tr r="AI199" s="2"/>
      </tp>
      <tp t="s">
        <v>#N/A Requesting Data...1332729598</v>
        <stp/>
        <stp>BDP|9709639157618050643</stp>
        <tr r="J91" s="3"/>
        <tr r="J91" s="3"/>
      </tp>
      <tp t="s">
        <v>#N/A Requesting Data...3391953976</v>
        <stp/>
        <stp>BDP|1099685048762117561</stp>
        <tr r="AG56" s="2"/>
        <tr r="AG56" s="2"/>
        <tr r="AG56" s="2"/>
        <tr r="AG98" s="2"/>
        <tr r="AG98" s="2"/>
        <tr r="AG98" s="2"/>
      </tp>
      <tp t="s">
        <v>#N/A Requesting Data...2853169860</v>
        <stp/>
        <stp>BDP|6729061410126396550</stp>
        <tr r="AF152" s="2"/>
        <tr r="AF152" s="2"/>
        <tr r="AF152" s="2"/>
      </tp>
      <tp t="s">
        <v>#N/A Requesting Data...4003488884</v>
        <stp/>
        <stp>BDP|6745000544845273366</stp>
        <tr r="AJ76" s="3"/>
        <tr r="AJ76" s="3"/>
        <tr r="AJ76" s="3"/>
      </tp>
      <tp t="s">
        <v>#N/A Requesting Data...2093991938</v>
        <stp/>
        <stp>BDP|3217148246362341043</stp>
        <tr r="Q75" s="5"/>
        <tr r="Q99" s="5"/>
      </tp>
      <tp t="s">
        <v>#N/A Requesting Data...3360571812</v>
        <stp/>
        <stp>BDP|1535176993344123979</stp>
        <tr r="AS24" s="2"/>
      </tp>
      <tp t="s">
        <v>#N/A Requesting Data...2070937874</v>
        <stp/>
        <stp>BDP|5684533560404055626</stp>
        <tr r="AN50" s="2"/>
      </tp>
      <tp t="s">
        <v>#N/A Requesting Data...543276957</v>
        <stp/>
        <stp>BDP|1029131972882400127</stp>
        <tr r="AD7" s="1"/>
      </tp>
      <tp t="s">
        <v>#N/A Requesting Data...1671843839</v>
        <stp/>
        <stp>BDP|5933240669860077533</stp>
        <tr r="Q101" s="1"/>
      </tp>
      <tp t="s">
        <v>#N/A Requesting Data...3073801870</v>
        <stp/>
        <stp>BDP|4483311345236149160</stp>
        <tr r="Y95" s="1"/>
      </tp>
      <tp t="s">
        <v>#N/A Requesting Data...1005344629</v>
        <stp/>
        <stp>BDP|7484021228808937903</stp>
        <tr r="J176" s="2"/>
      </tp>
      <tp t="s">
        <v>#N/A Requesting Data...237073024</v>
        <stp/>
        <stp>BDP|6146073251743745474</stp>
        <tr r="AO153" s="1"/>
        <tr r="AO191" s="1"/>
        <tr r="AO8" s="1"/>
      </tp>
      <tp t="s">
        <v>#N/A Requesting Data...4146670673</v>
        <stp/>
        <stp>BDP|5310725026783927791</stp>
        <tr r="BC23" s="2"/>
        <tr r="BC95" s="2"/>
        <tr r="BC156" s="2"/>
        <tr r="BC225" s="2"/>
      </tp>
      <tp t="s">
        <v>#N/A Requesting Data...3703226969</v>
        <stp/>
        <stp>BDP|9799059559668454080</stp>
        <tr r="F120" s="1"/>
        <tr r="F169" s="1"/>
      </tp>
      <tp t="s">
        <v>#N/A Requesting Data...1087049436</v>
        <stp/>
        <stp>BDP|9811057000524219981</stp>
        <tr r="H45" s="1"/>
        <tr r="H45" s="1"/>
      </tp>
      <tp t="s">
        <v>#N/A Requesting Data...359509389</v>
        <stp/>
        <stp>BDP|7777079513604096643</stp>
        <tr r="I114" s="2"/>
        <tr r="I212" s="2"/>
        <tr r="I215" s="2"/>
      </tp>
      <tp t="s">
        <v>#N/A Requesting Data...3634110436</v>
        <stp/>
        <stp>BDP|3031148341000104239</stp>
        <tr r="V198" s="1"/>
      </tp>
      <tp t="s">
        <v>#N/A Requesting Data...316123931</v>
        <stp/>
        <stp>BDP|8868227319786514913</stp>
        <tr r="AE66" s="3"/>
        <tr r="AE66" s="3"/>
        <tr r="AE66" s="3"/>
      </tp>
      <tp t="s">
        <v>#N/A N/A</v>
        <stp/>
        <stp>BDP|7756008446603192476</stp>
        <tr r="J98" s="1"/>
        <tr r="J99" s="1"/>
        <tr r="J109" s="1"/>
        <tr r="J161" s="1"/>
      </tp>
      <tp t="s">
        <v>#N/A Requesting Data...703544721</v>
        <stp/>
        <stp>BDP|8719004885396015253</stp>
        <tr r="Q137" s="2"/>
      </tp>
      <tp t="s">
        <v>#N/A Requesting Data...1915615607</v>
        <stp/>
        <stp>BDP|1353245079429838913</stp>
        <tr r="AD192" s="1"/>
      </tp>
      <tp t="s">
        <v>#N/A Requesting Data...4106093961</v>
        <stp/>
        <stp>BDP|4177214349327671180</stp>
        <tr r="AM141" s="1"/>
        <tr r="AM141" s="1"/>
        <tr r="AM203" s="1"/>
        <tr r="AM203" s="1"/>
        <tr r="AM31" s="1"/>
        <tr r="AM31" s="1"/>
      </tp>
      <tp t="s">
        <v>#N/A Requesting Data...4123520738</v>
        <stp/>
        <stp>BDP|4627057703000222050</stp>
        <tr r="Z55" s="1"/>
      </tp>
      <tp t="s">
        <v>#N/A Requesting Data...2778535072</v>
        <stp/>
        <stp>BDP|5885669159134555652</stp>
        <tr r="AU106" s="2"/>
        <tr r="AU106" s="2"/>
        <tr r="AU106" s="2"/>
      </tp>
      <tp t="s">
        <v>#N/A Requesting Data...2763355092</v>
        <stp/>
        <stp>BDP|6691072001800170262</stp>
        <tr r="E153" s="1"/>
        <tr r="E191" s="1"/>
        <tr r="E8" s="1"/>
      </tp>
      <tp t="s">
        <v>#N/A Requesting Data...1302767542</v>
        <stp/>
        <stp>BDP|4057827628339910346</stp>
        <tr r="AU62" s="2"/>
        <tr r="AU62" s="2"/>
        <tr r="AU62" s="2"/>
      </tp>
      <tp t="s">
        <v>#N/A Requesting Data...3518636096</v>
        <stp/>
        <stp>BDP|2423247477551607259</stp>
        <tr r="V88" s="3"/>
      </tp>
      <tp t="s">
        <v>#N/A Requesting Data...3157139789</v>
        <stp/>
        <stp>BDP|6347147519883226181</stp>
        <tr r="AI47" s="2"/>
      </tp>
      <tp t="s">
        <v>#N/A Requesting Data...2734873553</v>
        <stp/>
        <stp>BDP|7453544751252483110</stp>
        <tr r="M170" s="2"/>
        <tr r="M170" s="2"/>
        <tr r="M170" s="2"/>
      </tp>
      <tp t="s">
        <v>#N/A Requesting Data...4244021456</v>
        <stp/>
        <stp>BDP|2462914989926968117</stp>
        <tr r="AG105" s="3"/>
        <tr r="AG105" s="3"/>
        <tr r="AG105" s="3"/>
        <tr r="AG31" s="3"/>
        <tr r="AG31" s="3"/>
        <tr r="AG31" s="3"/>
      </tp>
      <tp t="s">
        <v>#N/A N/A</v>
        <stp/>
        <stp>BDP|1066609762512162771</stp>
        <tr r="N50" s="1"/>
      </tp>
      <tp t="s">
        <v>#N/A Requesting Data...1893571555</v>
        <stp/>
        <stp>BDP|2466950784021385622</stp>
        <tr r="AO203" s="2"/>
        <tr r="AO204" s="2"/>
      </tp>
      <tp t="s">
        <v>#N/A Requesting Data...1785436432</v>
        <stp/>
        <stp>BDP|8604609884756319450</stp>
        <tr r="AD162" s="1"/>
      </tp>
      <tp t="s">
        <v>#N/A Requesting Data...2105786048</v>
        <stp/>
        <stp>BDP|8054847520164355239</stp>
        <tr r="Q213" s="2"/>
        <tr r="Q214" s="2"/>
      </tp>
      <tp t="s">
        <v>#N/A Requesting Data...118809189</v>
        <stp/>
        <stp>BDP|1290822624618154717</stp>
        <tr r="H166" s="1"/>
      </tp>
      <tp t="s">
        <v>#N/A Requesting Data...3100621794</v>
        <stp/>
        <stp>BDP|5141008645735309034</stp>
        <tr r="V197" s="1"/>
      </tp>
      <tp t="s">
        <v>#N/A Requesting Data...4042346596</v>
        <stp/>
        <stp>BDP|4204043331092696155</stp>
        <tr r="AQ6" s="3"/>
        <tr r="AQ6" s="3"/>
        <tr r="AQ6" s="3"/>
      </tp>
      <tp t="s">
        <v>#N/A Requesting Data...3325093288</v>
        <stp/>
        <stp>BDP|8650377095866606064</stp>
        <tr r="AP55" s="3"/>
        <tr r="AP55" s="3"/>
      </tp>
      <tp t="s">
        <v>#N/A N/A</v>
        <stp/>
        <stp>BDP|5158329437102322331</stp>
        <tr r="J90" s="1"/>
      </tp>
      <tp t="s">
        <v>#N/A Requesting Data...2909818461</v>
        <stp/>
        <stp>BDP|8903815413874983164</stp>
        <tr r="AU14" s="1"/>
        <tr r="AU14" s="1"/>
        <tr r="AU14" s="1"/>
        <tr r="AU59" s="1"/>
        <tr r="AU59" s="1"/>
        <tr r="AU59" s="1"/>
      </tp>
      <tp t="s">
        <v>#N/A Requesting Data...2944822426</v>
        <stp/>
        <stp>BDP|6345971054246435804</stp>
        <tr r="AI48" s="2"/>
        <tr r="AI224" s="2"/>
      </tp>
      <tp t="s">
        <v>#N/A Requesting Data...3975707374</v>
        <stp/>
        <stp>BDP|1107027100606324343</stp>
        <tr r="AF39" s="3"/>
        <tr r="AF39" s="3"/>
      </tp>
      <tp t="s">
        <v>#N/A Requesting Data...3646013314</v>
        <stp/>
        <stp>BDP|7723713293755746861</stp>
        <tr r="X145" s="1"/>
      </tp>
      <tp t="s">
        <v>#N/A Requesting Data...1315719479</v>
        <stp/>
        <stp>BDP|8891436906390072898</stp>
        <tr r="AS189" s="1"/>
      </tp>
      <tp t="s">
        <v>#N/A N/A</v>
        <stp/>
        <stp>BDP|4066070903279499948</stp>
        <tr r="N47" s="1"/>
      </tp>
      <tp t="s">
        <v>#N/A Requesting Data...307960817</v>
        <stp/>
        <stp>BDP|6230573630974253038</stp>
        <tr r="AR48" s="2"/>
        <tr r="AR224" s="2"/>
      </tp>
      <tp t="s">
        <v>#N/A Requesting Data...1849819580</v>
        <stp/>
        <stp>BDP|5372102836223406053</stp>
        <tr r="J106" s="2"/>
      </tp>
      <tp t="s">
        <v>#N/A Requesting Data...2454231651</v>
        <stp/>
        <stp>BDP|6118310611090006056</stp>
        <tr r="AG53" s="2"/>
        <tr r="AG53" s="2"/>
        <tr r="AG53" s="2"/>
      </tp>
      <tp t="s">
        <v>#N/A Requesting Data...1828200759</v>
        <stp/>
        <stp>BDP|2285247475815542624</stp>
        <tr r="E94" s="1"/>
      </tp>
      <tp t="s">
        <v>#N/A Requesting Data...3643394122</v>
        <stp/>
        <stp>BDP|9468597058035629875</stp>
        <tr r="M88" s="2"/>
        <tr r="M88" s="2"/>
        <tr r="M88" s="2"/>
        <tr r="M92" s="2"/>
        <tr r="M92" s="2"/>
        <tr r="M92" s="2"/>
        <tr r="M125" s="2"/>
        <tr r="M125" s="2"/>
        <tr r="M125" s="2"/>
      </tp>
      <tp t="s">
        <v>#N/A Requesting Data...3115981371</v>
        <stp/>
        <stp>BDP|3188054576599000970</stp>
        <tr r="AG30" s="3"/>
        <tr r="AG30" s="3"/>
        <tr r="AG30" s="3"/>
        <tr r="AG37" s="3"/>
        <tr r="AG37" s="3"/>
        <tr r="AG37" s="3"/>
      </tp>
      <tp t="s">
        <v>#N/A Requesting Data...1567893675</v>
        <stp/>
        <stp>BDP|6907599018103555585</stp>
        <tr r="AO120" s="1"/>
        <tr r="AO169" s="1"/>
      </tp>
      <tp t="s">
        <v>#N/A Requesting Data...220934214</v>
        <stp/>
        <stp>BDP|7598942286794549670</stp>
        <tr r="W176" s="1"/>
      </tp>
      <tp t="s">
        <v>#N/A Requesting Data...3658445256</v>
        <stp/>
        <stp>BDP|3713556472165344069</stp>
        <tr r="N153" s="1"/>
        <tr r="N191" s="1"/>
        <tr r="N8" s="1"/>
      </tp>
      <tp t="s">
        <v>#N/A Requesting Data...4263894029</v>
        <stp/>
        <stp>BDP|8416847044513315329</stp>
        <tr r="L100" s="2"/>
        <tr r="L100" s="2"/>
        <tr r="L100" s="2"/>
        <tr r="L147" s="2"/>
        <tr r="L147" s="2"/>
        <tr r="L147" s="2"/>
        <tr r="L165" s="2"/>
        <tr r="L165" s="2"/>
        <tr r="L165" s="2"/>
        <tr r="L221" s="2"/>
        <tr r="L221" s="2"/>
        <tr r="L221" s="2"/>
      </tp>
      <tp t="s">
        <v>#N/A Requesting Data...3331941621</v>
        <stp/>
        <stp>BDP|5611117073326099117</stp>
        <tr r="K62" s="1"/>
      </tp>
      <tp t="s">
        <v>#N/A Requesting Data...1314086686</v>
        <stp/>
        <stp>BDP|5917017418978507805</stp>
        <tr r="AK24" s="2"/>
        <tr r="AK24" s="2"/>
        <tr r="AK24" s="2"/>
      </tp>
      <tp t="s">
        <v>#N/A N/A</v>
        <stp/>
        <stp>BDP|1966223837875097199</stp>
        <tr r="J95" s="1"/>
      </tp>
      <tp t="s">
        <v>#N/A Requesting Data...4219544336</v>
        <stp/>
        <stp>BDP|8694187248348032132</stp>
        <tr r="V154" s="2"/>
        <tr r="V216" s="2"/>
        <tr r="V228" s="2"/>
        <tr r="V113" s="2"/>
        <tr r="V193" s="2"/>
        <tr r="V74" s="2"/>
        <tr r="V194" s="2"/>
      </tp>
      <tp t="s">
        <v>#N/A Requesting Data...428439015</v>
        <stp/>
        <stp>BDP|9183943101761178507</stp>
        <tr r="M38" s="1"/>
        <tr r="M38" s="1"/>
        <tr r="M58" s="1"/>
        <tr r="M58" s="1"/>
      </tp>
      <tp t="s">
        <v>#N/A N/A</v>
        <stp/>
        <stp>BDP|1192963841130201817</stp>
        <tr r="J127" s="1"/>
      </tp>
      <tp t="s">
        <v>#N/A Requesting Data...1077871976</v>
        <stp/>
        <stp>BDP|5674307322328187804</stp>
        <tr r="AL188" s="1"/>
      </tp>
      <tp t="s">
        <v>#N/A Requesting Data...1151158972</v>
        <stp/>
        <stp>BDP|4477917581252894394</stp>
        <tr r="Q102" s="2"/>
      </tp>
      <tp t="s">
        <v>#N/A Requesting Data...741825220</v>
        <stp/>
        <stp>BDP|7424182829652906299</stp>
        <tr r="L101" s="3"/>
        <tr r="L12" s="3"/>
        <tr r="L28" s="3"/>
      </tp>
      <tp t="s">
        <v>#N/A Requesting Data...3164713554</v>
        <stp/>
        <stp>BDP|1366645032467404749</stp>
        <tr r="E16" s="2"/>
        <tr r="E94" s="2"/>
        <tr r="E202" s="2"/>
        <tr r="E220" s="2"/>
        <tr r="E232" s="2"/>
      </tp>
      <tp t="s">
        <v>#N/A Requesting Data...2839337413</v>
        <stp/>
        <stp>BDP|4008645403683452567</stp>
        <tr r="AV102" s="2"/>
        <tr r="AV102" s="2"/>
        <tr r="AV102" s="2"/>
      </tp>
      <tp t="s">
        <v>#N/A N/A</v>
        <stp/>
        <stp>BDP|9724677030739529100</stp>
        <tr r="J47" s="1"/>
      </tp>
      <tp t="s">
        <v>#N/A N/A</v>
        <stp/>
        <stp>BDP|4052462735761317653</stp>
        <tr r="N174" s="1"/>
      </tp>
      <tp t="s">
        <v>#N/A N/A</v>
        <stp/>
        <stp>BDP|2343460413314766743</stp>
        <tr r="J73" s="1"/>
      </tp>
      <tp t="s">
        <v>#N/A Requesting Data...918490432</v>
        <stp/>
        <stp>BDP|3735793473845186295</stp>
        <tr r="AN62" s="2"/>
      </tp>
      <tp t="s">
        <v>#N/A Requesting Data...657723810</v>
        <stp/>
        <stp>BDP|6635047075917223208</stp>
        <tr r="Q59" s="3"/>
        <tr r="Q87" s="3"/>
        <tr r="Q99" s="3"/>
      </tp>
      <tp t="s">
        <v>#N/A Requesting Data...2741473106</v>
        <stp/>
        <stp>BDP|4604450347417079715</stp>
        <tr r="AO3" s="3"/>
        <tr r="AO3" s="3"/>
        <tr r="AO3" s="3"/>
        <tr r="AO51" s="3"/>
        <tr r="AO51" s="3"/>
        <tr r="AO51" s="3"/>
        <tr r="AO64" s="3"/>
        <tr r="AO64" s="3"/>
        <tr r="AO64" s="3"/>
        <tr r="AO74" s="3"/>
        <tr r="AO74" s="3"/>
        <tr r="AO74" s="3"/>
      </tp>
      <tp t="s">
        <v>#N/A Requesting Data...1243541386</v>
        <stp/>
        <stp>BDP|3135012474899794899</stp>
        <tr r="AI81" s="2"/>
      </tp>
      <tp t="s">
        <v>#N/A Requesting Data...3956567310</v>
        <stp/>
        <stp>BDP|6276703449039691975</stp>
        <tr r="AT194" s="1"/>
      </tp>
      <tp t="s">
        <v>#N/A Requesting Data...1769685446</v>
        <stp/>
        <stp>BDP|1075216221834233086</stp>
        <tr r="J26" s="5"/>
      </tp>
      <tp t="s">
        <v>#N/A Requesting Data...4074196768</v>
        <stp/>
        <stp>BDP|3287925646793835846</stp>
        <tr r="K77" s="1"/>
        <tr r="K171" s="1"/>
      </tp>
      <tp t="s">
        <v>#N/A Requesting Data...4271934892</v>
        <stp/>
        <stp>BDP|3432025957013829034</stp>
        <tr r="F89" s="1"/>
        <tr r="F100" s="1"/>
        <tr r="F106" s="1"/>
        <tr r="F177" s="1"/>
      </tp>
      <tp t="s">
        <v>#N/A Requesting Data...1041694086</v>
        <stp/>
        <stp>BDP|7364764935012342495</stp>
        <tr r="F174" s="1"/>
      </tp>
      <tp t="s">
        <v>#N/A Requesting Data...393321963</v>
        <stp/>
        <stp>BDP|7599254029235228719</stp>
        <tr r="AV11" s="3"/>
        <tr r="AV11" s="3"/>
      </tp>
      <tp t="s">
        <v>#N/A Requesting Data...2948706306</v>
        <stp/>
        <stp>BDP|3066105584406695988</stp>
        <tr r="AH21" s="2"/>
        <tr r="AH45" s="2"/>
        <tr r="AH83" s="2"/>
        <tr r="AH141" s="2"/>
        <tr r="AH148" s="2"/>
        <tr r="AH177" s="2"/>
      </tp>
      <tp t="s">
        <v>#N/A Requesting Data...3367296577</v>
        <stp/>
        <stp>BDP|3907545470000541439</stp>
        <tr r="H190" s="1"/>
        <tr r="H190" s="1"/>
      </tp>
      <tp t="s">
        <v>#N/A Requesting Data...3125823149</v>
        <stp/>
        <stp>BDP|9108948331273823570</stp>
        <tr r="AD98" s="3"/>
        <tr r="AD98" s="3"/>
        <tr r="AD98" s="3"/>
      </tp>
      <tp t="s">
        <v>#N/A Requesting Data...1726925796</v>
        <stp/>
        <stp>BDP|2864504303985256725</stp>
        <tr r="I14" s="5"/>
      </tp>
      <tp t="s">
        <v>#N/A Requesting Data...2161874533</v>
        <stp/>
        <stp>BDP|5365500028894231320</stp>
        <tr r="N84" s="1"/>
      </tp>
      <tp t="s">
        <v>#N/A Requesting Data...1058317332</v>
        <stp/>
        <stp>BDP|6619325144757875339</stp>
        <tr r="E7" s="1"/>
      </tp>
      <tp t="s">
        <v>#N/A Requesting Data...4288501125</v>
        <stp/>
        <stp>BDP|4442069508384547545</stp>
        <tr r="AA152" s="1"/>
      </tp>
      <tp t="s">
        <v>#N/A Requesting Data...1659185297</v>
        <stp/>
        <stp>BDP|3984206735335259257</stp>
        <tr r="K105" s="3"/>
        <tr r="K31" s="3"/>
      </tp>
      <tp t="s">
        <v>#N/A Requesting Data...2798368763</v>
        <stp/>
        <stp>BDP|8017208262088032194</stp>
        <tr r="H170" s="2"/>
        <tr r="H170" s="2"/>
        <tr r="H170" s="2"/>
        <tr r="AT170" s="2"/>
        <tr r="AT170" s="2"/>
        <tr r="AT170" s="2"/>
      </tp>
      <tp t="s">
        <v>#N/A Requesting Data...216301038</v>
        <stp/>
        <stp>BDP|4838550648236878667</stp>
        <tr r="AN24" s="3"/>
        <tr r="AN24" s="3"/>
        <tr r="AN79" s="3"/>
        <tr r="AN79" s="3"/>
      </tp>
      <tp t="s">
        <v>#N/A Requesting Data...1260951988</v>
        <stp/>
        <stp>BDP|4385412668611489254</stp>
        <tr r="AC66" s="3"/>
        <tr r="AC66" s="3"/>
        <tr r="AC66" s="3"/>
      </tp>
      <tp t="s">
        <v>#N/A Requesting Data...2851511867</v>
        <stp/>
        <stp>BDP|6095332621497191585</stp>
        <tr r="AP8" s="2"/>
      </tp>
      <tp t="s">
        <v>#N/A Requesting Data...2930536494</v>
        <stp/>
        <stp>BDP|9707797803099423227</stp>
        <tr r="M44" s="1"/>
        <tr r="M44" s="1"/>
      </tp>
      <tp t="s">
        <v>#N/A Requesting Data...3962534275</v>
        <stp/>
        <stp>BDP|2016548121028824869</stp>
        <tr r="L82" s="3"/>
      </tp>
      <tp t="s">
        <v>#N/A Requesting Data...2367933502</v>
        <stp/>
        <stp>BDP|4038887642694475951</stp>
        <tr r="AN49" s="3"/>
        <tr r="AN49" s="3"/>
        <tr r="AN49" s="3"/>
      </tp>
      <tp t="s">
        <v>#N/A Requesting Data...2864883108</v>
        <stp/>
        <stp>BDP|5020313741563833433</stp>
        <tr r="AA39" s="1"/>
      </tp>
      <tp t="s">
        <v>#N/A Requesting Data...3925121159</v>
        <stp/>
        <stp>BDP|1019659575903819637</stp>
        <tr r="H3" s="3"/>
        <tr r="H3" s="3"/>
        <tr r="H3" s="3"/>
        <tr r="H51" s="3"/>
        <tr r="H51" s="3"/>
        <tr r="H51" s="3"/>
        <tr r="H64" s="3"/>
        <tr r="H64" s="3"/>
        <tr r="H64" s="3"/>
        <tr r="H74" s="3"/>
        <tr r="H74" s="3"/>
        <tr r="H74" s="3"/>
      </tp>
      <tp t="s">
        <v>#N/A Requesting Data...3987713404</v>
        <stp/>
        <stp>BDP|2815401602592710163</stp>
        <tr r="F25" s="2"/>
        <tr r="F49" s="2"/>
        <tr r="F108" s="2"/>
        <tr r="F127" s="2"/>
        <tr r="F195" s="2"/>
      </tp>
      <tp t="s">
        <v>#N/A Requesting Data...2655200863</v>
        <stp/>
        <stp>BDP|5158687364256310657</stp>
        <tr r="X113" s="1"/>
      </tp>
      <tp t="s">
        <v>#N/A Requesting Data...1685229568</v>
        <stp/>
        <stp>BDP|5746691344484213636</stp>
        <tr r="BC198" s="2"/>
      </tp>
      <tp t="s">
        <v>#N/A Requesting Data...4220729043</v>
        <stp/>
        <stp>BDP|3841997003188151781</stp>
        <tr r="AL4" s="3"/>
        <tr r="AL4" s="3"/>
        <tr r="AL4" s="3"/>
      </tp>
      <tp t="s">
        <v>#N/A Requesting Data...2211785429</v>
        <stp/>
        <stp>BDP|5899647613461572624</stp>
        <tr r="AO12" s="2"/>
      </tp>
      <tp t="s">
        <v>#N/A Requesting Data...2859097779</v>
        <stp/>
        <stp>BDP|7605728811594441092</stp>
        <tr r="AP62" s="2"/>
      </tp>
      <tp t="s">
        <v>#N/A Requesting Data...458133160</v>
        <stp/>
        <stp>BDP|3077576227337111698</stp>
        <tr r="AU8" s="2"/>
        <tr r="AU8" s="2"/>
        <tr r="AU8" s="2"/>
      </tp>
      <tp t="s">
        <v>#N/A Requesting Data...3168398163</v>
        <stp/>
        <stp>BDP|5157259869787548304</stp>
        <tr r="AM142" s="1"/>
        <tr r="AM142" s="1"/>
        <tr r="AM204" s="1"/>
        <tr r="AM204" s="1"/>
        <tr r="AM32" s="1"/>
        <tr r="AM32" s="1"/>
      </tp>
      <tp t="s">
        <v>#N/A Requesting Data...709671706</v>
        <stp/>
        <stp>BDP|1092411219978622969</stp>
        <tr r="M120" s="1"/>
        <tr r="M120" s="1"/>
        <tr r="M169" s="1"/>
        <tr r="M169" s="1"/>
      </tp>
      <tp t="s">
        <v>#N/A Requesting Data...3086021872</v>
        <stp/>
        <stp>BDP|4004452974986903401</stp>
        <tr r="E122" s="1"/>
        <tr r="E91" s="1"/>
      </tp>
      <tp t="s">
        <v>#N/A Requesting Data...3506673920</v>
        <stp/>
        <stp>BDP|8025302758032132919</stp>
        <tr r="W100" s="3"/>
        <tr r="W85" s="3"/>
      </tp>
      <tp t="s">
        <v>#N/A Requesting Data...3045026405</v>
        <stp/>
        <stp>BDP|3424844718146494942</stp>
        <tr r="X165" s="1"/>
      </tp>
      <tp t="s">
        <v>#N/A Requesting Data...1522372618</v>
        <stp/>
        <stp>BDP|4264449578140663207</stp>
        <tr r="H105" s="3"/>
        <tr r="H105" s="3"/>
        <tr r="H105" s="3"/>
        <tr r="H31" s="3"/>
        <tr r="H31" s="3"/>
        <tr r="H31" s="3"/>
      </tp>
      <tp t="s">
        <v>#N/A Requesting Data...3860036498</v>
        <stp/>
        <stp>BDP|4065242579585089156</stp>
        <tr r="AP176" s="2"/>
      </tp>
      <tp t="s">
        <v>#N/A Requesting Data...2603188395</v>
        <stp/>
        <stp>BDP|1103543406902382383</stp>
        <tr r="AF24" s="2"/>
        <tr r="AF24" s="2"/>
        <tr r="AF24" s="2"/>
      </tp>
      <tp t="s">
        <v>#N/A Requesting Data...3752761749</v>
        <stp/>
        <stp>BDP|8542160276702932941</stp>
        <tr r="E27" s="1"/>
      </tp>
      <tp t="s">
        <v>#N/A N/A</v>
        <stp/>
        <stp>BDP|3519234444222811227</stp>
        <tr r="AS115" s="1"/>
      </tp>
      <tp t="s">
        <v>#N/A Requesting Data...2742312731</v>
        <stp/>
        <stp>BDP|5626685317154157300</stp>
        <tr r="AG234" s="2"/>
        <tr r="AG234" s="2"/>
        <tr r="AG234" s="2"/>
        <tr r="AG235" s="2"/>
        <tr r="AG235" s="2"/>
        <tr r="AG235" s="2"/>
        <tr r="AG236" s="2"/>
        <tr r="AG236" s="2"/>
        <tr r="AG236" s="2"/>
      </tp>
      <tp t="s">
        <v>#N/A Requesting Data...3656132943</v>
        <stp/>
        <stp>BDP|1220342238370617400</stp>
        <tr r="AT68" s="2"/>
        <tr r="AT68" s="2"/>
        <tr r="AT68" s="2"/>
        <tr r="H68" s="2"/>
        <tr r="H68" s="2"/>
        <tr r="H68" s="2"/>
        <tr r="H131" s="2"/>
        <tr r="H131" s="2"/>
        <tr r="H131" s="2"/>
        <tr r="AT131" s="2"/>
        <tr r="AT131" s="2"/>
        <tr r="AT131" s="2"/>
        <tr r="AT153" s="2"/>
        <tr r="AT153" s="2"/>
        <tr r="AT153" s="2"/>
        <tr r="H153" s="2"/>
        <tr r="H153" s="2"/>
        <tr r="H153" s="2"/>
      </tp>
      <tp t="s">
        <v>#N/A Requesting Data...2389829914</v>
        <stp/>
        <stp>BDP|3235321596529640581</stp>
        <tr r="AK33" s="1"/>
        <tr r="AK33" s="1"/>
        <tr r="AK33" s="1"/>
        <tr r="AK137" s="1"/>
        <tr r="AK137" s="1"/>
        <tr r="AK137" s="1"/>
        <tr r="AK202" s="1"/>
        <tr r="AK202" s="1"/>
        <tr r="AK202" s="1"/>
      </tp>
      <tp t="s">
        <v>#N/A Requesting Data...2628362927</v>
        <stp/>
        <stp>BDP|8704903450027881679</stp>
        <tr r="Q234" s="2"/>
        <tr r="Q235" s="2"/>
        <tr r="Q236" s="2"/>
        <tr r="Q106" s="3"/>
        <tr r="Q107" s="3"/>
        <tr r="Q108" s="3"/>
        <tr r="Q109" s="3"/>
        <tr r="Q110" s="3"/>
      </tp>
      <tp t="s">
        <v>#N/A Requesting Data...2128957687</v>
        <stp/>
        <stp>BDP|4650561652594263585</stp>
        <tr r="AK209" s="1"/>
        <tr r="AK209" s="1"/>
        <tr r="AK209" s="1"/>
      </tp>
      <tp t="s">
        <v>#N/A Requesting Data...2602080343</v>
        <stp/>
        <stp>BDP|9715157696492567691</stp>
        <tr r="Y78" s="5"/>
        <tr r="Y78" s="5"/>
        <tr r="Y78" s="5"/>
      </tp>
      <tp t="s">
        <v>#N/A Requesting Data...204938290</v>
        <stp/>
        <stp>BDP|6236630529382068502</stp>
        <tr r="I120" s="1"/>
        <tr r="I169" s="1"/>
      </tp>
      <tp t="s">
        <v>#N/A Requesting Data...3856973965</v>
        <stp/>
        <stp>BDP|9691773256288997665</stp>
        <tr r="I34" s="5"/>
      </tp>
      <tp t="s">
        <v>#N/A Requesting Data...1747887818</v>
        <stp/>
        <stp>BDP|3888339820586702140</stp>
        <tr r="BC56" s="3"/>
        <tr r="BC68" s="3"/>
      </tp>
      <tp t="s">
        <v>#N/A Requesting Data...3817112358</v>
        <stp/>
        <stp>BDP|2448238994208917428</stp>
        <tr r="AR97" s="3"/>
        <tr r="AR97" s="3"/>
        <tr r="AR97" s="3"/>
      </tp>
      <tp t="s">
        <v>#N/A Requesting Data...1927201136</v>
        <stp/>
        <stp>BDP|1940103566216314542</stp>
        <tr r="J50" s="5"/>
      </tp>
      <tp t="s">
        <v>#N/A Requesting Data...2429214931</v>
        <stp/>
        <stp>BDP|6266885612369746372</stp>
        <tr r="AP91" s="2"/>
      </tp>
      <tp t="s">
        <v>#N/A Requesting Data...2545800144</v>
        <stp/>
        <stp>BDP|6685948968164409878</stp>
        <tr r="H84" s="1"/>
        <tr r="H84" s="1"/>
      </tp>
      <tp t="s">
        <v>#N/A Requesting Data...2982856310</v>
        <stp/>
        <stp>BDP|5196301924039829841</stp>
        <tr r="H156" s="1"/>
      </tp>
      <tp t="s">
        <v>#N/A Requesting Data...3551222580</v>
        <stp/>
        <stp>BDP|6622586850404048778</stp>
        <tr r="N73" s="1"/>
      </tp>
      <tp t="s">
        <v>#N/A Requesting Data...826827409</v>
        <stp/>
        <stp>BDP|5154617812360877739</stp>
        <tr r="AM66" s="3"/>
        <tr r="AM66" s="3"/>
        <tr r="AM66" s="3"/>
      </tp>
      <tp t="s">
        <v>#N/A Requesting Data...1921238366</v>
        <stp/>
        <stp>BDP|3903164044956193535</stp>
        <tr r="H92" s="1"/>
        <tr r="H92" s="1"/>
      </tp>
      <tp t="s">
        <v>#N/A Requesting Data...3631432237</v>
        <stp/>
        <stp>BDP|7788691565364434668</stp>
        <tr r="J82" s="3"/>
        <tr r="J82" s="3"/>
        <tr r="J82" s="3"/>
      </tp>
      <tp t="s">
        <v>#N/A Requesting Data...3106170670</v>
        <stp/>
        <stp>BDP|9341788808273886827</stp>
        <tr r="AP199" s="2"/>
      </tp>
      <tp t="s">
        <v>#N/A Requesting Data...1253391399</v>
        <stp/>
        <stp>BDP|4240084936600563200</stp>
        <tr r="AA61" s="1"/>
      </tp>
      <tp t="s">
        <v>#N/A Requesting Data...2501619176</v>
        <stp/>
        <stp>BDP|6641075769254549144</stp>
        <tr r="H130" s="1"/>
        <tr r="H130" s="1"/>
      </tp>
      <tp t="s">
        <v>#N/A Requesting Data...3778076614</v>
        <stp/>
        <stp>BDP|5134352669071039447</stp>
        <tr r="H25" s="1"/>
        <tr r="H25" s="1"/>
      </tp>
      <tp t="s">
        <v>#N/A Requesting Data...2762929530</v>
        <stp/>
        <stp>BDP|3431310522705788298</stp>
        <tr r="AS29" s="1"/>
        <tr r="AS140" s="1"/>
        <tr r="AS201" s="1"/>
      </tp>
      <tp t="s">
        <v>#N/A Requesting Data...2258335241</v>
        <stp/>
        <stp>BDP|4823289842617237099</stp>
        <tr r="I14" s="3"/>
        <tr r="I14" s="3"/>
        <tr r="I14" s="3"/>
      </tp>
      <tp t="s">
        <v>#N/A Requesting Data...1714947040</v>
        <stp/>
        <stp>BDP|8696995406295061173</stp>
        <tr r="E68" s="1"/>
      </tp>
      <tp t="s">
        <v>#N/A Requesting Data...3825772958</v>
        <stp/>
        <stp>BDP|3909510662862457707</stp>
        <tr r="AS74" s="2"/>
        <tr r="AS113" s="2"/>
        <tr r="AS154" s="2"/>
        <tr r="AS193" s="2"/>
        <tr r="AS194" s="2"/>
        <tr r="AS216" s="2"/>
        <tr r="AS228" s="2"/>
      </tp>
      <tp t="s">
        <v>#N/A N/A</v>
        <stp/>
        <stp>BDP|7633440838827530212</stp>
        <tr r="N46" s="1"/>
      </tp>
      <tp t="s">
        <v>#N/A Requesting Data...341791925</v>
        <stp/>
        <stp>BDP|9269361333258096496</stp>
        <tr r="M209" s="1"/>
        <tr r="M209" s="1"/>
      </tp>
      <tp t="s">
        <v>#N/A Requesting Data...2554632772</v>
        <stp/>
        <stp>BDP|5815912296198978888</stp>
        <tr r="AU23" s="1"/>
        <tr r="AU23" s="1"/>
        <tr r="AU23" s="1"/>
      </tp>
      <tp t="s">
        <v>#N/A Requesting Data...374675820</v>
        <stp/>
        <stp>BDP|7421830188567181502</stp>
        <tr r="L93" s="3"/>
      </tp>
      <tp t="s">
        <v>#N/A Requesting Data...2999247136</v>
        <stp/>
        <stp>BDP|5713216958933543457</stp>
        <tr r="AF199" s="2"/>
        <tr r="AF199" s="2"/>
        <tr r="AF199" s="2"/>
      </tp>
      <tp t="s">
        <v>#N/A Requesting Data...3849221859</v>
        <stp/>
        <stp>BDP|7618059950206941142</stp>
        <tr r="AO163" s="1"/>
      </tp>
      <tp t="s">
        <v>#N/A Requesting Data...3546363822</v>
        <stp/>
        <stp>BDP|6969516404474094221</stp>
        <tr r="AF19" s="3"/>
        <tr r="AF19" s="3"/>
      </tp>
      <tp t="s">
        <v>#N/A Requesting Data...850426528</v>
        <stp/>
        <stp>BDP|2247319671491412284</stp>
        <tr r="N209" s="1"/>
      </tp>
      <tp t="s">
        <v>#N/A Requesting Data...3685766650</v>
        <stp/>
        <stp>BDP|1227853498310477554</stp>
        <tr r="H17" s="2"/>
        <tr r="H17" s="2"/>
        <tr r="H17" s="2"/>
        <tr r="AT17" s="2"/>
        <tr r="AT17" s="2"/>
        <tr r="AT17" s="2"/>
        <tr r="AT107" s="2"/>
        <tr r="AT107" s="2"/>
        <tr r="AT107" s="2"/>
        <tr r="H107" s="2"/>
        <tr r="H107" s="2"/>
        <tr r="H107" s="2"/>
      </tp>
      <tp t="s">
        <v>#N/A Requesting Data...2251196625</v>
        <stp/>
        <stp>BDP|7965137746253706452</stp>
        <tr r="I87" s="5"/>
      </tp>
      <tp t="s">
        <v>#N/A Requesting Data...3125321138</v>
        <stp/>
        <stp>BDP|4591879768278407700</stp>
        <tr r="AS151" s="2"/>
      </tp>
      <tp t="s">
        <v>#N/A Requesting Data...2601585244</v>
        <stp/>
        <stp>BDP|5389301331897429781</stp>
        <tr r="Q93" s="1"/>
      </tp>
      <tp t="s">
        <v>#N/A Requesting Data...2506243699</v>
        <stp/>
        <stp>BDP|1051281170019471826</stp>
        <tr r="AC104" s="3"/>
        <tr r="AC104" s="3"/>
        <tr r="AC104" s="3"/>
        <tr r="AC26" s="3"/>
        <tr r="AC26" s="3"/>
        <tr r="AC26" s="3"/>
      </tp>
      <tp t="s">
        <v>#N/A Requesting Data...2788001874</v>
        <stp/>
        <stp>BDP|1515510312760023080</stp>
        <tr r="M80" s="3"/>
        <tr r="M80" s="3"/>
        <tr r="M80" s="3"/>
      </tp>
      <tp t="s">
        <v>#N/A Requesting Data...2011589154</v>
        <stp/>
        <stp>BDP|9423964133383922560</stp>
        <tr r="H196" s="1"/>
      </tp>
      <tp t="s">
        <v>#N/A Requesting Data...2668789418</v>
        <stp/>
        <stp>BDP|6466524176027915675</stp>
        <tr r="M48" s="2"/>
        <tr r="M48" s="2"/>
        <tr r="M48" s="2"/>
        <tr r="M224" s="2"/>
        <tr r="M224" s="2"/>
        <tr r="M224" s="2"/>
      </tp>
      <tp t="s">
        <v>#N/A Requesting Data...3093182031</v>
        <stp/>
        <stp>BDP|2471584149772335481</stp>
        <tr r="H121" s="1"/>
        <tr r="H121" s="1"/>
        <tr r="H49" s="1"/>
        <tr r="H49" s="1"/>
      </tp>
      <tp t="s">
        <v>#N/A Requesting Data...1123829321</v>
        <stp/>
        <stp>BDP|9945716733550192857</stp>
        <tr r="AJ120" s="2"/>
        <tr r="AJ184" s="2"/>
        <tr r="AJ185" s="2"/>
      </tp>
      <tp t="s">
        <v>#N/A Requesting Data...3498839578</v>
        <stp/>
        <stp>BDP|1984288350925617681</stp>
        <tr r="Q22" s="1"/>
      </tp>
      <tp t="s">
        <v>#N/A Requesting Data...2012225699</v>
        <stp/>
        <stp>BDP|5694598547517242659</stp>
        <tr r="K8" s="3"/>
      </tp>
      <tp t="s">
        <v>#N/A Requesting Data...3152643335</v>
        <stp/>
        <stp>BDP|5531583645853691219</stp>
        <tr r="AI98" s="3"/>
        <tr r="AI98" s="3"/>
        <tr r="AI98" s="3"/>
      </tp>
      <tp t="s">
        <v>#N/A Requesting Data...1468629399</v>
        <stp/>
        <stp>BDP|5867450777575180641</stp>
        <tr r="F6" s="3"/>
      </tp>
      <tp t="s">
        <v>#N/A Requesting Data...1754776891</v>
        <stp/>
        <stp>BDP|4997869994647337778</stp>
        <tr r="AD157" s="1"/>
      </tp>
      <tp t="s">
        <v>#N/A Requesting Data...2609156869</v>
        <stp/>
        <stp>BDP|5436988020568107322</stp>
        <tr r="V76" s="1"/>
      </tp>
      <tp t="s">
        <v>#N/A Requesting Data...3714259641</v>
        <stp/>
        <stp>BDP|6507435970122015299</stp>
        <tr r="AT102" s="1"/>
        <tr r="AT108" s="1"/>
      </tp>
      <tp t="s">
        <v>#N/A Requesting Data...3614245102</v>
        <stp/>
        <stp>BDP|1303900955899084191</stp>
        <tr r="Y111" s="5"/>
        <tr r="Y111" s="5"/>
        <tr r="Y111" s="5"/>
        <tr r="Y56" s="5"/>
        <tr r="Y56" s="5"/>
        <tr r="Y56" s="5"/>
        <tr r="Y81" s="5"/>
        <tr r="Y81" s="5"/>
        <tr r="Y81" s="5"/>
      </tp>
      <tp t="s">
        <v>#N/A Requesting Data...1459600193</v>
        <stp/>
        <stp>BDP|1042447007331507192</stp>
        <tr r="AK32" s="3"/>
        <tr r="AK32" s="3"/>
        <tr r="AK32" s="3"/>
      </tp>
      <tp t="s">
        <v>#N/A Requesting Data...3041773410</v>
        <stp/>
        <stp>BDP|8647481506040147963</stp>
        <tr r="F23" s="2"/>
        <tr r="F95" s="2"/>
        <tr r="F156" s="2"/>
        <tr r="F225" s="2"/>
      </tp>
      <tp t="s">
        <v>#N/A Requesting Data...189559579</v>
        <stp/>
        <stp>BDP|7117597420350619516</stp>
        <tr r="Y55" s="5"/>
        <tr r="Y55" s="5"/>
        <tr r="Y55" s="5"/>
      </tp>
      <tp t="s">
        <v>#N/A Requesting Data...3973664754</v>
        <stp/>
        <stp>BDP|5921206446344519254</stp>
        <tr r="N82" s="1"/>
      </tp>
      <tp t="s">
        <v>#N/A Requesting Data...2950803470</v>
        <stp/>
        <stp>BDP|7232629552618800959</stp>
        <tr r="E82" s="2"/>
      </tp>
      <tp t="s">
        <v>#N/A Requesting Data...886432133</v>
        <stp/>
        <stp>BDP|4316763992068869701</stp>
        <tr r="E166" s="1"/>
      </tp>
      <tp t="s">
        <v>#N/A Requesting Data...538943705</v>
        <stp/>
        <stp>BDP|9848091359189141065</stp>
        <tr r="K32" s="3"/>
      </tp>
      <tp t="s">
        <v>#N/A Requesting Data...455135264</v>
        <stp/>
        <stp>BDP|7265603930454972342</stp>
        <tr r="AD78" s="1"/>
      </tp>
      <tp t="s">
        <v>#N/A Requesting Data...3267910999</v>
        <stp/>
        <stp>BDP|8397912541792820248</stp>
        <tr r="AD84" s="3"/>
        <tr r="AD84" s="3"/>
        <tr r="AD84" s="3"/>
      </tp>
      <tp t="s">
        <v>#N/A Requesting Data...3456277902</v>
        <stp/>
        <stp>BDP|3720633383451252999</stp>
        <tr r="K18" s="2"/>
        <tr r="K18" s="2"/>
        <tr r="K18" s="2"/>
      </tp>
      <tp t="s">
        <v>#N/A Requesting Data...4124439601</v>
        <stp/>
        <stp>BDP|2209643301645981424</stp>
        <tr r="Q97" s="3"/>
      </tp>
      <tp t="s">
        <v>#N/A Requesting Data...3118672539</v>
        <stp/>
        <stp>BDP|5658072416486829739</stp>
        <tr r="AT145" s="1"/>
      </tp>
      <tp t="s">
        <v>#N/A Requesting Data...3662853767</v>
        <stp/>
        <stp>BDP|1036289989547871953</stp>
        <tr r="V55" s="1"/>
      </tp>
      <tp t="s">
        <v>#N/A N/A</v>
        <stp/>
        <stp>BDP|4046876298923213310</stp>
        <tr r="N39" s="1"/>
      </tp>
      <tp t="s">
        <v>#N/A Requesting Data...3367322170</v>
        <stp/>
        <stp>BDP|2588614777481711784</stp>
        <tr r="AS94" s="1"/>
      </tp>
      <tp t="s">
        <v>#N/A Requesting Data...3383624701</v>
        <stp/>
        <stp>BDP|1389241868816487674</stp>
        <tr r="L145" s="2"/>
        <tr r="L145" s="2"/>
        <tr r="L145" s="2"/>
      </tp>
      <tp t="s">
        <v>#N/A Requesting Data...3399795864</v>
        <stp/>
        <stp>BDP|7530220933413895003</stp>
        <tr r="AS10" s="3"/>
        <tr r="AS10" s="3"/>
        <tr r="AS10" s="3"/>
      </tp>
      <tp t="s">
        <v>#N/A Requesting Data...4220823196</v>
        <stp/>
        <stp>BDP|3698693472011945682</stp>
        <tr r="AE107" s="1"/>
        <tr r="AE149" s="1"/>
      </tp>
      <tp t="s">
        <v>#N/A Requesting Data...534957469</v>
        <stp/>
        <stp>BDP|3683384295444343843</stp>
        <tr r="F3" s="1"/>
        <tr r="F75" s="1"/>
      </tp>
      <tp t="s">
        <v>#N/A Requesting Data...4244050133</v>
        <stp/>
        <stp>BDP|4158966558724686953</stp>
        <tr r="AA165" s="1"/>
      </tp>
      <tp t="s">
        <v>#N/A Requesting Data...332209640</v>
        <stp/>
        <stp>BDP|7039525115451908721</stp>
        <tr r="AP144" s="2"/>
      </tp>
      <tp t="s">
        <v>#N/A Requesting Data...1266634389</v>
        <stp/>
        <stp>BDP|2663541070196865363</stp>
        <tr r="AC59" s="2"/>
        <tr r="AC59" s="2"/>
      </tp>
      <tp t="s">
        <v>#N/A Requesting Data...3518001430</v>
        <stp/>
        <stp>BDP|2190385066821068331</stp>
        <tr r="V102" s="3"/>
      </tp>
      <tp t="s">
        <v>#N/A Requesting Data...2303346442</v>
        <stp/>
        <stp>BDP|8311553019328230110</stp>
        <tr r="L17" s="1"/>
        <tr r="L17" s="1"/>
        <tr r="AS17" s="1"/>
        <tr r="L67" s="1"/>
        <tr r="L67" s="1"/>
        <tr r="AS67" s="1"/>
        <tr r="AS147" s="1"/>
        <tr r="L147" s="1"/>
        <tr r="L147" s="1"/>
      </tp>
      <tp t="s">
        <v>#N/A Requesting Data...4103305426</v>
        <stp/>
        <stp>BDP|6290399917261001000</stp>
        <tr r="I100" s="3"/>
        <tr r="I100" s="3"/>
        <tr r="I100" s="3"/>
        <tr r="I85" s="3"/>
        <tr r="I85" s="3"/>
        <tr r="I85" s="3"/>
      </tp>
      <tp t="s">
        <v>#N/A Requesting Data...584138865</v>
        <stp/>
        <stp>BDP|9116605524249100183</stp>
        <tr r="AH15" s="2"/>
      </tp>
      <tp t="s">
        <v>#N/A Requesting Data...4127866216</v>
        <stp/>
        <stp>BDP|2074292595738260421</stp>
        <tr r="AT36" s="3"/>
        <tr r="AT36" s="3"/>
        <tr r="AT36" s="3"/>
      </tp>
      <tp t="s">
        <v>#N/A Requesting Data...2946398615</v>
        <stp/>
        <stp>BDP|2686722830552185193</stp>
        <tr r="I36" s="3"/>
        <tr r="I36" s="3"/>
        <tr r="I36" s="3"/>
      </tp>
      <tp t="s">
        <v>#N/A Requesting Data...4030174844</v>
        <stp/>
        <stp>BDP|7527674845510329087</stp>
        <tr r="Q93" s="2"/>
      </tp>
      <tp t="s">
        <v>#N/A Requesting Data...2293704592</v>
        <stp/>
        <stp>BDP|7300256636175558694</stp>
        <tr r="J102" s="2"/>
      </tp>
      <tp t="s">
        <v>#N/A Requesting Data...3994547091</v>
        <stp/>
        <stp>BDP|5378228190332817946</stp>
        <tr r="AK119" s="2"/>
        <tr r="AK119" s="2"/>
        <tr r="AK119" s="2"/>
        <tr r="AK160" s="2"/>
        <tr r="AK160" s="2"/>
        <tr r="AK160" s="2"/>
      </tp>
      <tp t="s">
        <v>#N/A Requesting Data...3691958319</v>
        <stp/>
        <stp>BDP|5298528252859730981</stp>
        <tr r="Q190" s="1"/>
      </tp>
      <tp t="s">
        <v>#N/A Requesting Data...2905428321</v>
        <stp/>
        <stp>BDP|5560232528991335105</stp>
        <tr r="N84" s="2"/>
        <tr r="N84" s="2"/>
        <tr r="N84" s="2"/>
      </tp>
      <tp t="s">
        <v>#N/A Requesting Data...3366700865</v>
        <stp/>
        <stp>BDP|8444915707542965668</stp>
        <tr r="AG52" s="3"/>
        <tr r="AG52" s="3"/>
        <tr r="AG52" s="3"/>
      </tp>
      <tp t="s">
        <v>#N/A Requesting Data...3409432208</v>
        <stp/>
        <stp>BDP|3994101280296301970</stp>
        <tr r="K55" s="1"/>
      </tp>
      <tp t="s">
        <v>#N/A Requesting Data...1728038347</v>
        <stp/>
        <stp>BDP|1508162765043880037</stp>
        <tr r="AV79" s="2"/>
        <tr r="AV79" s="2"/>
        <tr r="AV79" s="2"/>
      </tp>
      <tp t="s">
        <v>#N/A Requesting Data...337361560</v>
        <stp/>
        <stp>BDP|7399182607461881298</stp>
        <tr r="AI65" s="3"/>
        <tr r="AI65" s="3"/>
        <tr r="AI65" s="3"/>
      </tp>
      <tp t="s">
        <v>#N/A Requesting Data...4216498424</v>
        <stp/>
        <stp>BDP|6520094907026569531</stp>
        <tr r="Y140" s="5"/>
        <tr r="Y140" s="5"/>
        <tr r="Y140" s="5"/>
        <tr r="Y141" s="5"/>
        <tr r="Y141" s="5"/>
        <tr r="Y141" s="5"/>
        <tr r="Y142" s="5"/>
        <tr r="Y142" s="5"/>
        <tr r="Y142" s="5"/>
        <tr r="Y143" s="5"/>
        <tr r="Y143" s="5"/>
        <tr r="Y143" s="5"/>
        <tr r="Y144" s="5"/>
        <tr r="Y144" s="5"/>
        <tr r="Y144" s="5"/>
        <tr r="Y145" s="5"/>
        <tr r="Y145" s="5"/>
        <tr r="Y145" s="5"/>
        <tr r="Y146" s="5"/>
        <tr r="Y146" s="5"/>
        <tr r="Y146" s="5"/>
      </tp>
      <tp t="s">
        <v>#N/A Requesting Data...3491161448</v>
        <stp/>
        <stp>BDP|4988658930014628073</stp>
        <tr r="BC97" s="2"/>
      </tp>
      <tp t="s">
        <v>#N/A Requesting Data...2497207099</v>
        <stp/>
        <stp>BDP|5811115457076444270</stp>
        <tr r="AU26" s="2"/>
        <tr r="AU26" s="2"/>
        <tr r="AU26" s="2"/>
        <tr r="AU52" s="2"/>
        <tr r="AU52" s="2"/>
        <tr r="AU52" s="2"/>
      </tp>
      <tp t="s">
        <v>#N/A Requesting Data...452144588</v>
        <stp/>
        <stp>BDP|9117076905985884964</stp>
        <tr r="AS176" s="1"/>
        <tr r="L176" s="1"/>
        <tr r="L176" s="1"/>
      </tp>
      <tp t="s">
        <v>#N/A Requesting Data...614296392</v>
        <stp/>
        <stp>BDP|4839545745348616821</stp>
        <tr r="AO105" s="2"/>
      </tp>
      <tp t="s">
        <v>#N/A Requesting Data...1565172337</v>
        <stp/>
        <stp>BDP|3529060191656970964</stp>
        <tr r="AV11" s="2"/>
        <tr r="AV11" s="2"/>
      </tp>
      <tp t="s">
        <v>#N/A Requesting Data...3947390278</v>
        <stp/>
        <stp>BDP|4398705978305019497</stp>
        <tr r="K183" s="1"/>
        <tr r="K28" s="1"/>
      </tp>
      <tp t="s">
        <v>#N/A Requesting Data...3802195606</v>
        <stp/>
        <stp>BDP|4966108627522510091</stp>
        <tr r="S5" s="4"/>
        <tr r="S6" s="4"/>
        <tr r="S7" s="4"/>
        <tr r="S8" s="4"/>
      </tp>
      <tp t="s">
        <v>#N/A Requesting Data...3753407371</v>
        <stp/>
        <stp>BDP|7278513761911088008</stp>
        <tr r="AE55" s="1"/>
      </tp>
      <tp t="s">
        <v>#N/A Requesting Data...746254673</v>
        <stp/>
        <stp>BDP|5212139440931346408</stp>
        <tr r="I196" s="2"/>
        <tr r="I197" s="2"/>
        <tr r="I198" s="2"/>
      </tp>
      <tp t="s">
        <v>#N/A Requesting Data...2194592078</v>
        <stp/>
        <stp>BDP|7260839800359587368</stp>
        <tr r="AG135" s="2"/>
        <tr r="AG135" s="2"/>
        <tr r="AG135" s="2"/>
      </tp>
      <tp t="s">
        <v>#N/A Requesting Data...2668762710</v>
        <stp/>
        <stp>BDP|8681574435722535937</stp>
        <tr r="AL78" s="1"/>
      </tp>
      <tp t="s">
        <v>#N/A Requesting Data...3562590273</v>
        <stp/>
        <stp>BDP|9463190962278825359</stp>
        <tr r="AL130" s="2"/>
      </tp>
      <tp t="s">
        <v>#N/A Requesting Data...2335924740</v>
        <stp/>
        <stp>BDP|6036463621737765220</stp>
        <tr r="H183" s="1"/>
        <tr r="H183" s="1"/>
        <tr r="H28" s="1"/>
        <tr r="H28" s="1"/>
      </tp>
      <tp t="s">
        <v>#N/A Requesting Data...1570345019</v>
        <stp/>
        <stp>BDP|8818682993943795162</stp>
        <tr r="N43" s="1"/>
      </tp>
      <tp t="s">
        <v>#N/A Requesting Data...1351009796</v>
        <stp/>
        <stp>BDP|5149349423296389777</stp>
        <tr r="J129" s="2"/>
      </tp>
      <tp t="s">
        <v>#N/A Requesting Data...3084727635</v>
        <stp/>
        <stp>BDP|5694735427810525555</stp>
        <tr r="AU21" s="1"/>
        <tr r="AU21" s="1"/>
        <tr r="AU21" s="1"/>
      </tp>
      <tp t="s">
        <v>#N/A Requesting Data...3037346892</v>
        <stp/>
        <stp>BDP|2673544752447026026</stp>
        <tr r="J152" s="2"/>
      </tp>
      <tp t="s">
        <v>#N/A Requesting Data...2154873285</v>
        <stp/>
        <stp>BDP|1445438181959306176</stp>
        <tr r="V7" s="3"/>
      </tp>
      <tp t="s">
        <v>#N/A Requesting Data...3540996635</v>
        <stp/>
        <stp>BDP|6358307268176043094</stp>
        <tr r="N6" s="1"/>
        <tr r="N208" s="1"/>
      </tp>
      <tp t="s">
        <v>#N/A Requesting Data...1686563652</v>
        <stp/>
        <stp>BDP|6635312487581061920</stp>
        <tr r="AK62" s="2"/>
        <tr r="AK62" s="2"/>
        <tr r="AK62" s="2"/>
      </tp>
      <tp t="s">
        <v>#N/A Requesting Data...3139477576</v>
        <stp/>
        <stp>BDP|3668423878123640685</stp>
        <tr r="I62" s="2"/>
      </tp>
      <tp t="s">
        <v>#N/A Requesting Data...3684087956</v>
        <stp/>
        <stp>BDP|2769337955590714140</stp>
        <tr r="AD7" s="2"/>
        <tr r="AD7" s="2"/>
        <tr r="AD7" s="2"/>
      </tp>
      <tp t="s">
        <v>#N/A Requesting Data...2816996334</v>
        <stp/>
        <stp>BDP|2670101262539272940</stp>
        <tr r="AH133" s="2"/>
      </tp>
      <tp t="s">
        <v>#N/A Requesting Data...2953465032</v>
        <stp/>
        <stp>BDP|5758232013110044356</stp>
        <tr r="I5" s="3"/>
        <tr r="I5" s="3"/>
        <tr r="I5" s="3"/>
        <tr r="I67" s="3"/>
        <tr r="I67" s="3"/>
        <tr r="I67" s="3"/>
        <tr r="I81" s="3"/>
        <tr r="I81" s="3"/>
        <tr r="I81" s="3"/>
        <tr r="I86" s="3"/>
        <tr r="I86" s="3"/>
        <tr r="I86" s="3"/>
        <tr r="I94" s="3"/>
        <tr r="I94" s="3"/>
        <tr r="I94" s="3"/>
      </tp>
      <tp t="s">
        <v>#N/A Requesting Data...3446036741</v>
        <stp/>
        <stp>BDP|2154759122020677231</stp>
        <tr r="H42" s="3"/>
        <tr r="H42" s="3"/>
        <tr r="H42" s="3"/>
        <tr r="H33" s="3"/>
        <tr r="H33" s="3"/>
        <tr r="H33" s="3"/>
        <tr r="H50" s="3"/>
        <tr r="H50" s="3"/>
        <tr r="H50" s="3"/>
        <tr r="H60" s="3"/>
        <tr r="H60" s="3"/>
        <tr r="H60" s="3"/>
        <tr r="H75" s="3"/>
        <tr r="H75" s="3"/>
        <tr r="H75" s="3"/>
        <tr r="H41" s="3"/>
        <tr r="H41" s="3"/>
        <tr r="H41" s="3"/>
      </tp>
      <tp t="s">
        <v>#N/A Requesting Data...1817684563</v>
        <stp/>
        <stp>BDP|3222465457361187611</stp>
        <tr r="AD4" s="1"/>
      </tp>
      <tp t="s">
        <v>#N/A Requesting Data...2816810287</v>
        <stp/>
        <stp>BDP|5388171926441944285</stp>
        <tr r="F148" s="1"/>
        <tr r="F36" s="1"/>
      </tp>
      <tp t="s">
        <v>#N/A Requesting Data...3958172882</v>
        <stp/>
        <stp>BDP|9749371216638291676</stp>
        <tr r="H74" s="1"/>
        <tr r="H74" s="1"/>
        <tr r="H178" s="1"/>
        <tr r="H178" s="1"/>
      </tp>
      <tp t="s">
        <v>#N/A Requesting Data...4260241211</v>
        <stp/>
        <stp>BDP|4201557081049003558</stp>
        <tr r="AJ19" s="2"/>
      </tp>
      <tp t="s">
        <v>#N/A Requesting Data...1867404701</v>
        <stp/>
        <stp>BDP|4363440297638075438</stp>
        <tr r="I64" s="1"/>
      </tp>
      <tp t="s">
        <v>#N/A Requesting Data...2318022453</v>
        <stp/>
        <stp>BDP|7215502465277188656</stp>
        <tr r="F54" s="2"/>
      </tp>
      <tp t="s">
        <v>#N/A Requesting Data...1836319014</v>
        <stp/>
        <stp>BDP|3088071612685164277</stp>
        <tr r="I38" s="1"/>
        <tr r="I58" s="1"/>
      </tp>
      <tp t="s">
        <v>#N/A Requesting Data...1338987533</v>
        <stp/>
        <stp>BDP|9262488078256355928</stp>
        <tr r="W188" s="1"/>
      </tp>
      <tp t="s">
        <v>#N/A Requesting Data...1810733951</v>
        <stp/>
        <stp>BDP|2696064998928827637</stp>
        <tr r="AO174" s="1"/>
      </tp>
      <tp t="s">
        <v>#N/A Requesting Data...3416386655</v>
        <stp/>
        <stp>BDP|7486610630986792119</stp>
        <tr r="M172" s="1"/>
        <tr r="M172" s="1"/>
      </tp>
      <tp t="s">
        <v>#N/A Requesting Data...2382521048</v>
        <stp/>
        <stp>BDP|3329358911820429401</stp>
        <tr r="Q58" s="2"/>
      </tp>
      <tp t="s">
        <v>#N/A Requesting Data...2580629137</v>
        <stp/>
        <stp>BDP|9216787436368700085</stp>
        <tr r="F66" s="2"/>
      </tp>
      <tp t="s">
        <v>#N/A Requesting Data...3042192481</v>
        <stp/>
        <stp>BDP|8985089838487307995</stp>
        <tr r="AN7" s="2"/>
      </tp>
      <tp t="s">
        <v>#N/A Requesting Data...2686926323</v>
        <stp/>
        <stp>BDP|4956387067542749623</stp>
        <tr r="K58" s="2"/>
        <tr r="K58" s="2"/>
        <tr r="K58" s="2"/>
      </tp>
      <tp t="s">
        <v>#N/A Requesting Data...1381417955</v>
        <stp/>
        <stp>BDP|7330239811671783057</stp>
        <tr r="AV84" s="3"/>
        <tr r="AV84" s="3"/>
      </tp>
      <tp t="s">
        <v>#N/A Requesting Data...2033828053</v>
        <stp/>
        <stp>BDP|4770330674366594368</stp>
        <tr r="W66" s="2"/>
      </tp>
      <tp t="s">
        <v>#N/A Requesting Data...421786014</v>
        <stp/>
        <stp>BDP|6959344384478997038</stp>
        <tr r="Q106" s="2"/>
      </tp>
      <tp t="s">
        <v>#N/A Requesting Data...3620675443</v>
        <stp/>
        <stp>BDP|2133679400082242379</stp>
        <tr r="W24" s="3"/>
        <tr r="W79" s="3"/>
      </tp>
      <tp t="s">
        <v>#N/A Requesting Data...3784187514</v>
        <stp/>
        <stp>BDP|1126541377282326424</stp>
        <tr r="M82" s="2"/>
        <tr r="M82" s="2"/>
        <tr r="M82" s="2"/>
      </tp>
      <tp t="s">
        <v>#N/A Requesting Data...3632490813</v>
        <stp/>
        <stp>BDP|7952396253422791678</stp>
        <tr r="N74" s="3"/>
        <tr r="N74" s="3"/>
        <tr r="N74" s="3"/>
        <tr r="N3" s="3"/>
        <tr r="N3" s="3"/>
        <tr r="N3" s="3"/>
        <tr r="N51" s="3"/>
        <tr r="N51" s="3"/>
        <tr r="N51" s="3"/>
        <tr r="N64" s="3"/>
        <tr r="N64" s="3"/>
        <tr r="N64" s="3"/>
      </tp>
      <tp t="s">
        <v>#N/A Requesting Data...4118326961</v>
        <stp/>
        <stp>BDP|6764716275342496173</stp>
        <tr r="AK179" s="1"/>
        <tr r="AK179" s="1"/>
        <tr r="AK179" s="1"/>
      </tp>
      <tp t="s">
        <v>#N/A Requesting Data...768805501</v>
        <stp/>
        <stp>BDP|5862650003192680486</stp>
        <tr r="AD43" s="1"/>
      </tp>
      <tp t="s">
        <v>#N/A Requesting Data...2321390960</v>
        <stp/>
        <stp>BDP|1444554029421155299</stp>
        <tr r="AM131" s="1"/>
        <tr r="AM131" s="1"/>
        <tr r="AM26" s="1"/>
        <tr r="AM26" s="1"/>
      </tp>
      <tp t="s">
        <v>#N/A Requesting Data...2125204875</v>
        <stp/>
        <stp>BDP|2766338186724356816</stp>
        <tr r="V196" s="1"/>
      </tp>
      <tp t="s">
        <v>#N/A Requesting Data...4004996190</v>
        <stp/>
        <stp>BDP|3690615671261015662</stp>
        <tr r="AJ105" s="2"/>
      </tp>
      <tp t="s">
        <v>#N/A Requesting Data...3500254812</v>
        <stp/>
        <stp>BDP|3689056052317319420</stp>
        <tr r="AD5" s="3"/>
        <tr r="AD5" s="3"/>
        <tr r="AD5" s="3"/>
        <tr r="AD67" s="3"/>
        <tr r="AD67" s="3"/>
        <tr r="AD67" s="3"/>
        <tr r="AD81" s="3"/>
        <tr r="AD81" s="3"/>
        <tr r="AD81" s="3"/>
        <tr r="AD86" s="3"/>
        <tr r="AD86" s="3"/>
        <tr r="AD86" s="3"/>
        <tr r="AD94" s="3"/>
        <tr r="AD94" s="3"/>
        <tr r="AD94" s="3"/>
      </tp>
      <tp t="s">
        <v>#N/A Requesting Data...3503059833</v>
        <stp/>
        <stp>BDP|6615657357268309878</stp>
        <tr r="AA23" s="1"/>
      </tp>
      <tp t="s">
        <v>#N/A Requesting Data...3997085236</v>
        <stp/>
        <stp>BDP|2146921886861552704</stp>
        <tr r="H31" s="5"/>
      </tp>
      <tp t="s">
        <v>#N/A Requesting Data...1099762465</v>
        <stp/>
        <stp>BDP|3291270213602614700</stp>
        <tr r="AE22" s="3"/>
        <tr r="AE22" s="3"/>
        <tr r="AE22" s="3"/>
      </tp>
      <tp t="s">
        <v>#N/A Requesting Data...2157117869</v>
        <stp/>
        <stp>BDP|4520379182068930296</stp>
        <tr r="Y72" s="1"/>
      </tp>
      <tp t="s">
        <v>#N/A Requesting Data...1534578735</v>
        <stp/>
        <stp>BDP|3060579773231353579</stp>
        <tr r="H16" s="5"/>
      </tp>
      <tp t="s">
        <v>#N/A Requesting Data...4137033399</v>
        <stp/>
        <stp>BDP|4400396962762772687</stp>
        <tr r="I22" s="3"/>
        <tr r="I22" s="3"/>
        <tr r="I22" s="3"/>
      </tp>
      <tp t="s">
        <v>#N/A Requesting Data...3076727878</v>
        <stp/>
        <stp>BDP|6331979992381009268</stp>
        <tr r="AO105" s="1"/>
        <tr r="AO160" s="1"/>
      </tp>
      <tp t="s">
        <v>#N/A Requesting Data...1281673747</v>
        <stp/>
        <stp>BDP|2939852494864197290</stp>
        <tr r="AG12" s="2"/>
        <tr r="AG12" s="2"/>
        <tr r="AG12" s="2"/>
      </tp>
      <tp t="s">
        <v>#N/A Requesting Data...3430800846</v>
        <stp/>
        <stp>BDP|3638571042744764343</stp>
        <tr r="AM27" s="1"/>
        <tr r="AM27" s="1"/>
      </tp>
      <tp t="s">
        <v>#N/A Requesting Data...3683062388</v>
        <stp/>
        <stp>BDP|4398238068280869505</stp>
        <tr r="E15" s="1"/>
        <tr r="E71" s="1"/>
        <tr r="E180" s="1"/>
      </tp>
      <tp t="s">
        <v>#N/A Requesting Data...2727421107</v>
        <stp/>
        <stp>BDP|6543737514691469460</stp>
        <tr r="X117" s="1"/>
        <tr r="X181" s="1"/>
        <tr r="X110" s="1"/>
        <tr r="X103" s="1"/>
        <tr r="X104" s="1"/>
      </tp>
      <tp t="s">
        <v>#N/A Requesting Data...1219641658</v>
        <stp/>
        <stp>BDP|6317316065810455639</stp>
        <tr r="AH106" s="2"/>
      </tp>
      <tp t="s">
        <v>#N/A Requesting Data...2208702897</v>
        <stp/>
        <stp>BDP|4309831881281733063</stp>
        <tr r="AG36" s="3"/>
        <tr r="AG36" s="3"/>
        <tr r="AG36" s="3"/>
      </tp>
      <tp t="s">
        <v>#N/A Requesting Data...1175359561</v>
        <stp/>
        <stp>BDP|3158013040594222624</stp>
        <tr r="BC14" s="3"/>
      </tp>
      <tp t="s">
        <v>#N/A Requesting Data...4110172906</v>
        <stp/>
        <stp>BDP|1477006776746675547</stp>
        <tr r="AC226" s="2"/>
        <tr r="AC226" s="2"/>
      </tp>
      <tp t="s">
        <v>#N/A Requesting Data...3424282476</v>
        <stp/>
        <stp>BDP|5510623041540176276</stp>
        <tr r="AM78" s="3"/>
        <tr r="AM78" s="3"/>
        <tr r="AM78" s="3"/>
      </tp>
      <tp t="s">
        <v>#N/A Requesting Data...3746867824</v>
        <stp/>
        <stp>BDP|7176288418736245725</stp>
        <tr r="E203" s="2"/>
        <tr r="E204" s="2"/>
      </tp>
      <tp t="s">
        <v>#N/A Requesting Data...2139144671</v>
        <stp/>
        <stp>BDP|9460379787152260571</stp>
        <tr r="AD46" s="1"/>
      </tp>
      <tp t="s">
        <v>#N/A Requesting Data...2301880895</v>
        <stp/>
        <stp>BDP|2790578625962230263</stp>
        <tr r="BC57" s="2"/>
      </tp>
      <tp t="s">
        <v>#N/A Requesting Data...3902229273</v>
        <stp/>
        <stp>BDP|1249150157304274438</stp>
        <tr r="AI9" s="2"/>
        <tr r="AI43" s="2"/>
        <tr r="AI77" s="2"/>
        <tr r="AI159" s="2"/>
        <tr r="AI172" s="2"/>
        <tr r="AI173" s="2"/>
      </tp>
      <tp t="s">
        <v>#N/A Requesting Data...3650079513</v>
        <stp/>
        <stp>BDP|7086689765382425088</stp>
        <tr r="AT16" s="2"/>
        <tr r="AT16" s="2"/>
        <tr r="AT16" s="2"/>
        <tr r="H16" s="2"/>
        <tr r="H16" s="2"/>
        <tr r="H16" s="2"/>
        <tr r="H94" s="2"/>
        <tr r="H94" s="2"/>
        <tr r="H94" s="2"/>
        <tr r="AT94" s="2"/>
        <tr r="AT94" s="2"/>
        <tr r="AT94" s="2"/>
        <tr r="H202" s="2"/>
        <tr r="H202" s="2"/>
        <tr r="H202" s="2"/>
        <tr r="AT202" s="2"/>
        <tr r="AT202" s="2"/>
        <tr r="AT202" s="2"/>
        <tr r="AT220" s="2"/>
        <tr r="AT220" s="2"/>
        <tr r="AT220" s="2"/>
        <tr r="H220" s="2"/>
        <tr r="H220" s="2"/>
        <tr r="H220" s="2"/>
        <tr r="H232" s="2"/>
        <tr r="H232" s="2"/>
        <tr r="H232" s="2"/>
        <tr r="AT232" s="2"/>
        <tr r="AT232" s="2"/>
        <tr r="AT232" s="2"/>
      </tp>
      <tp t="s">
        <v>#N/A Requesting Data...3876117321</v>
        <stp/>
        <stp>BDP|7829791436557670109</stp>
        <tr r="AJ6" s="3"/>
        <tr r="AJ6" s="3"/>
        <tr r="AJ6" s="3"/>
      </tp>
      <tp t="s">
        <v>#N/A Requesting Data...354389011</v>
        <stp/>
        <stp>BDP|2397891268499566062</stp>
        <tr r="L101" s="1"/>
        <tr r="L101" s="1"/>
        <tr r="AS101" s="1"/>
      </tp>
      <tp t="s">
        <v>#N/A Requesting Data...1347679547</v>
        <stp/>
        <stp>BDP|9725774432880258810</stp>
        <tr r="AJ213" s="2"/>
        <tr r="AJ214" s="2"/>
      </tp>
      <tp t="s">
        <v>#N/A Requesting Data...2222410064</v>
        <stp/>
        <stp>BDP|6680088466951112483</stp>
        <tr r="AK176" s="1"/>
        <tr r="AK176" s="1"/>
        <tr r="AK176" s="1"/>
      </tp>
      <tp t="s">
        <v>#N/A Requesting Data...2412860987</v>
        <stp/>
        <stp>BDP|7433269712504339527</stp>
        <tr r="F33" s="5"/>
      </tp>
      <tp t="s">
        <v>#N/A Requesting Data...380469414</v>
        <stp/>
        <stp>BDP|9657843961284796650</stp>
        <tr r="Q29" s="3"/>
        <tr r="Q35" s="3"/>
        <tr r="Q62" s="3"/>
        <tr r="Q89" s="3"/>
        <tr r="Q95" s="3"/>
      </tp>
      <tp t="s">
        <v>#N/A Requesting Data...288165902</v>
        <stp/>
        <stp>BDP|3745638335147040404</stp>
        <tr r="AJ63" s="3"/>
        <tr r="AJ63" s="3"/>
        <tr r="AJ63" s="3"/>
        <tr r="AJ90" s="3"/>
        <tr r="AJ90" s="3"/>
        <tr r="AJ90" s="3"/>
      </tp>
      <tp t="s">
        <v>#N/A Requesting Data...4253956008</v>
        <stp/>
        <stp>BDP|3818149548176468512</stp>
        <tr r="AC43" s="3"/>
        <tr r="AC43" s="3"/>
        <tr r="AC43" s="3"/>
        <tr r="AC61" s="3"/>
        <tr r="AC61" s="3"/>
        <tr r="AC61" s="3"/>
        <tr r="AC69" s="3"/>
        <tr r="AC69" s="3"/>
        <tr r="AC69" s="3"/>
        <tr r="AC77" s="3"/>
        <tr r="AC77" s="3"/>
        <tr r="AC77" s="3"/>
      </tp>
      <tp t="s">
        <v>#N/A Requesting Data...3066511029</v>
        <stp/>
        <stp>BDP|2772943613568385726</stp>
        <tr r="AR168" s="2"/>
        <tr r="AR169" s="2"/>
      </tp>
      <tp t="s">
        <v>#N/A Requesting Data...3964807865</v>
        <stp/>
        <stp>BDP|3594937086604515346</stp>
        <tr r="AV30" s="2"/>
        <tr r="AV30" s="2"/>
        <tr r="AV30" s="2"/>
      </tp>
      <tp t="s">
        <v>#N/A Requesting Data...3420173328</v>
        <stp/>
        <stp>BDP|4349942071606095976</stp>
        <tr r="AE111" s="1"/>
      </tp>
      <tp t="s">
        <v>#N/A Requesting Data...1711393803</v>
        <stp/>
        <stp>BDP|1664311356934448644</stp>
        <tr r="W95" s="1"/>
      </tp>
      <tp t="s">
        <v>#N/A Requesting Data...3409060116</v>
        <stp/>
        <stp>BDP|5456638972991527016</stp>
        <tr r="AM23" s="3"/>
        <tr r="AM23" s="3"/>
        <tr r="AM23" s="3"/>
      </tp>
      <tp t="s">
        <v>#N/A Requesting Data...1936461348</v>
        <stp/>
        <stp>BDP|8966532954459756485</stp>
        <tr r="E188" s="1"/>
      </tp>
      <tp t="s">
        <v>#N/A Requesting Data...3101249135</v>
        <stp/>
        <stp>BDP|4209677976943682343</stp>
        <tr r="AF100" s="2"/>
        <tr r="AF100" s="2"/>
        <tr r="AF100" s="2"/>
        <tr r="AF147" s="2"/>
        <tr r="AF147" s="2"/>
        <tr r="AF147" s="2"/>
        <tr r="AF165" s="2"/>
        <tr r="AF165" s="2"/>
        <tr r="AF165" s="2"/>
        <tr r="AF221" s="2"/>
        <tr r="AF221" s="2"/>
        <tr r="AF221" s="2"/>
      </tp>
      <tp t="s">
        <v>#N/A Requesting Data...947763107</v>
        <stp/>
        <stp>BDP|8082378467010021817</stp>
        <tr r="AG91" s="3"/>
        <tr r="AG91" s="3"/>
        <tr r="AG91" s="3"/>
      </tp>
      <tp t="s">
        <v>#N/A Requesting Data...2471411553</v>
        <stp/>
        <stp>BDP|5319363868353539697</stp>
        <tr r="AO92" s="1"/>
      </tp>
      <tp t="s">
        <v>#N/A Requesting Data...4002089998</v>
        <stp/>
        <stp>BDP|5527533255997085725</stp>
        <tr r="N146" s="2"/>
        <tr r="N146" s="2"/>
        <tr r="N146" s="2"/>
      </tp>
      <tp t="s">
        <v>#N/A Requesting Data...1268272326</v>
        <stp/>
        <stp>BDP|8015438584635338459</stp>
        <tr r="E83" s="1"/>
      </tp>
      <tp t="s">
        <v>#N/A Requesting Data...3975061713</v>
        <stp/>
        <stp>BDP|5751466777657147465</stp>
        <tr r="AS30" s="1"/>
        <tr r="L30" s="1"/>
        <tr r="L30" s="1"/>
        <tr r="AS136" s="1"/>
        <tr r="L136" s="1"/>
        <tr r="L136" s="1"/>
        <tr r="AS199" s="1"/>
        <tr r="L199" s="1"/>
        <tr r="L199" s="1"/>
      </tp>
      <tp t="s">
        <v>#N/A Requesting Data...3746670313</v>
        <stp/>
        <stp>BDP|2109787030672927117</stp>
        <tr r="AL52" s="3"/>
        <tr r="AL52" s="3"/>
        <tr r="AL52" s="3"/>
      </tp>
      <tp t="s">
        <v>#N/A Requesting Data...3784466045</v>
        <stp/>
        <stp>BDP|2160810787695455221</stp>
        <tr r="AV63" s="2"/>
        <tr r="AV63" s="2"/>
      </tp>
      <tp t="s">
        <v>#N/A Requesting Data...3495172698</v>
        <stp/>
        <stp>BDP|6570551646050105261</stp>
        <tr r="AD226" s="2"/>
        <tr r="AD226" s="2"/>
        <tr r="AD226" s="2"/>
      </tp>
      <tp t="s">
        <v>#N/A Requesting Data...3377529671</v>
        <stp/>
        <stp>BDP|4403829993649496900</stp>
        <tr r="AV81" s="2"/>
        <tr r="AV81" s="2"/>
      </tp>
      <tp t="s">
        <v>#N/A Requesting Data...777683562</v>
        <stp/>
        <stp>BDP|3218324214161437511</stp>
        <tr r="Y13" s="5"/>
        <tr r="Y13" s="5"/>
        <tr r="Y13" s="5"/>
      </tp>
      <tp t="s">
        <v>#N/A Requesting Data...3870733179</v>
        <stp/>
        <stp>BDP|7485156839603679386</stp>
        <tr r="X207" s="1"/>
      </tp>
      <tp t="s">
        <v>#N/A Requesting Data...443306931</v>
        <stp/>
        <stp>BDP|7113319507745613477</stp>
        <tr r="AU52" s="1"/>
        <tr r="AU52" s="1"/>
        <tr r="AU52" s="1"/>
      </tp>
      <tp t="s">
        <v>#N/A Requesting Data...4086787770</v>
        <stp/>
        <stp>BDP|1047369242937643448</stp>
        <tr r="AQ51" s="2"/>
      </tp>
      <tp t="s">
        <v>#N/A Requesting Data...2231233119</v>
        <stp/>
        <stp>BDP|2384255220501253625</stp>
        <tr r="AV102" s="3"/>
        <tr r="AV102" s="3"/>
      </tp>
      <tp t="s">
        <v>#N/A Requesting Data...2472934114</v>
        <stp/>
        <stp>BDP|6519789116293552687</stp>
        <tr r="M56" s="3"/>
        <tr r="M56" s="3"/>
        <tr r="M56" s="3"/>
        <tr r="M68" s="3"/>
        <tr r="M68" s="3"/>
        <tr r="M68" s="3"/>
      </tp>
      <tp t="s">
        <v>#N/A Requesting Data...1840719128</v>
        <stp/>
        <stp>BDP|9366456947878270457</stp>
        <tr r="E78" s="3"/>
      </tp>
      <tp t="s">
        <v>#N/A Requesting Data...3761559431</v>
        <stp/>
        <stp>BDP|4342887678819318761</stp>
        <tr r="AK121" s="2"/>
        <tr r="AK121" s="2"/>
        <tr r="AK121" s="2"/>
        <tr r="AK186" s="2"/>
        <tr r="AK186" s="2"/>
        <tr r="AK186" s="2"/>
        <tr r="AK187" s="2"/>
        <tr r="AK187" s="2"/>
        <tr r="AK187" s="2"/>
      </tp>
      <tp t="s">
        <v>#N/A Requesting Data...3255921903</v>
        <stp/>
        <stp>BDP|9466826000786583254</stp>
        <tr r="AV17" s="2"/>
        <tr r="AV17" s="2"/>
        <tr r="AV17" s="2"/>
        <tr r="AV107" s="2"/>
        <tr r="AV107" s="2"/>
        <tr r="AV107" s="2"/>
      </tp>
      <tp t="s">
        <v>#N/A Requesting Data...907183266</v>
        <stp/>
        <stp>BDP|9574173779962868851</stp>
        <tr r="AL11" s="3"/>
        <tr r="AL11" s="3"/>
        <tr r="AL11" s="3"/>
      </tp>
      <tp t="s">
        <v>#N/A Requesting Data...3426262751</v>
        <stp/>
        <stp>BDP|2185416665655379005</stp>
        <tr r="M55" s="1"/>
        <tr r="M55" s="1"/>
      </tp>
      <tp t="s">
        <v>#N/A Requesting Data...1191779459</v>
        <stp/>
        <stp>BDP|8991583193746265766</stp>
        <tr r="AI26" s="2"/>
        <tr r="AI52" s="2"/>
      </tp>
      <tp t="s">
        <v>#N/A Requesting Data...3679249655</v>
        <stp/>
        <stp>BDP|3575675513573383243</stp>
        <tr r="AU36" s="3"/>
        <tr r="AU36" s="3"/>
      </tp>
      <tp t="s">
        <v>#N/A Requesting Data...2987328007</v>
        <stp/>
        <stp>BDP|6222191369555385171</stp>
        <tr r="AK124" s="1"/>
        <tr r="AK124" s="1"/>
        <tr r="AK124" s="1"/>
      </tp>
      <tp t="s">
        <v>#N/A Requesting Data...2847222384</v>
        <stp/>
        <stp>BDP|2048048197277061957</stp>
        <tr r="AH10" s="3"/>
        <tr r="AH10" s="3"/>
        <tr r="AH10" s="3"/>
      </tp>
      <tp t="s">
        <v>#N/A Requesting Data...4025953763</v>
        <stp/>
        <stp>BDP|1505851026479928798</stp>
        <tr r="AC52" s="3"/>
        <tr r="AC52" s="3"/>
        <tr r="AC52" s="3"/>
      </tp>
      <tp t="s">
        <v>#N/A Requesting Data...2235194628</v>
        <stp/>
        <stp>BDP|6417033026941076072</stp>
        <tr r="F118" s="5"/>
        <tr r="F98" s="5"/>
      </tp>
      <tp t="s">
        <v>#N/A Requesting Data...4008320985</v>
        <stp/>
        <stp>BDP|9164598798249616903</stp>
        <tr r="AT43" s="1"/>
      </tp>
      <tp t="s">
        <v>#N/A Requesting Data...3101045177</v>
        <stp/>
        <stp>BDP|7806787041183082270</stp>
        <tr r="J108" s="5"/>
        <tr r="J108" s="5"/>
      </tp>
      <tp t="s">
        <v>#N/A Requesting Data...523422947</v>
        <stp/>
        <stp>BDP|9749091284690805442</stp>
        <tr r="I189" s="1"/>
      </tp>
      <tp t="s">
        <v>#N/A Requesting Data...2694294976</v>
        <stp/>
        <stp>BDP|1914679434610975159</stp>
        <tr r="H72" s="3"/>
        <tr r="H72" s="3"/>
        <tr r="H72" s="3"/>
        <tr r="H83" s="3"/>
        <tr r="H83" s="3"/>
        <tr r="H83" s="3"/>
        <tr r="H92" s="3"/>
        <tr r="H92" s="3"/>
        <tr r="H92" s="3"/>
      </tp>
      <tp t="s">
        <v>#N/A Requesting Data...738610411</v>
        <stp/>
        <stp>BDP|2704308042816731643</stp>
        <tr r="AM72" s="3"/>
        <tr r="AM72" s="3"/>
        <tr r="AM72" s="3"/>
        <tr r="AM83" s="3"/>
        <tr r="AM83" s="3"/>
        <tr r="AM83" s="3"/>
        <tr r="AM92" s="3"/>
        <tr r="AM92" s="3"/>
        <tr r="AM92" s="3"/>
      </tp>
      <tp t="s">
        <v>#N/A Requesting Data...1465986110</v>
        <stp/>
        <stp>BDP|3466735013304254405</stp>
        <tr r="K53" s="2"/>
        <tr r="K53" s="2"/>
        <tr r="K53" s="2"/>
      </tp>
      <tp t="s">
        <v>#N/A Requesting Data...1060724547</v>
        <stp/>
        <stp>BDP|2384213165353593041</stp>
        <tr r="N58" s="3"/>
        <tr r="N58" s="3"/>
        <tr r="N58" s="3"/>
        <tr r="N71" s="3"/>
        <tr r="N71" s="3"/>
        <tr r="N71" s="3"/>
      </tp>
      <tp t="s">
        <v>#N/A Requesting Data...805040753</v>
        <stp/>
        <stp>BDP|8361701080025700727</stp>
        <tr r="I22" s="1"/>
      </tp>
      <tp t="s">
        <v>#N/A Requesting Data...1631981595</v>
        <stp/>
        <stp>BDP|2265671231157730556</stp>
        <tr r="AU103" s="1"/>
        <tr r="AU103" s="1"/>
        <tr r="AU103" s="1"/>
        <tr r="AU104" s="1"/>
        <tr r="AU104" s="1"/>
        <tr r="AU104" s="1"/>
        <tr r="AU110" s="1"/>
        <tr r="AU110" s="1"/>
        <tr r="AU110" s="1"/>
        <tr r="AU117" s="1"/>
        <tr r="AU117" s="1"/>
        <tr r="AU117" s="1"/>
        <tr r="AU181" s="1"/>
        <tr r="AU181" s="1"/>
        <tr r="AU181" s="1"/>
      </tp>
      <tp t="s">
        <v>#N/A Requesting Data...3675346784</v>
        <stp/>
        <stp>BDP|3674199239020798474</stp>
        <tr r="N148" s="1"/>
        <tr r="N36" s="1"/>
      </tp>
      <tp t="s">
        <v>#N/A Requesting Data...306437721</v>
        <stp/>
        <stp>BDP|7798642748623573389</stp>
        <tr r="K207" s="2"/>
        <tr r="K207" s="2"/>
      </tp>
      <tp t="s">
        <v>#N/A N/A</v>
        <stp/>
        <stp>BDP|9141627384600505240</stp>
        <tr r="J207" s="1"/>
      </tp>
      <tp t="s">
        <v>#N/A Requesting Data...2511763523</v>
        <stp/>
        <stp>BDP|9013374688150001791</stp>
        <tr r="Q151" s="2"/>
      </tp>
      <tp t="s">
        <v>#N/A Requesting Data...1582341891</v>
        <stp/>
        <stp>BDP|1969909123037928858</stp>
        <tr r="I104" s="3"/>
        <tr r="I104" s="3"/>
        <tr r="I104" s="3"/>
        <tr r="I26" s="3"/>
        <tr r="I26" s="3"/>
        <tr r="I26" s="3"/>
      </tp>
      <tp t="s">
        <v>#N/A Requesting Data...3921006821</v>
        <stp/>
        <stp>BDP|1278774807053539015</stp>
        <tr r="H98" s="1"/>
        <tr r="H98" s="1"/>
        <tr r="H99" s="1"/>
        <tr r="H99" s="1"/>
        <tr r="H109" s="1"/>
        <tr r="H109" s="1"/>
        <tr r="H161" s="1"/>
        <tr r="H161" s="1"/>
      </tp>
      <tp t="s">
        <v>#N/A Requesting Data...3370909156</v>
        <stp/>
        <stp>BDP|4243959738842823910</stp>
        <tr r="I69" s="1"/>
      </tp>
      <tp t="s">
        <v>#N/A Requesting Data...2847872992</v>
        <stp/>
        <stp>BDP|5695374525916359717</stp>
        <tr r="W65" s="1"/>
      </tp>
      <tp t="s">
        <v>#N/A Requesting Data...1515213338</v>
        <stp/>
        <stp>BDP|7640685849664126403</stp>
        <tr r="Q24" s="1"/>
      </tp>
      <tp t="s">
        <v>#N/A Requesting Data...1599050231</v>
        <stp/>
        <stp>BDP|6097056364107119276</stp>
        <tr r="H107" s="1"/>
        <tr r="H107" s="1"/>
        <tr r="H149" s="1"/>
        <tr r="H149" s="1"/>
      </tp>
      <tp t="s">
        <v>#N/A Requesting Data...1001349488</v>
        <stp/>
        <stp>BDP|7785181060047094288</stp>
        <tr r="AE158" s="1"/>
        <tr r="AE41" s="1"/>
      </tp>
      <tp t="s">
        <v>#N/A Requesting Data...3258643057</v>
        <stp/>
        <stp>BDP|1097509592200221878</stp>
        <tr r="AS25" s="1"/>
      </tp>
      <tp t="s">
        <v>#N/A Requesting Data...1742345309</v>
        <stp/>
        <stp>BDP|2739693959394304038</stp>
        <tr r="AT183" s="1"/>
        <tr r="AT28" s="1"/>
      </tp>
      <tp t="s">
        <v>#N/A Requesting Data...1119963788</v>
        <stp/>
        <stp>BDP|5355918494669449954</stp>
        <tr r="AM91" s="3"/>
        <tr r="AM91" s="3"/>
        <tr r="AM91" s="3"/>
      </tp>
      <tp t="s">
        <v>#N/A Requesting Data...3768135904</v>
        <stp/>
        <stp>BDP|2242240322674400378</stp>
        <tr r="Q87" s="1"/>
      </tp>
      <tp t="s">
        <v>#N/A Requesting Data...633375992</v>
        <stp/>
        <stp>BDP|3582634806908266859</stp>
        <tr r="AE21" s="3"/>
        <tr r="AE21" s="3"/>
        <tr r="AE21" s="3"/>
      </tp>
      <tp t="s">
        <v>#N/A Requesting Data...3124662601</v>
        <stp/>
        <stp>BDP|4274273362300958598</stp>
        <tr r="AP19" s="2"/>
      </tp>
      <tp t="s">
        <v>#N/A Requesting Data...2697890922</v>
        <stp/>
        <stp>BDP|6095104218215763684</stp>
        <tr r="K85" s="2"/>
        <tr r="K85" s="2"/>
      </tp>
      <tp t="s">
        <v>#N/A Requesting Data...3909262638</v>
        <stp/>
        <stp>BDP|3814121175254176498</stp>
        <tr r="AP226" s="2"/>
      </tp>
      <tp t="s">
        <v>#N/A Requesting Data...584148121</v>
        <stp/>
        <stp>BDP|5560479858383593288</stp>
        <tr r="AH140" s="2"/>
      </tp>
      <tp t="s">
        <v>#N/A Requesting Data...1219561684</v>
        <stp/>
        <stp>BDP|6868479366267648687</stp>
        <tr r="AO84" s="3"/>
        <tr r="AO84" s="3"/>
        <tr r="AO84" s="3"/>
      </tp>
      <tp t="s">
        <v>#N/A Requesting Data...3085252524</v>
        <stp/>
        <stp>BDP|9601907505213180653</stp>
        <tr r="AE144" s="1"/>
      </tp>
      <tp t="s">
        <v>#N/A Requesting Data...3863305249</v>
        <stp/>
        <stp>BDP|7183570402511679654</stp>
        <tr r="N132" s="1"/>
      </tp>
      <tp t="s">
        <v>#N/A Requesting Data...1515416775</v>
        <stp/>
        <stp>BDP|4557827555539588501</stp>
        <tr r="AK9" s="3"/>
        <tr r="AK9" s="3"/>
        <tr r="AK9" s="3"/>
      </tp>
      <tp t="s">
        <v>#N/A Requesting Data...2920525129</v>
        <stp/>
        <stp>BDP|8666959443337548726</stp>
        <tr r="I33" s="1"/>
        <tr r="I137" s="1"/>
        <tr r="I202" s="1"/>
      </tp>
      <tp t="s">
        <v>#N/A Requesting Data...4024970019</v>
        <stp/>
        <stp>BDP|4026312117107864496</stp>
        <tr r="K172" s="1"/>
      </tp>
      <tp t="s">
        <v>#N/A Requesting Data...3846533866</v>
        <stp/>
        <stp>BDP|3496120974139291970</stp>
        <tr r="W178" s="2"/>
        <tr r="W10" s="2"/>
        <tr r="W179" s="2"/>
        <tr r="W40" s="2"/>
      </tp>
      <tp t="s">
        <v>#N/A Requesting Data...3717494489</v>
        <stp/>
        <stp>BDP|9631866454192727346</stp>
        <tr r="I3" s="3"/>
        <tr r="I3" s="3"/>
        <tr r="I3" s="3"/>
        <tr r="I51" s="3"/>
        <tr r="I51" s="3"/>
        <tr r="I51" s="3"/>
        <tr r="I64" s="3"/>
        <tr r="I64" s="3"/>
        <tr r="I64" s="3"/>
        <tr r="I74" s="3"/>
        <tr r="I74" s="3"/>
        <tr r="I74" s="3"/>
      </tp>
      <tp t="s">
        <v>#N/A Requesting Data...3856593243</v>
        <stp/>
        <stp>BDP|7335966067465647836</stp>
        <tr r="E18" s="1"/>
      </tp>
      <tp t="s">
        <v>#N/A Requesting Data...2790610938</v>
        <stp/>
        <stp>BDP|4069451716557461307</stp>
        <tr r="AG58" s="3"/>
        <tr r="AG58" s="3"/>
        <tr r="AG58" s="3"/>
        <tr r="AG71" s="3"/>
        <tr r="AG71" s="3"/>
        <tr r="AG71" s="3"/>
      </tp>
      <tp t="s">
        <v>#N/A Requesting Data...1148781188</v>
        <stp/>
        <stp>BDP|5702788521577183287</stp>
        <tr r="AN53" s="2"/>
      </tp>
      <tp t="s">
        <v>#N/A Requesting Data...4121496700</v>
        <stp/>
        <stp>BDP|7553541478713903376</stp>
        <tr r="K3" s="1"/>
        <tr r="K75" s="1"/>
      </tp>
      <tp t="s">
        <v>#N/A Requesting Data...3672188258</v>
        <stp/>
        <stp>BDP|2171774766377403135</stp>
        <tr r="AV124" s="2"/>
        <tr r="AV124" s="2"/>
        <tr r="AV188" s="2"/>
        <tr r="AV188" s="2"/>
        <tr r="AV189" s="2"/>
        <tr r="AV189" s="2"/>
      </tp>
      <tp t="s">
        <v>#N/A Requesting Data...1166354772</v>
        <stp/>
        <stp>BDP|8275420821783625806</stp>
        <tr r="AK80" s="2"/>
        <tr r="AK80" s="2"/>
        <tr r="AK80" s="2"/>
      </tp>
      <tp t="s">
        <v>#N/A Requesting Data...2772539361</v>
        <stp/>
        <stp>BDP|7489752347889870892</stp>
        <tr r="AN43" s="3"/>
        <tr r="AN43" s="3"/>
        <tr r="AN43" s="3"/>
        <tr r="AN61" s="3"/>
        <tr r="AN61" s="3"/>
        <tr r="AN61" s="3"/>
        <tr r="AN69" s="3"/>
        <tr r="AN69" s="3"/>
        <tr r="AN69" s="3"/>
        <tr r="AN77" s="3"/>
        <tr r="AN77" s="3"/>
        <tr r="AN77" s="3"/>
      </tp>
      <tp t="s">
        <v>#N/A Requesting Data...4035617484</v>
        <stp/>
        <stp>BDP|6580427687998426733</stp>
        <tr r="AO17" s="2"/>
        <tr r="AO107" s="2"/>
      </tp>
      <tp t="s">
        <v>#N/A Requesting Data...3595646223</v>
        <stp/>
        <stp>BDP|6201555770786734776</stp>
        <tr r="H145" s="1"/>
        <tr r="H145" s="1"/>
      </tp>
      <tp t="s">
        <v>#N/A Requesting Data...1708661320</v>
        <stp/>
        <stp>BDP|9658951337343779546</stp>
        <tr r="W139" s="1"/>
        <tr r="W205" s="1"/>
        <tr r="W35" s="1"/>
      </tp>
      <tp t="s">
        <v>#N/A Requesting Data...3515532469</v>
        <stp/>
        <stp>BDP|9364992884395894818</stp>
        <tr r="F88" s="3"/>
      </tp>
      <tp t="s">
        <v>#N/A Requesting Data...1847740302</v>
        <stp/>
        <stp>BDP|5123873092837373608</stp>
        <tr r="AR50" s="2"/>
      </tp>
      <tp t="s">
        <v>#N/A Requesting Data...3562752058</v>
        <stp/>
        <stp>BDP|5143124914409198924</stp>
        <tr r="N69" s="1"/>
      </tp>
      <tp t="s">
        <v>#N/A Requesting Data...2677951892</v>
        <stp/>
        <stp>BDP|7474390847876675381</stp>
        <tr r="BC163" s="2"/>
        <tr r="BC164" s="2"/>
      </tp>
      <tp t="s">
        <v>#N/A Requesting Data...4161773570</v>
        <stp/>
        <stp>BDP|7302805187696796472</stp>
        <tr r="W224" s="2"/>
        <tr r="W48" s="2"/>
      </tp>
      <tp t="s">
        <v>#N/A Requesting Data...3915519953</v>
        <stp/>
        <stp>BDP|7118677463907643576</stp>
        <tr r="AS165" s="1"/>
        <tr r="L165" s="1"/>
      </tp>
      <tp t="s">
        <v>#N/A Requesting Data...2663607978</v>
        <stp/>
        <stp>BDP|2957280557811020123</stp>
        <tr r="AJ13" s="2"/>
        <tr r="AJ155" s="2"/>
        <tr r="AJ219" s="2"/>
      </tp>
      <tp t="s">
        <v>#N/A Requesting Data...2772824464</v>
        <stp/>
        <stp>BDP|6084903392327238444</stp>
        <tr r="F73" s="1"/>
      </tp>
      <tp t="s">
        <v>#N/A Requesting Data...2433554634</v>
        <stp/>
        <stp>BDP|5541527887909518415</stp>
        <tr r="W12" s="2"/>
      </tp>
      <tp t="s">
        <v>#N/A Requesting Data...2493590857</v>
        <stp/>
        <stp>BDP|1700011930874533374</stp>
        <tr r="AC72" s="3"/>
        <tr r="AC72" s="3"/>
        <tr r="AC72" s="3"/>
        <tr r="AC83" s="3"/>
        <tr r="AC83" s="3"/>
        <tr r="AC83" s="3"/>
        <tr r="AC92" s="3"/>
        <tr r="AC92" s="3"/>
        <tr r="AC92" s="3"/>
      </tp>
      <tp t="s">
        <v>#N/A Requesting Data...4274609650</v>
        <stp/>
        <stp>BDP|5018516076187008537</stp>
        <tr r="AG39" s="2"/>
        <tr r="AG39" s="2"/>
        <tr r="AG39" s="2"/>
        <tr r="AG72" s="2"/>
        <tr r="AG72" s="2"/>
        <tr r="AG72" s="2"/>
      </tp>
      <tp t="s">
        <v>#N/A N/A</v>
        <stp/>
        <stp>BDP|1536741871047261364</stp>
        <tr r="AM59" s="3"/>
        <tr r="AM59" s="3"/>
        <tr r="AM59" s="3"/>
        <tr r="AM87" s="3"/>
        <tr r="AM87" s="3"/>
        <tr r="AM87" s="3"/>
        <tr r="AM99" s="3"/>
        <tr r="AM99" s="3"/>
        <tr r="AM99" s="3"/>
      </tp>
      <tp t="s">
        <v>#N/A Requesting Data...3083656003</v>
        <stp/>
        <stp>BDP|2265054177238072844</stp>
        <tr r="AE9" s="1"/>
        <tr r="AE133" s="1"/>
      </tp>
      <tp t="s">
        <v>#N/A Requesting Data...1429818481</v>
        <stp/>
        <stp>BDP|3998369027750869746</stp>
        <tr r="AV50" s="2"/>
        <tr r="AV50" s="2"/>
        <tr r="AV50" s="2"/>
      </tp>
      <tp t="s">
        <v>#N/A Requesting Data...2089638004</v>
        <stp/>
        <stp>BDP|8372669903393523867</stp>
        <tr r="F8" s="3"/>
      </tp>
      <tp t="s">
        <v>#N/A Requesting Data...2925935244</v>
        <stp/>
        <stp>BDP|5380527833263208550</stp>
        <tr r="AT30" s="3"/>
        <tr r="AT30" s="3"/>
        <tr r="AT30" s="3"/>
        <tr r="AT37" s="3"/>
        <tr r="AT37" s="3"/>
        <tr r="AT37" s="3"/>
      </tp>
      <tp t="s">
        <v>#N/A Requesting Data...2000930468</v>
        <stp/>
        <stp>BDP|1682141723730169756</stp>
        <tr r="AN34" s="2"/>
        <tr r="AN65" s="2"/>
      </tp>
      <tp t="s">
        <v>#N/A Requesting Data...2202915847</v>
        <stp/>
        <stp>BDP|6176511585696246827</stp>
        <tr r="AK110" s="3"/>
        <tr r="AK110" s="3"/>
        <tr r="AK110" s="3"/>
        <tr r="AK106" s="3"/>
        <tr r="AK106" s="3"/>
        <tr r="AK106" s="3"/>
        <tr r="AK107" s="3"/>
        <tr r="AK107" s="3"/>
        <tr r="AK107" s="3"/>
        <tr r="AK108" s="3"/>
        <tr r="AK108" s="3"/>
        <tr r="AK108" s="3"/>
        <tr r="AK109" s="3"/>
        <tr r="AK109" s="3"/>
        <tr r="AK109" s="3"/>
      </tp>
      <tp t="s">
        <v>#N/A Requesting Data...2432417159</v>
        <stp/>
        <stp>BDP|3350708021874029775</stp>
        <tr r="E137" s="2"/>
      </tp>
      <tp t="s">
        <v>#N/A Requesting Data...1077041484</v>
        <stp/>
        <stp>BDP|3308733178345916343</stp>
        <tr r="W145" s="2"/>
      </tp>
      <tp t="s">
        <v>#N/A Requesting Data...336731480</v>
        <stp/>
        <stp>BDP|7486218412305114437</stp>
        <tr r="AJ3" s="1"/>
        <tr r="AJ3" s="1"/>
      </tp>
      <tp t="s">
        <v>#N/A Requesting Data...2842383035</v>
        <stp/>
        <stp>BDP|8469961351369651804</stp>
        <tr r="N101" s="3"/>
        <tr r="N101" s="3"/>
        <tr r="N101" s="3"/>
        <tr r="N12" s="3"/>
        <tr r="N12" s="3"/>
        <tr r="N12" s="3"/>
        <tr r="N28" s="3"/>
        <tr r="N28" s="3"/>
        <tr r="N28" s="3"/>
      </tp>
      <tp t="s">
        <v>#N/A Requesting Data...3318792428</v>
        <stp/>
        <stp>BDP|7091423752937202477</stp>
        <tr r="Q19" s="1"/>
        <tr r="Q57" s="1"/>
      </tp>
      <tp t="s">
        <v>#N/A Requesting Data...3767538247</v>
        <stp/>
        <stp>BDP|5806293764013060701</stp>
        <tr r="E37" s="1"/>
        <tr r="E170" s="1"/>
      </tp>
      <tp t="s">
        <v>#N/A Requesting Data...3590548908</v>
        <stp/>
        <stp>BDP|5965019790358416199</stp>
        <tr r="BC105" s="3"/>
        <tr r="BC31" s="3"/>
      </tp>
      <tp t="s">
        <v>#N/A Requesting Data...4075674887</v>
        <stp/>
        <stp>BDP|5598684628373390730</stp>
        <tr r="Z104" s="1"/>
        <tr r="Z110" s="1"/>
        <tr r="Z117" s="1"/>
        <tr r="Z103" s="1"/>
        <tr r="Z181" s="1"/>
      </tp>
      <tp t="s">
        <v>#N/A Requesting Data...3164535001</v>
        <stp/>
        <stp>BDP|5217957247864005958</stp>
        <tr r="L54" s="3"/>
      </tp>
      <tp t="s">
        <v>#N/A Requesting Data...3117132355</v>
        <stp/>
        <stp>BDP|7754374362757294059</stp>
        <tr r="M30" s="3"/>
        <tr r="M30" s="3"/>
        <tr r="M30" s="3"/>
        <tr r="M37" s="3"/>
        <tr r="M37" s="3"/>
        <tr r="M37" s="3"/>
      </tp>
      <tp t="s">
        <v>#N/A Requesting Data...3836918647</v>
        <stp/>
        <stp>BDP|1501203602635135330</stp>
        <tr r="AR47" s="3"/>
        <tr r="AR47" s="3"/>
        <tr r="AR47" s="3"/>
        <tr r="AR73" s="3"/>
        <tr r="AR73" s="3"/>
        <tr r="AR73" s="3"/>
        <tr r="AR96" s="3"/>
        <tr r="AR96" s="3"/>
        <tr r="AR96" s="3"/>
      </tp>
      <tp t="s">
        <v>#N/A N/A</v>
        <stp/>
        <stp>BDP|3205218754997137634</stp>
        <tr r="J154" s="1"/>
      </tp>
      <tp t="s">
        <v>#N/A Requesting Data...3099814586</v>
        <stp/>
        <stp>BDP|5552306821555910481</stp>
        <tr r="AD152" s="1"/>
      </tp>
      <tp t="s">
        <v>#N/A Requesting Data...3941755519</v>
        <stp/>
        <stp>BDP|5385533579158256917</stp>
        <tr r="AK81" s="2"/>
        <tr r="AK81" s="2"/>
        <tr r="AK81" s="2"/>
      </tp>
      <tp t="s">
        <v>#N/A Requesting Data...4142989635</v>
        <stp/>
        <stp>BDP|4937942593556498406</stp>
        <tr r="F33" s="1"/>
        <tr r="F137" s="1"/>
        <tr r="F202" s="1"/>
      </tp>
      <tp t="s">
        <v>#N/A Requesting Data...3168410158</v>
        <stp/>
        <stp>BDP|6853610057966493508</stp>
        <tr r="N29" s="3"/>
        <tr r="N29" s="3"/>
        <tr r="N29" s="3"/>
        <tr r="N35" s="3"/>
        <tr r="N35" s="3"/>
        <tr r="N35" s="3"/>
        <tr r="N62" s="3"/>
        <tr r="N62" s="3"/>
        <tr r="N62" s="3"/>
        <tr r="N89" s="3"/>
        <tr r="N89" s="3"/>
        <tr r="N89" s="3"/>
        <tr r="N95" s="3"/>
        <tr r="N95" s="3"/>
        <tr r="N95" s="3"/>
      </tp>
      <tp t="s">
        <v>#N/A Requesting Data...555631538</v>
        <stp/>
        <stp>BDP|3398880722117365803</stp>
        <tr r="AO19" s="3"/>
        <tr r="AO19" s="3"/>
        <tr r="AO19" s="3"/>
      </tp>
      <tp t="s">
        <v>#N/A Requesting Data...2444799736</v>
        <stp/>
        <stp>BDP|5840672100806567309</stp>
        <tr r="AH36" s="3"/>
        <tr r="AH36" s="3"/>
        <tr r="AH36" s="3"/>
      </tp>
      <tp t="s">
        <v>#N/A Requesting Data...456446139</v>
        <stp/>
        <stp>BDP|2624510330744871653</stp>
        <tr r="AC101" s="3"/>
        <tr r="AC101" s="3"/>
        <tr r="AC101" s="3"/>
        <tr r="AC12" s="3"/>
        <tr r="AC12" s="3"/>
        <tr r="AC12" s="3"/>
        <tr r="AC28" s="3"/>
        <tr r="AC28" s="3"/>
        <tr r="AC28" s="3"/>
      </tp>
      <tp t="s">
        <v>#N/A Requesting Data...3893235871</v>
        <stp/>
        <stp>BDP|8503949052486956409</stp>
        <tr r="AO10" s="2"/>
        <tr r="AO40" s="2"/>
        <tr r="AO178" s="2"/>
        <tr r="AO179" s="2"/>
      </tp>
      <tp t="s">
        <v>#N/A Requesting Data...4079770680</v>
        <stp/>
        <stp>BDP|4180204567813865542</stp>
        <tr r="Q130" s="2"/>
      </tp>
      <tp t="s">
        <v>#N/A Requesting Data...3651244156</v>
        <stp/>
        <stp>BDP|1871103787429186748</stp>
        <tr r="AN22" s="2"/>
        <tr r="AN210" s="2"/>
        <tr r="AN211" s="2"/>
      </tp>
      <tp t="s">
        <v>#N/A Requesting Data...3077520459</v>
        <stp/>
        <stp>BDP|3685091064777781466</stp>
        <tr r="AH19" s="3"/>
        <tr r="AH19" s="3"/>
        <tr r="AH19" s="3"/>
      </tp>
      <tp t="s">
        <v>#N/A Requesting Data...1731070222</v>
        <stp/>
        <stp>BDP|7166433343639932823</stp>
        <tr r="I151" s="1"/>
      </tp>
      <tp t="s">
        <v>#N/A Requesting Data...3441664983</v>
        <stp/>
        <stp>BDP|3456884879849840378</stp>
        <tr r="AH152" s="2"/>
      </tp>
      <tp t="s">
        <v>#N/A Requesting Data...4254341129</v>
        <stp/>
        <stp>BDP|3208054544132197388</stp>
        <tr r="L15" s="3"/>
      </tp>
      <tp t="s">
        <v>#N/A Requesting Data...3881267126</v>
        <stp/>
        <stp>BDP|4971297206716595699</stp>
        <tr r="AI19" s="3"/>
        <tr r="AI19" s="3"/>
        <tr r="AI19" s="3"/>
      </tp>
      <tp t="s">
        <v>#N/A Requesting Data...1859693414</v>
        <stp/>
        <stp>BDP|5175738011212138789</stp>
        <tr r="AK124" s="2"/>
        <tr r="AK124" s="2"/>
        <tr r="AK124" s="2"/>
        <tr r="AK188" s="2"/>
        <tr r="AK188" s="2"/>
        <tr r="AK188" s="2"/>
        <tr r="AK189" s="2"/>
        <tr r="AK189" s="2"/>
        <tr r="AK189" s="2"/>
      </tp>
      <tp t="s">
        <v>#N/A Requesting Data...417251940</v>
        <stp/>
        <stp>BDP|9328288716204166869</stp>
        <tr r="AL114" s="2"/>
        <tr r="AL212" s="2"/>
        <tr r="AL215" s="2"/>
      </tp>
      <tp t="s">
        <v>#N/A Requesting Data...3854045064</v>
        <stp/>
        <stp>BDP|9772757669578748667</stp>
        <tr r="AS157" s="2"/>
      </tp>
      <tp t="s">
        <v>#N/A N/A</v>
        <stp/>
        <stp>BDP|8439166583443894420</stp>
        <tr r="I115" s="1"/>
      </tp>
      <tp t="s">
        <v>#N/A Requesting Data...3877609398</v>
        <stp/>
        <stp>BDP|1635348858467119604</stp>
        <tr r="AM102" s="3"/>
        <tr r="AM102" s="3"/>
        <tr r="AM102" s="3"/>
      </tp>
      <tp t="s">
        <v>#N/A Requesting Data...1106951647</v>
        <stp/>
        <stp>BDP|2700509145857998202</stp>
        <tr r="AJ47" s="2"/>
      </tp>
      <tp t="s">
        <v>#N/A Requesting Data...494072824</v>
        <stp/>
        <stp>BDP|3893448011194086462</stp>
        <tr r="AS154" s="1"/>
      </tp>
      <tp t="s">
        <v>#N/A Requesting Data...3021676222</v>
        <stp/>
        <stp>BDP|7271329129779636947</stp>
        <tr r="AN86" s="2"/>
        <tr r="AN222" s="2"/>
      </tp>
      <tp t="s">
        <v>#N/A Requesting Data...3599022665</v>
        <stp/>
        <stp>BDP|6451368922756867731</stp>
        <tr r="K46" s="2"/>
        <tr r="K46" s="2"/>
        <tr r="K89" s="2"/>
        <tr r="K89" s="2"/>
      </tp>
      <tp t="s">
        <v>#N/A Requesting Data...4136466185</v>
        <stp/>
        <stp>BDP|4003922293821936335</stp>
        <tr r="V52" s="1"/>
      </tp>
      <tp t="s">
        <v>#N/A Requesting Data...899139410</v>
        <stp/>
        <stp>BDP|5430391045462030639</stp>
        <tr r="L137" s="2"/>
        <tr r="L137" s="2"/>
        <tr r="L137" s="2"/>
      </tp>
      <tp t="s">
        <v>#N/A Requesting Data...1229376509</v>
        <stp/>
        <stp>BDP|7029955664538882626</stp>
        <tr r="AK93" s="2"/>
        <tr r="AK93" s="2"/>
        <tr r="AK93" s="2"/>
      </tp>
      <tp t="s">
        <v>#N/A Requesting Data...1102745852</v>
        <stp/>
        <stp>BDP|4035331341511182480</stp>
        <tr r="N102" s="2"/>
        <tr r="N102" s="2"/>
        <tr r="N102" s="2"/>
      </tp>
      <tp t="s">
        <v>#N/A Requesting Data...3345901855</v>
        <stp/>
        <stp>BDP|6694156217659966961</stp>
        <tr r="AE82" s="1"/>
      </tp>
      <tp t="s">
        <v>#N/A Requesting Data...1904643598</v>
        <stp/>
        <stp>BDP|6773453361967803503</stp>
        <tr r="E91" s="2"/>
      </tp>
      <tp t="s">
        <v>#N/A Requesting Data...3292904744</v>
        <stp/>
        <stp>BDP|3925547563575189346</stp>
        <tr r="AP84" s="3"/>
        <tr r="AP84" s="3"/>
        <tr r="AP84" s="3"/>
      </tp>
      <tp t="s">
        <v>#N/A Requesting Data...3688252710</v>
        <stp/>
        <stp>BDP|3711662781422275990</stp>
        <tr r="AA163" s="1"/>
      </tp>
      <tp t="s">
        <v>#N/A Requesting Data...4188773411</v>
        <stp/>
        <stp>BDP|5030395832300849381</stp>
        <tr r="V18" s="3"/>
      </tp>
      <tp t="s">
        <v>#N/A Requesting Data...2922732070</v>
        <stp/>
        <stp>BDP|3697740982619373388</stp>
        <tr r="N40" s="1"/>
        <tr r="N81" s="1"/>
        <tr r="N96" s="1"/>
        <tr r="N97" s="1"/>
      </tp>
      <tp t="s">
        <v>#N/A Requesting Data...3827439465</v>
        <stp/>
        <stp>BDP|9422660197113895369</stp>
        <tr r="J60" s="2"/>
      </tp>
      <tp t="s">
        <v>#N/A Requesting Data...845940926</v>
        <stp/>
        <stp>BDP|3420998830999390659</stp>
        <tr r="H135" s="2"/>
        <tr r="H135" s="2"/>
        <tr r="H135" s="2"/>
        <tr r="AT135" s="2"/>
        <tr r="AT135" s="2"/>
        <tr r="AT135" s="2"/>
      </tp>
      <tp t="s">
        <v>#N/A Requesting Data...3232305692</v>
        <stp/>
        <stp>BDP|1961620514379705930</stp>
        <tr r="AC201" s="2"/>
        <tr r="AC201" s="2"/>
      </tp>
      <tp t="s">
        <v>#N/A Requesting Data...3202064087</v>
        <stp/>
        <stp>BDP|3975311485349632703</stp>
        <tr r="AN11" s="2"/>
      </tp>
      <tp t="s">
        <v>#N/A Requesting Data...2574271691</v>
        <stp/>
        <stp>BDP|5692069825382773391</stp>
        <tr r="AQ120" s="2"/>
        <tr r="AQ184" s="2"/>
        <tr r="AQ185" s="2"/>
      </tp>
      <tp t="s">
        <v>#N/A Requesting Data...3168968691</v>
        <stp/>
        <stp>BDP|9718237417415078981</stp>
        <tr r="Q98" s="3"/>
      </tp>
      <tp t="s">
        <v>#N/A Requesting Data...2747297519</v>
        <stp/>
        <stp>BDP|7390915786905681599</stp>
        <tr r="M22" s="1"/>
        <tr r="M22" s="1"/>
      </tp>
      <tp t="s">
        <v>#N/A Requesting Data...3296226030</v>
        <stp/>
        <stp>BDP|6716604125221942504</stp>
        <tr r="AU33" s="1"/>
        <tr r="AU33" s="1"/>
        <tr r="AU33" s="1"/>
        <tr r="AU137" s="1"/>
        <tr r="AU137" s="1"/>
        <tr r="AU137" s="1"/>
        <tr r="AU202" s="1"/>
        <tr r="AU202" s="1"/>
        <tr r="AU202" s="1"/>
      </tp>
      <tp t="s">
        <v>#N/A Requesting Data...4110789439</v>
        <stp/>
        <stp>BDP|6784461629426682052</stp>
        <tr r="K88" s="1"/>
        <tr r="K155" s="1"/>
      </tp>
      <tp t="s">
        <v>#N/A Requesting Data...3080985200</v>
        <stp/>
        <stp>BDP|1893375845843665375</stp>
        <tr r="AT38" s="3"/>
        <tr r="AT38" s="3"/>
        <tr r="AT38" s="3"/>
      </tp>
      <tp t="s">
        <v>#N/A Requesting Data...2200754820</v>
        <stp/>
        <stp>BDP|2617563364006633197</stp>
        <tr r="W154" s="1"/>
      </tp>
      <tp t="s">
        <v>#N/A Requesting Data...4205276115</v>
        <stp/>
        <stp>BDP|8958123174030729832</stp>
        <tr r="AI15" s="2"/>
      </tp>
      <tp t="s">
        <v>#N/A Requesting Data...3614857031</v>
        <stp/>
        <stp>BDP|6210732948416662579</stp>
        <tr r="Q43" s="5"/>
      </tp>
      <tp t="s">
        <v>#N/A Requesting Data...920553107</v>
        <stp/>
        <stp>BDP|2143119982878986535</stp>
        <tr r="W109" s="2"/>
      </tp>
      <tp t="s">
        <v>#N/A Requesting Data...4105779747</v>
        <stp/>
        <stp>BDP|4041072143064440289</stp>
        <tr r="L99" s="2"/>
        <tr r="L99" s="2"/>
        <tr r="L99" s="2"/>
      </tp>
      <tp t="s">
        <v>#N/A Requesting Data...3218297409</v>
        <stp/>
        <stp>BDP|7431073733166126498</stp>
        <tr r="H19" s="1"/>
        <tr r="H19" s="1"/>
        <tr r="H57" s="1"/>
        <tr r="H57" s="1"/>
      </tp>
      <tp t="s">
        <v>#N/A Requesting Data...507860032</v>
        <stp/>
        <stp>BDP|4539207385329857109</stp>
        <tr r="AK60" s="1"/>
        <tr r="AK60" s="1"/>
        <tr r="AK60" s="1"/>
      </tp>
      <tp t="s">
        <v>#N/A Requesting Data...2382793765</v>
        <stp/>
        <stp>BDP|7894244442100318756</stp>
        <tr r="K14" s="3"/>
      </tp>
      <tp t="s">
        <v>#N/A Requesting Data...3370865910</v>
        <stp/>
        <stp>BDP|1508812222924999978</stp>
        <tr r="N17" s="2"/>
        <tr r="N17" s="2"/>
        <tr r="N17" s="2"/>
        <tr r="N107" s="2"/>
        <tr r="N107" s="2"/>
        <tr r="N107" s="2"/>
      </tp>
      <tp t="s">
        <v>#N/A Requesting Data...1157413684</v>
        <stp/>
        <stp>BDP|1984612211619858993</stp>
        <tr r="J21" s="5"/>
      </tp>
      <tp t="s">
        <v>#N/A Requesting Data...1180484002</v>
        <stp/>
        <stp>BDP|5806409389077017895</stp>
        <tr r="M107" s="1"/>
        <tr r="M107" s="1"/>
        <tr r="M149" s="1"/>
        <tr r="M149" s="1"/>
      </tp>
      <tp t="s">
        <v>#N/A Requesting Data...3797009543</v>
        <stp/>
        <stp>BDP|5976129201125514773</stp>
        <tr r="AN118" s="2"/>
        <tr r="AN171" s="2"/>
      </tp>
      <tp t="s">
        <v>#N/A Requesting Data...1968517440</v>
        <stp/>
        <stp>BDP|5783608878784020678</stp>
        <tr r="F189" s="1"/>
      </tp>
      <tp t="s">
        <v>#N/A Requesting Data...4046957486</v>
        <stp/>
        <stp>BDP|9029981138205053089</stp>
        <tr r="AR51" s="2"/>
      </tp>
      <tp t="s">
        <v>#N/A Requesting Data...4058440300</v>
        <stp/>
        <stp>BDP|1782295614755558173</stp>
        <tr r="V98" s="1"/>
        <tr r="V99" s="1"/>
        <tr r="V161" s="1"/>
        <tr r="V109" s="1"/>
      </tp>
      <tp t="s">
        <v>#N/A Requesting Data...879688832</v>
        <stp/>
        <stp>BDP|6663474802246286297</stp>
        <tr r="AP28" s="2"/>
      </tp>
      <tp t="s">
        <v>#N/A Requesting Data...3099028730</v>
        <stp/>
        <stp>BDP|9942875627721326425</stp>
        <tr r="AR142" s="2"/>
      </tp>
      <tp t="s">
        <v>#N/A Requesting Data...2531999137</v>
        <stp/>
        <stp>BDP|2644192765743410060</stp>
        <tr r="BC206" s="2"/>
      </tp>
      <tp t="s">
        <v>#N/A Requesting Data...576846159</v>
        <stp/>
        <stp>BDP|4571095037127663655</stp>
        <tr r="AP15" s="3"/>
        <tr r="AP15" s="3"/>
        <tr r="AP15" s="3"/>
      </tp>
      <tp t="s">
        <v>#N/A Requesting Data...3507543111</v>
        <stp/>
        <stp>BDP|2888375225924316116</stp>
        <tr r="AC120" s="2"/>
        <tr r="AC120" s="2"/>
        <tr r="AC184" s="2"/>
        <tr r="AC184" s="2"/>
        <tr r="AC185" s="2"/>
        <tr r="AC185" s="2"/>
      </tp>
      <tp t="s">
        <v>#N/A Requesting Data...2857716571</v>
        <stp/>
        <stp>BDP|4166227005519641982</stp>
        <tr r="I33" s="2"/>
      </tp>
      <tp t="s">
        <v>#N/A Requesting Data...2574614251</v>
        <stp/>
        <stp>BDP|5874023554256465022</stp>
        <tr r="H11" s="5"/>
      </tp>
      <tp t="s">
        <v>#N/A Requesting Data...1970057809</v>
        <stp/>
        <stp>BDP|7276034049772490748</stp>
        <tr r="V118" s="1"/>
        <tr r="V184" s="1"/>
      </tp>
      <tp t="s">
        <v>#N/A Requesting Data...3508625912</v>
        <stp/>
        <stp>BDP|2346017000973980736</stp>
        <tr r="AD109" s="2"/>
        <tr r="AD109" s="2"/>
        <tr r="AD109" s="2"/>
      </tp>
      <tp t="s">
        <v>#N/A Requesting Data...4118944891</v>
        <stp/>
        <stp>BDP|8861475180136623416</stp>
        <tr r="W152" s="2"/>
      </tp>
      <tp t="s">
        <v>#N/A Requesting Data...773762533</v>
        <stp/>
        <stp>BDP|4897630863936840482</stp>
        <tr r="L13" s="3"/>
      </tp>
      <tp t="s">
        <v>#N/A Requesting Data...2541345484</v>
        <stp/>
        <stp>BDP|8683646199377628659</stp>
        <tr r="BC80" s="2"/>
      </tp>
      <tp t="s">
        <v>#N/A Requesting Data...4146507847</v>
        <stp/>
        <stp>BDP|7118418448091342025</stp>
        <tr r="N86" s="1"/>
        <tr r="N119" s="1"/>
      </tp>
      <tp t="s">
        <v>#N/A Requesting Data...3015679719</v>
        <stp/>
        <stp>BDP|5798428299828232677</stp>
        <tr r="H57" s="3"/>
        <tr r="H57" s="3"/>
        <tr r="H57" s="3"/>
        <tr r="H70" s="3"/>
        <tr r="H70" s="3"/>
        <tr r="H70" s="3"/>
      </tp>
      <tp t="s">
        <v>#N/A Requesting Data...525663379</v>
        <stp/>
        <stp>BDP|4493033807615837710</stp>
        <tr r="H8" s="3"/>
        <tr r="H8" s="3"/>
        <tr r="H8" s="3"/>
      </tp>
      <tp t="s">
        <v>#N/A Requesting Data...1052943650</v>
        <stp/>
        <stp>BDP|7156584734270424700</stp>
        <tr r="M156" s="1"/>
        <tr r="M156" s="1"/>
      </tp>
      <tp t="s">
        <v>#N/A Requesting Data...3934257539</v>
        <stp/>
        <stp>BDP|1090418138849189910</stp>
        <tr r="AC63" s="2"/>
        <tr r="AC63" s="2"/>
      </tp>
      <tp t="s">
        <v>#N/A Requesting Data...1006755429</v>
        <stp/>
        <stp>BDP|2132798836456499636</stp>
        <tr r="AO54" s="1"/>
      </tp>
      <tp t="s">
        <v>#N/A Requesting Data...3553856797</v>
        <stp/>
        <stp>BDP|7351723835266403394</stp>
        <tr r="K38" s="3"/>
      </tp>
      <tp t="s">
        <v>#N/A Requesting Data...4247734289</v>
        <stp/>
        <stp>BDP|1514604078081028745</stp>
        <tr r="AH15" s="3"/>
        <tr r="AH15" s="3"/>
        <tr r="AH15" s="3"/>
      </tp>
      <tp t="s">
        <v>#N/A Requesting Data...4267918827</v>
        <stp/>
        <stp>BDP|2935988596975667181</stp>
        <tr r="M199" s="2"/>
        <tr r="M199" s="2"/>
        <tr r="M199" s="2"/>
      </tp>
      <tp t="s">
        <v>#N/A N/A</v>
        <stp/>
        <stp>BDP|1369703907624453493</stp>
        <tr r="J115" s="1"/>
      </tp>
      <tp t="s">
        <v>#N/A Requesting Data...3233277133</v>
        <stp/>
        <stp>BDP|7812646717067352117</stp>
        <tr r="AH103" s="2"/>
      </tp>
      <tp t="s">
        <v>#N/A Requesting Data...424197294</v>
        <stp/>
        <stp>BDP|1125121465876994667</stp>
        <tr r="AJ45" s="3"/>
        <tr r="AJ45" s="3"/>
        <tr r="AJ45" s="3"/>
      </tp>
      <tp t="s">
        <v>#N/A Requesting Data...376454059</v>
        <stp/>
        <stp>BDP|7698268490283176981</stp>
        <tr r="AO31" s="2"/>
      </tp>
      <tp t="s">
        <v>#N/A Requesting Data...1350200158</v>
        <stp/>
        <stp>BDP|1330430462180868530</stp>
        <tr r="AU65" s="3"/>
        <tr r="AU65" s="3"/>
      </tp>
      <tp t="s">
        <v>#N/A Requesting Data...2271451786</v>
        <stp/>
        <stp>BDP|6292299325061174163</stp>
        <tr r="AK36" s="1"/>
        <tr r="AK36" s="1"/>
        <tr r="AK36" s="1"/>
        <tr r="AK148" s="1"/>
        <tr r="AK148" s="1"/>
        <tr r="AK148" s="1"/>
      </tp>
      <tp t="s">
        <v>#N/A Requesting Data...2735887381</v>
        <stp/>
        <stp>BDP|3684549039453040026</stp>
        <tr r="BC132" s="2"/>
      </tp>
      <tp t="s">
        <v>#N/A Requesting Data...2936160010</v>
        <stp/>
        <stp>BDP|5311074487303896829</stp>
        <tr r="AF109" s="2"/>
        <tr r="AF109" s="2"/>
        <tr r="AF109" s="2"/>
      </tp>
      <tp t="s">
        <v>#N/A Requesting Data...1545514051</v>
        <stp/>
        <stp>BDP|4699763349224555524</stp>
        <tr r="X84" s="1"/>
      </tp>
      <tp t="s">
        <v>#N/A Requesting Data...758501679</v>
        <stp/>
        <stp>BDP|5183603154355358584</stp>
        <tr r="H51" s="1"/>
        <tr r="H51" s="1"/>
      </tp>
      <tp t="s">
        <v>#N/A Requesting Data...3834133330</v>
        <stp/>
        <stp>BDP|1463281958935964530</stp>
        <tr r="H123" s="1"/>
        <tr r="H185" s="1"/>
      </tp>
      <tp t="s">
        <v>#N/A Requesting Data...997771505</v>
        <stp/>
        <stp>BDP|8818252181846122231</stp>
        <tr r="Y150" s="1"/>
      </tp>
      <tp t="s">
        <v>#N/A Requesting Data...3701329697</v>
        <stp/>
        <stp>BDP|9313300488772045659</stp>
        <tr r="AG213" s="2"/>
        <tr r="AG213" s="2"/>
        <tr r="AG213" s="2"/>
        <tr r="AG214" s="2"/>
        <tr r="AG214" s="2"/>
        <tr r="AG214" s="2"/>
      </tp>
      <tp t="s">
        <v>#N/A Requesting Data...3665304068</v>
        <stp/>
        <stp>BDP|5260073549925551274</stp>
        <tr r="F68" s="5"/>
        <tr r="F91" s="5"/>
      </tp>
      <tp t="s">
        <v>#N/A Requesting Data...4294351884</v>
        <stp/>
        <stp>BDP|1624189702475218303</stp>
        <tr r="AT55" s="1"/>
      </tp>
      <tp t="s">
        <v>#N/A Requesting Data...2943047409</v>
        <stp/>
        <stp>BDP|2567426630505891610</stp>
        <tr r="E11" s="9"/>
        <tr r="E41" s="9"/>
      </tp>
      <tp t="s">
        <v>#N/A Requesting Data...2914178178</v>
        <stp/>
        <stp>BDP|9715292481377079219</stp>
        <tr r="AG10" s="3"/>
        <tr r="AG10" s="3"/>
        <tr r="AG10" s="3"/>
      </tp>
      <tp t="s">
        <v>#N/A Requesting Data...2112114817</v>
        <stp/>
        <stp>BDP|6383520207217137298</stp>
        <tr r="AS36" s="3"/>
        <tr r="AS36" s="3"/>
        <tr r="AS36" s="3"/>
      </tp>
      <tp t="s">
        <v>#N/A Requesting Data...2654657261</v>
        <stp/>
        <stp>BDP|7610340679387024250</stp>
        <tr r="AP93" s="3"/>
        <tr r="AP93" s="3"/>
        <tr r="AP93" s="3"/>
      </tp>
      <tp t="s">
        <v>#N/A Requesting Data...3889540673</v>
        <stp/>
        <stp>BDP|8299133395523373598</stp>
        <tr r="AD39" s="1"/>
      </tp>
      <tp t="s">
        <v>#N/A Requesting Data...3382964317</v>
        <stp/>
        <stp>BDP|8032230501235550997</stp>
        <tr r="I91" s="1"/>
        <tr r="I122" s="1"/>
      </tp>
      <tp t="s">
        <v>#N/A Requesting Data...4257816091</v>
        <stp/>
        <stp>BDP|8890603541264586822</stp>
        <tr r="AM114" s="1"/>
        <tr r="AM114" s="1"/>
      </tp>
      <tp t="s">
        <v>#N/A Requesting Data...2662656212</v>
        <stp/>
        <stp>BDP|4287379239471245303</stp>
        <tr r="AK36" s="3"/>
        <tr r="AK36" s="3"/>
        <tr r="AK36" s="3"/>
      </tp>
      <tp t="s">
        <v>#N/A Requesting Data...3175976255</v>
        <stp/>
        <stp>BDP|2699388190437759975</stp>
        <tr r="H77" s="1"/>
        <tr r="H171" s="1"/>
      </tp>
      <tp t="s">
        <v>#N/A Requesting Data...953392934</v>
        <stp/>
        <stp>BDP|5557796976070467300</stp>
        <tr r="L19" s="3"/>
      </tp>
      <tp t="s">
        <v>#N/A Requesting Data...2589023359</v>
        <stp/>
        <stp>BDP|9181573999443408058</stp>
        <tr r="K118" s="1"/>
        <tr r="K184" s="1"/>
      </tp>
      <tp t="s">
        <v>#N/A Requesting Data...3423013813</v>
        <stp/>
        <stp>BDP|5641526315216968160</stp>
        <tr r="H27" s="1"/>
      </tp>
      <tp t="s">
        <v>#N/A Requesting Data...4035890794</v>
        <stp/>
        <stp>BDP|3759296073882225200</stp>
        <tr r="AK28" s="2"/>
        <tr r="AK28" s="2"/>
        <tr r="AK28" s="2"/>
      </tp>
      <tp t="s">
        <v>#N/A Requesting Data...3752831176</v>
        <stp/>
        <stp>BDP|5190890771128450424</stp>
        <tr r="AK151" s="1"/>
        <tr r="AK151" s="1"/>
        <tr r="AK151" s="1"/>
      </tp>
      <tp t="s">
        <v>#N/A Requesting Data...3540617596</v>
        <stp/>
        <stp>BDP|9525295515289791517</stp>
        <tr r="W34" s="2"/>
        <tr r="W65" s="2"/>
      </tp>
      <tp t="s">
        <v>#N/A Requesting Data...3139189708</v>
        <stp/>
        <stp>BDP|5693090157361017774</stp>
        <tr r="AM21" s="3"/>
        <tr r="AM21" s="3"/>
        <tr r="AM21" s="3"/>
      </tp>
      <tp t="s">
        <v>#N/A Requesting Data...1381384263</v>
        <stp/>
        <stp>BDP|7093997497519615875</stp>
        <tr r="AL65" s="3"/>
        <tr r="AL65" s="3"/>
        <tr r="AL65" s="3"/>
      </tp>
      <tp t="s">
        <v>#N/A Requesting Data...2271673061</v>
        <stp/>
        <stp>BDP|2088676352337346097</stp>
        <tr r="AR136" s="2"/>
      </tp>
      <tp t="s">
        <v>#N/A Requesting Data...1926331380</v>
        <stp/>
        <stp>BDP|6536478845754923410</stp>
        <tr r="AQ54" s="3"/>
        <tr r="AQ54" s="3"/>
        <tr r="AQ54" s="3"/>
      </tp>
      <tp t="s">
        <v>#N/A Requesting Data...3445687335</v>
        <stp/>
        <stp>BDP|3154347213994122388</stp>
        <tr r="AU35" s="1"/>
        <tr r="AU35" s="1"/>
        <tr r="AU35" s="1"/>
        <tr r="AU139" s="1"/>
        <tr r="AU139" s="1"/>
        <tr r="AU139" s="1"/>
        <tr r="AU205" s="1"/>
        <tr r="AU205" s="1"/>
        <tr r="AU205" s="1"/>
      </tp>
      <tp t="s">
        <v>#N/A Requesting Data...3894693525</v>
        <stp/>
        <stp>BDP|2594318141114207780</stp>
        <tr r="W82" s="3"/>
      </tp>
      <tp t="s">
        <v>#N/A Requesting Data...1113950112</v>
        <stp/>
        <stp>BDP|1502256144484231592</stp>
        <tr r="AJ48" s="3"/>
        <tr r="AJ48" s="3"/>
        <tr r="AJ48" s="3"/>
      </tp>
      <tp t="s">
        <v>#N/A Requesting Data...1139489181</v>
        <stp/>
        <stp>BDP|7317355155145523295</stp>
        <tr r="AV18" s="2"/>
        <tr r="AV18" s="2"/>
      </tp>
      <tp t="s">
        <v>#N/A Requesting Data...4025586571</v>
        <stp/>
        <stp>BDP|4426013818415708650</stp>
        <tr r="AK116" s="2"/>
        <tr r="AK116" s="2"/>
        <tr r="AK116" s="2"/>
        <tr r="AK190" s="2"/>
        <tr r="AK190" s="2"/>
        <tr r="AK190" s="2"/>
        <tr r="AK218" s="2"/>
        <tr r="AK218" s="2"/>
        <tr r="AK218" s="2"/>
      </tp>
      <tp t="s">
        <v>#N/A Requesting Data...1096448581</v>
        <stp/>
        <stp>BDP|2358313115415166391</stp>
        <tr r="AV22" s="3"/>
        <tr r="AV22" s="3"/>
      </tp>
      <tp t="s">
        <v>#N/A Requesting Data...1040497754</v>
        <stp/>
        <stp>BDP|8994378425679408600</stp>
        <tr r="AJ93" s="3"/>
        <tr r="AJ93" s="3"/>
        <tr r="AJ93" s="3"/>
      </tp>
      <tp t="s">
        <v>#N/A Requesting Data...2258254626</v>
        <stp/>
        <stp>BDP|7394387002731088367</stp>
        <tr r="K11" s="2"/>
        <tr r="K11" s="2"/>
        <tr r="K11" s="2"/>
      </tp>
      <tp t="s">
        <v>#N/A Requesting Data...2425021221</v>
        <stp/>
        <stp>BDP|1427104429600578471</stp>
        <tr r="H183" s="1"/>
        <tr r="H183" s="1"/>
        <tr r="H28" s="1"/>
        <tr r="H28" s="1"/>
      </tp>
      <tp t="s">
        <v>#N/A Requesting Data...3586493669</v>
        <stp/>
        <stp>BDP|3881753045103272564</stp>
        <tr r="E145" s="2"/>
      </tp>
      <tp t="s">
        <v>#N/A Requesting Data...885635131</v>
        <stp/>
        <stp>BDP|8148350119265075918</stp>
        <tr r="Y182" s="1"/>
      </tp>
      <tp t="s">
        <v>#N/A Requesting Data...4077179459</v>
        <stp/>
        <stp>BDP|6999946380498953986</stp>
        <tr r="K80" s="1"/>
      </tp>
      <tp t="s">
        <v>#N/A Requesting Data...1167389322</v>
        <stp/>
        <stp>BDP|6254686765357189720</stp>
        <tr r="J11" s="5"/>
      </tp>
      <tp t="s">
        <v>#N/A Requesting Data...2912031473</v>
        <stp/>
        <stp>BDP|5556741318711092450</stp>
        <tr r="AJ9" s="2"/>
        <tr r="AJ43" s="2"/>
        <tr r="AJ77" s="2"/>
        <tr r="AJ159" s="2"/>
        <tr r="AJ172" s="2"/>
        <tr r="AJ173" s="2"/>
      </tp>
      <tp t="s">
        <v>#N/A Requesting Data...1747529026</v>
        <stp/>
        <stp>BDP|6576506278887363522</stp>
        <tr r="Z144" s="1"/>
      </tp>
      <tp t="s">
        <v>#N/A Requesting Data...2558813833</v>
        <stp/>
        <stp>BDP|4685287262264330232</stp>
        <tr r="AK74" s="2"/>
        <tr r="AK74" s="2"/>
        <tr r="AK74" s="2"/>
        <tr r="AK113" s="2"/>
        <tr r="AK113" s="2"/>
        <tr r="AK113" s="2"/>
        <tr r="AK154" s="2"/>
        <tr r="AK154" s="2"/>
        <tr r="AK154" s="2"/>
        <tr r="AK193" s="2"/>
        <tr r="AK193" s="2"/>
        <tr r="AK193" s="2"/>
        <tr r="AK194" s="2"/>
        <tr r="AK194" s="2"/>
        <tr r="AK194" s="2"/>
        <tr r="AK216" s="2"/>
        <tr r="AK216" s="2"/>
        <tr r="AK216" s="2"/>
        <tr r="AK228" s="2"/>
        <tr r="AK228" s="2"/>
        <tr r="AK228" s="2"/>
      </tp>
      <tp t="s">
        <v>#N/A Requesting Data...4211446758</v>
        <stp/>
        <stp>BDP|5220769832290818724</stp>
        <tr r="AQ7" s="2"/>
      </tp>
      <tp t="s">
        <v>#N/A Requesting Data...2535196768</v>
        <stp/>
        <stp>BDP|9917849210621781769</stp>
        <tr r="AR201" s="2"/>
      </tp>
      <tp t="s">
        <v>#N/A Requesting Data...3960158965</v>
        <stp/>
        <stp>BDP|5479588387479110765</stp>
        <tr r="BC85" s="2"/>
      </tp>
      <tp t="s">
        <v>#N/A Requesting Data...2254344802</v>
        <stp/>
        <stp>BDP|1732578743401931762</stp>
        <tr r="AM137" s="1"/>
        <tr r="AM137" s="1"/>
        <tr r="AM202" s="1"/>
        <tr r="AM202" s="1"/>
        <tr r="AM33" s="1"/>
        <tr r="AM33" s="1"/>
      </tp>
      <tp t="s">
        <v>#N/A Requesting Data...4114706162</v>
        <stp/>
        <stp>BDP|7744932666246867863</stp>
        <tr r="AC44" s="2"/>
        <tr r="AC44" s="2"/>
      </tp>
      <tp t="s">
        <v>#N/A Requesting Data...4102420249</v>
        <stp/>
        <stp>BDP|7607094275194530237</stp>
        <tr r="Z82" s="1"/>
      </tp>
      <tp t="s">
        <v>#N/A Requesting Data...1685388793</v>
        <stp/>
        <stp>BDP|7744211651637352186</stp>
        <tr r="F82" s="2"/>
      </tp>
      <tp t="s">
        <v>#N/A Requesting Data...2234677042</v>
        <stp/>
        <stp>BDP|3443119729797491143</stp>
        <tr r="AQ112" s="2"/>
        <tr r="AQ150" s="2"/>
        <tr r="AQ217" s="2"/>
        <tr r="AQ230" s="2"/>
      </tp>
      <tp t="s">
        <v>#N/A Requesting Data...2380446466</v>
        <stp/>
        <stp>BDP|2214045568163600146</stp>
        <tr r="M64" s="1"/>
        <tr r="M64" s="1"/>
      </tp>
      <tp t="s">
        <v>#N/A Requesting Data...2825304871</v>
        <stp/>
        <stp>BDP|6397116910159695984</stp>
        <tr r="Q62" s="2"/>
      </tp>
      <tp t="s">
        <v>#N/A Requesting Data...581616967</v>
        <stp/>
        <stp>BDP|7254794867443672361</stp>
        <tr r="AN205" s="2"/>
        <tr r="AN206" s="2"/>
      </tp>
      <tp t="s">
        <v>#N/A Requesting Data...720200930</v>
        <stp/>
        <stp>BDP|5745009259541528779</stp>
        <tr r="AK66" s="2"/>
        <tr r="AK66" s="2"/>
        <tr r="AK66" s="2"/>
      </tp>
      <tp t="s">
        <v>#N/A Requesting Data...3450244033</v>
        <stp/>
        <stp>BDP|9998147690734726369</stp>
        <tr r="AI21" s="3"/>
        <tr r="AI21" s="3"/>
        <tr r="AI21" s="3"/>
      </tp>
      <tp t="s">
        <v>#N/A Requesting Data...2452543730</v>
        <stp/>
        <stp>BDP|1084357348918905883</stp>
        <tr r="H61" s="2"/>
        <tr r="H61" s="2"/>
        <tr r="H61" s="2"/>
        <tr r="AT61" s="2"/>
        <tr r="AT61" s="2"/>
        <tr r="AT61" s="2"/>
      </tp>
      <tp t="s">
        <v>#N/A Requesting Data...1538335356</v>
        <stp/>
        <stp>BDP|7373220935901084183</stp>
        <tr r="L195" s="1"/>
        <tr r="L195" s="1"/>
        <tr r="AS195" s="1"/>
      </tp>
      <tp t="s">
        <v>#N/A Requesting Data...519229653</v>
        <stp/>
        <stp>BDP|8966682058575738827</stp>
        <tr r="J34" s="2"/>
        <tr r="J65" s="2"/>
      </tp>
      <tp t="s">
        <v>#N/A Requesting Data...2340502062</v>
        <stp/>
        <stp>BDP|8061985193277275952</stp>
        <tr r="AI84" s="3"/>
        <tr r="AI84" s="3"/>
        <tr r="AI84" s="3"/>
      </tp>
      <tp t="s">
        <v>#N/A Requesting Data...1878815250</v>
        <stp/>
        <stp>BDP|4001963086915450688</stp>
        <tr r="AT15" s="3"/>
        <tr r="AT15" s="3"/>
      </tp>
      <tp t="s">
        <v>#N/A Requesting Data...3110300428</v>
        <stp/>
        <stp>BDP|7644213108613026034</stp>
        <tr r="AU94" s="1"/>
        <tr r="AU94" s="1"/>
        <tr r="AU94" s="1"/>
      </tp>
      <tp t="s">
        <v>#N/A Requesting Data...3008891926</v>
        <stp/>
        <stp>BDP|1452735362564028290</stp>
        <tr r="F21" s="9"/>
        <tr r="F27" s="3"/>
      </tp>
      <tp t="s">
        <v>#N/A Requesting Data...3901209457</v>
        <stp/>
        <stp>BDP|2642493703196045605</stp>
        <tr r="H42" s="5"/>
      </tp>
      <tp t="s">
        <v>#N/A Requesting Data...2550077026</v>
        <stp/>
        <stp>BDP|3618007918935661150</stp>
        <tr r="Q61" s="1"/>
      </tp>
      <tp t="s">
        <v>#N/A Requesting Data...1727257247</v>
        <stp/>
        <stp>BDP|9205358972752003986</stp>
        <tr r="AU36" s="2"/>
        <tr r="AU36" s="2"/>
        <tr r="AU36" s="2"/>
        <tr r="AU96" s="2"/>
        <tr r="AU96" s="2"/>
        <tr r="AU96" s="2"/>
        <tr r="AU126" s="2"/>
        <tr r="AU126" s="2"/>
        <tr r="AU126" s="2"/>
      </tp>
      <tp t="s">
        <v>#N/A Requesting Data...4101942381</v>
        <stp/>
        <stp>BDP|8690872676524250580</stp>
        <tr r="AV142" s="2"/>
        <tr r="AV142" s="2"/>
      </tp>
      <tp t="s">
        <v>#N/A Requesting Data...4191876268</v>
        <stp/>
        <stp>BDP|8744983443294968789</stp>
        <tr r="AE19" s="1"/>
        <tr r="AE57" s="1"/>
      </tp>
      <tp t="s">
        <v>#N/A Requesting Data...3957954479</v>
        <stp/>
        <stp>BDP|6110480461865465712</stp>
        <tr r="E48" s="1"/>
      </tp>
      <tp t="s">
        <v>#N/A Requesting Data...3126638725</v>
        <stp/>
        <stp>BDP|1593790464442278477</stp>
        <tr r="N186" s="1"/>
      </tp>
      <tp t="s">
        <v>#N/A Requesting Data...3493225797</v>
        <stp/>
        <stp>BDP|9358052511988942636</stp>
        <tr r="AC118" s="2"/>
        <tr r="AC118" s="2"/>
        <tr r="AC171" s="2"/>
        <tr r="AC171" s="2"/>
      </tp>
      <tp t="s">
        <v>#N/A Requesting Data...1147052469</v>
        <stp/>
        <stp>BDP|1173789824751879381</stp>
        <tr r="H13" s="5"/>
      </tp>
      <tp t="s">
        <v>#N/A Requesting Data...852636261</v>
        <stp/>
        <stp>BDP|4021838299694131760</stp>
        <tr r="V182" s="2"/>
      </tp>
      <tp t="s">
        <v>#N/A Requesting Data...3650111499</v>
        <stp/>
        <stp>BDP|9014244438259051713</stp>
        <tr r="AS162" s="1"/>
        <tr r="L162" s="1"/>
        <tr r="L162" s="1"/>
      </tp>
      <tp t="s">
        <v>#N/A Requesting Data...1431292810</v>
        <stp/>
        <stp>BDP|9048927502066976045</stp>
        <tr r="H59" s="2"/>
        <tr r="H59" s="2"/>
        <tr r="H59" s="2"/>
        <tr r="AT59" s="2"/>
        <tr r="AT59" s="2"/>
        <tr r="AT59" s="2"/>
      </tp>
      <tp t="s">
        <v>#N/A Requesting Data...1692977800</v>
        <stp/>
        <stp>BDP|1444333708674741055</stp>
        <tr r="Q31" s="2"/>
      </tp>
      <tp t="s">
        <v>#N/A Requesting Data...2317631729</v>
        <stp/>
        <stp>BDP|3457145354762870310</stp>
        <tr r="H12" s="1"/>
        <tr r="H128" s="1"/>
      </tp>
      <tp t="s">
        <v>#N/A Requesting Data...3441094863</v>
        <stp/>
        <stp>BDP|1092262323684841309</stp>
        <tr r="E80" s="3"/>
      </tp>
      <tp t="s">
        <v>#N/A Requesting Data...2283285316</v>
        <stp/>
        <stp>BDP|2568365903660473791</stp>
        <tr r="AP69" s="2"/>
        <tr r="AP134" s="2"/>
        <tr r="AP149" s="2"/>
        <tr r="AP163" s="2"/>
        <tr r="AP164" s="2"/>
      </tp>
      <tp t="s">
        <v>#N/A Requesting Data...2076406349</v>
        <stp/>
        <stp>BDP|6290108661901733698</stp>
        <tr r="AO63" s="3"/>
        <tr r="AO63" s="3"/>
        <tr r="AO63" s="3"/>
        <tr r="AO90" s="3"/>
        <tr r="AO90" s="3"/>
        <tr r="AO90" s="3"/>
      </tp>
      <tp t="s">
        <v>#N/A Requesting Data...3701700173</v>
        <stp/>
        <stp>BDP|4424543214165910302</stp>
        <tr r="W80" s="2"/>
      </tp>
      <tp t="s">
        <v>#N/A Requesting Data...1897410109</v>
        <stp/>
        <stp>BDP|2373401874915943238</stp>
        <tr r="L135" s="2"/>
        <tr r="L135" s="2"/>
        <tr r="L135" s="2"/>
      </tp>
      <tp t="s">
        <v>#N/A Requesting Data...4189055138</v>
        <stp/>
        <stp>BDP|8898899919215729223</stp>
        <tr r="D10" s="10"/>
        <tr r="D5" s="10"/>
      </tp>
      <tp t="s">
        <v>#N/A Requesting Data...2680001598</v>
        <stp/>
        <stp>BDP|6021482655173804285</stp>
        <tr r="Q125" s="5"/>
      </tp>
      <tp t="s">
        <v>#N/A Requesting Data...780645089</v>
        <stp/>
        <stp>BDP|3677852571378915263</stp>
        <tr r="AM120" s="1"/>
        <tr r="AM120" s="1"/>
        <tr r="AM169" s="1"/>
        <tr r="AM169" s="1"/>
      </tp>
      <tp t="s">
        <v>#N/A Requesting Data...4212307310</v>
        <stp/>
        <stp>BDP|9080809159017301575</stp>
        <tr r="AU39" s="1"/>
        <tr r="AU39" s="1"/>
        <tr r="AU39" s="1"/>
      </tp>
      <tp t="s">
        <v>#N/A Requesting Data...1264916672</v>
        <stp/>
        <stp>BDP|2513207059732172102</stp>
        <tr r="AD158" s="1"/>
        <tr r="AD41" s="1"/>
      </tp>
      <tp t="s">
        <v>#N/A N/A</v>
        <stp/>
        <stp>BDP|4998760267914705724</stp>
        <tr r="AS59" s="3"/>
        <tr r="AS59" s="3"/>
        <tr r="AS59" s="3"/>
        <tr r="AS87" s="3"/>
        <tr r="AS87" s="3"/>
        <tr r="AS87" s="3"/>
        <tr r="AS99" s="3"/>
        <tr r="AS99" s="3"/>
        <tr r="AS99" s="3"/>
      </tp>
      <tp t="s">
        <v>#N/A Requesting Data...3112372588</v>
        <stp/>
        <stp>BDP|6324073209084578451</stp>
        <tr r="AQ54" s="2"/>
      </tp>
      <tp t="s">
        <v>#N/A Requesting Data...1571322796</v>
        <stp/>
        <stp>BDP|1954468614652185074</stp>
        <tr r="Z73" s="1"/>
      </tp>
      <tp t="s">
        <v>#N/A N/A</v>
        <stp/>
        <stp>BDP|6504179854732286691</stp>
        <tr r="N76" s="1"/>
      </tp>
      <tp t="s">
        <v>#N/A Requesting Data...2852683642</v>
        <stp/>
        <stp>BDP|6861211573342035771</stp>
        <tr r="AG182" s="2"/>
        <tr r="AG182" s="2"/>
        <tr r="AG182" s="2"/>
      </tp>
      <tp t="s">
        <v>#N/A Requesting Data...3569021829</v>
        <stp/>
        <stp>BDP|2460390843281600252</stp>
        <tr r="AA78" s="1"/>
      </tp>
      <tp t="s">
        <v>#N/A Requesting Data...3331782837</v>
        <stp/>
        <stp>BDP|7096592513477699210</stp>
        <tr r="L168" s="2"/>
        <tr r="L168" s="2"/>
        <tr r="L168" s="2"/>
        <tr r="L169" s="2"/>
        <tr r="L169" s="2"/>
        <tr r="L169" s="2"/>
      </tp>
      <tp t="s">
        <v>#N/A Requesting Data...2802344284</v>
        <stp/>
        <stp>BDP|4573068307746784419</stp>
        <tr r="AH182" s="2"/>
      </tp>
      <tp t="s">
        <v>#N/A Requesting Data...509540042</v>
        <stp/>
        <stp>BDP|2283740088279529291</stp>
        <tr r="Y23" s="5"/>
        <tr r="Y23" s="5"/>
        <tr r="Y23" s="5"/>
      </tp>
      <tp t="s">
        <v>#N/A Requesting Data...2579439317</v>
        <stp/>
        <stp>BDP|8854187889932255597</stp>
        <tr r="W54" s="1"/>
      </tp>
      <tp t="s">
        <v>#N/A Requesting Data...3606432767</v>
        <stp/>
        <stp>BDP|9584471313333603952</stp>
        <tr r="Q17" s="2"/>
        <tr r="Q107" s="2"/>
      </tp>
      <tp t="s">
        <v>#N/A Requesting Data...981926261</v>
        <stp/>
        <stp>BDP|2265147225472279539</stp>
        <tr r="Q46" s="2"/>
        <tr r="Q89" s="2"/>
      </tp>
      <tp t="s">
        <v>#N/A Requesting Data...793985832</v>
        <stp/>
        <stp>BDP|1365038601955046239</stp>
        <tr r="AO179" s="1"/>
      </tp>
      <tp t="s">
        <v>#N/A Requesting Data...3958687975</v>
        <stp/>
        <stp>BDP|8816050284854860235</stp>
        <tr r="AK133" s="2"/>
        <tr r="AK133" s="2"/>
        <tr r="AK133" s="2"/>
      </tp>
      <tp t="s">
        <v>#N/A Requesting Data...3251059295</v>
        <stp/>
        <stp>BDP|9291370170732711903</stp>
        <tr r="AM156" s="1"/>
      </tp>
      <tp t="s">
        <v>#N/A Requesting Data...3196488751</v>
        <stp/>
        <stp>BDP|5315471519740603698</stp>
        <tr r="AL39" s="3"/>
        <tr r="AL39" s="3"/>
        <tr r="AL39" s="3"/>
      </tp>
      <tp t="s">
        <v>#N/A Requesting Data...2873368881</v>
        <stp/>
        <stp>BDP|7364683075761982155</stp>
        <tr r="F18" s="2"/>
      </tp>
      <tp t="s">
        <v>#N/A Requesting Data...3610003864</v>
        <stp/>
        <stp>BDP|3520809545118549171</stp>
        <tr r="E158" s="1"/>
        <tr r="E41" s="1"/>
      </tp>
      <tp t="s">
        <v>#N/A Requesting Data...2981908753</v>
        <stp/>
        <stp>BDP|5304449913325202344</stp>
        <tr r="AO15" s="1"/>
        <tr r="AO71" s="1"/>
        <tr r="AO180" s="1"/>
      </tp>
      <tp t="s">
        <v>#N/A Requesting Data...4029506428</v>
        <stp/>
        <stp>BDP|4784351409221135088</stp>
        <tr r="W27" s="1"/>
      </tp>
      <tp t="s">
        <v>#N/A Requesting Data...923517153</v>
        <stp/>
        <stp>BDP|7972625908631659673</stp>
        <tr r="E102" s="3"/>
      </tp>
      <tp t="s">
        <v>#N/A Requesting Data...2002007346</v>
        <stp/>
        <stp>BDP|9866487894656546431</stp>
        <tr r="AU67" s="2"/>
        <tr r="AU67" s="2"/>
        <tr r="AU67" s="2"/>
      </tp>
      <tp t="s">
        <v>#N/A Requesting Data...3286719430</v>
        <stp/>
        <stp>BDP|6720223840862787403</stp>
        <tr r="F94" s="1"/>
      </tp>
      <tp t="s">
        <v>#N/A Requesting Data...3956855561</v>
        <stp/>
        <stp>BDP|2971337968518960996</stp>
        <tr r="AD61" s="1"/>
      </tp>
      <tp t="s">
        <v>#N/A Requesting Data...2091703462</v>
        <stp/>
        <stp>BDP|5431979771154780977</stp>
        <tr r="AD73" s="2"/>
        <tr r="AD73" s="2"/>
        <tr r="AD73" s="2"/>
        <tr r="AD111" s="2"/>
        <tr r="AD111" s="2"/>
        <tr r="AD111" s="2"/>
        <tr r="AD180" s="2"/>
        <tr r="AD180" s="2"/>
        <tr r="AD180" s="2"/>
        <tr r="AD181" s="2"/>
        <tr r="AD181" s="2"/>
        <tr r="AD181" s="2"/>
      </tp>
      <tp t="s">
        <v>#N/A Requesting Data...3442922723</v>
        <stp/>
        <stp>BDP|9489755523909277324</stp>
        <tr r="K20" s="3"/>
        <tr r="K40" s="3"/>
        <tr r="K44" s="3"/>
      </tp>
      <tp t="s">
        <v>#N/A Requesting Data...3856545787</v>
        <stp/>
        <stp>BDP|5715878860839364411</stp>
        <tr r="K146" s="2"/>
        <tr r="K146" s="2"/>
        <tr r="K146" s="2"/>
      </tp>
      <tp t="s">
        <v>#N/A Requesting Data...3185947032</v>
        <stp/>
        <stp>BDP|7337151155200004508</stp>
        <tr r="X69" s="1"/>
      </tp>
      <tp t="s">
        <v>#N/A Requesting Data...2053059485</v>
        <stp/>
        <stp>BDP|6326749565171855094</stp>
        <tr r="AL34" s="3"/>
        <tr r="AL34" s="3"/>
      </tp>
      <tp t="s">
        <v>#N/A Requesting Data...3976770936</v>
        <stp/>
        <stp>BDP|2030425620097346529</stp>
        <tr r="AR23" s="3"/>
        <tr r="AR23" s="3"/>
        <tr r="AR23" s="3"/>
      </tp>
      <tp t="s">
        <v>#N/A Requesting Data...669048584</v>
        <stp/>
        <stp>BDP|3604517774982500553</stp>
        <tr r="I121" s="1"/>
        <tr r="I49" s="1"/>
      </tp>
      <tp t="s">
        <v>#N/A Requesting Data...2101422502</v>
        <stp/>
        <stp>BDP|5237512556055446629</stp>
        <tr r="AF30" s="2"/>
        <tr r="AF30" s="2"/>
        <tr r="AF30" s="2"/>
      </tp>
      <tp t="s">
        <v>#N/A Requesting Data...3073999757</v>
        <stp/>
        <stp>BDP|6225950999692814259</stp>
        <tr r="AH91" s="3"/>
        <tr r="AH91" s="3"/>
        <tr r="AH91" s="3"/>
      </tp>
      <tp t="s">
        <v>#N/A Requesting Data...3776179641</v>
        <stp/>
        <stp>BDP|4556403955254713749</stp>
        <tr r="Q25" s="3"/>
      </tp>
      <tp t="s">
        <v>#N/A Requesting Data...4065735732</v>
        <stp/>
        <stp>BDP|3173728236323031260</stp>
        <tr r="AR10" s="3"/>
        <tr r="AR10" s="3"/>
        <tr r="AR10" s="3"/>
      </tp>
      <tp t="s">
        <v>#N/A Requesting Data...4118858313</v>
        <stp/>
        <stp>BDP|3890961085995060188</stp>
        <tr r="AP31" s="2"/>
      </tp>
      <tp t="s">
        <v>#N/A Requesting Data...3509632940</v>
        <stp/>
        <stp>BDP|7062716754291081264</stp>
        <tr r="M176" s="1"/>
        <tr r="M176" s="1"/>
      </tp>
      <tp t="s">
        <v>#N/A Requesting Data...1164007100</v>
        <stp/>
        <stp>BDP|2147424272482058520</stp>
        <tr r="Q124" s="2"/>
        <tr r="Q188" s="2"/>
        <tr r="Q189" s="2"/>
      </tp>
      <tp t="s">
        <v>#N/A Requesting Data...4023916637</v>
        <stp/>
        <stp>BDP|8269713126562279947</stp>
        <tr r="AS86" s="1"/>
        <tr r="L86" s="1"/>
        <tr r="L86" s="1"/>
        <tr r="AS119" s="1"/>
        <tr r="L119" s="1"/>
        <tr r="L119" s="1"/>
      </tp>
      <tp t="s">
        <v>#N/A Requesting Data...4269240428</v>
        <stp/>
        <stp>BDP|8280352484174390132</stp>
        <tr r="BC74" s="3"/>
        <tr r="BC3" s="3"/>
        <tr r="BC51" s="3"/>
        <tr r="BC64" s="3"/>
      </tp>
      <tp t="s">
        <v>#N/A N/A</v>
        <stp/>
        <stp>BDP|8468628617689609048</stp>
        <tr r="J72" s="1"/>
      </tp>
      <tp t="s">
        <v>#N/A Requesting Data...1938251166</v>
        <stp/>
        <stp>BDP|8559050726255255970</stp>
        <tr r="AE9" s="3"/>
        <tr r="AE9" s="3"/>
        <tr r="AE9" s="3"/>
      </tp>
      <tp t="s">
        <v>#N/A Requesting Data...3388395245</v>
        <stp/>
        <stp>BDP|7462575105202738620</stp>
        <tr r="Q63" s="2"/>
      </tp>
      <tp t="s">
        <v>#N/A Requesting Data...3534714105</v>
        <stp/>
        <stp>BDP|4206624255902385350</stp>
        <tr r="E201" s="2"/>
      </tp>
      <tp t="s">
        <v>#N/A Requesting Data...2363036920</v>
        <stp/>
        <stp>BDP|8012445097471979292</stp>
        <tr r="AE179" s="1"/>
      </tp>
      <tp t="s">
        <v>#N/A Requesting Data...3045961921</v>
        <stp/>
        <stp>BDP|3026370261180412017</stp>
        <tr r="E84" s="1"/>
      </tp>
      <tp t="s">
        <v>#N/A Requesting Data...2427378550</v>
        <stp/>
        <stp>BDP|4321169040543493423</stp>
        <tr r="I8" s="3"/>
        <tr r="I8" s="3"/>
        <tr r="I8" s="3"/>
      </tp>
      <tp t="s">
        <v>#N/A Requesting Data...1820502443</v>
        <stp/>
        <stp>BDP|6042447940609039972</stp>
        <tr r="BC72" s="3"/>
        <tr r="BC83" s="3"/>
        <tr r="BC92" s="3"/>
      </tp>
      <tp t="s">
        <v>#N/A Requesting Data...498249637</v>
        <stp/>
        <stp>BDP|7615880486773364284</stp>
        <tr r="I92" s="1"/>
      </tp>
      <tp t="s">
        <v>#N/A Requesting Data...3685629914</v>
        <stp/>
        <stp>BDP|8528154589257824022</stp>
        <tr r="V100" s="2"/>
        <tr r="V147" s="2"/>
        <tr r="V165" s="2"/>
        <tr r="V221" s="2"/>
      </tp>
      <tp t="s">
        <v>#N/A Requesting Data...2947666458</v>
        <stp/>
        <stp>BDP|4826896503668948282</stp>
        <tr r="M201" s="2"/>
        <tr r="M201" s="2"/>
        <tr r="M201" s="2"/>
      </tp>
      <tp t="s">
        <v>#N/A Requesting Data...2252375622</v>
        <stp/>
        <stp>BDP|6550347240011448662</stp>
        <tr r="E90" s="1"/>
      </tp>
      <tp t="s">
        <v>#N/A Requesting Data...2985985672</v>
        <stp/>
        <stp>BDP|2366125259027254791</stp>
        <tr r="AU91" s="3"/>
        <tr r="AU91" s="3"/>
      </tp>
      <tp t="s">
        <v>#N/A Requesting Data...794357612</v>
        <stp/>
        <stp>BDP|3727740368402118691</stp>
        <tr r="E63" s="3"/>
        <tr r="E90" s="3"/>
      </tp>
      <tp t="s">
        <v>#N/A Requesting Data...3997290682</v>
        <stp/>
        <stp>BDP|5983733321921332788</stp>
        <tr r="AT18" s="1"/>
      </tp>
      <tp t="s">
        <v>#N/A Requesting Data...3419419884</v>
        <stp/>
        <stp>BDP|3286907482157726375</stp>
        <tr r="I123" s="1"/>
        <tr r="I185" s="1"/>
      </tp>
      <tp t="s">
        <v>#N/A Requesting Data...3876370283</v>
        <stp/>
        <stp>BDP|8135830979900973124</stp>
        <tr r="Q42" s="5"/>
      </tp>
      <tp t="s">
        <v>#N/A Requesting Data...1598723000</v>
        <stp/>
        <stp>BDP|6162453213771629418</stp>
        <tr r="N121" s="2"/>
        <tr r="N121" s="2"/>
        <tr r="N121" s="2"/>
        <tr r="N186" s="2"/>
        <tr r="N186" s="2"/>
        <tr r="N186" s="2"/>
        <tr r="N187" s="2"/>
        <tr r="N187" s="2"/>
        <tr r="N187" s="2"/>
      </tp>
      <tp t="s">
        <v>#N/A Requesting Data...2948316403</v>
        <stp/>
        <stp>BDP|6630324921167660638</stp>
        <tr r="AL127" s="1"/>
      </tp>
      <tp t="s">
        <v>#N/A Requesting Data...2890973693</v>
        <stp/>
        <stp>BDP|5288293619062713252</stp>
        <tr r="AV82" s="3"/>
        <tr r="AV82" s="3"/>
      </tp>
      <tp t="s">
        <v>#N/A Requesting Data...3345652172</v>
        <stp/>
        <stp>BDP|6833306433213293395</stp>
        <tr r="F35" s="5"/>
        <tr r="F54" s="5"/>
      </tp>
      <tp t="s">
        <v>#N/A Requesting Data...603649676</v>
        <stp/>
        <stp>BDP|7515531925152537469</stp>
        <tr r="W107" s="1"/>
        <tr r="W149" s="1"/>
      </tp>
      <tp t="s">
        <v>#N/A Requesting Data...3582255173</v>
        <stp/>
        <stp>BDP|2678415104733172329</stp>
        <tr r="AU91" s="1"/>
        <tr r="AU91" s="1"/>
        <tr r="AU91" s="1"/>
        <tr r="AU122" s="1"/>
        <tr r="AU122" s="1"/>
        <tr r="AU122" s="1"/>
      </tp>
      <tp t="s">
        <v>#N/A Requesting Data...2924331658</v>
        <stp/>
        <stp>BDP|8526938210197250144</stp>
        <tr r="AL112" s="2"/>
        <tr r="AL150" s="2"/>
        <tr r="AL217" s="2"/>
        <tr r="AL230" s="2"/>
      </tp>
      <tp t="s">
        <v>#N/A Requesting Data...4233196753</v>
        <stp/>
        <stp>BDP|3026648566446343317</stp>
        <tr r="AE47" s="3"/>
        <tr r="AE47" s="3"/>
        <tr r="AE47" s="3"/>
        <tr r="AE73" s="3"/>
        <tr r="AE73" s="3"/>
        <tr r="AE73" s="3"/>
        <tr r="AE96" s="3"/>
        <tr r="AE96" s="3"/>
        <tr r="AE96" s="3"/>
      </tp>
      <tp t="s">
        <v>#N/A Requesting Data...3066335683</v>
        <stp/>
        <stp>BDP|4936306433025901739</stp>
        <tr r="AT53" s="1"/>
      </tp>
      <tp t="s">
        <v>#N/A Requesting Data...2619297968</v>
        <stp/>
        <stp>BDP|5895826055668950660</stp>
        <tr r="AN72" s="3"/>
        <tr r="AN72" s="3"/>
        <tr r="AN72" s="3"/>
        <tr r="AN83" s="3"/>
        <tr r="AN83" s="3"/>
        <tr r="AN83" s="3"/>
        <tr r="AN92" s="3"/>
        <tr r="AN92" s="3"/>
        <tr r="AN92" s="3"/>
      </tp>
      <tp t="s">
        <v>#N/A Requesting Data...3791807596</v>
        <stp/>
        <stp>BDP|7280394492199859216</stp>
        <tr r="AG191" s="2"/>
        <tr r="AG191" s="2"/>
        <tr r="AG191" s="2"/>
        <tr r="AG192" s="2"/>
        <tr r="AG192" s="2"/>
        <tr r="AG192" s="2"/>
      </tp>
      <tp t="s">
        <v>#N/A Requesting Data...3276501682</v>
        <stp/>
        <stp>BDP|2446795132389773984</stp>
        <tr r="AG87" s="2"/>
        <tr r="AG87" s="2"/>
        <tr r="AG87" s="2"/>
        <tr r="AG143" s="2"/>
        <tr r="AG143" s="2"/>
        <tr r="AG143" s="2"/>
      </tp>
      <tp t="s">
        <v>#N/A Requesting Data...3197792251</v>
        <stp/>
        <stp>BDP|2076368402062696526</stp>
        <tr r="AK17" s="2"/>
        <tr r="AK17" s="2"/>
        <tr r="AK17" s="2"/>
        <tr r="AK107" s="2"/>
        <tr r="AK107" s="2"/>
        <tr r="AK107" s="2"/>
      </tp>
      <tp t="s">
        <v>#N/A Requesting Data...1417132268</v>
        <stp/>
        <stp>BDP|3406164342880694066</stp>
        <tr r="Q33" s="2"/>
      </tp>
      <tp t="s">
        <v>#N/A Requesting Data...3950043395</v>
        <stp/>
        <stp>BDP|7533046901664366537</stp>
        <tr r="W151" s="2"/>
      </tp>
      <tp t="s">
        <v>#N/A Requesting Data...4235172494</v>
        <stp/>
        <stp>BDP|5053937047278077642</stp>
        <tr r="AQ66" s="2"/>
      </tp>
      <tp t="s">
        <v>#N/A Requesting Data...2875904014</v>
        <stp/>
        <stp>BDP|6574474783255443952</stp>
        <tr r="AP34" s="2"/>
        <tr r="AP65" s="2"/>
      </tp>
      <tp t="s">
        <v>#N/A N/A</v>
        <stp/>
        <stp>BDP|6837463851390831177</stp>
        <tr r="N107" s="1"/>
        <tr r="N149" s="1"/>
      </tp>
      <tp t="s">
        <v>#N/A Requesting Data...2648390642</v>
        <stp/>
        <stp>BDP|7166305000472349025</stp>
        <tr r="AO35" s="2"/>
      </tp>
      <tp t="s">
        <v>#N/A Requesting Data...4024335461</v>
        <stp/>
        <stp>BDP|6067078960724338253</stp>
        <tr r="AO5" s="2"/>
        <tr r="AO27" s="2"/>
        <tr r="AO101" s="2"/>
        <tr r="AO166" s="2"/>
        <tr r="AO167" s="2"/>
      </tp>
      <tp t="s">
        <v>#N/A Requesting Data...2683821079</v>
        <stp/>
        <stp>BDP|8933658891568531995</stp>
        <tr r="F15" s="3"/>
      </tp>
      <tp t="s">
        <v>#N/A Requesting Data...3171375888</v>
        <stp/>
        <stp>BDP|5974496904970097759</stp>
        <tr r="AL46" s="2"/>
        <tr r="AL89" s="2"/>
      </tp>
      <tp t="s">
        <v>#N/A Requesting Data...1657140850</v>
        <stp/>
        <stp>BDP|1057743505367468748</stp>
        <tr r="H52" s="1"/>
        <tr r="H52" s="1"/>
      </tp>
      <tp t="s">
        <v>#N/A Requesting Data...3270495818</v>
        <stp/>
        <stp>BDP|6003957878629585792</stp>
        <tr r="Q102" s="5"/>
        <tr r="Q66" s="5"/>
      </tp>
      <tp t="s">
        <v>#N/A Requesting Data...2627732056</v>
        <stp/>
        <stp>BDP|5096054713216630416</stp>
        <tr r="I46" s="2"/>
        <tr r="I89" s="2"/>
      </tp>
      <tp t="s">
        <v>#N/A Requesting Data...1219257832</v>
        <stp/>
        <stp>BDP|1407240064006185542</stp>
        <tr r="Q123" s="5"/>
      </tp>
      <tp t="s">
        <v>#N/A Requesting Data...1572793586</v>
        <stp/>
        <stp>BDP|6486655439472919702</stp>
        <tr r="AS193" s="1"/>
        <tr r="L193" s="1"/>
        <tr r="L193" s="1"/>
      </tp>
      <tp t="s">
        <v>#N/A Requesting Data...3471818445</v>
        <stp/>
        <stp>BDP|1680626831906391473</stp>
        <tr r="L188" s="1"/>
        <tr r="L188" s="1"/>
        <tr r="AS188" s="1"/>
      </tp>
      <tp t="s">
        <v>#N/A Requesting Data...964380345</v>
        <stp/>
        <stp>BDP|4553709066572731155</stp>
        <tr r="AE101" s="3"/>
        <tr r="AE101" s="3"/>
        <tr r="AE101" s="3"/>
        <tr r="AE12" s="3"/>
        <tr r="AE12" s="3"/>
        <tr r="AE12" s="3"/>
        <tr r="AE28" s="3"/>
        <tr r="AE28" s="3"/>
        <tr r="AE28" s="3"/>
      </tp>
      <tp t="s">
        <v>#N/A Requesting Data...4146417342</v>
        <stp/>
        <stp>BDP|2658746016772235078</stp>
        <tr r="I52" s="1"/>
      </tp>
      <tp t="s">
        <v>#N/A Requesting Data...642043064</v>
        <stp/>
        <stp>BDP|9941779482637532786</stp>
        <tr r="AU76" s="1"/>
        <tr r="AU76" s="1"/>
        <tr r="AU76" s="1"/>
      </tp>
      <tp t="s">
        <v>#N/A Requesting Data...644560089</v>
        <stp/>
        <stp>BDP|9672713411460466937</stp>
        <tr r="J18" s="5"/>
      </tp>
      <tp t="s">
        <v>#N/A Requesting Data...3033384545</v>
        <stp/>
        <stp>BDP|5903044465743003690</stp>
        <tr r="AN4" s="3"/>
        <tr r="AN4" s="3"/>
      </tp>
      <tp t="s">
        <v>#N/A Requesting Data...1606698995</v>
        <stp/>
        <stp>BDP|9019261997136157216</stp>
        <tr r="F46" s="2"/>
        <tr r="F89" s="2"/>
        <tr r="F22" s="9"/>
      </tp>
      <tp t="s">
        <v>#N/A Requesting Data...1461440373</v>
        <stp/>
        <stp>BDP|8906252071158914350</stp>
        <tr r="I78" s="5"/>
      </tp>
      <tp t="s">
        <v>#N/A Requesting Data...1552360843</v>
        <stp/>
        <stp>BDP|9972262867219016294</stp>
        <tr r="AD16" s="3"/>
        <tr r="AD16" s="3"/>
        <tr r="AD16" s="3"/>
      </tp>
      <tp t="s">
        <v>#N/A Requesting Data...4282249210</v>
        <stp/>
        <stp>BDP|1173847919859891753</stp>
        <tr r="V62" s="2"/>
      </tp>
      <tp t="s">
        <v>#N/A Requesting Data...732696709</v>
        <stp/>
        <stp>BDP|6257054867480523642</stp>
        <tr r="H46" s="3"/>
        <tr r="H46" s="3"/>
        <tr r="H46" s="3"/>
      </tp>
      <tp t="s">
        <v>#N/A Requesting Data...3662371819</v>
        <stp/>
        <stp>BDP|8858147094747083198</stp>
        <tr r="AU151" s="2"/>
        <tr r="AU151" s="2"/>
        <tr r="AU151" s="2"/>
      </tp>
      <tp t="s">
        <v>#N/A Requesting Data...2502246988</v>
        <stp/>
        <stp>BDP|8348039161849684168</stp>
        <tr r="AL58" s="2"/>
      </tp>
      <tp t="s">
        <v>#N/A Requesting Data...3285356190</v>
        <stp/>
        <stp>BDP|8520247571683318825</stp>
        <tr r="AK128" s="2"/>
        <tr r="AK128" s="2"/>
        <tr r="AK128" s="2"/>
        <tr r="AK227" s="2"/>
        <tr r="AK227" s="2"/>
        <tr r="AK227" s="2"/>
      </tp>
      <tp t="s">
        <v>#N/A Requesting Data...2295625402</v>
        <stp/>
        <stp>BDP|3414444391130272824</stp>
        <tr r="AI213" s="2"/>
        <tr r="AI214" s="2"/>
      </tp>
      <tp t="s">
        <v>#N/A Requesting Data...3139800024</v>
        <stp/>
        <stp>BDP|1667502812894534708</stp>
        <tr r="Q142" s="2"/>
      </tp>
      <tp t="s">
        <v>#N/A Requesting Data...2334774169</v>
        <stp/>
        <stp>BDP|5564536315502734550</stp>
        <tr r="AP13" s="3"/>
        <tr r="AP13" s="3"/>
        <tr r="AP13" s="3"/>
      </tp>
      <tp t="s">
        <v>#N/A Requesting Data...1291772206</v>
        <stp/>
        <stp>BDP|9080111373771423805</stp>
        <tr r="AI132" s="2"/>
      </tp>
      <tp t="s">
        <v>#N/A N/A</v>
        <stp/>
        <stp>BDP|4792814120451950994</stp>
        <tr r="J141" s="5"/>
        <tr r="J140" s="5"/>
        <tr r="J142" s="5"/>
        <tr r="J143" s="5"/>
        <tr r="J144" s="5"/>
        <tr r="J145" s="5"/>
        <tr r="J146" s="5"/>
      </tp>
      <tp t="s">
        <v>#N/A Requesting Data...3498827834</v>
        <stp/>
        <stp>BDP|5081148024643456328</stp>
        <tr r="AD144" s="1"/>
      </tp>
      <tp t="s">
        <v>#N/A Requesting Data...3000861433</v>
        <stp/>
        <stp>BDP|1733501290349429258</stp>
        <tr r="AD4" s="2"/>
        <tr r="AD4" s="2"/>
        <tr r="AD4" s="2"/>
        <tr r="AD78" s="2"/>
        <tr r="AD78" s="2"/>
        <tr r="AD78" s="2"/>
        <tr r="AD110" s="2"/>
        <tr r="AD110" s="2"/>
        <tr r="AD110" s="2"/>
        <tr r="AD161" s="2"/>
        <tr r="AD161" s="2"/>
        <tr r="AD161" s="2"/>
        <tr r="AD162" s="2"/>
        <tr r="AD162" s="2"/>
        <tr r="AD162" s="2"/>
        <tr r="AD229" s="2"/>
        <tr r="AD229" s="2"/>
        <tr r="AD229" s="2"/>
      </tp>
      <tp t="s">
        <v>#N/A Requesting Data...3160163585</v>
        <stp/>
        <stp>BDP|6289990933012666884</stp>
        <tr r="H69" s="1"/>
        <tr r="H69" s="1"/>
      </tp>
      <tp t="s">
        <v>#N/A Requesting Data...2865478880</v>
        <stp/>
        <stp>BDP|5340260120064486776</stp>
        <tr r="AM46" s="3"/>
        <tr r="AM46" s="3"/>
        <tr r="AM46" s="3"/>
      </tp>
      <tp t="s">
        <v>#N/A Requesting Data...3856923258</v>
        <stp/>
        <stp>BDP|2563737534974538411</stp>
        <tr r="AD18" s="2"/>
        <tr r="AD18" s="2"/>
        <tr r="AD18" s="2"/>
      </tp>
      <tp t="s">
        <v>#N/A Requesting Data...4221128086</v>
        <stp/>
        <stp>BDP|5067600531734187264</stp>
        <tr r="H114" s="5"/>
      </tp>
      <tp t="s">
        <v>#N/A Requesting Data...3428988182</v>
        <stp/>
        <stp>BDP|8286873166115340561</stp>
        <tr r="N19" s="1"/>
        <tr r="N57" s="1"/>
      </tp>
      <tp t="s">
        <v>#N/A Requesting Data...3890705712</v>
        <stp/>
        <stp>BDP|8286350671398770273</stp>
        <tr r="Q76" s="3"/>
      </tp>
      <tp t="s">
        <v>#N/A Requesting Data...3893940460</v>
        <stp/>
        <stp>BDP|3951235867184288598</stp>
        <tr r="W152" s="1"/>
      </tp>
      <tp t="s">
        <v>#N/A Requesting Data...4045752164</v>
        <stp/>
        <stp>BDP|6008475749069938914</stp>
        <tr r="AL60" s="1"/>
      </tp>
      <tp t="s">
        <v>#N/A Requesting Data...3218895504</v>
        <stp/>
        <stp>BDP|9941723491936858749</stp>
        <tr r="AT146" s="2"/>
        <tr r="AT146" s="2"/>
        <tr r="AT146" s="2"/>
        <tr r="H146" s="2"/>
        <tr r="H146" s="2"/>
        <tr r="H146" s="2"/>
      </tp>
      <tp t="s">
        <v>#N/A Requesting Data...3268870465</v>
        <stp/>
        <stp>BDP|3564275761464142547</stp>
        <tr r="L52" s="3"/>
      </tp>
      <tp t="s">
        <v>#N/A Requesting Data...4083291910</v>
        <stp/>
        <stp>BDP|3791182679962016107</stp>
        <tr r="AJ46" s="2"/>
        <tr r="AJ89" s="2"/>
      </tp>
      <tp t="s">
        <v>#N/A Requesting Data...3499435100</v>
        <stp/>
        <stp>BDP|7477155065905690346</stp>
        <tr r="AS39" s="1"/>
        <tr r="L39" s="1"/>
        <tr r="L39" s="1"/>
      </tp>
      <tp t="s">
        <v>#N/A Requesting Data...3777692982</v>
        <stp/>
        <stp>BDP|7852272809425055602</stp>
        <tr r="AE145" s="1"/>
      </tp>
      <tp t="s">
        <v>#N/A Requesting Data...1839712740</v>
        <stp/>
        <stp>BDP|2001727515797023516</stp>
        <tr r="AT47" s="1"/>
      </tp>
      <tp t="s">
        <v>#N/A Requesting Data...3403470557</v>
        <stp/>
        <stp>BDP|9128164581707177112</stp>
        <tr r="S5" s="2"/>
        <tr r="R5" s="2"/>
        <tr r="S7" s="2"/>
        <tr r="R7" s="2"/>
        <tr r="S18" s="2"/>
        <tr r="R18" s="2"/>
        <tr r="S23" s="2"/>
        <tr r="R23" s="2"/>
        <tr r="S26" s="2"/>
        <tr r="R26" s="2"/>
        <tr r="S27" s="2"/>
        <tr r="R27" s="2"/>
        <tr r="S28" s="2"/>
        <tr r="R28" s="2"/>
        <tr r="S29" s="2"/>
        <tr r="R29" s="2"/>
        <tr r="S50" s="2"/>
        <tr r="R50" s="2"/>
        <tr r="S51" s="2"/>
        <tr r="R51" s="2"/>
        <tr r="S52" s="2"/>
        <tr r="R52" s="2"/>
        <tr r="S53" s="2"/>
        <tr r="R53" s="2"/>
        <tr r="S54" s="2"/>
        <tr r="R54" s="2"/>
        <tr r="S95" s="2"/>
        <tr r="R95" s="2"/>
        <tr r="S101" s="2"/>
        <tr r="R101" s="2"/>
        <tr r="S146" s="2"/>
        <tr r="R146" s="2"/>
        <tr r="S156" s="2"/>
        <tr r="R156" s="2"/>
        <tr r="S166" s="2"/>
        <tr r="R166" s="2"/>
        <tr r="S167" s="2"/>
        <tr r="R167" s="2"/>
        <tr r="S225" s="2"/>
        <tr r="R225" s="2"/>
        <tr r="S126" s="1"/>
        <tr r="S168" s="1"/>
        <tr r="S19" s="3"/>
        <tr r="R19" s="3"/>
        <tr r="AF126" s="1"/>
        <tr r="AP126" s="1"/>
        <tr r="R126" s="1"/>
        <tr r="AF168" s="1"/>
        <tr r="AP168" s="1"/>
        <tr r="R168" s="1"/>
        <tr r="R5" s="5"/>
        <tr r="S5" s="5"/>
        <tr r="O5" s="5"/>
      </tp>
      <tp t="s">
        <v>#N/A Requesting Data...1467233890</v>
        <stp/>
        <stp>BDP|1463183801176214092</stp>
        <tr r="M22" s="3"/>
        <tr r="M22" s="3"/>
        <tr r="M22" s="3"/>
      </tp>
      <tp t="s">
        <v>#N/A Requesting Data...2614694097</v>
        <stp/>
        <stp>BDP|3375441075797799121</stp>
        <tr r="AM157" s="1"/>
        <tr r="AM157" s="1"/>
      </tp>
      <tp t="s">
        <v>#N/A Requesting Data...973098093</v>
        <stp/>
        <stp>BDP|6099040095691215847</stp>
        <tr r="Y51" s="1"/>
      </tp>
      <tp t="s">
        <v>#N/A Requesting Data...3633479191</v>
        <stp/>
        <stp>BDP|5277110637328250919</stp>
        <tr r="H191" s="2"/>
        <tr r="H191" s="2"/>
        <tr r="H191" s="2"/>
        <tr r="AT191" s="2"/>
        <tr r="AT191" s="2"/>
        <tr r="AT191" s="2"/>
        <tr r="H192" s="2"/>
        <tr r="H192" s="2"/>
        <tr r="H192" s="2"/>
        <tr r="AT192" s="2"/>
        <tr r="AT192" s="2"/>
        <tr r="AT192" s="2"/>
      </tp>
      <tp t="s">
        <v>#N/A Requesting Data...898807188</v>
        <stp/>
        <stp>BDP|7403725311941758671</stp>
        <tr r="H11" s="2"/>
        <tr r="H11" s="2"/>
        <tr r="H11" s="2"/>
        <tr r="AT11" s="2"/>
        <tr r="AT11" s="2"/>
        <tr r="AT11" s="2"/>
      </tp>
      <tp t="s">
        <v>#N/A Requesting Data...2627474707</v>
        <stp/>
        <stp>BDP|3281647331208633864</stp>
        <tr r="Y166" s="1"/>
      </tp>
      <tp t="s">
        <v>#N/A Requesting Data...4060760292</v>
        <stp/>
        <stp>BDP|9214160762749089114</stp>
        <tr r="E142" s="2"/>
      </tp>
      <tp t="s">
        <v>#N/A Requesting Data...2294360282</v>
        <stp/>
        <stp>BDP|4865378045873527689</stp>
        <tr r="AG80" s="3"/>
        <tr r="AG80" s="3"/>
        <tr r="AG80" s="3"/>
      </tp>
      <tp t="s">
        <v>#N/A Requesting Data...930727951</v>
        <stp/>
        <stp>BDP|2910861582260354498</stp>
        <tr r="AF53" s="2"/>
        <tr r="AF53" s="2"/>
        <tr r="AF53" s="2"/>
      </tp>
      <tp t="s">
        <v>#N/A Requesting Data...3242861653</v>
        <stp/>
        <stp>BDP|9068004636865649971</stp>
        <tr r="F21" s="2"/>
        <tr r="F45" s="2"/>
        <tr r="F83" s="2"/>
        <tr r="F141" s="2"/>
        <tr r="F148" s="2"/>
        <tr r="F177" s="2"/>
        <tr r="F36" s="9"/>
      </tp>
      <tp t="s">
        <v>#N/A Requesting Data...2168246841</v>
        <stp/>
        <stp>BDP|9354988678946627729</stp>
        <tr r="X138" s="1"/>
        <tr r="X200" s="1"/>
        <tr r="X34" s="1"/>
      </tp>
      <tp t="s">
        <v>#N/A Requesting Data...2932394258</v>
        <stp/>
        <stp>BDP|1565202283065793862</stp>
        <tr r="AJ73" s="2"/>
        <tr r="AJ111" s="2"/>
        <tr r="AJ180" s="2"/>
        <tr r="AJ181" s="2"/>
      </tp>
      <tp t="s">
        <v>#N/A Requesting Data...3129702144</v>
        <stp/>
        <stp>BDP|2658272170900551134</stp>
        <tr r="M88" s="1"/>
        <tr r="M88" s="1"/>
        <tr r="M155" s="1"/>
        <tr r="M155" s="1"/>
      </tp>
      <tp t="s">
        <v>#N/A Requesting Data...3225120242</v>
        <stp/>
        <stp>BDP|8620304851278609067</stp>
        <tr r="E176" s="1"/>
      </tp>
      <tp t="s">
        <v>#N/A Requesting Data...3351101000</v>
        <stp/>
        <stp>BDP|7119044468670868726</stp>
        <tr r="H158" s="1"/>
        <tr r="H41" s="1"/>
      </tp>
      <tp t="s">
        <v>#N/A Requesting Data...3137998020</v>
        <stp/>
        <stp>BDP|6057255045504309246</stp>
        <tr r="I57" s="3"/>
        <tr r="I57" s="3"/>
        <tr r="I57" s="3"/>
        <tr r="I70" s="3"/>
        <tr r="I70" s="3"/>
        <tr r="I70" s="3"/>
      </tp>
      <tp t="s">
        <v>#N/A Requesting Data...4115530482</v>
        <stp/>
        <stp>BDP|6513073842752547622</stp>
        <tr r="AS112" s="2"/>
        <tr r="AS150" s="2"/>
        <tr r="AS217" s="2"/>
        <tr r="AS230" s="2"/>
      </tp>
      <tp t="s">
        <v>#N/A Requesting Data...3629579797</v>
        <stp/>
        <stp>BDP|4395312656164213019</stp>
        <tr r="AF3" s="2"/>
        <tr r="AF3" s="2"/>
        <tr r="AF3" s="2"/>
      </tp>
      <tp t="s">
        <v>#N/A Requesting Data...2582646279</v>
        <stp/>
        <stp>BDP|6709876099368732993</stp>
        <tr r="E5" s="3"/>
        <tr r="E67" s="3"/>
        <tr r="E81" s="3"/>
        <tr r="E86" s="3"/>
        <tr r="E94" s="3"/>
      </tp>
      <tp t="s">
        <v>#N/A Requesting Data...3353250261</v>
        <stp/>
        <stp>BDP|5585752911773184670</stp>
        <tr r="Y48" s="1"/>
      </tp>
      <tp t="s">
        <v>#N/A Requesting Data...676579181</v>
        <stp/>
        <stp>BDP|4342672609665254182</stp>
        <tr r="AD54" s="3"/>
        <tr r="AD54" s="3"/>
        <tr r="AD54" s="3"/>
      </tp>
      <tp t="s">
        <v>#N/A Requesting Data...2209386700</v>
        <stp/>
        <stp>BDP|3156221700640542710</stp>
        <tr r="AH57" s="2"/>
      </tp>
      <tp t="s">
        <v>#N/A Requesting Data...2940219515</v>
        <stp/>
        <stp>BDP|6286267591122486960</stp>
        <tr r="L139" s="2"/>
        <tr r="L139" s="2"/>
        <tr r="L139" s="2"/>
      </tp>
      <tp t="s">
        <v>#N/A Requesting Data...3791739241</v>
        <stp/>
        <stp>BDP|8230692696425277484</stp>
        <tr r="H50" s="2"/>
        <tr r="H50" s="2"/>
        <tr r="H50" s="2"/>
        <tr r="AT50" s="2"/>
        <tr r="AT50" s="2"/>
        <tr r="AT50" s="2"/>
      </tp>
      <tp t="s">
        <v>#N/A Requesting Data...2910309975</v>
        <stp/>
        <stp>BDP|7207022176926502072</stp>
        <tr r="M88" s="3"/>
        <tr r="M88" s="3"/>
        <tr r="M88" s="3"/>
      </tp>
      <tp t="s">
        <v>#N/A Requesting Data...2991731393</v>
        <stp/>
        <stp>BDP|7534618708162143596</stp>
        <tr r="F23" s="9"/>
        <tr r="F105" s="3"/>
        <tr r="F31" s="3"/>
      </tp>
      <tp t="s">
        <v>#N/A Requesting Data...3210733134</v>
        <stp/>
        <stp>BDP|1576478905776384508</stp>
        <tr r="AP8" s="3"/>
        <tr r="AP8" s="3"/>
        <tr r="AP8" s="3"/>
      </tp>
      <tp t="s">
        <v>#N/A Requesting Data...2385608054</v>
        <stp/>
        <stp>BDP|7119064230603095132</stp>
        <tr r="AV60" s="2"/>
        <tr r="AV60" s="2"/>
        <tr r="AV60" s="2"/>
      </tp>
      <tp t="s">
        <v>#N/A Requesting Data...4155620361</v>
        <stp/>
        <stp>BDP|4579945255808827683</stp>
        <tr r="N33" s="3"/>
        <tr r="N33" s="3"/>
        <tr r="N33" s="3"/>
        <tr r="N41" s="3"/>
        <tr r="N41" s="3"/>
        <tr r="N41" s="3"/>
        <tr r="N42" s="3"/>
        <tr r="N42" s="3"/>
        <tr r="N42" s="3"/>
        <tr r="N50" s="3"/>
        <tr r="N50" s="3"/>
        <tr r="N50" s="3"/>
        <tr r="N60" s="3"/>
        <tr r="N60" s="3"/>
        <tr r="N60" s="3"/>
        <tr r="N75" s="3"/>
        <tr r="N75" s="3"/>
        <tr r="N75" s="3"/>
      </tp>
      <tp t="s">
        <v>#N/A Requesting Data...1109302954</v>
        <stp/>
        <stp>BDP|4059469746182617026</stp>
        <tr r="J121" s="5"/>
        <tr r="J70" s="5"/>
      </tp>
      <tp t="s">
        <v>#N/A Requesting Data...3407178373</v>
        <stp/>
        <stp>BDP|6547749415323104513</stp>
        <tr r="E61" s="2"/>
      </tp>
      <tp t="s">
        <v>#N/A Requesting Data...4264780028</v>
        <stp/>
        <stp>BDP|6524776505334735349</stp>
        <tr r="AJ47" s="3"/>
        <tr r="AJ47" s="3"/>
        <tr r="AJ47" s="3"/>
        <tr r="AJ73" s="3"/>
        <tr r="AJ73" s="3"/>
        <tr r="AJ73" s="3"/>
        <tr r="AJ96" s="3"/>
        <tr r="AJ96" s="3"/>
        <tr r="AJ96" s="3"/>
      </tp>
      <tp t="s">
        <v>#N/A Requesting Data...3305782322</v>
        <stp/>
        <stp>BDP|1178146969947874702</stp>
        <tr r="I98" s="1"/>
        <tr r="I99" s="1"/>
        <tr r="I109" s="1"/>
        <tr r="I161" s="1"/>
      </tp>
      <tp t="s">
        <v>#N/A Requesting Data...3545321100</v>
        <stp/>
        <stp>BDP|6434797979439986996</stp>
        <tr r="BC87" s="2"/>
        <tr r="BC143" s="2"/>
      </tp>
      <tp t="s">
        <v>#N/A Requesting Data...3255842834</v>
        <stp/>
        <stp>BDP|6735305427793500210</stp>
        <tr r="AU89" s="1"/>
        <tr r="AU89" s="1"/>
        <tr r="AU89" s="1"/>
        <tr r="AU100" s="1"/>
        <tr r="AU100" s="1"/>
        <tr r="AU100" s="1"/>
        <tr r="AU106" s="1"/>
        <tr r="AU106" s="1"/>
        <tr r="AU106" s="1"/>
        <tr r="AU177" s="1"/>
        <tr r="AU177" s="1"/>
        <tr r="AU177" s="1"/>
      </tp>
      <tp t="s">
        <v>#N/A Requesting Data...3282023970</v>
        <stp/>
        <stp>BDP|6689095904281791186</stp>
        <tr r="I121" s="5"/>
      </tp>
      <tp t="s">
        <v>#N/A Requesting Data...3886018849</v>
        <stp/>
        <stp>BDP|9017847924486763337</stp>
        <tr r="AQ40" s="3"/>
        <tr r="AQ40" s="3"/>
        <tr r="AQ40" s="3"/>
        <tr r="AQ44" s="3"/>
        <tr r="AQ44" s="3"/>
        <tr r="AQ44" s="3"/>
        <tr r="AQ20" s="3"/>
        <tr r="AQ20" s="3"/>
        <tr r="AQ20" s="3"/>
      </tp>
      <tp t="s">
        <v>#N/A Requesting Data...3750947428</v>
        <stp/>
        <stp>BDP|3653412236057504504</stp>
        <tr r="Q18" s="2"/>
      </tp>
      <tp t="s">
        <v>#N/A Requesting Data...3042669197</v>
        <stp/>
        <stp>BDP|9113261542681523841</stp>
        <tr r="AL213" s="2"/>
        <tr r="AL214" s="2"/>
      </tp>
      <tp t="s">
        <v>#N/A Requesting Data...2542413662</v>
        <stp/>
        <stp>BDP|6740095264222841463</stp>
        <tr r="AD196" s="1"/>
      </tp>
      <tp t="s">
        <v>#N/A Requesting Data...2930664968</v>
        <stp/>
        <stp>BDP|2806415640450486481</stp>
        <tr r="AA6" s="1"/>
        <tr r="AA208" s="1"/>
      </tp>
      <tp t="s">
        <v>#N/A Requesting Data...2795761594</v>
        <stp/>
        <stp>BDP|2185043352471307014</stp>
        <tr r="AQ18" s="3"/>
        <tr r="AQ18" s="3"/>
      </tp>
      <tp t="s">
        <v>#N/A Requesting Data...1922807981</v>
        <stp/>
        <stp>BDP|2152286561962918240</stp>
        <tr r="AS197" s="1"/>
      </tp>
      <tp t="s">
        <v>#N/A Requesting Data...4188881142</v>
        <stp/>
        <stp>BDP|4440919280543062004</stp>
        <tr r="N64" s="2"/>
        <tr r="N64" s="2"/>
        <tr r="N64" s="2"/>
      </tp>
      <tp t="s">
        <v>#N/A Requesting Data...2229844343</v>
        <stp/>
        <stp>BDP|4741942602753657828</stp>
        <tr r="E40" s="9"/>
      </tp>
      <tp t="s">
        <v>#N/A Requesting Data...3136545672</v>
        <stp/>
        <stp>BDP|6921318463247924275</stp>
        <tr r="K145" s="2"/>
        <tr r="K145" s="2"/>
      </tp>
      <tp t="s">
        <v>#N/A Requesting Data...3930614925</v>
        <stp/>
        <stp>BDP|5496267277313665565</stp>
        <tr r="H27" s="1"/>
        <tr r="H27" s="1"/>
      </tp>
      <tp t="s">
        <v>#N/A Requesting Data...3016345722</v>
        <stp/>
        <stp>BDP|1236616012455762539</stp>
        <tr r="F90" s="1"/>
      </tp>
      <tp t="s">
        <v>#N/A Requesting Data...2663992846</v>
        <stp/>
        <stp>BDP|7532394079032902799</stp>
        <tr r="AS87" s="2"/>
        <tr r="AS143" s="2"/>
      </tp>
      <tp t="s">
        <v>#N/A Requesting Data...561219635</v>
        <stp/>
        <stp>BDP|9351898534571383580</stp>
        <tr r="AP47" s="2"/>
      </tp>
      <tp t="s">
        <v>#N/A Requesting Data...4011627271</v>
        <stp/>
        <stp>BDP|5752189601050292295</stp>
        <tr r="M100" s="3"/>
        <tr r="M100" s="3"/>
        <tr r="M100" s="3"/>
        <tr r="M85" s="3"/>
        <tr r="M85" s="3"/>
        <tr r="M85" s="3"/>
      </tp>
      <tp t="s">
        <v>#N/A Requesting Data...2377009260</v>
        <stp/>
        <stp>BDP|4221782648010510122</stp>
        <tr r="AS24" s="1"/>
      </tp>
      <tp t="s">
        <v>#N/A Requesting Data...3170657034</v>
        <stp/>
        <stp>BDP|4147465462252709270</stp>
        <tr r="AG39" s="3"/>
        <tr r="AG39" s="3"/>
        <tr r="AG39" s="3"/>
      </tp>
      <tp t="s">
        <v>#N/A Requesting Data...3201792633</v>
        <stp/>
        <stp>BDP|7140030682651477817</stp>
        <tr r="AQ41" s="2"/>
        <tr r="AQ75" s="2"/>
        <tr r="AQ115" s="2"/>
        <tr r="AQ138" s="2"/>
        <tr r="AQ200" s="2"/>
      </tp>
      <tp t="s">
        <v>#N/A Requesting Data...4156012085</v>
        <stp/>
        <stp>BDP|1038343944472332262</stp>
        <tr r="AG145" s="2"/>
        <tr r="AG145" s="2"/>
        <tr r="AG145" s="2"/>
      </tp>
      <tp t="s">
        <v>#N/A Requesting Data...3074903081</v>
        <stp/>
        <stp>BDP|2084229010833145468</stp>
        <tr r="L8" s="3"/>
      </tp>
      <tp t="s">
        <v>#N/A Requesting Data...4120936335</v>
        <stp/>
        <stp>BDP|7690306164375492132</stp>
        <tr r="AS173" s="1"/>
      </tp>
      <tp t="s">
        <v>#N/A Requesting Data...3453814532</v>
        <stp/>
        <stp>BDP|9942378748941144926</stp>
        <tr r="AS98" s="3"/>
        <tr r="AS98" s="3"/>
        <tr r="AS98" s="3"/>
      </tp>
      <tp t="s">
        <v>#N/A Requesting Data...3032983231</v>
        <stp/>
        <stp>BDP|1805759332702306199</stp>
        <tr r="AJ74" s="2"/>
        <tr r="AJ113" s="2"/>
        <tr r="AJ154" s="2"/>
        <tr r="AJ193" s="2"/>
        <tr r="AJ194" s="2"/>
        <tr r="AJ216" s="2"/>
        <tr r="AJ228" s="2"/>
      </tp>
      <tp t="s">
        <v>#N/A Requesting Data...3317963755</v>
        <stp/>
        <stp>BDP|1023134306151774777</stp>
        <tr r="AH46" s="3"/>
        <tr r="AH46" s="3"/>
        <tr r="AH46" s="3"/>
      </tp>
      <tp t="s">
        <v>#N/A Requesting Data...4229828421</v>
        <stp/>
        <stp>BDP|8960810849165409701</stp>
        <tr r="H49" s="5"/>
      </tp>
    </main>
    <main first="bofaddin.rtdserver">
      <tp t="s">
        <v>#N/A Requesting Data...2513193412</v>
        <stp/>
        <stp>BDP|9994359877489649379</stp>
        <tr r="AT60" s="1"/>
      </tp>
      <tp t="s">
        <v>#N/A Requesting Data...1915075365</v>
        <stp/>
        <stp>BDP|1395357792478692488</stp>
        <tr r="V70" s="1"/>
      </tp>
      <tp t="s">
        <v>#N/A Requesting Data...3182545736</v>
        <stp/>
        <stp>BDP|2825153469625894764</stp>
        <tr r="Q112" s="5"/>
        <tr r="Q38" s="5"/>
      </tp>
      <tp t="s">
        <v>#N/A Requesting Data...1663862352</v>
        <stp/>
        <stp>BDP|4991020620084048517</stp>
        <tr r="AE25" s="3"/>
        <tr r="AE25" s="3"/>
        <tr r="AE25" s="3"/>
      </tp>
      <tp t="s">
        <v>#N/A Requesting Data...4256546184</v>
        <stp/>
        <stp>BDP|6065103689590386802</stp>
        <tr r="AL208" s="2"/>
      </tp>
      <tp t="s">
        <v>#N/A Requesting Data...3172828014</v>
        <stp/>
        <stp>BDP|2992601525421133072</stp>
        <tr r="Q7" s="2"/>
      </tp>
      <tp t="s">
        <v>#N/A Requesting Data...641380397</v>
        <stp/>
        <stp>BDP|1670438056953910408</stp>
        <tr r="M11" s="2"/>
        <tr r="M11" s="2"/>
        <tr r="M11" s="2"/>
      </tp>
      <tp t="s">
        <v>#N/A Requesting Data...608374346</v>
        <stp/>
        <stp>BDP|3949054413441481413</stp>
        <tr r="AS31" s="2"/>
      </tp>
      <tp t="s">
        <v>#N/A Requesting Data...3142072803</v>
        <stp/>
        <stp>BDP|5110605013526129392</stp>
        <tr r="AK46" s="3"/>
        <tr r="AK46" s="3"/>
        <tr r="AK46" s="3"/>
      </tp>
      <tp t="s">
        <v>#N/A Requesting Data...3633628316</v>
        <stp/>
        <stp>BDP|2223159948600499017</stp>
        <tr r="L84" s="2"/>
        <tr r="L84" s="2"/>
        <tr r="L84" s="2"/>
      </tp>
      <tp t="s">
        <v>#N/A Requesting Data...3363783796</v>
        <stp/>
        <stp>BDP|3535776748094641362</stp>
        <tr r="AO127" s="1"/>
      </tp>
      <tp t="s">
        <v>#N/A Requesting Data...1466434966</v>
        <stp/>
        <stp>BDP|8264901422267823325</stp>
        <tr r="L34" s="2"/>
        <tr r="L34" s="2"/>
        <tr r="L34" s="2"/>
        <tr r="L65" s="2"/>
        <tr r="L65" s="2"/>
        <tr r="L65" s="2"/>
      </tp>
      <tp t="s">
        <v>#N/A Requesting Data...2205712156</v>
        <stp/>
        <stp>BDP|1559456901431252390</stp>
        <tr r="H54" s="1"/>
        <tr r="H54" s="1"/>
      </tp>
      <tp t="s">
        <v>#N/A Requesting Data...929817694</v>
        <stp/>
        <stp>BDP|1752983918816887854</stp>
        <tr r="F162" s="1"/>
      </tp>
      <tp t="s">
        <v>#N/A Requesting Data...4174847336</v>
        <stp/>
        <stp>BDP|1663796327913688043</stp>
        <tr r="AH43" s="3"/>
        <tr r="AH43" s="3"/>
        <tr r="AH43" s="3"/>
        <tr r="AH61" s="3"/>
        <tr r="AH61" s="3"/>
        <tr r="AH61" s="3"/>
        <tr r="AH69" s="3"/>
        <tr r="AH69" s="3"/>
        <tr r="AH69" s="3"/>
        <tr r="AH77" s="3"/>
        <tr r="AH77" s="3"/>
        <tr r="AH77" s="3"/>
      </tp>
      <tp t="s">
        <v>#N/A Requesting Data...3023665991</v>
        <stp/>
        <stp>BDP|8292088821105078812</stp>
        <tr r="H187" s="1"/>
        <tr r="H187" s="1"/>
      </tp>
      <tp t="s">
        <v>#N/A Requesting Data...3873522932</v>
        <stp/>
        <stp>BDP|3451797833416277665</stp>
        <tr r="BC112" s="2"/>
        <tr r="BC150" s="2"/>
        <tr r="BC217" s="2"/>
        <tr r="BC230" s="2"/>
      </tp>
      <tp t="s">
        <v>#N/A Requesting Data...1606603733</v>
        <stp/>
        <stp>BDP|1601242273481830233</stp>
        <tr r="H162" s="1"/>
      </tp>
      <tp t="s">
        <v>#N/A Requesting Data...3702253816</v>
        <stp/>
        <stp>BDP|4103955085691391392</stp>
        <tr r="AU82" s="3"/>
        <tr r="AU82" s="3"/>
      </tp>
      <tp t="s">
        <v>#N/A Requesting Data...3391417006</v>
        <stp/>
        <stp>BDP|1756022950421904278</stp>
        <tr r="AP17" s="2"/>
        <tr r="AP107" s="2"/>
      </tp>
      <tp t="s">
        <v>#N/A Requesting Data...2865395095</v>
        <stp/>
        <stp>BDP|1796223043370975042</stp>
        <tr r="K32" s="1"/>
        <tr r="K142" s="1"/>
        <tr r="K204" s="1"/>
      </tp>
      <tp t="s">
        <v>#N/A Requesting Data...3332701070</v>
        <stp/>
        <stp>BDP|4204385010301787062</stp>
        <tr r="Q78" s="3"/>
      </tp>
      <tp t="s">
        <v>#N/A Requesting Data...3466278833</v>
        <stp/>
        <stp>BDP|6517297390119501328</stp>
        <tr r="I16" s="2"/>
        <tr r="I94" s="2"/>
        <tr r="I202" s="2"/>
        <tr r="I220" s="2"/>
        <tr r="I232" s="2"/>
      </tp>
      <tp t="s">
        <v>#N/A N/A</v>
        <stp/>
        <stp>BDP|6833030271537915188</stp>
        <tr r="J23" s="1"/>
      </tp>
      <tp t="s">
        <v>#N/A Requesting Data...4294650741</v>
        <stp/>
        <stp>BDP|5221649272691748286</stp>
        <tr r="AQ118" s="2"/>
        <tr r="AQ171" s="2"/>
      </tp>
      <tp t="s">
        <v>#N/A Requesting Data...3538422078</v>
        <stp/>
        <stp>BDP|6033431351328160888</stp>
        <tr r="F48" s="1"/>
      </tp>
      <tp t="s">
        <v>#N/A Requesting Data...3326400655</v>
        <stp/>
        <stp>BDP|3502298733772561716</stp>
        <tr r="AA142" s="1"/>
        <tr r="AA204" s="1"/>
        <tr r="AA32" s="1"/>
      </tp>
      <tp t="s">
        <v>#N/A Requesting Data...3276394950</v>
        <stp/>
        <stp>BDP|8719917364942010291</stp>
        <tr r="AO112" s="2"/>
        <tr r="AO150" s="2"/>
        <tr r="AO217" s="2"/>
        <tr r="AO230" s="2"/>
      </tp>
      <tp t="s">
        <v>#N/A Requesting Data...787250031</v>
        <stp/>
        <stp>BDP|7433038408503002340</stp>
        <tr r="E125" s="1"/>
      </tp>
      <tp t="s">
        <v>#N/A Requesting Data...4223567597</v>
        <stp/>
        <stp>BDP|7743779104754950361</stp>
        <tr r="AS163" s="1"/>
        <tr r="L163" s="1"/>
      </tp>
      <tp t="s">
        <v>#N/A Requesting Data...2280640647</v>
        <stp/>
        <stp>BDP|8963355856619510045</stp>
        <tr r="AR57" s="3"/>
        <tr r="AR57" s="3"/>
        <tr r="AR57" s="3"/>
        <tr r="AR70" s="3"/>
        <tr r="AR70" s="3"/>
        <tr r="AR70" s="3"/>
      </tp>
      <tp t="s">
        <v>#N/A Requesting Data...2775401881</v>
        <stp/>
        <stp>BDP|7850419122932936496</stp>
        <tr r="H20" s="1"/>
        <tr r="H20" s="1"/>
      </tp>
      <tp t="s">
        <v>#N/A Requesting Data...1217468574</v>
        <stp/>
        <stp>BDP|5025436568796428641</stp>
        <tr r="Q32" s="3"/>
      </tp>
      <tp t="s">
        <v>#N/A Requesting Data...1375238853</v>
        <stp/>
        <stp>BDP|6594365803866839437</stp>
        <tr r="AO83" s="1"/>
      </tp>
      <tp t="s">
        <v>#N/A Requesting Data...1394655913</v>
        <stp/>
        <stp>BDP|6815020341560245523</stp>
        <tr r="AI5" s="3"/>
        <tr r="AI5" s="3"/>
        <tr r="AI5" s="3"/>
        <tr r="AI67" s="3"/>
        <tr r="AI67" s="3"/>
        <tr r="AI67" s="3"/>
        <tr r="AI81" s="3"/>
        <tr r="AI81" s="3"/>
        <tr r="AI81" s="3"/>
        <tr r="AI86" s="3"/>
        <tr r="AI86" s="3"/>
        <tr r="AI86" s="3"/>
        <tr r="AI94" s="3"/>
        <tr r="AI94" s="3"/>
        <tr r="AI94" s="3"/>
      </tp>
      <tp t="s">
        <v>#N/A Requesting Data...2458208348</v>
        <stp/>
        <stp>BDP|1293983085432347578</stp>
        <tr r="AN84" s="3"/>
        <tr r="AN84" s="3"/>
        <tr r="AN84" s="3"/>
      </tp>
      <tp t="s">
        <v>#N/A Requesting Data...1274231454</v>
        <stp/>
        <stp>BDP|9287086035289361478</stp>
        <tr r="I133" s="2"/>
      </tp>
      <tp t="s">
        <v>#N/A Requesting Data...3120044952</v>
        <stp/>
        <stp>BDP|4443562508191439751</stp>
        <tr r="F18" s="1"/>
      </tp>
      <tp t="s">
        <v>#N/A Requesting Data...606580842</v>
        <stp/>
        <stp>BDP|3329548287561391883</stp>
        <tr r="AK164" s="1"/>
        <tr r="AK164" s="1"/>
        <tr r="AK164" s="1"/>
      </tp>
      <tp t="s">
        <v>#N/A Requesting Data...4004519431</v>
        <stp/>
        <stp>BDP|6940548170185705618</stp>
        <tr r="V192" s="1"/>
      </tp>
      <tp t="s">
        <v>#N/A Requesting Data...3425099889</v>
        <stp/>
        <stp>BDP|1862625629517973515</stp>
        <tr r="E31" s="2"/>
      </tp>
      <tp t="s">
        <v>#N/A Requesting Data...4044625631</v>
        <stp/>
        <stp>BDP|8017944408135260356</stp>
        <tr r="N39" s="2"/>
        <tr r="N39" s="2"/>
        <tr r="N39" s="2"/>
        <tr r="N72" s="2"/>
        <tr r="N72" s="2"/>
        <tr r="N72" s="2"/>
      </tp>
      <tp t="s">
        <v>#N/A Requesting Data...2543484160</v>
        <stp/>
        <stp>BDP|6876387210135254692</stp>
        <tr r="V53" s="2"/>
      </tp>
      <tp t="s">
        <v>#N/A Requesting Data...724638404</v>
        <stp/>
        <stp>BDP|6877795767506687686</stp>
        <tr r="AL24" s="1"/>
      </tp>
      <tp t="s">
        <v>#N/A Requesting Data...3916543552</v>
        <stp/>
        <stp>BDP|4969499805453405492</stp>
        <tr r="AF21" s="2"/>
        <tr r="AF21" s="2"/>
        <tr r="AF21" s="2"/>
        <tr r="AF45" s="2"/>
        <tr r="AF45" s="2"/>
        <tr r="AF45" s="2"/>
        <tr r="AF83" s="2"/>
        <tr r="AF83" s="2"/>
        <tr r="AF83" s="2"/>
        <tr r="AF141" s="2"/>
        <tr r="AF141" s="2"/>
        <tr r="AF141" s="2"/>
        <tr r="AF148" s="2"/>
        <tr r="AF148" s="2"/>
        <tr r="AF148" s="2"/>
        <tr r="AF177" s="2"/>
        <tr r="AF177" s="2"/>
        <tr r="AF177" s="2"/>
      </tp>
      <tp t="s">
        <v>#N/A Requesting Data...2641361510</v>
        <stp/>
        <stp>BDP|3980353100235249264</stp>
        <tr r="BC152" s="2"/>
      </tp>
      <tp t="s">
        <v>#N/A Requesting Data...2904373155</v>
        <stp/>
        <stp>BDP|3408463978152081522</stp>
        <tr r="J124" s="2"/>
        <tr r="J188" s="2"/>
        <tr r="J189" s="2"/>
      </tp>
      <tp t="s">
        <v>#N/A Requesting Data...1530335327</v>
        <stp/>
        <stp>BDP|6271420418940832486</stp>
        <tr r="W53" s="1"/>
      </tp>
      <tp t="s">
        <v>#N/A Requesting Data...2504670406</v>
        <stp/>
        <stp>BDP|8349672609869747021</stp>
        <tr r="AK146" s="2"/>
        <tr r="AK146" s="2"/>
        <tr r="AK146" s="2"/>
      </tp>
      <tp t="s">
        <v>#N/A Requesting Data...2680604551</v>
        <stp/>
        <stp>BDP|5996751664027929491</stp>
        <tr r="AF122" s="2"/>
        <tr r="AF122" s="2"/>
        <tr r="AF183" s="2"/>
        <tr r="AF183" s="2"/>
      </tp>
      <tp t="s">
        <v>#N/A Requesting Data...3831521804</v>
        <stp/>
        <stp>BDP|1389370249646625736</stp>
        <tr r="J66" s="3"/>
        <tr r="J66" s="3"/>
      </tp>
      <tp t="s">
        <v>#N/A Requesting Data...2890565386</v>
        <stp/>
        <stp>BDP|3050858131379424680</stp>
        <tr r="Q51" s="2"/>
      </tp>
      <tp t="s">
        <v>#N/A Requesting Data...972759286</v>
        <stp/>
        <stp>BDP|7266954501870936975</stp>
        <tr r="V189" s="1"/>
      </tp>
      <tp t="s">
        <v>#N/A Requesting Data...4081585935</v>
        <stp/>
        <stp>BDP|2503738319111249252</stp>
        <tr r="AM118" s="1"/>
        <tr r="AM118" s="1"/>
        <tr r="AM184" s="1"/>
        <tr r="AM184" s="1"/>
      </tp>
      <tp t="s">
        <v>#N/A Requesting Data...1471094465</v>
        <stp/>
        <stp>BDP|8600159899744582376</stp>
        <tr r="I123" s="2"/>
        <tr r="I174" s="2"/>
        <tr r="I175" s="2"/>
      </tp>
      <tp t="s">
        <v>#N/A Requesting Data...3864539924</v>
        <stp/>
        <stp>BDP|7830447916957579278</stp>
        <tr r="Z48" s="1"/>
      </tp>
      <tp t="s">
        <v>#N/A Requesting Data...3149084999</v>
        <stp/>
        <stp>BDP|9468746433443969920</stp>
        <tr r="AK82" s="1"/>
        <tr r="AK82" s="1"/>
        <tr r="AK82" s="1"/>
      </tp>
      <tp t="s">
        <v>#N/A Requesting Data...822711412</v>
        <stp/>
        <stp>BDP|3880604461920727462</stp>
        <tr r="E33" s="2"/>
      </tp>
      <tp t="s">
        <v>#N/A Requesting Data...3123648161</v>
        <stp/>
        <stp>BDP|9475531573609830547</stp>
        <tr r="AJ142" s="2"/>
      </tp>
      <tp t="s">
        <v>#N/A Requesting Data...2666621345</v>
        <stp/>
        <stp>BDP|1859984797381847772</stp>
        <tr r="AM132" s="1"/>
        <tr r="AM132" s="1"/>
      </tp>
      <tp t="s">
        <v>#N/A Requesting Data...1087433503</v>
        <stp/>
        <stp>BDP|4321195830173723250</stp>
        <tr r="AQ99" s="2"/>
      </tp>
      <tp t="s">
        <v>#N/A Requesting Data...4288775036</v>
        <stp/>
        <stp>BDP|2819180544362910257</stp>
        <tr r="AM196" s="1"/>
      </tp>
      <tp t="s">
        <v>#N/A Requesting Data...3078606226</v>
        <stp/>
        <stp>BDP|1100531167745913040</stp>
        <tr r="AE89" s="1"/>
        <tr r="AE100" s="1"/>
        <tr r="AE106" s="1"/>
        <tr r="AE177" s="1"/>
      </tp>
      <tp t="s">
        <v>#N/A Requesting Data...3608324453</v>
        <stp/>
        <stp>BDP|3436686953471148663</stp>
        <tr r="AM195" s="1"/>
      </tp>
      <tp t="s">
        <v>#N/A Requesting Data...2863832713</v>
        <stp/>
        <stp>BDP|4275135586869859379</stp>
        <tr r="Q74" s="1"/>
        <tr r="Q178" s="1"/>
      </tp>
      <tp t="s">
        <v>#N/A Requesting Data...4248282517</v>
        <stp/>
        <stp>BDP|2942414682818317101</stp>
        <tr r="I105" s="1"/>
        <tr r="I160" s="1"/>
      </tp>
      <tp t="s">
        <v>#N/A Requesting Data...3261497761</v>
        <stp/>
        <stp>BDP|1060798552335778152</stp>
        <tr r="M32" s="2"/>
        <tr r="M32" s="2"/>
        <tr r="M32" s="2"/>
        <tr r="M223" s="2"/>
        <tr r="M223" s="2"/>
        <tr r="M223" s="2"/>
        <tr r="M233" s="2"/>
        <tr r="M233" s="2"/>
        <tr r="M233" s="2"/>
      </tp>
      <tp t="s">
        <v>#N/A Requesting Data...3830846439</v>
        <stp/>
        <stp>BDP|9031911878627180717</stp>
        <tr r="AV7" s="2"/>
        <tr r="AV7" s="2"/>
        <tr r="AV7" s="2"/>
      </tp>
      <tp t="s">
        <v>#N/A Requesting Data...3613061440</v>
        <stp/>
        <stp>BDP|5552185715450085210</stp>
        <tr r="M5" s="3"/>
        <tr r="M5" s="3"/>
        <tr r="M5" s="3"/>
        <tr r="M67" s="3"/>
        <tr r="M67" s="3"/>
        <tr r="M67" s="3"/>
        <tr r="M81" s="3"/>
        <tr r="M81" s="3"/>
        <tr r="M81" s="3"/>
        <tr r="M86" s="3"/>
        <tr r="M86" s="3"/>
        <tr r="M86" s="3"/>
        <tr r="M94" s="3"/>
        <tr r="M94" s="3"/>
        <tr r="M94" s="3"/>
      </tp>
      <tp t="s">
        <v>#N/A Requesting Data...1938701533</v>
        <stp/>
        <stp>BDP|9508979100036372182</stp>
        <tr r="AC5" s="2"/>
        <tr r="AC5" s="2"/>
        <tr r="AC27" s="2"/>
        <tr r="AC27" s="2"/>
        <tr r="AC101" s="2"/>
        <tr r="AC101" s="2"/>
        <tr r="AC166" s="2"/>
        <tr r="AC166" s="2"/>
        <tr r="AC167" s="2"/>
        <tr r="AC167" s="2"/>
      </tp>
      <tp t="s">
        <v>#N/A Requesting Data...3210324508</v>
        <stp/>
        <stp>BDP|1867964067899022007</stp>
        <tr r="M9" s="2"/>
        <tr r="M9" s="2"/>
        <tr r="M9" s="2"/>
        <tr r="M43" s="2"/>
        <tr r="M43" s="2"/>
        <tr r="M43" s="2"/>
        <tr r="M77" s="2"/>
        <tr r="M77" s="2"/>
        <tr r="M77" s="2"/>
        <tr r="M159" s="2"/>
        <tr r="M159" s="2"/>
        <tr r="M159" s="2"/>
        <tr r="M172" s="2"/>
        <tr r="M172" s="2"/>
        <tr r="M172" s="2"/>
        <tr r="M173" s="2"/>
        <tr r="M173" s="2"/>
        <tr r="M173" s="2"/>
      </tp>
      <tp t="s">
        <v>#N/A Requesting Data...3714002123</v>
        <stp/>
        <stp>BDP|3985903866042411924</stp>
        <tr r="H73" s="5"/>
      </tp>
      <tp t="s">
        <v>#N/A N/A</v>
        <stp/>
        <stp>BDP|1011195308342179591</stp>
        <tr r="J17" s="1"/>
        <tr r="J67" s="1"/>
        <tr r="J147" s="1"/>
      </tp>
      <tp t="s">
        <v>#N/A Requesting Data...4199160890</v>
        <stp/>
        <stp>BDP|3476047703817898321</stp>
        <tr r="Q53" s="3"/>
      </tp>
      <tp t="s">
        <v>#N/A Requesting Data...2824120256</v>
        <stp/>
        <stp>BDP|8837627261676650944</stp>
        <tr r="H167" s="1"/>
      </tp>
      <tp t="s">
        <v>#N/A Requesting Data...1004924784</v>
        <stp/>
        <stp>BDP|4405452128650214520</stp>
        <tr r="I206" s="1"/>
      </tp>
      <tp t="s">
        <v>#N/A Requesting Data...2799495988</v>
        <stp/>
        <stp>BDP|5576099467537161339</stp>
        <tr r="N73" s="2"/>
        <tr r="N73" s="2"/>
        <tr r="N73" s="2"/>
        <tr r="N111" s="2"/>
        <tr r="N111" s="2"/>
        <tr r="N111" s="2"/>
        <tr r="N180" s="2"/>
        <tr r="N180" s="2"/>
        <tr r="N180" s="2"/>
        <tr r="N181" s="2"/>
        <tr r="N181" s="2"/>
        <tr r="N181" s="2"/>
      </tp>
      <tp t="s">
        <v>#N/A Requesting Data...3455597964</v>
        <stp/>
        <stp>BDP|7694780924094084135</stp>
        <tr r="AQ87" s="2"/>
        <tr r="AQ143" s="2"/>
      </tp>
      <tp t="s">
        <v>#N/A Requesting Data...3339102545</v>
        <stp/>
        <stp>BDP|1317574608446528507</stp>
        <tr r="K100" s="3"/>
        <tr r="K85" s="3"/>
      </tp>
      <tp t="s">
        <v>#N/A Requesting Data...660568858</v>
        <stp/>
        <stp>BDP|3337152246604810510</stp>
        <tr r="Y83" s="5"/>
        <tr r="Y83" s="5"/>
        <tr r="Y83" s="5"/>
      </tp>
      <tp t="s">
        <v>#N/A Requesting Data...2591793371</v>
        <stp/>
        <stp>BDP|5003785566364112761</stp>
        <tr r="L18" s="3"/>
      </tp>
      <tp t="s">
        <v>#N/A Requesting Data...840680559</v>
        <stp/>
        <stp>BDP|6457780468455965541</stp>
        <tr r="AN116" s="2"/>
        <tr r="AN190" s="2"/>
        <tr r="AN218" s="2"/>
      </tp>
      <tp t="s">
        <v>#N/A Requesting Data...4074692978</v>
        <stp/>
        <stp>BDP|4872121755812400557</stp>
        <tr r="X56" s="1"/>
      </tp>
      <tp t="s">
        <v>#N/A Requesting Data...3513887134</v>
        <stp/>
        <stp>BDP|6967066656976337243</stp>
        <tr r="AJ136" s="2"/>
      </tp>
      <tp t="s">
        <v>#N/A Requesting Data...2326008210</v>
        <stp/>
        <stp>BDP|5686990191386342437</stp>
        <tr r="M49" s="3"/>
        <tr r="M49" s="3"/>
        <tr r="M49" s="3"/>
      </tp>
      <tp t="s">
        <v>#N/A Requesting Data...3664711576</v>
        <stp/>
        <stp>BDP|5276257968535453358</stp>
        <tr r="AN10" s="2"/>
        <tr r="AN40" s="2"/>
        <tr r="AN178" s="2"/>
        <tr r="AN179" s="2"/>
      </tp>
      <tp t="s">
        <v>#N/A Requesting Data...1140716169</v>
        <stp/>
        <stp>BDP|4904997919138246358</stp>
        <tr r="AT48" s="3"/>
        <tr r="AT48" s="3"/>
        <tr r="AT48" s="3"/>
      </tp>
      <tp t="s">
        <v>#N/A Requesting Data...3390119420</v>
        <stp/>
        <stp>BDP|1875650133917877484</stp>
        <tr r="AJ97" s="3"/>
        <tr r="AJ97" s="3"/>
      </tp>
      <tp t="s">
        <v>#N/A Requesting Data...2907103345</v>
        <stp/>
        <stp>BDP|8687487080295994699</stp>
        <tr r="I39" s="5"/>
      </tp>
      <tp t="s">
        <v>#N/A Requesting Data...3881629627</v>
        <stp/>
        <stp>BDP|6690967989643416334</stp>
        <tr r="J7" s="3"/>
        <tr r="J7" s="3"/>
        <tr r="J7" s="3"/>
      </tp>
      <tp t="s">
        <v>#N/A Requesting Data...3830902367</v>
        <stp/>
        <stp>BDP|8376296810469396570</stp>
        <tr r="Q61" s="2"/>
      </tp>
      <tp t="s">
        <v>#N/A Requesting Data...3883221699</v>
        <stp/>
        <stp>BDP|5997750863681142205</stp>
        <tr r="F158" s="1"/>
        <tr r="F41" s="1"/>
      </tp>
      <tp t="s">
        <v>#N/A Requesting Data...3039448826</v>
        <stp/>
        <stp>BDP|9826522496426292403</stp>
        <tr r="L20" s="2"/>
        <tr r="L20" s="2"/>
        <tr r="L20" s="2"/>
        <tr r="L158" s="2"/>
        <tr r="L158" s="2"/>
        <tr r="L158" s="2"/>
        <tr r="L209" s="2"/>
        <tr r="L209" s="2"/>
        <tr r="L209" s="2"/>
        <tr r="L231" s="2"/>
        <tr r="L231" s="2"/>
        <tr r="L231" s="2"/>
      </tp>
      <tp t="s">
        <v>#N/A Requesting Data...745429114</v>
        <stp/>
        <stp>BDP|7536336777420730483</stp>
        <tr r="N104" s="3"/>
        <tr r="N104" s="3"/>
        <tr r="N104" s="3"/>
        <tr r="N26" s="3"/>
        <tr r="N26" s="3"/>
        <tr r="N26" s="3"/>
      </tp>
      <tp t="s">
        <v>#N/A Requesting Data...2729740891</v>
        <stp/>
        <stp>BDP|2621435552973172789</stp>
        <tr r="L116" s="2"/>
        <tr r="L116" s="2"/>
        <tr r="L116" s="2"/>
        <tr r="L190" s="2"/>
        <tr r="L190" s="2"/>
        <tr r="L190" s="2"/>
        <tr r="L218" s="2"/>
        <tr r="L218" s="2"/>
        <tr r="L218" s="2"/>
      </tp>
      <tp t="s">
        <v>#N/A Requesting Data...4281975558</v>
        <stp/>
        <stp>BDP|9740203409465790979</stp>
        <tr r="AJ69" s="2"/>
        <tr r="AJ134" s="2"/>
        <tr r="AJ149" s="2"/>
        <tr r="AJ163" s="2"/>
        <tr r="AJ164" s="2"/>
      </tp>
      <tp t="s">
        <v>#N/A N/A</v>
        <stp/>
        <stp>BDP|2638464385249370081</stp>
        <tr r="J78" s="1"/>
      </tp>
      <tp t="s">
        <v>#N/A Requesting Data...2618012773</v>
        <stp/>
        <stp>BDP|5963350724747627401</stp>
        <tr r="AD68" s="2"/>
        <tr r="AD68" s="2"/>
        <tr r="AD68" s="2"/>
        <tr r="AD131" s="2"/>
        <tr r="AD131" s="2"/>
        <tr r="AD131" s="2"/>
        <tr r="AD153" s="2"/>
        <tr r="AD153" s="2"/>
        <tr r="AD153" s="2"/>
      </tp>
      <tp t="s">
        <v>#N/A Requesting Data...3859519963</v>
        <stp/>
        <stp>BDP|8274104069858600039</stp>
        <tr r="Z152" s="1"/>
      </tp>
      <tp t="s">
        <v>#N/A Requesting Data...1027789959</v>
        <stp/>
        <stp>BDP|3865696814042215193</stp>
        <tr r="K19" s="2"/>
        <tr r="K19" s="2"/>
      </tp>
      <tp t="s">
        <v>#N/A Requesting Data...4279741763</v>
        <stp/>
        <stp>BDP|2347287049081562297</stp>
        <tr r="AI157" s="2"/>
      </tp>
      <tp t="s">
        <v>#N/A Requesting Data...2477766930</v>
        <stp/>
        <stp>BDP|9470311991032322691</stp>
        <tr r="Q132" s="1"/>
      </tp>
      <tp t="s">
        <v>#N/A Requesting Data...1361048082</v>
        <stp/>
        <stp>BDP|1965966392347325105</stp>
        <tr r="J14" s="3"/>
        <tr r="J14" s="3"/>
      </tp>
      <tp t="s">
        <v>#N/A Requesting Data...2343901944</v>
        <stp/>
        <stp>BDP|5126232141245968143</stp>
        <tr r="AP21" s="3"/>
        <tr r="AP21" s="3"/>
        <tr r="AP21" s="3"/>
      </tp>
      <tp t="s">
        <v>#N/A Requesting Data...3359673684</v>
        <stp/>
        <stp>BDP|2486785053391643663</stp>
        <tr r="AQ8" s="2"/>
      </tp>
      <tp t="s">
        <v>#N/A Requesting Data...2714855751</v>
        <stp/>
        <stp>BDP|7294057859774757165</stp>
        <tr r="AU39" s="3"/>
        <tr r="AU39" s="3"/>
      </tp>
      <tp t="s">
        <v>#N/A Requesting Data...3931679238</v>
        <stp/>
        <stp>BDP|1907315466496989584</stp>
        <tr r="AU213" s="2"/>
        <tr r="AU213" s="2"/>
        <tr r="AU213" s="2"/>
        <tr r="AU214" s="2"/>
        <tr r="AU214" s="2"/>
        <tr r="AU214" s="2"/>
      </tp>
      <tp t="s">
        <v>#N/A Requesting Data...1202189626</v>
        <stp/>
        <stp>BDP|8654410386223888063</stp>
        <tr r="L213" s="2"/>
        <tr r="L213" s="2"/>
        <tr r="L213" s="2"/>
        <tr r="L214" s="2"/>
        <tr r="L214" s="2"/>
        <tr r="L214" s="2"/>
      </tp>
      <tp t="s">
        <v>#N/A Requesting Data...1244032520</v>
        <stp/>
        <stp>BDP|5631660646964149481</stp>
        <tr r="W236" s="2"/>
        <tr r="W235" s="2"/>
        <tr r="W234" s="2"/>
        <tr r="W106" s="3"/>
        <tr r="W107" s="3"/>
        <tr r="W108" s="3"/>
        <tr r="W109" s="3"/>
        <tr r="W110" s="3"/>
      </tp>
      <tp t="s">
        <v>#N/A Requesting Data...4123430507</v>
        <stp/>
        <stp>BDP|1615591262083794656</stp>
        <tr r="AS130" s="1"/>
      </tp>
      <tp t="s">
        <v>#N/A Requesting Data...3327971082</v>
        <stp/>
        <stp>BDP|2252687305977409445</stp>
        <tr r="J118" s="2"/>
        <tr r="J171" s="2"/>
      </tp>
      <tp t="s">
        <v>#N/A Requesting Data...2393626370</v>
        <stp/>
        <stp>BDP|3612797670985123113</stp>
        <tr r="Y30" s="5"/>
        <tr r="Y30" s="5"/>
        <tr r="Y30" s="5"/>
      </tp>
      <tp t="s">
        <v>#N/A Requesting Data...3041318197</v>
        <stp/>
        <stp>BDP|7979853810630163925</stp>
        <tr r="M72" s="3"/>
        <tr r="M72" s="3"/>
        <tr r="M83" s="3"/>
        <tr r="M83" s="3"/>
        <tr r="M92" s="3"/>
        <tr r="M92" s="3"/>
      </tp>
      <tp t="s">
        <v>#N/A Requesting Data...2723078915</v>
        <stp/>
        <stp>BDP|1910503036441200126</stp>
        <tr r="E14" s="1"/>
        <tr r="E59" s="1"/>
      </tp>
      <tp t="s">
        <v>#N/A Requesting Data...1167080434</v>
        <stp/>
        <stp>BDP|3249497363137701101</stp>
        <tr r="F156" s="1"/>
      </tp>
      <tp t="s">
        <v>#N/A Requesting Data...1731478915</v>
        <stp/>
        <stp>BDP|2143838295934156092</stp>
        <tr r="AI6" s="2"/>
      </tp>
      <tp t="s">
        <v>#N/A Requesting Data...4272133395</v>
        <stp/>
        <stp>BDP|7405416761406888438</stp>
        <tr r="AH25" s="2"/>
        <tr r="AH49" s="2"/>
        <tr r="AH108" s="2"/>
        <tr r="AH127" s="2"/>
        <tr r="AH195" s="2"/>
      </tp>
      <tp t="s">
        <v>#N/A Requesting Data...2305792037</v>
        <stp/>
        <stp>BDP|7876314685642561966</stp>
        <tr r="AF7" s="2"/>
        <tr r="AF7" s="2"/>
        <tr r="AF7" s="2"/>
      </tp>
      <tp t="s">
        <v>#N/A Requesting Data...2458580015</v>
        <stp/>
        <stp>BDP|5283121829818428927</stp>
        <tr r="J120" s="2"/>
        <tr r="J184" s="2"/>
        <tr r="J185" s="2"/>
      </tp>
      <tp t="s">
        <v>#N/A Requesting Data...3672674968</v>
        <stp/>
        <stp>BDP|2740728304686962478</stp>
        <tr r="AM107" s="1"/>
        <tr r="AM107" s="1"/>
        <tr r="AM149" s="1"/>
        <tr r="AM149" s="1"/>
      </tp>
      <tp t="s">
        <v>#N/A Requesting Data...4222650124</v>
        <stp/>
        <stp>BDP|9812313228788773795</stp>
        <tr r="AE207" s="1"/>
      </tp>
      <tp t="s">
        <v>#N/A Requesting Data...2019653634</v>
        <stp/>
        <stp>BDP|7864710837962707656</stp>
        <tr r="Q103" s="2"/>
      </tp>
      <tp t="s">
        <v>#N/A Requesting Data...3571988612</v>
        <stp/>
        <stp>BDP|7946286224293909308</stp>
        <tr r="AT26" s="1"/>
        <tr r="AT131" s="1"/>
      </tp>
      <tp t="s">
        <v>#N/A Requesting Data...2350700145</v>
        <stp/>
        <stp>BDP|1022201039930448716</stp>
        <tr r="J57" s="3"/>
        <tr r="J57" s="3"/>
        <tr r="J57" s="3"/>
        <tr r="J70" s="3"/>
        <tr r="J70" s="3"/>
        <tr r="J70" s="3"/>
      </tp>
      <tp t="s">
        <v>#N/A Requesting Data...1774136041</v>
        <stp/>
        <stp>BDP|5177859992657262486</stp>
        <tr r="L43" s="1"/>
        <tr r="L43" s="1"/>
        <tr r="AS43" s="1"/>
      </tp>
      <tp t="s">
        <v>#N/A Requesting Data...1341451619</v>
        <stp/>
        <stp>BDP|9079378069572335911</stp>
        <tr r="AF61" s="2"/>
        <tr r="AF61" s="2"/>
        <tr r="AF61" s="2"/>
      </tp>
      <tp t="s">
        <v>#N/A Requesting Data...3072110273</v>
        <stp/>
        <stp>BDP|3275192164000692357</stp>
        <tr r="Q7" s="1"/>
      </tp>
      <tp t="s">
        <v>#N/A Requesting Data...1882914877</v>
        <stp/>
        <stp>BDP|6823952193350685140</stp>
        <tr r="V124" s="1"/>
      </tp>
      <tp t="s">
        <v>#N/A Requesting Data...4081041275</v>
        <stp/>
        <stp>BDP|9142877886816460880</stp>
        <tr r="AG122" s="2"/>
        <tr r="AG122" s="2"/>
        <tr r="AG122" s="2"/>
        <tr r="AG183" s="2"/>
        <tr r="AG183" s="2"/>
        <tr r="AG183" s="2"/>
      </tp>
      <tp t="s">
        <v>#N/A Requesting Data...3066306978</v>
        <stp/>
        <stp>BDP|1109362359371140139</stp>
        <tr r="AS61" s="2"/>
      </tp>
      <tp t="s">
        <v>#N/A Requesting Data...656610832</v>
        <stp/>
        <stp>BDP|7370879689347455757</stp>
        <tr r="AH78" s="3"/>
        <tr r="AH78" s="3"/>
        <tr r="AH78" s="3"/>
      </tp>
      <tp t="s">
        <v>#N/A Requesting Data...645480539</v>
        <stp/>
        <stp>BDP|6894111535685808681</stp>
        <tr r="W148" s="1"/>
        <tr r="W36" s="1"/>
      </tp>
      <tp t="s">
        <v>#N/A Requesting Data...4094248157</v>
        <stp/>
        <stp>BDP|7391233557514957325</stp>
        <tr r="I152" s="1"/>
      </tp>
      <tp t="s">
        <v>#N/A Requesting Data...3837756089</v>
        <stp/>
        <stp>BDP|3957677073231688477</stp>
        <tr r="X90" s="1"/>
      </tp>
      <tp t="s">
        <v>#N/A Requesting Data...3452093032</v>
        <stp/>
        <stp>BDP|4923479169312239394</stp>
        <tr r="Q27" s="3"/>
      </tp>
      <tp t="s">
        <v>#N/A Requesting Data...1446110873</v>
        <stp/>
        <stp>BDP|7298407679141101260</stp>
        <tr r="K196" s="1"/>
      </tp>
      <tp t="s">
        <v>#N/A Requesting Data...1276483500</v>
        <stp/>
        <stp>BDP|6290628299289388765</stp>
        <tr r="AJ38" s="2"/>
        <tr r="AJ71" s="2"/>
      </tp>
      <tp t="s">
        <v>#N/A Requesting Data...3438573561</v>
        <stp/>
        <stp>BDP|2049786874550997590</stp>
        <tr r="Q39" s="2"/>
        <tr r="Q72" s="2"/>
      </tp>
      <tp t="s">
        <v>#N/A Requesting Data...2824153539</v>
        <stp/>
        <stp>BDP|7040394254145502340</stp>
        <tr r="K195" s="1"/>
      </tp>
      <tp t="s">
        <v>#N/A Requesting Data...2557624259</v>
        <stp/>
        <stp>BDP|5264196312337022552</stp>
        <tr r="AS77" s="1"/>
        <tr r="L77" s="1"/>
        <tr r="AS171" s="1"/>
        <tr r="L171" s="1"/>
      </tp>
      <tp t="s">
        <v>#N/A Requesting Data...2512364024</v>
        <stp/>
        <stp>BDP|6985967292610631179</stp>
        <tr r="AH102" s="3"/>
        <tr r="AH102" s="3"/>
        <tr r="AH102" s="3"/>
      </tp>
      <tp t="s">
        <v>#N/A Requesting Data...2229386684</v>
        <stp/>
        <stp>BDP|3621599457881450504</stp>
        <tr r="H22" s="3"/>
        <tr r="H22" s="3"/>
        <tr r="H22" s="3"/>
      </tp>
      <tp t="s">
        <v>#N/A Requesting Data...3223913940</v>
        <stp/>
        <stp>BDP|4842650143047362617</stp>
        <tr r="AD110" s="3"/>
        <tr r="AD110" s="3"/>
        <tr r="AD110" s="3"/>
        <tr r="AD106" s="3"/>
        <tr r="AD106" s="3"/>
        <tr r="AD106" s="3"/>
        <tr r="AD107" s="3"/>
        <tr r="AD107" s="3"/>
        <tr r="AD107" s="3"/>
        <tr r="AD108" s="3"/>
        <tr r="AD108" s="3"/>
        <tr r="AD108" s="3"/>
        <tr r="AD109" s="3"/>
        <tr r="AD109" s="3"/>
        <tr r="AD109" s="3"/>
      </tp>
      <tp t="s">
        <v>#N/A Requesting Data...785547759</v>
        <stp/>
        <stp>BDP|5515606488874398823</stp>
        <tr r="Q59" s="3"/>
        <tr r="Q87" s="3"/>
        <tr r="Q99" s="3"/>
      </tp>
      <tp t="s">
        <v>#N/A Requesting Data...3217116623</v>
        <stp/>
        <stp>BDP|8565634782059807806</stp>
        <tr r="V163" s="1"/>
      </tp>
      <tp t="s">
        <v>#N/A Requesting Data...3772285091</v>
        <stp/>
        <stp>BDP|6317575431710937707</stp>
        <tr r="L9" s="3"/>
      </tp>
      <tp t="s">
        <v>#N/A Requesting Data...4224417561</v>
        <stp/>
        <stp>BDP|8952528252419194647</stp>
        <tr r="AS66" s="2"/>
      </tp>
      <tp t="s">
        <v>#N/A Requesting Data...1896362985</v>
        <stp/>
        <stp>BDP|2843205006443700452</stp>
        <tr r="Q158" s="1"/>
        <tr r="Q41" s="1"/>
      </tp>
      <tp t="s">
        <v>#N/A Requesting Data...2838504888</v>
        <stp/>
        <stp>BDP|9917836243284071655</stp>
        <tr r="AR38" s="3"/>
        <tr r="AR38" s="3"/>
        <tr r="AR38" s="3"/>
      </tp>
      <tp t="s">
        <v>#N/A Requesting Data...3814332096</v>
        <stp/>
        <stp>BDP|9152771087471856053</stp>
        <tr r="AU97" s="3"/>
        <tr r="AU97" s="3"/>
      </tp>
      <tp t="s">
        <v>#N/A Requesting Data...1144257384</v>
        <stp/>
        <stp>BDP|2436094414362140659</stp>
        <tr r="AA145" s="1"/>
      </tp>
      <tp t="s">
        <v>#N/A Requesting Data...1394660743</v>
        <stp/>
        <stp>BDP|4164321117930132184</stp>
        <tr r="AE118" s="1"/>
        <tr r="AE184" s="1"/>
      </tp>
      <tp t="s">
        <v>#N/A Requesting Data...2823520999</v>
        <stp/>
        <stp>BDP|5205564508843860493</stp>
        <tr r="X125" s="1"/>
      </tp>
      <tp t="s">
        <v>#N/A Requesting Data...3735036894</v>
        <stp/>
        <stp>BDP|8345644340164997931</stp>
        <tr r="X192" s="1"/>
      </tp>
      <tp t="s">
        <v>#N/A Requesting Data...2039341709</v>
        <stp/>
        <stp>BDP|3493930964018913370</stp>
        <tr r="AD15" s="2"/>
        <tr r="AD15" s="2"/>
        <tr r="AD15" s="2"/>
      </tp>
      <tp t="s">
        <v>#N/A Requesting Data...1039083979</v>
        <stp/>
        <stp>BDP|4254217014062393290</stp>
        <tr r="K30" s="2"/>
        <tr r="K30" s="2"/>
        <tr r="K30" s="2"/>
      </tp>
      <tp t="s">
        <v>#N/A Requesting Data...4036617679</v>
        <stp/>
        <stp>BDP|8563045815736870818</stp>
        <tr r="X19" s="1"/>
        <tr r="X57" s="1"/>
      </tp>
      <tp t="s">
        <v>#N/A Requesting Data...2431744973</v>
        <stp/>
        <stp>BDP|5242200878905028272</stp>
        <tr r="Q77" s="1"/>
        <tr r="Q171" s="1"/>
      </tp>
      <tp t="s">
        <v>#N/A Requesting Data...1294172035</v>
        <stp/>
        <stp>BDP|1297492607272222037</stp>
        <tr r="AS53" s="3"/>
        <tr r="AS53" s="3"/>
        <tr r="AS53" s="3"/>
      </tp>
      <tp t="s">
        <v>#N/A Requesting Data...2266938604</v>
        <stp/>
        <stp>BDP|4212535054726193596</stp>
        <tr r="K154" s="1"/>
      </tp>
      <tp t="s">
        <v>#N/A Requesting Data...1429706254</v>
        <stp/>
        <stp>BDP|3353862668142602869</stp>
        <tr r="N85" s="2"/>
        <tr r="N85" s="2"/>
      </tp>
      <tp t="s">
        <v>#N/A Requesting Data...3403721845</v>
        <stp/>
        <stp>BDP|7430284945807076147</stp>
        <tr r="AL68" s="2"/>
        <tr r="AL131" s="2"/>
        <tr r="AL153" s="2"/>
      </tp>
      <tp t="s">
        <v>#N/A Requesting Data...3578658609</v>
        <stp/>
        <stp>BDP|3328000522880971653</stp>
        <tr r="AT3" s="3"/>
        <tr r="AT3" s="3"/>
        <tr r="AT51" s="3"/>
        <tr r="AT51" s="3"/>
        <tr r="AT64" s="3"/>
        <tr r="AT64" s="3"/>
        <tr r="AT74" s="3"/>
        <tr r="AT74" s="3"/>
      </tp>
      <tp t="s">
        <v>#N/A Requesting Data...4029130671</v>
        <stp/>
        <stp>BDP|4503389432083178030</stp>
        <tr r="I16" s="1"/>
        <tr r="I175" s="1"/>
      </tp>
      <tp t="s">
        <v>#N/A Requesting Data...2900438965</v>
        <stp/>
        <stp>BDP|9065648195424581592</stp>
        <tr r="AK4" s="1"/>
        <tr r="AK4" s="1"/>
        <tr r="AK4" s="1"/>
      </tp>
      <tp t="s">
        <v>#N/A Requesting Data...899974923</v>
        <stp/>
        <stp>BDP|9768328201505034898</stp>
        <tr r="X173" s="1"/>
      </tp>
      <tp t="s">
        <v>#N/A Requesting Data...2164666105</v>
        <stp/>
        <stp>BDP|4928071943565347231</stp>
        <tr r="V95" s="1"/>
      </tp>
      <tp t="s">
        <v>#N/A Requesting Data...2190790736</v>
        <stp/>
        <stp>BDP|7128096886580751846</stp>
        <tr r="AH105" s="2"/>
      </tp>
      <tp t="s">
        <v>#N/A Requesting Data...4017673486</v>
        <stp/>
        <stp>BDP|3333091823612663426</stp>
        <tr r="AS145" s="1"/>
        <tr r="L145" s="1"/>
        <tr r="L145" s="1"/>
      </tp>
      <tp t="s">
        <v>#N/A Requesting Data...4274332828</v>
        <stp/>
        <stp>BDP|6607143414606822730</stp>
        <tr r="W145" s="1"/>
      </tp>
      <tp t="s">
        <v>#N/A Requesting Data...2794872988</v>
        <stp/>
        <stp>BDP|1178398548069982840</stp>
        <tr r="AI39" s="3"/>
        <tr r="AI39" s="3"/>
        <tr r="AI39" s="3"/>
      </tp>
      <tp t="s">
        <v>#N/A Requesting Data...4215987280</v>
        <stp/>
        <stp>BDP|1951690767960646631</stp>
        <tr r="AS19" s="1"/>
        <tr r="AS57" s="1"/>
      </tp>
      <tp t="s">
        <v>#N/A Requesting Data...3517700771</v>
        <stp/>
        <stp>BDP|1596727616065101526</stp>
        <tr r="AR72" s="3"/>
        <tr r="AR72" s="3"/>
        <tr r="AR72" s="3"/>
        <tr r="AR83" s="3"/>
        <tr r="AR83" s="3"/>
        <tr r="AR83" s="3"/>
        <tr r="AR92" s="3"/>
        <tr r="AR92" s="3"/>
        <tr r="AR92" s="3"/>
      </tp>
      <tp t="s">
        <v>#N/A Requesting Data...2470138189</v>
        <stp/>
        <stp>BDP|7592718527573989684</stp>
        <tr r="M207" s="1"/>
        <tr r="M207" s="1"/>
      </tp>
      <tp t="s">
        <v>#N/A Requesting Data...1523364607</v>
        <stp/>
        <stp>BDP|4568218823281643230</stp>
        <tr r="N18" s="3"/>
        <tr r="N18" s="3"/>
      </tp>
      <tp t="s">
        <v>#N/A Requesting Data...3190172195</v>
        <stp/>
        <stp>BDP|2738634204593186031</stp>
        <tr r="BC192" s="2"/>
      </tp>
      <tp t="s">
        <v>#N/A Requesting Data...3140323423</v>
        <stp/>
        <stp>BDP|8000238114505328964</stp>
        <tr r="H48" s="1"/>
        <tr r="H48" s="1"/>
      </tp>
      <tp t="s">
        <v>#N/A Requesting Data...3195607237</v>
        <stp/>
        <stp>BDP|5313303275950362677</stp>
        <tr r="V37" s="2"/>
        <tr r="V70" s="2"/>
      </tp>
      <tp t="s">
        <v>#N/A Requesting Data...3627423509</v>
        <stp/>
        <stp>BDP|5369285328415151708</stp>
        <tr r="AG82" s="3"/>
        <tr r="AG82" s="3"/>
        <tr r="AG82" s="3"/>
      </tp>
      <tp t="s">
        <v>#N/A Requesting Data...3251033353</v>
        <stp/>
        <stp>BDP|4358309016555373443</stp>
        <tr r="AV22" s="2"/>
        <tr r="AV22" s="2"/>
        <tr r="AV210" s="2"/>
        <tr r="AV210" s="2"/>
        <tr r="AV211" s="2"/>
        <tr r="AV211" s="2"/>
      </tp>
      <tp t="s">
        <v>#N/A Requesting Data...3824355591</v>
        <stp/>
        <stp>BDP|5868933084466581584</stp>
        <tr r="AT80" s="1"/>
      </tp>
      <tp t="s">
        <v>#N/A Requesting Data...3715700103</v>
        <stp/>
        <stp>BDP|8705624685490041129</stp>
        <tr r="E8" s="9"/>
      </tp>
      <tp t="s">
        <v>#N/A Requesting Data...4226562167</v>
        <stp/>
        <stp>BDP|5935157092833852945</stp>
        <tr r="AE6" s="1"/>
        <tr r="AE208" s="1"/>
      </tp>
      <tp t="s">
        <v>#N/A Requesting Data...1694521296</v>
        <stp/>
        <stp>BDP|4636351005474483402</stp>
        <tr r="AS11" s="3"/>
        <tr r="AS11" s="3"/>
        <tr r="AS11" s="3"/>
      </tp>
      <tp t="s">
        <v>#N/A Requesting Data...3557986455</v>
        <stp/>
        <stp>BDP|5934295313204193502</stp>
        <tr r="Y165" s="1"/>
      </tp>
      <tp t="s">
        <v>#N/A Requesting Data...2981446097</v>
        <stp/>
        <stp>BDP|1005227774981338272</stp>
        <tr r="AK18" s="3"/>
        <tr r="AK18" s="3"/>
      </tp>
      <tp t="s">
        <v>#N/A Requesting Data...3664281338</v>
        <stp/>
        <stp>BDP|5665711819832996659</stp>
        <tr r="AF102" s="2"/>
        <tr r="AF102" s="2"/>
        <tr r="AF102" s="2"/>
      </tp>
      <tp t="s">
        <v>#N/A Requesting Data...2752477703</v>
        <stp/>
        <stp>BDP|9067881916926937152</stp>
        <tr r="AI11" s="2"/>
      </tp>
      <tp t="s">
        <v>#N/A Requesting Data...1830598393</v>
        <stp/>
        <stp>BDP|4882391601358079823</stp>
        <tr r="X159" s="1"/>
      </tp>
      <tp t="s">
        <v>#N/A Requesting Data...3676440509</v>
        <stp/>
        <stp>BDP|4762597587349353786</stp>
        <tr r="Y47" s="5"/>
        <tr r="Y47" s="5"/>
        <tr r="Y47" s="5"/>
      </tp>
      <tp t="s">
        <v>#N/A Requesting Data...3413264857</v>
        <stp/>
        <stp>BDP|7666975506349046055</stp>
        <tr r="AE91" s="1"/>
        <tr r="AE122" s="1"/>
      </tp>
      <tp t="s">
        <v>#N/A Requesting Data...776003094</v>
        <stp/>
        <stp>BDP|3056074665606113417</stp>
        <tr r="AV31" s="2"/>
        <tr r="AV31" s="2"/>
      </tp>
      <tp t="s">
        <v>#N/A Requesting Data...4249743245</v>
        <stp/>
        <stp>BDP|5966926279069350535</stp>
        <tr r="N127" s="1"/>
      </tp>
      <tp t="s">
        <v>#N/A Requesting Data...4260491095</v>
        <stp/>
        <stp>BDP|8253161240612520833</stp>
        <tr r="I116" s="1"/>
      </tp>
      <tp t="s">
        <v>#N/A Requesting Data...2735292438</v>
        <stp/>
        <stp>BDP|3528417436754908791</stp>
        <tr r="Y20" s="5"/>
        <tr r="Y20" s="5"/>
        <tr r="Y20" s="5"/>
      </tp>
      <tp t="s">
        <v>#N/A Requesting Data...1179721502</v>
        <stp/>
        <stp>BDP|2659923965253516966</stp>
        <tr r="AG46" s="3"/>
        <tr r="AG46" s="3"/>
        <tr r="AG46" s="3"/>
      </tp>
      <tp t="s">
        <v>#N/A Requesting Data...2236569953</v>
        <stp/>
        <stp>BDP|6839607808207527076</stp>
        <tr r="AE49" s="3"/>
        <tr r="AE49" s="3"/>
        <tr r="AE49" s="3"/>
      </tp>
      <tp t="s">
        <v>#N/A Requesting Data...3067395354</v>
        <stp/>
        <stp>BDP|2781514746401188532</stp>
        <tr r="AL203" s="2"/>
        <tr r="AL204" s="2"/>
      </tp>
      <tp t="s">
        <v>#N/A Requesting Data...4195646501</v>
        <stp/>
        <stp>BDP|5169622984579502505</stp>
        <tr r="AK23" s="3"/>
        <tr r="AK23" s="3"/>
      </tp>
      <tp t="s">
        <v>#N/A Requesting Data...748201733</v>
        <stp/>
        <stp>BDP|1960390537467720127</stp>
        <tr r="F29" s="5"/>
      </tp>
      <tp t="s">
        <v>#N/A Requesting Data...4263208387</v>
        <stp/>
        <stp>BDP|2624012115717438343</stp>
        <tr r="F56" s="3"/>
        <tr r="F68" s="3"/>
      </tp>
      <tp t="s">
        <v>#N/A Requesting Data...3216320035</v>
        <stp/>
        <stp>BDP|9990039928705316930</stp>
        <tr r="AE46" s="3"/>
        <tr r="AE46" s="3"/>
        <tr r="AE46" s="3"/>
      </tp>
      <tp t="s">
        <v>#N/A Requesting Data...2466685355</v>
        <stp/>
        <stp>BDP|3543565500961485048</stp>
        <tr r="AO37" s="2"/>
        <tr r="AO70" s="2"/>
      </tp>
      <tp t="s">
        <v>#N/A Requesting Data...4173717632</v>
        <stp/>
        <stp>BDP|2107179252771660010</stp>
        <tr r="Q167" s="1"/>
      </tp>
      <tp t="s">
        <v>#N/A Requesting Data...1779582678</v>
        <stp/>
        <stp>BDP|2536191054051218098</stp>
        <tr r="AI85" s="2"/>
      </tp>
      <tp t="s">
        <v>#N/A Requesting Data...3827998303</v>
        <stp/>
        <stp>BDP|3710225102420042649</stp>
        <tr r="AR61" s="2"/>
      </tp>
      <tp t="s">
        <v>#N/A Requesting Data...1439839678</v>
        <stp/>
        <stp>BDP|3498919685153742648</stp>
        <tr r="AU193" s="1"/>
        <tr r="AU193" s="1"/>
        <tr r="AU193" s="1"/>
      </tp>
      <tp t="s">
        <v>#N/A Requesting Data...1688861553</v>
        <stp/>
        <stp>BDP|3566789324677956630</stp>
        <tr r="AS13" s="3"/>
        <tr r="AS13" s="3"/>
        <tr r="AS13" s="3"/>
      </tp>
      <tp t="s">
        <v>#N/A Requesting Data...3814569349</v>
        <stp/>
        <stp>BDP|1237702850635089113</stp>
        <tr r="AK61" s="1"/>
        <tr r="AK61" s="1"/>
        <tr r="AK61" s="1"/>
      </tp>
      <tp t="s">
        <v>#N/A Requesting Data...1002441927</v>
        <stp/>
        <stp>BDP|4313854717788174239</stp>
        <tr r="Z120" s="1"/>
        <tr r="Z169" s="1"/>
      </tp>
      <tp t="s">
        <v>#N/A Requesting Data...3577193361</v>
        <stp/>
        <stp>BDP|5005291740351256588</stp>
        <tr r="F25" s="3"/>
      </tp>
      <tp t="s">
        <v>#N/A Requesting Data...3708905827</v>
        <stp/>
        <stp>BDP|2794960123849684777</stp>
        <tr r="AJ103" s="3"/>
        <tr r="AJ103" s="3"/>
        <tr r="AJ103" s="3"/>
      </tp>
      <tp t="s">
        <v>#N/A Requesting Data...3430205130</v>
        <stp/>
        <stp>BDP|1175562630029087943</stp>
        <tr r="L16" s="2"/>
        <tr r="L16" s="2"/>
        <tr r="L16" s="2"/>
        <tr r="L94" s="2"/>
        <tr r="L94" s="2"/>
        <tr r="L94" s="2"/>
        <tr r="L202" s="2"/>
        <tr r="L202" s="2"/>
        <tr r="L202" s="2"/>
        <tr r="L220" s="2"/>
        <tr r="L220" s="2"/>
        <tr r="L220" s="2"/>
        <tr r="L232" s="2"/>
        <tr r="L232" s="2"/>
        <tr r="L232" s="2"/>
      </tp>
      <tp t="s">
        <v>#N/A Requesting Data...3900141080</v>
        <stp/>
        <stp>BDP|5276360263621181657</stp>
        <tr r="AF205" s="2"/>
        <tr r="AF205" s="2"/>
        <tr r="AF205" s="2"/>
        <tr r="AF206" s="2"/>
        <tr r="AF206" s="2"/>
        <tr r="AF206" s="2"/>
      </tp>
      <tp t="s">
        <v>#N/A Requesting Data...3028858757</v>
        <stp/>
        <stp>BDP|1459703416051613176</stp>
        <tr r="AI112" s="2"/>
        <tr r="AI150" s="2"/>
        <tr r="AI217" s="2"/>
        <tr r="AI230" s="2"/>
      </tp>
      <tp t="s">
        <v>#N/A Requesting Data...3692933709</v>
        <stp/>
        <stp>BDP|6765038356944804094</stp>
        <tr r="N93" s="1"/>
      </tp>
      <tp t="s">
        <v>#N/A Requesting Data...4115366649</v>
        <stp/>
        <stp>BDP|1503523465321233431</stp>
        <tr r="AR36" s="3"/>
        <tr r="AR36" s="3"/>
        <tr r="AR36" s="3"/>
      </tp>
      <tp t="s">
        <v>#N/A Requesting Data...3965805943</v>
        <stp/>
        <stp>BDP|6015177406258127833</stp>
        <tr r="Q199" s="2"/>
      </tp>
      <tp t="s">
        <v>#N/A Requesting Data...2198785102</v>
        <stp/>
        <stp>BDP|6687116246226194230</stp>
        <tr r="Y196" s="1"/>
      </tp>
      <tp t="s">
        <v>#N/A Requesting Data...3002679454</v>
        <stp/>
        <stp>BDP|8017913642376569452</stp>
        <tr r="AU42" s="2"/>
        <tr r="AU42" s="2"/>
        <tr r="AU42" s="2"/>
        <tr r="AU76" s="2"/>
        <tr r="AU76" s="2"/>
        <tr r="AU76" s="2"/>
      </tp>
      <tp t="s">
        <v>#N/A Requesting Data...3154977220</v>
        <stp/>
        <stp>BDP|7307205920983293321</stp>
        <tr r="AD32" s="3"/>
        <tr r="AD32" s="3"/>
        <tr r="AD32" s="3"/>
      </tp>
      <tp t="s">
        <v>#N/A Requesting Data...3564274056</v>
        <stp/>
        <stp>BDP|7722272750926249119</stp>
        <tr r="H89" s="1"/>
        <tr r="H89" s="1"/>
        <tr r="H100" s="1"/>
        <tr r="H100" s="1"/>
        <tr r="H106" s="1"/>
        <tr r="H106" s="1"/>
        <tr r="H177" s="1"/>
        <tr r="H177" s="1"/>
      </tp>
      <tp t="s">
        <v>#N/A Requesting Data...2294681189</v>
        <stp/>
        <stp>BDP|5319210144427045355</stp>
        <tr r="M69" s="2"/>
        <tr r="M69" s="2"/>
        <tr r="M69" s="2"/>
        <tr r="M134" s="2"/>
        <tr r="M134" s="2"/>
        <tr r="M134" s="2"/>
        <tr r="M149" s="2"/>
        <tr r="M149" s="2"/>
        <tr r="M149" s="2"/>
        <tr r="M163" s="2"/>
        <tr r="M163" s="2"/>
        <tr r="M163" s="2"/>
        <tr r="M164" s="2"/>
        <tr r="M164" s="2"/>
        <tr r="M164" s="2"/>
      </tp>
      <tp t="s">
        <v>#N/A Requesting Data...3097708193</v>
        <stp/>
        <stp>BDP|3901480572341544650</stp>
        <tr r="Z166" s="1"/>
      </tp>
      <tp t="s">
        <v>#N/A Requesting Data...1791138910</v>
        <stp/>
        <stp>BDP|5737127443174610333</stp>
        <tr r="AO53" s="1"/>
      </tp>
      <tp t="s">
        <v>#N/A Requesting Data...4024476676</v>
        <stp/>
        <stp>BDP|5130281952267879200</stp>
        <tr r="AC142" s="2"/>
        <tr r="AC142" s="2"/>
      </tp>
      <tp t="s">
        <v>#N/A Requesting Data...1172691164</v>
        <stp/>
        <stp>BDP|4834173944743189599</stp>
        <tr r="I15" s="2"/>
      </tp>
      <tp t="s">
        <v>#N/A Requesting Data...749654953</v>
        <stp/>
        <stp>BDP|5198926564618195556</stp>
        <tr r="V178" s="1"/>
        <tr r="V74" s="1"/>
      </tp>
      <tp t="s">
        <v>#N/A Requesting Data...4279566998</v>
        <stp/>
        <stp>BDP|3205712102683458058</stp>
        <tr r="AS43" s="3"/>
        <tr r="AS43" s="3"/>
        <tr r="AS43" s="3"/>
        <tr r="AS61" s="3"/>
        <tr r="AS61" s="3"/>
        <tr r="AS61" s="3"/>
        <tr r="AS69" s="3"/>
        <tr r="AS69" s="3"/>
        <tr r="AS69" s="3"/>
        <tr r="AS77" s="3"/>
        <tr r="AS77" s="3"/>
        <tr r="AS77" s="3"/>
      </tp>
      <tp t="s">
        <v>#N/A Requesting Data...3192137385</v>
        <stp/>
        <stp>BDP|3759290008556690000</stp>
        <tr r="Q120" s="2"/>
        <tr r="Q184" s="2"/>
        <tr r="Q185" s="2"/>
      </tp>
      <tp t="s">
        <v>#N/A Requesting Data...2619084954</v>
        <stp/>
        <stp>BDP|9108647995450935198</stp>
        <tr r="AL31" s="1"/>
        <tr r="AL141" s="1"/>
        <tr r="AL203" s="1"/>
      </tp>
      <tp t="s">
        <v>#N/A Requesting Data...1766380577</v>
        <stp/>
        <stp>BDP|4257395751986962334</stp>
        <tr r="V23" s="3"/>
      </tp>
      <tp t="s">
        <v>#N/A Requesting Data...3944773223</v>
        <stp/>
        <stp>BDP|4231524635677096252</stp>
        <tr r="K31" s="1"/>
        <tr r="K141" s="1"/>
        <tr r="K203" s="1"/>
      </tp>
      <tp t="s">
        <v>#N/A Requesting Data...4078723209</v>
        <stp/>
        <stp>BDP|5976195138828053885</stp>
        <tr r="Z127" s="1"/>
      </tp>
      <tp t="s">
        <v>#N/A Requesting Data...2809631552</v>
        <stp/>
        <stp>BDP|9605476463934352810</stp>
        <tr r="Y151" s="1"/>
      </tp>
      <tp t="s">
        <v>#N/A Requesting Data...4127933486</v>
        <stp/>
        <stp>BDP|7295321342547729055</stp>
        <tr r="H165" s="1"/>
      </tp>
      <tp t="s">
        <v>#N/A Requesting Data...3042819585</v>
        <stp/>
        <stp>BDP|2521286836826380288</stp>
        <tr r="V168" s="2"/>
        <tr r="V169" s="2"/>
      </tp>
      <tp t="s">
        <v>#N/A Requesting Data...4251664035</v>
        <stp/>
        <stp>BDP|7986118966327880065</stp>
        <tr r="AS152" s="1"/>
        <tr r="L152" s="1"/>
        <tr r="L152" s="1"/>
      </tp>
      <tp t="s">
        <v>#N/A Requesting Data...1796417135</v>
        <stp/>
        <stp>BDP|6180258467586776342</stp>
        <tr r="AQ110" s="3"/>
        <tr r="AQ110" s="3"/>
        <tr r="AQ110" s="3"/>
        <tr r="AQ106" s="3"/>
        <tr r="AQ106" s="3"/>
        <tr r="AQ106" s="3"/>
        <tr r="AQ107" s="3"/>
        <tr r="AQ107" s="3"/>
        <tr r="AQ107" s="3"/>
        <tr r="AQ108" s="3"/>
        <tr r="AQ108" s="3"/>
        <tr r="AQ108" s="3"/>
        <tr r="AQ109" s="3"/>
        <tr r="AQ109" s="3"/>
        <tr r="AQ109" s="3"/>
      </tp>
      <tp t="s">
        <v>#N/A Requesting Data...3639897755</v>
        <stp/>
        <stp>BDP|2617346394728252746</stp>
        <tr r="AI58" s="3"/>
        <tr r="AI58" s="3"/>
        <tr r="AI58" s="3"/>
        <tr r="AI71" s="3"/>
        <tr r="AI71" s="3"/>
        <tr r="AI71" s="3"/>
      </tp>
      <tp t="s">
        <v>#N/A Requesting Data...2935136724</v>
        <stp/>
        <stp>BDP|6809686692428708651</stp>
        <tr r="H172" s="1"/>
      </tp>
      <tp t="s">
        <v>#N/A Requesting Data...2699894872</v>
        <stp/>
        <stp>BDP|5021523148741949231</stp>
        <tr r="AC105" s="2"/>
        <tr r="AC105" s="2"/>
      </tp>
      <tp t="s">
        <v>#N/A Requesting Data...3926154834</v>
        <stp/>
        <stp>BDP|3689370287639147679</stp>
        <tr r="E12" s="1"/>
        <tr r="E128" s="1"/>
      </tp>
      <tp t="s">
        <v>#N/A Requesting Data...2381852443</v>
        <stp/>
        <stp>BDP|6721413143708269973</stp>
        <tr r="AP114" s="2"/>
        <tr r="AP212" s="2"/>
        <tr r="AP215" s="2"/>
      </tp>
      <tp t="s">
        <v>#N/A Requesting Data...3154917266</v>
        <stp/>
        <stp>BDP|6828980495972212379</stp>
        <tr r="AH7" s="3"/>
        <tr r="AH7" s="3"/>
        <tr r="AH7" s="3"/>
      </tp>
      <tp t="s">
        <v>#N/A Requesting Data...3226220915</v>
        <stp/>
        <stp>BDP|8242954173243055245</stp>
        <tr r="M39" s="1"/>
        <tr r="M39" s="1"/>
      </tp>
      <tp t="s">
        <v>#N/A Requesting Data...3926817602</v>
        <stp/>
        <stp>BDP|9273981094589869767</stp>
        <tr r="AU111" s="1"/>
        <tr r="AU111" s="1"/>
        <tr r="AU111" s="1"/>
      </tp>
      <tp t="s">
        <v>#N/A Requesting Data...3019464817</v>
        <stp/>
        <stp>BDP|3402655343466206004</stp>
        <tr r="AQ119" s="2"/>
        <tr r="AQ160" s="2"/>
      </tp>
      <tp t="s">
        <v>#N/A Requesting Data...3969955317</v>
        <stp/>
        <stp>BDP|5734200654673671656</stp>
        <tr r="AO97" s="2"/>
      </tp>
      <tp t="s">
        <v>#N/A Requesting Data...3764268378</v>
        <stp/>
        <stp>BDP|6312831665526440915</stp>
        <tr r="AL14" s="2"/>
        <tr r="AL117" s="2"/>
      </tp>
      <tp t="s">
        <v>#N/A Requesting Data...3936947530</v>
        <stp/>
        <stp>BDP|1415147105520549703</stp>
        <tr r="AT100" s="3"/>
        <tr r="AT100" s="3"/>
        <tr r="AT85" s="3"/>
        <tr r="AT85" s="3"/>
      </tp>
      <tp t="s">
        <v>#N/A Requesting Data...3302676049</v>
        <stp/>
        <stp>BDP|2459563114130344157</stp>
        <tr r="F19" s="1"/>
        <tr r="F57" s="1"/>
      </tp>
      <tp t="s">
        <v>#N/A Requesting Data...3930244848</v>
        <stp/>
        <stp>BDP|9777731199334931441</stp>
        <tr r="AE29" s="1"/>
        <tr r="AE140" s="1"/>
        <tr r="AE201" s="1"/>
      </tp>
      <tp t="s">
        <v>#N/A Requesting Data...3196010496</v>
        <stp/>
        <stp>BDP|7546646934305130045</stp>
        <tr r="H207" s="2"/>
        <tr r="H207" s="2"/>
        <tr r="H207" s="2"/>
        <tr r="AT207" s="2"/>
        <tr r="AT207" s="2"/>
        <tr r="AT207" s="2"/>
      </tp>
      <tp t="s">
        <v>#N/A Requesting Data...2730951026</v>
        <stp/>
        <stp>BDP|2183141567502637049</stp>
        <tr r="BC5" s="2"/>
        <tr r="BC27" s="2"/>
        <tr r="BC101" s="2"/>
        <tr r="BC167" s="2"/>
      </tp>
      <tp t="s">
        <v>#N/A N/A</v>
        <stp/>
        <stp>BDP|4064277645271306415</stp>
        <tr r="AM103" s="1"/>
        <tr r="AM103" s="1"/>
        <tr r="AM104" s="1"/>
        <tr r="AM104" s="1"/>
        <tr r="AM110" s="1"/>
        <tr r="AM110" s="1"/>
        <tr r="AM117" s="1"/>
        <tr r="AM117" s="1"/>
        <tr r="AM181" s="1"/>
        <tr r="AM181" s="1"/>
      </tp>
      <tp t="s">
        <v>#N/A Requesting Data...4036781794</v>
        <stp/>
        <stp>BDP|4349258727941126201</stp>
        <tr r="AH234" s="2"/>
        <tr r="AH235" s="2"/>
        <tr r="AH236" s="2"/>
      </tp>
      <tp t="s">
        <v>#N/A Requesting Data...3781674136</v>
        <stp/>
        <stp>BDP|3197057691734399966</stp>
        <tr r="AC82" s="3"/>
        <tr r="AC82" s="3"/>
        <tr r="AC82" s="3"/>
      </tp>
      <tp t="s">
        <v>#N/A Requesting Data...2359210802</v>
        <stp/>
        <stp>BDP|6602593452597568699</stp>
        <tr r="M80" s="2"/>
        <tr r="M80" s="2"/>
        <tr r="M80" s="2"/>
      </tp>
      <tp t="s">
        <v>#N/A Requesting Data...3502499622</v>
        <stp/>
        <stp>BDP|2059035457361588102</stp>
        <tr r="K173" s="1"/>
      </tp>
      <tp t="s">
        <v>#N/A Requesting Data...1034324103</v>
        <stp/>
        <stp>BDP|7041735533320882492</stp>
        <tr r="AP58" s="2"/>
      </tp>
      <tp t="s">
        <v>#N/A Requesting Data...3940370280</v>
        <stp/>
        <stp>BDP|1367946582900155757</stp>
        <tr r="AS234" s="2"/>
        <tr r="AS235" s="2"/>
        <tr r="AS236" s="2"/>
      </tp>
      <tp t="s">
        <v>#N/A Requesting Data...982342924</v>
        <stp/>
        <stp>BDP|3740769827982177368</stp>
        <tr r="AV64" s="2"/>
        <tr r="AV64" s="2"/>
        <tr r="AV64" s="2"/>
      </tp>
      <tp t="s">
        <v>#N/A Requesting Data...3507160829</v>
        <stp/>
        <stp>BDP|5337636364416326468</stp>
        <tr r="AL79" s="2"/>
      </tp>
      <tp t="s">
        <v>#N/A Requesting Data...3292514823</v>
        <stp/>
        <stp>BDP|8978106979608492155</stp>
        <tr r="AG97" s="2"/>
        <tr r="AG97" s="2"/>
        <tr r="AG97" s="2"/>
      </tp>
      <tp t="s">
        <v>#N/A Requesting Data...2564870289</v>
        <stp/>
        <stp>BDP|4725718734156535162</stp>
        <tr r="N135" s="2"/>
        <tr r="N135" s="2"/>
        <tr r="N135" s="2"/>
      </tp>
      <tp t="s">
        <v>#N/A Requesting Data...3827839227</v>
        <stp/>
        <stp>BDP|4772050758923358581</stp>
        <tr r="L47" s="1"/>
        <tr r="L47" s="1"/>
        <tr r="AS47" s="1"/>
      </tp>
      <tp t="s">
        <v>#N/A Requesting Data...2767008921</v>
        <stp/>
        <stp>BDP|7841445737721891622</stp>
        <tr r="H64" s="1"/>
      </tp>
      <tp t="s">
        <v>#N/A Requesting Data...3927485378</v>
        <stp/>
        <stp>BDP|4790160675955494014</stp>
        <tr r="AP56" s="3"/>
        <tr r="AP56" s="3"/>
        <tr r="AP56" s="3"/>
        <tr r="AP68" s="3"/>
        <tr r="AP68" s="3"/>
        <tr r="AP68" s="3"/>
      </tp>
      <tp t="s">
        <v>#N/A Requesting Data...2572869645</v>
        <stp/>
        <stp>BDP|3977357948420699332</stp>
        <tr r="I152" s="2"/>
      </tp>
      <tp t="s">
        <v>#N/A Requesting Data...3729066769</v>
        <stp/>
        <stp>BDP|8760110730864303941</stp>
        <tr r="AD173" s="1"/>
      </tp>
      <tp t="s">
        <v>#N/A Requesting Data...1867134578</v>
        <stp/>
        <stp>BDP|6083562564426761446</stp>
        <tr r="Z87" s="1"/>
      </tp>
      <tp t="s">
        <v>#N/A Requesting Data...3660603414</v>
        <stp/>
        <stp>BDP|1381471921511178155</stp>
        <tr r="AG100" s="3"/>
        <tr r="AG100" s="3"/>
        <tr r="AG100" s="3"/>
        <tr r="AG85" s="3"/>
        <tr r="AG85" s="3"/>
        <tr r="AG85" s="3"/>
      </tp>
      <tp t="s">
        <v>#N/A Requesting Data...771140180</v>
        <stp/>
        <stp>BDP|3577139836575519344</stp>
        <tr r="AV14" s="3"/>
        <tr r="AV14" s="3"/>
      </tp>
      <tp t="s">
        <v>#N/A Requesting Data...3775225375</v>
        <stp/>
        <stp>BDP|8056186252338366388</stp>
        <tr r="Q9" s="2"/>
        <tr r="Q43" s="2"/>
        <tr r="Q77" s="2"/>
        <tr r="Q159" s="2"/>
        <tr r="Q172" s="2"/>
        <tr r="Q173" s="2"/>
      </tp>
      <tp t="s">
        <v>#N/A Requesting Data...4271161458</v>
        <stp/>
        <stp>BDP|7352210139777956639</stp>
        <tr r="E88" s="1"/>
        <tr r="E155" s="1"/>
      </tp>
      <tp t="s">
        <v>#N/A Requesting Data...3064130866</v>
        <stp/>
        <stp>BDP|6580079062401407654</stp>
        <tr r="AJ87" s="2"/>
        <tr r="AJ143" s="2"/>
      </tp>
      <tp t="s">
        <v>#N/A Requesting Data...3397293310</v>
        <stp/>
        <stp>BDP|8979103863849255198</stp>
        <tr r="N9" s="1"/>
        <tr r="N133" s="1"/>
      </tp>
      <tp t="s">
        <v>#N/A Requesting Data...4003109990</v>
        <stp/>
        <stp>BDP|9048447485073109112</stp>
        <tr r="AO6" s="3"/>
        <tr r="AO6" s="3"/>
        <tr r="AO6" s="3"/>
      </tp>
      <tp t="s">
        <v>#N/A N/A</v>
        <stp/>
        <stp>BDP|5603172221443763260</stp>
        <tr r="E115" s="1"/>
      </tp>
      <tp t="s">
        <v>#N/A Requesting Data...1530859888</v>
        <stp/>
        <stp>BDP|1664991692735552395</stp>
        <tr r="H21" s="1"/>
        <tr r="H21" s="1"/>
      </tp>
      <tp t="s">
        <v>#N/A Requesting Data...3237978511</v>
        <stp/>
        <stp>BDP|7754670131190870583</stp>
        <tr r="AM85" s="3"/>
        <tr r="AM85" s="3"/>
        <tr r="AM85" s="3"/>
        <tr r="AM100" s="3"/>
        <tr r="AM100" s="3"/>
        <tr r="AM100" s="3"/>
      </tp>
      <tp t="s">
        <v>#N/A Requesting Data...2911663160</v>
        <stp/>
        <stp>BDP|4347073664181440452</stp>
        <tr r="Q176" s="2"/>
      </tp>
      <tp t="s">
        <v>#N/A Requesting Data...3018410982</v>
        <stp/>
        <stp>BDP|3950787367011625413</stp>
        <tr r="Q41" s="3"/>
        <tr r="Q60" s="3"/>
        <tr r="Q42" s="3"/>
        <tr r="Q33" s="3"/>
        <tr r="Q75" s="3"/>
        <tr r="Q50" s="3"/>
      </tp>
      <tp t="s">
        <v>#N/A Requesting Data...2737588281</v>
        <stp/>
        <stp>BDP|1028460775075729053</stp>
        <tr r="Q57" s="2"/>
      </tp>
      <tp t="s">
        <v>#N/A Requesting Data...1752249968</v>
        <stp/>
        <stp>BDP|5921585787149207654</stp>
        <tr r="BC18" s="3"/>
      </tp>
      <tp t="s">
        <v>#N/A Requesting Data...2739955422</v>
        <stp/>
        <stp>BDP|5606621420293745525</stp>
        <tr r="AD70" s="1"/>
      </tp>
      <tp t="s">
        <v>#N/A Requesting Data...1676586696</v>
        <stp/>
        <stp>BDP|2242364179933994255</stp>
        <tr r="AD42" s="2"/>
        <tr r="AD42" s="2"/>
        <tr r="AD42" s="2"/>
        <tr r="AD76" s="2"/>
        <tr r="AD76" s="2"/>
        <tr r="AD76" s="2"/>
      </tp>
      <tp t="s">
        <v>#N/A Requesting Data...3972107672</v>
        <stp/>
        <stp>BDP|8493387954348992101</stp>
        <tr r="H86" s="2"/>
        <tr r="H86" s="2"/>
        <tr r="H86" s="2"/>
        <tr r="AT86" s="2"/>
        <tr r="AT86" s="2"/>
        <tr r="AT86" s="2"/>
        <tr r="H222" s="2"/>
        <tr r="H222" s="2"/>
        <tr r="H222" s="2"/>
        <tr r="AT222" s="2"/>
        <tr r="AT222" s="2"/>
        <tr r="AT222" s="2"/>
      </tp>
      <tp t="s">
        <v>#N/A Requesting Data...4229366429</v>
        <stp/>
        <stp>BDP|4504730546686426651</stp>
        <tr r="D8" s="10"/>
        <tr r="D3" s="10"/>
      </tp>
      <tp t="s">
        <v>#N/A Requesting Data...1700698656</v>
        <stp/>
        <stp>BDP|4097345283890088868</stp>
        <tr r="J51" s="5"/>
      </tp>
      <tp t="s">
        <v>#N/A Requesting Data...2720119330</v>
        <stp/>
        <stp>BDP|5179522503701575641</stp>
        <tr r="K104" s="3"/>
        <tr r="K26" s="3"/>
      </tp>
      <tp t="s">
        <v>#N/A Requesting Data...3535764722</v>
        <stp/>
        <stp>BDP|3328755269164640185</stp>
        <tr r="AS5" s="1"/>
        <tr r="L5" s="1"/>
        <tr r="L5" s="1"/>
        <tr r="AS146" s="1"/>
        <tr r="L146" s="1"/>
        <tr r="L146" s="1"/>
      </tp>
      <tp t="s">
        <v>#N/A Requesting Data...3562890511</v>
        <stp/>
        <stp>BDP|4713167386472349850</stp>
        <tr r="J14" s="5"/>
      </tp>
      <tp t="s">
        <v>#N/A Requesting Data...3390093964</v>
        <stp/>
        <stp>BDP|6299442254180098035</stp>
        <tr r="AS90" s="2"/>
        <tr r="AS123" s="2"/>
        <tr r="AS174" s="2"/>
        <tr r="AS175" s="2"/>
      </tp>
      <tp t="s">
        <v>#N/A Requesting Data...4197875217</v>
        <stp/>
        <stp>BDP|5477170564340380524</stp>
        <tr r="H41" s="2"/>
        <tr r="H41" s="2"/>
        <tr r="H41" s="2"/>
        <tr r="AT41" s="2"/>
        <tr r="AT41" s="2"/>
        <tr r="AT41" s="2"/>
        <tr r="AT75" s="2"/>
        <tr r="AT75" s="2"/>
        <tr r="AT75" s="2"/>
        <tr r="H75" s="2"/>
        <tr r="H75" s="2"/>
        <tr r="H75" s="2"/>
        <tr r="H115" s="2"/>
        <tr r="H115" s="2"/>
        <tr r="H115" s="2"/>
        <tr r="AT115" s="2"/>
        <tr r="AT115" s="2"/>
        <tr r="AT115" s="2"/>
        <tr r="AT138" s="2"/>
        <tr r="AT138" s="2"/>
        <tr r="AT138" s="2"/>
        <tr r="H138" s="2"/>
        <tr r="H138" s="2"/>
        <tr r="H138" s="2"/>
        <tr r="AT200" s="2"/>
        <tr r="AT200" s="2"/>
        <tr r="AT200" s="2"/>
        <tr r="H200" s="2"/>
        <tr r="H200" s="2"/>
        <tr r="H200" s="2"/>
      </tp>
      <tp t="s">
        <v>#N/A Requesting Data...3889686844</v>
        <stp/>
        <stp>BDP|1389526576746628273</stp>
        <tr r="W134" s="2"/>
        <tr r="W149" s="2"/>
        <tr r="W163" s="2"/>
        <tr r="W164" s="2"/>
        <tr r="W69" s="2"/>
      </tp>
      <tp t="s">
        <v>#N/A Requesting Data...3084317954</v>
        <stp/>
        <stp>BDP|5881782965025724643</stp>
        <tr r="V100" s="3"/>
        <tr r="V85" s="3"/>
      </tp>
      <tp t="s">
        <v>#N/A Requesting Data...3981481921</v>
        <stp/>
        <stp>BDP|4350166229371330199</stp>
        <tr r="W47" s="3"/>
        <tr r="W73" s="3"/>
        <tr r="W96" s="3"/>
      </tp>
      <tp t="s">
        <v>#N/A Requesting Data...2232746950</v>
        <stp/>
        <stp>BDP|2307703732973075277</stp>
        <tr r="K121" s="2"/>
        <tr r="K121" s="2"/>
        <tr r="K121" s="2"/>
        <tr r="K186" s="2"/>
        <tr r="K186" s="2"/>
        <tr r="K186" s="2"/>
        <tr r="K187" s="2"/>
        <tr r="K187" s="2"/>
        <tr r="K187" s="2"/>
      </tp>
      <tp t="s">
        <v>#N/A Requesting Data...3839615466</v>
        <stp/>
        <stp>BDP|5479145056960218627</stp>
        <tr r="BC42" s="2"/>
        <tr r="BC76" s="2"/>
      </tp>
      <tp t="s">
        <v>#N/A Requesting Data...4195224526</v>
        <stp/>
        <stp>BDP|8442257631987452921</stp>
        <tr r="AU42" s="1"/>
        <tr r="AU42" s="1"/>
        <tr r="AU42" s="1"/>
      </tp>
      <tp t="s">
        <v>#N/A Requesting Data...2853850329</v>
        <stp/>
        <stp>BDP|5277014793923036868</stp>
        <tr r="Y130" s="5"/>
        <tr r="Y130" s="5"/>
        <tr r="Y130" s="5"/>
      </tp>
      <tp t="s">
        <v>#N/A Requesting Data...1366649562</v>
        <stp/>
        <stp>BDP|6820282163157765226</stp>
        <tr r="AR4" s="3"/>
        <tr r="AR4" s="3"/>
        <tr r="AR4" s="3"/>
      </tp>
      <tp t="s">
        <v>#N/A Requesting Data...4126889048</v>
        <stp/>
        <stp>BDP|2711011028930099781</stp>
        <tr r="AU98" s="3"/>
        <tr r="AU98" s="3"/>
      </tp>
      <tp t="s">
        <v>#N/A Requesting Data...2433639700</v>
        <stp/>
        <stp>BDP|9308861563103008300</stp>
        <tr r="AD64" s="1"/>
      </tp>
      <tp t="s">
        <v>#N/A Requesting Data...3752572005</v>
        <stp/>
        <stp>BDP|2625843241319744026</stp>
        <tr r="N25" s="2"/>
        <tr r="N25" s="2"/>
        <tr r="N25" s="2"/>
        <tr r="N49" s="2"/>
        <tr r="N49" s="2"/>
        <tr r="N49" s="2"/>
        <tr r="N108" s="2"/>
        <tr r="N108" s="2"/>
        <tr r="N108" s="2"/>
        <tr r="N127" s="2"/>
        <tr r="N127" s="2"/>
        <tr r="N127" s="2"/>
        <tr r="N195" s="2"/>
        <tr r="N195" s="2"/>
        <tr r="N195" s="2"/>
      </tp>
      <tp t="s">
        <v>#N/A Requesting Data...4190399713</v>
        <stp/>
        <stp>BDP|1621112466001489038</stp>
        <tr r="AL128" s="2"/>
        <tr r="AL227" s="2"/>
      </tp>
      <tp t="s">
        <v>#N/A Requesting Data...3648376578</v>
        <stp/>
        <stp>BDP|2964364940441918304</stp>
        <tr r="Q48" s="2"/>
        <tr r="Q224" s="2"/>
      </tp>
      <tp t="s">
        <v>#N/A Requesting Data...3975335044</v>
        <stp/>
        <stp>BDP|4801071268132803793</stp>
        <tr r="AU126" s="1"/>
        <tr r="AU126" s="1"/>
        <tr r="AU126" s="1"/>
        <tr r="AU168" s="1"/>
        <tr r="AU168" s="1"/>
        <tr r="AU168" s="1"/>
      </tp>
      <tp t="s">
        <v>#N/A Requesting Data...1307391254</v>
        <stp/>
        <stp>BDP|3135447390621508861</stp>
        <tr r="E25" s="3"/>
      </tp>
      <tp t="s">
        <v>#N/A Requesting Data...3079506585</v>
        <stp/>
        <stp>BDP|1548408956201096655</stp>
        <tr r="Q61" s="5"/>
      </tp>
      <tp t="s">
        <v>#N/A Requesting Data...3073100735</v>
        <stp/>
        <stp>BDP|7224238293372482903</stp>
        <tr r="Q21" s="1"/>
      </tp>
      <tp t="s">
        <v>#N/A Requesting Data...2691665669</v>
        <stp/>
        <stp>BDP|4798358304488932893</stp>
        <tr r="J5" s="9"/>
      </tp>
      <tp t="s">
        <v>#N/A Requesting Data...3147149659</v>
        <stp/>
        <stp>BDP|5914613958777263646</stp>
        <tr r="F89" s="5"/>
      </tp>
      <tp t="s">
        <v>#N/A Requesting Data...1226336110</v>
        <stp/>
        <stp>BDP|4088663539802129486</stp>
        <tr r="E15" s="2"/>
      </tp>
      <tp t="s">
        <v>#N/A Requesting Data...1521920567</v>
        <stp/>
        <stp>BDP|7250451623507027124</stp>
        <tr r="H79" s="1"/>
        <tr r="H79" s="1"/>
      </tp>
      <tp t="s">
        <v>#N/A Requesting Data...2025423417</v>
        <stp/>
        <stp>BDP|2694962888522880661</stp>
        <tr r="H44" s="1"/>
      </tp>
      <tp t="s">
        <v>#N/A Requesting Data...1108801669</v>
        <stp/>
        <stp>BDP|4251248018868848806</stp>
        <tr r="AN45" s="3"/>
        <tr r="AN45" s="3"/>
        <tr r="AN45" s="3"/>
      </tp>
      <tp t="s">
        <v>#N/A Requesting Data...1245695100</v>
        <stp/>
        <stp>BDP|5893209329402618012</stp>
        <tr r="AN3" s="2"/>
      </tp>
      <tp t="s">
        <v>#N/A Requesting Data...2808706567</v>
        <stp/>
        <stp>BDP|4150449688607385884</stp>
        <tr r="AH19" s="2"/>
      </tp>
      <tp t="s">
        <v>#N/A Requesting Data...2931683201</v>
        <stp/>
        <stp>BDP|6875827283912646387</stp>
        <tr r="I145" s="1"/>
      </tp>
      <tp t="s">
        <v>#N/A Requesting Data...3142921240</v>
        <stp/>
        <stp>BDP|8535573887614593675</stp>
        <tr r="AR35" s="2"/>
      </tp>
      <tp t="s">
        <v>#N/A Requesting Data...4142303303</v>
        <stp/>
        <stp>BDP|2368732922036612639</stp>
        <tr r="AO182" s="1"/>
      </tp>
      <tp t="s">
        <v>#N/A Requesting Data...1709020173</v>
        <stp/>
        <stp>BDP|2447551614904022522</stp>
        <tr r="Y89" s="5"/>
        <tr r="Y89" s="5"/>
        <tr r="Y89" s="5"/>
      </tp>
      <tp t="s">
        <v>#N/A Requesting Data...3489870158</v>
        <stp/>
        <stp>BDP|2369878421159684649</stp>
        <tr r="AC91" s="2"/>
        <tr r="AC91" s="2"/>
      </tp>
      <tp t="s">
        <v>#N/A Requesting Data...884938486</v>
        <stp/>
        <stp>BDP|2607375511985472235</stp>
        <tr r="F16" s="1"/>
        <tr r="F175" s="1"/>
      </tp>
      <tp t="s">
        <v>#N/A Requesting Data...3134019077</v>
        <stp/>
        <stp>BDP|6523565557288326909</stp>
        <tr r="AQ139" s="2"/>
      </tp>
      <tp t="s">
        <v>#N/A Requesting Data...3629312931</v>
        <stp/>
        <stp>BDP|5985249883021995906</stp>
        <tr r="AF39" s="2"/>
        <tr r="AF39" s="2"/>
        <tr r="AF39" s="2"/>
        <tr r="AF72" s="2"/>
        <tr r="AF72" s="2"/>
        <tr r="AF72" s="2"/>
      </tp>
      <tp t="s">
        <v>#N/A Requesting Data...3100802080</v>
        <stp/>
        <stp>BDP|8722243033848107668</stp>
        <tr r="K151" s="1"/>
      </tp>
      <tp t="s">
        <v>#N/A Requesting Data...3095858019</v>
        <stp/>
        <stp>BDP|4709314737186330556</stp>
        <tr r="V55" s="3"/>
      </tp>
      <tp t="s">
        <v>#N/A Requesting Data...2793758210</v>
        <stp/>
        <stp>BDP|3221726391693239941</stp>
        <tr r="L55" s="2"/>
        <tr r="L55" s="2"/>
        <tr r="L55" s="2"/>
      </tp>
      <tp t="s">
        <v>#N/A Requesting Data...3706958690</v>
        <stp/>
        <stp>BDP|9303940671665742561</stp>
        <tr r="AS18" s="2"/>
      </tp>
      <tp t="s">
        <v>#N/A Requesting Data...3048562005</v>
        <stp/>
        <stp>BDP|3441655400724014664</stp>
        <tr r="AE195" s="1"/>
      </tp>
      <tp t="s">
        <v>#N/A Requesting Data...2298028455</v>
        <stp/>
        <stp>BDP|9930994859686957470</stp>
        <tr r="Q41" s="5"/>
      </tp>
      <tp t="s">
        <v>#N/A Requesting Data...3186608198</v>
        <stp/>
        <stp>BDP|8903796521359601301</stp>
        <tr r="AC34" s="3"/>
        <tr r="AC34" s="3"/>
        <tr r="AC34" s="3"/>
      </tp>
      <tp t="s">
        <v>#N/A Requesting Data...2666458381</v>
        <stp/>
        <stp>BDP|4771351270416409116</stp>
        <tr r="AD32" s="1"/>
        <tr r="AD142" s="1"/>
        <tr r="AD204" s="1"/>
      </tp>
      <tp t="s">
        <v>#N/A Requesting Data...2430172847</v>
        <stp/>
        <stp>BDP|7130497655593228284</stp>
        <tr r="I154" s="1"/>
      </tp>
      <tp t="s">
        <v>#N/A Requesting Data...2104748034</v>
        <stp/>
        <stp>BDP|9588073860318782026</stp>
        <tr r="V53" s="3"/>
      </tp>
      <tp t="s">
        <v>#N/A Requesting Data...3645168511</v>
        <stp/>
        <stp>BDP|3587314023507244214</stp>
        <tr r="F4" s="2"/>
        <tr r="F78" s="2"/>
        <tr r="F110" s="2"/>
        <tr r="F161" s="2"/>
        <tr r="F162" s="2"/>
        <tr r="F229" s="2"/>
      </tp>
      <tp t="s">
        <v>#N/A Requesting Data...4255123373</v>
        <stp/>
        <stp>BDP|7716218451902386500</stp>
        <tr r="F98" s="1"/>
        <tr r="F99" s="1"/>
        <tr r="F109" s="1"/>
        <tr r="F161" s="1"/>
      </tp>
      <tp t="s">
        <v>#N/A Requesting Data...3961761636</v>
        <stp/>
        <stp>BDP|2527564385961602947</stp>
        <tr r="AU157" s="1"/>
        <tr r="AU157" s="1"/>
        <tr r="AU157" s="1"/>
      </tp>
      <tp t="s">
        <v>#N/A Requesting Data...3973473197</v>
        <stp/>
        <stp>BDP|1718745544750106528</stp>
        <tr r="AD151" s="2"/>
        <tr r="AD151" s="2"/>
        <tr r="AD151" s="2"/>
      </tp>
      <tp t="s">
        <v>#N/A Requesting Data...933443752</v>
        <stp/>
        <stp>BDP|7998132109257548627</stp>
        <tr r="AU122" s="2"/>
        <tr r="AU122" s="2"/>
        <tr r="AU122" s="2"/>
        <tr r="AU183" s="2"/>
        <tr r="AU183" s="2"/>
        <tr r="AU183" s="2"/>
      </tp>
      <tp t="s">
        <v>#N/A Requesting Data...3794990393</v>
        <stp/>
        <stp>BDP|8986470197394478696</stp>
        <tr r="AH23" s="2"/>
        <tr r="AH95" s="2"/>
        <tr r="AH156" s="2"/>
        <tr r="AH225" s="2"/>
      </tp>
      <tp t="s">
        <v>#N/A Requesting Data...3755213821</v>
        <stp/>
        <stp>BDP|7009452585944768830</stp>
        <tr r="Q19" s="5"/>
      </tp>
      <tp t="s">
        <v>#N/A Requesting Data...3083099436</v>
        <stp/>
        <stp>BDP|8863236689690290542</stp>
        <tr r="AR26" s="2"/>
        <tr r="AR52" s="2"/>
      </tp>
      <tp t="s">
        <v>#N/A N/A</v>
        <stp/>
        <stp>BDP|7530408159340172193</stp>
        <tr r="N16" s="1"/>
        <tr r="N175" s="1"/>
      </tp>
      <tp t="s">
        <v>#N/A Requesting Data...3545733399</v>
        <stp/>
        <stp>BDP|3055500120241280263</stp>
        <tr r="M48" s="1"/>
        <tr r="M48" s="1"/>
      </tp>
      <tp t="s">
        <v>#N/A Requesting Data...1109776465</v>
        <stp/>
        <stp>BDP|3450179470165330742</stp>
        <tr r="Q57" s="5"/>
      </tp>
      <tp t="s">
        <v>#N/A Requesting Data...3037755824</v>
        <stp/>
        <stp>BDP|4328907926239809198</stp>
        <tr r="I36" s="2"/>
        <tr r="I126" s="2"/>
      </tp>
      <tp t="s">
        <v>#N/A Requesting Data...3826025197</v>
        <stp/>
        <stp>BDP|3765498765476692093</stp>
        <tr r="AL179" s="1"/>
      </tp>
      <tp t="s">
        <v>#N/A Requesting Data...959780660</v>
        <stp/>
        <stp>BDP|6983128191358809163</stp>
        <tr r="E25" s="9"/>
        <tr r="E26" s="9"/>
        <tr r="E27" s="9"/>
        <tr r="E28" s="9"/>
        <tr r="E29" s="9"/>
      </tp>
      <tp t="s">
        <v>#N/A Requesting Data...1720807743</v>
        <stp/>
        <stp>BDP|2013073049971289080</stp>
        <tr r="AI54" s="2"/>
      </tp>
      <tp t="s">
        <v>#N/A Requesting Data...2118419525</v>
        <stp/>
        <stp>BDP|7117690066512917237</stp>
        <tr r="L51" s="1"/>
        <tr r="L51" s="1"/>
        <tr r="AS51" s="1"/>
      </tp>
      <tp t="s">
        <v>#N/A Requesting Data...2653633865</v>
        <stp/>
        <stp>BDP|7906956567446722985</stp>
        <tr r="AQ20" s="2"/>
        <tr r="AQ158" s="2"/>
        <tr r="AQ209" s="2"/>
        <tr r="AQ231" s="2"/>
      </tp>
      <tp t="s">
        <v>#N/A Requesting Data...2935073862</v>
        <stp/>
        <stp>BDP|5751051620603024365</stp>
        <tr r="AP103" s="3"/>
        <tr r="AP103" s="3"/>
        <tr r="AP103" s="3"/>
      </tp>
      <tp t="s">
        <v>#N/A Requesting Data...2246001573</v>
        <stp/>
        <stp>BDP|7812249186709784391</stp>
        <tr r="H59" s="5"/>
      </tp>
      <tp t="s">
        <v>#N/A Requesting Data...1106589547</v>
        <stp/>
        <stp>BDP|8229303333527548806</stp>
        <tr r="N129" s="2"/>
        <tr r="N129" s="2"/>
        <tr r="N129" s="2"/>
      </tp>
      <tp t="s">
        <v>#N/A Requesting Data...2035494607</v>
        <stp/>
        <stp>BDP|9134450985190227276</stp>
        <tr r="H90" s="1"/>
        <tr r="H90" s="1"/>
      </tp>
      <tp t="s">
        <v>#N/A Requesting Data...3049241309</v>
        <stp/>
        <stp>BDP|4477173840337777106</stp>
        <tr r="AG64" s="3"/>
        <tr r="AG64" s="3"/>
        <tr r="AG64" s="3"/>
        <tr r="AG3" s="3"/>
        <tr r="AG3" s="3"/>
        <tr r="AG3" s="3"/>
        <tr r="AG51" s="3"/>
        <tr r="AG51" s="3"/>
        <tr r="AG51" s="3"/>
        <tr r="AG74" s="3"/>
        <tr r="AG74" s="3"/>
        <tr r="AG74" s="3"/>
      </tp>
      <tp t="s">
        <v>#N/A Requesting Data...1258680039</v>
        <stp/>
        <stp>BDP|9281077937114268951</stp>
        <tr r="V65" s="3"/>
      </tp>
      <tp t="s">
        <v>#N/A Requesting Data...1344571331</v>
        <stp/>
        <stp>BDP|1566795798961534940</stp>
        <tr r="K91" s="3"/>
      </tp>
      <tp t="s">
        <v>#N/A Requesting Data...3608488945</v>
        <stp/>
        <stp>BDP|2690932174922088943</stp>
        <tr r="AG199" s="2"/>
        <tr r="AG199" s="2"/>
        <tr r="AG199" s="2"/>
      </tp>
      <tp t="s">
        <v>#N/A Requesting Data...3251259712</v>
        <stp/>
        <stp>BDP|7103757795439287763</stp>
        <tr r="AO25" s="3"/>
        <tr r="AO25" s="3"/>
        <tr r="AO25" s="3"/>
      </tp>
      <tp t="s">
        <v>#N/A Requesting Data...4066518451</v>
        <stp/>
        <stp>BDP|8564358776069418277</stp>
        <tr r="AF57" s="2"/>
        <tr r="AF57" s="2"/>
        <tr r="AF57" s="2"/>
      </tp>
      <tp t="s">
        <v>#N/A Requesting Data...2834192362</v>
        <stp/>
        <stp>BDP|6581793170992833319</stp>
        <tr r="K38" s="2"/>
        <tr r="K38" s="2"/>
        <tr r="K38" s="2"/>
        <tr r="K71" s="2"/>
        <tr r="K71" s="2"/>
        <tr r="K71" s="2"/>
      </tp>
      <tp t="s">
        <v>#N/A Requesting Data...3421333616</v>
        <stp/>
        <stp>BDP|7473430473911677272</stp>
        <tr r="K16" s="1"/>
        <tr r="K175" s="1"/>
      </tp>
      <tp t="s">
        <v>#N/A Requesting Data...3244121543</v>
        <stp/>
        <stp>BDP|1761578050193067552</stp>
        <tr r="Y152" s="1"/>
      </tp>
      <tp t="s">
        <v>#N/A Requesting Data...4212906257</v>
        <stp/>
        <stp>BDP|8542419936990099876</stp>
        <tr r="I88" s="5"/>
      </tp>
      <tp t="s">
        <v>#N/A Requesting Data...3062704947</v>
        <stp/>
        <stp>BDP|2433249026111671456</stp>
        <tr r="AI23" s="2"/>
        <tr r="AI95" s="2"/>
        <tr r="AI156" s="2"/>
        <tr r="AI225" s="2"/>
      </tp>
      <tp t="s">
        <v>#N/A Requesting Data...3762663829</v>
        <stp/>
        <stp>BDP|5195015096733777843</stp>
        <tr r="E42" s="2"/>
        <tr r="E76" s="2"/>
      </tp>
      <tp t="s">
        <v>#N/A Requesting Data...1911108836</v>
        <stp/>
        <stp>BDP|4737474522047601219</stp>
        <tr r="AA101" s="1"/>
      </tp>
      <tp t="s">
        <v>#N/A Requesting Data...3124076332</v>
        <stp/>
        <stp>BDP|3314146664556552536</stp>
        <tr r="AK3" s="3"/>
        <tr r="AK3" s="3"/>
        <tr r="AK51" s="3"/>
        <tr r="AK51" s="3"/>
        <tr r="AK64" s="3"/>
        <tr r="AK64" s="3"/>
        <tr r="AK74" s="3"/>
        <tr r="AK74" s="3"/>
      </tp>
      <tp t="s">
        <v>#N/A Requesting Data...3316687357</v>
        <stp/>
        <stp>BDP|3141560155380270451</stp>
        <tr r="AE52" s="1"/>
      </tp>
      <tp t="s">
        <v>#N/A Requesting Data...3594792042</v>
        <stp/>
        <stp>BDP|7332541386208439502</stp>
        <tr r="K39" s="2"/>
        <tr r="K39" s="2"/>
        <tr r="K39" s="2"/>
        <tr r="K72" s="2"/>
        <tr r="K72" s="2"/>
        <tr r="K72" s="2"/>
      </tp>
      <tp t="s">
        <v>#N/A Requesting Data...894732141</v>
        <stp/>
        <stp>BDP|5292529405564961393</stp>
        <tr r="M36" s="3"/>
        <tr r="M36" s="3"/>
        <tr r="M36" s="3"/>
      </tp>
      <tp t="s">
        <v>#N/A Requesting Data...3556855978</v>
        <stp/>
        <stp>BDP|3495226873566223728</stp>
        <tr r="AV97" s="3"/>
        <tr r="AV97" s="3"/>
      </tp>
      <tp t="s">
        <v>#N/A Requesting Data...3289752982</v>
        <stp/>
        <stp>BDP|8206968514504299374</stp>
        <tr r="W18" s="1"/>
      </tp>
      <tp t="s">
        <v>#N/A Requesting Data...3082056709</v>
        <stp/>
        <stp>BDP|8409974632272722734</stp>
        <tr r="AR73" s="2"/>
        <tr r="AR111" s="2"/>
        <tr r="AR180" s="2"/>
        <tr r="AR181" s="2"/>
      </tp>
      <tp t="s">
        <v>#N/A Requesting Data...2364294238</v>
        <stp/>
        <stp>BDP|7417387289563859885</stp>
        <tr r="H25" s="1"/>
      </tp>
      <tp t="s">
        <v>#N/A Requesting Data...4117326866</v>
        <stp/>
        <stp>BDP|3656643522708116842</stp>
        <tr r="N31" s="2"/>
        <tr r="N31" s="2"/>
      </tp>
      <tp t="s">
        <v>#N/A Requesting Data...2261917948</v>
        <stp/>
        <stp>BDP|2056706615370376335</stp>
        <tr r="Y48" s="5"/>
        <tr r="Y48" s="5"/>
        <tr r="Y48" s="5"/>
      </tp>
      <tp t="s">
        <v>#N/A Requesting Data...2364922389</v>
        <stp/>
        <stp>BDP|5086164125689603808</stp>
        <tr r="AE110" s="3"/>
        <tr r="AE110" s="3"/>
        <tr r="AE110" s="3"/>
        <tr r="AE106" s="3"/>
        <tr r="AE106" s="3"/>
        <tr r="AE106" s="3"/>
        <tr r="AE107" s="3"/>
        <tr r="AE107" s="3"/>
        <tr r="AE107" s="3"/>
        <tr r="AE108" s="3"/>
        <tr r="AE108" s="3"/>
        <tr r="AE108" s="3"/>
        <tr r="AE109" s="3"/>
        <tr r="AE109" s="3"/>
        <tr r="AE109" s="3"/>
      </tp>
      <tp t="s">
        <v>#N/A Requesting Data...1129754646</v>
        <stp/>
        <stp>BDP|6189968608651208983</stp>
        <tr r="N151" s="1"/>
      </tp>
      <tp t="s">
        <v>#N/A Requesting Data...3604286180</v>
        <stp/>
        <stp>BDP|5913785140499468803</stp>
        <tr r="I33" s="5"/>
      </tp>
      <tp t="s">
        <v>#N/A Requesting Data...4175633492</v>
        <stp/>
        <stp>BDP|2006009485318867588</stp>
        <tr r="F157" s="2"/>
      </tp>
      <tp t="s">
        <v>#N/A Requesting Data...2598781326</v>
        <stp/>
        <stp>BDP|7377301401453076071</stp>
        <tr r="Z64" s="1"/>
      </tp>
      <tp t="s">
        <v>#N/A Requesting Data...1539113172</v>
        <stp/>
        <stp>BDP|1448342163783613004</stp>
        <tr r="AA24" s="1"/>
      </tp>
      <tp t="s">
        <v>#N/A Requesting Data...2651817187</v>
        <stp/>
        <stp>BDP|6332346565016068277</stp>
        <tr r="AN69" s="2"/>
        <tr r="AN134" s="2"/>
        <tr r="AN149" s="2"/>
        <tr r="AN163" s="2"/>
        <tr r="AN164" s="2"/>
      </tp>
      <tp t="s">
        <v>#N/A Requesting Data...2045640751</v>
        <stp/>
        <stp>BDP|9436741233298207244</stp>
        <tr r="H124" s="1"/>
        <tr r="H124" s="1"/>
      </tp>
      <tp t="s">
        <v>#N/A N/A</v>
        <stp/>
        <stp>BDP|6318652255737469524</stp>
        <tr r="J76" s="1"/>
      </tp>
      <tp t="s">
        <v>#N/A Requesting Data...3705735891</v>
        <stp/>
        <stp>BDP|5768242901892189262</stp>
        <tr r="AN27" s="3"/>
        <tr r="AN27" s="3"/>
        <tr r="AN27" s="3"/>
      </tp>
      <tp t="s">
        <v>#N/A Requesting Data...3379100632</v>
        <stp/>
        <stp>BDP|9184264962953902993</stp>
        <tr r="W69" s="1"/>
      </tp>
      <tp t="s">
        <v>#N/A Requesting Data...3900595542</v>
        <stp/>
        <stp>BDP|1701536636303996414</stp>
        <tr r="AD37" s="1"/>
        <tr r="AD170" s="1"/>
      </tp>
      <tp t="s">
        <v>#N/A N/A</v>
        <stp/>
        <stp>BDP|9091496286036155341</stp>
        <tr r="J87" s="1"/>
      </tp>
      <tp t="s">
        <v>#N/A Requesting Data...2870885673</v>
        <stp/>
        <stp>BDP|1887633861725710471</stp>
        <tr r="N84" s="3"/>
        <tr r="N84" s="3"/>
        <tr r="N84" s="3"/>
      </tp>
      <tp t="s">
        <v>#N/A Requesting Data...3388963097</v>
        <stp/>
        <stp>BDP|8273657897331257689</stp>
        <tr r="AI118" s="2"/>
        <tr r="AI171" s="2"/>
      </tp>
      <tp t="s">
        <v>#N/A Requesting Data...3448301751</v>
        <stp/>
        <stp>BDP|3089477238544617034</stp>
        <tr r="AH56" s="3"/>
        <tr r="AH56" s="3"/>
        <tr r="AH56" s="3"/>
        <tr r="AH68" s="3"/>
        <tr r="AH68" s="3"/>
        <tr r="AH68" s="3"/>
      </tp>
      <tp t="s">
        <v>#N/A Requesting Data...853067399</v>
        <stp/>
        <stp>BDP|2956462823942263647</stp>
        <tr r="AS84" s="1"/>
      </tp>
      <tp t="s">
        <v>#N/A Requesting Data...4202547521</v>
        <stp/>
        <stp>BDP|6652626398399063068</stp>
        <tr r="AU226" s="2"/>
        <tr r="AU226" s="2"/>
        <tr r="AU226" s="2"/>
      </tp>
      <tp t="s">
        <v>#N/A Requesting Data...3409674405</v>
        <stp/>
        <stp>BDP|6126573526791802027</stp>
        <tr r="AC25" s="2"/>
        <tr r="AC25" s="2"/>
        <tr r="AC49" s="2"/>
        <tr r="AC49" s="2"/>
        <tr r="AC108" s="2"/>
        <tr r="AC108" s="2"/>
        <tr r="AC127" s="2"/>
        <tr r="AC127" s="2"/>
        <tr r="AC195" s="2"/>
        <tr r="AC195" s="2"/>
      </tp>
      <tp t="s">
        <v>#N/A Requesting Data...3936270898</v>
        <stp/>
        <stp>BDP|4304633428701070123</stp>
        <tr r="AM53" s="1"/>
        <tr r="AM53" s="1"/>
      </tp>
      <tp t="s">
        <v>#N/A Requesting Data...3154243179</v>
        <stp/>
        <stp>BDP|5928858078608785297</stp>
        <tr r="Q118" s="2"/>
        <tr r="Q171" s="2"/>
      </tp>
      <tp t="s">
        <v>#N/A Requesting Data...3843686169</v>
        <stp/>
        <stp>BDP|2560673713336356387</stp>
        <tr r="AM188" s="1"/>
      </tp>
      <tp t="s">
        <v>#N/A N/A</v>
        <stp/>
        <stp>BDP|1106593450751626040</stp>
        <tr r="N157" s="1"/>
      </tp>
      <tp t="s">
        <v>#N/A Requesting Data...1431939317</v>
        <stp/>
        <stp>BDP|2983786373957071599</stp>
        <tr r="AD103" s="3"/>
        <tr r="AD103" s="3"/>
        <tr r="AD103" s="3"/>
      </tp>
      <tp t="s">
        <v>#N/A Requesting Data...2724392217</v>
        <stp/>
        <stp>BDP|6400598171117065376</stp>
        <tr r="E112" s="2"/>
        <tr r="E150" s="2"/>
        <tr r="E217" s="2"/>
        <tr r="E230" s="2"/>
      </tp>
      <tp t="s">
        <v>#N/A Requesting Data...1735200455</v>
        <stp/>
        <stp>BDP|9293533296534540192</stp>
        <tr r="AS80" s="3"/>
        <tr r="AS80" s="3"/>
        <tr r="AS80" s="3"/>
      </tp>
      <tp t="s">
        <v>#N/A Requesting Data...3562923699</v>
        <stp/>
        <stp>BDP|5885340273287723631</stp>
        <tr r="BC13" s="3"/>
      </tp>
      <tp t="s">
        <v>#N/A Requesting Data...1154881771</v>
        <stp/>
        <stp>BDP|7435802828038090570</stp>
        <tr r="AU156" s="1"/>
        <tr r="AU156" s="1"/>
        <tr r="AU156" s="1"/>
      </tp>
      <tp t="s">
        <v>#N/A Requesting Data...3606576356</v>
        <stp/>
        <stp>BDP|5258513377112840578</stp>
        <tr r="F145" s="2"/>
      </tp>
      <tp t="s">
        <v>#N/A Requesting Data...1326036037</v>
        <stp/>
        <stp>BDP|4145482651237106229</stp>
        <tr r="AK57" s="2"/>
        <tr r="AK57" s="2"/>
        <tr r="AK57" s="2"/>
      </tp>
      <tp t="s">
        <v>#N/A Requesting Data...3224528982</v>
        <stp/>
        <stp>BDP|9033168588796177646</stp>
        <tr r="Q38" s="3"/>
      </tp>
      <tp t="s">
        <v>#N/A Requesting Data...1047520729</v>
        <stp/>
        <stp>BDP|1388967111569922064</stp>
        <tr r="Y206" s="1"/>
      </tp>
      <tp t="s">
        <v>#N/A Requesting Data...2602618347</v>
        <stp/>
        <stp>BDP|1480347988258276216</stp>
        <tr r="AA141" s="1"/>
        <tr r="AA203" s="1"/>
        <tr r="AA31" s="1"/>
      </tp>
      <tp t="s">
        <v>#N/A Requesting Data...3725718387</v>
        <stp/>
        <stp>BDP|2221570416400813608</stp>
        <tr r="AT123" s="1"/>
        <tr r="AT185" s="1"/>
      </tp>
      <tp t="s">
        <v>#N/A Requesting Data...988447533</v>
        <stp/>
        <stp>BDP|9150589150861229808</stp>
        <tr r="M5" s="2"/>
        <tr r="M5" s="2"/>
        <tr r="M5" s="2"/>
        <tr r="M27" s="2"/>
        <tr r="M27" s="2"/>
        <tr r="M27" s="2"/>
        <tr r="M101" s="2"/>
        <tr r="M101" s="2"/>
        <tr r="M101" s="2"/>
        <tr r="M166" s="2"/>
        <tr r="M166" s="2"/>
        <tr r="M166" s="2"/>
        <tr r="M167" s="2"/>
        <tr r="M167" s="2"/>
        <tr r="M167" s="2"/>
      </tp>
      <tp t="s">
        <v>#N/A Requesting Data...4116452803</v>
        <stp/>
        <stp>BDP|1308283446277497029</stp>
        <tr r="K17" s="2"/>
        <tr r="K17" s="2"/>
        <tr r="K17" s="2"/>
        <tr r="K107" s="2"/>
        <tr r="K107" s="2"/>
        <tr r="K107" s="2"/>
      </tp>
      <tp t="s">
        <v>#N/A Requesting Data...3966088696</v>
        <stp/>
        <stp>BDP|2232642387759228587</stp>
        <tr r="N48" s="1"/>
      </tp>
      <tp t="s">
        <v>#N/A Requesting Data...2466253924</v>
        <stp/>
        <stp>BDP|3157711185369605585</stp>
        <tr r="AS18" s="3"/>
        <tr r="AS18" s="3"/>
      </tp>
      <tp t="s">
        <v>#N/A Requesting Data...3697538398</v>
        <stp/>
        <stp>BDP|6925081615445902265</stp>
        <tr r="AG121" s="2"/>
        <tr r="AG121" s="2"/>
        <tr r="AG121" s="2"/>
        <tr r="AG186" s="2"/>
        <tr r="AG186" s="2"/>
        <tr r="AG186" s="2"/>
        <tr r="AG187" s="2"/>
        <tr r="AG187" s="2"/>
        <tr r="AG187" s="2"/>
      </tp>
      <tp t="s">
        <v>#N/A Requesting Data...3520148926</v>
        <stp/>
        <stp>BDP|9974857255071673543</stp>
        <tr r="W192" s="1"/>
      </tp>
      <tp t="s">
        <v>#N/A Requesting Data...3782873492</v>
        <stp/>
        <stp>BDP|6866783049067689249</stp>
        <tr r="AD201" s="2"/>
        <tr r="AD201" s="2"/>
        <tr r="AD201" s="2"/>
      </tp>
      <tp t="s">
        <v>#N/A Requesting Data...1373720442</v>
        <stp/>
        <stp>BDP|6102385941235643457</stp>
        <tr r="AS58" s="2"/>
      </tp>
      <tp t="s">
        <v>#N/A Requesting Data...2395392608</v>
        <stp/>
        <stp>BDP|3501372287789844167</stp>
        <tr r="M85" s="2"/>
        <tr r="M85" s="2"/>
      </tp>
      <tp t="s">
        <v>#N/A Requesting Data...4137500981</v>
        <stp/>
        <stp>BDP|3917129423116859685</stp>
        <tr r="AU132" s="2"/>
        <tr r="AU132" s="2"/>
        <tr r="AU132" s="2"/>
      </tp>
      <tp t="s">
        <v>#N/A Requesting Data...3510379798</v>
        <stp/>
        <stp>BDP|6922638398041223880</stp>
        <tr r="I47" s="3"/>
        <tr r="I47" s="3"/>
        <tr r="I47" s="3"/>
        <tr r="I73" s="3"/>
        <tr r="I73" s="3"/>
        <tr r="I73" s="3"/>
        <tr r="I96" s="3"/>
        <tr r="I96" s="3"/>
        <tr r="I96" s="3"/>
      </tp>
      <tp t="s">
        <v>#N/A Requesting Data...1129600819</v>
        <stp/>
        <stp>BDP|5844838723686275926</stp>
        <tr r="AL193" s="1"/>
      </tp>
      <tp t="s">
        <v>#N/A Requesting Data...2874123607</v>
        <stp/>
        <stp>BDP|5974328985328644603</stp>
        <tr r="AS119" s="2"/>
        <tr r="AS160" s="2"/>
      </tp>
      <tp t="s">
        <v>#N/A Requesting Data...1785396027</v>
        <stp/>
        <stp>BDP|5728346810153268499</stp>
        <tr r="AE197" s="1"/>
      </tp>
      <tp t="s">
        <v>#N/A Requesting Data...2956902787</v>
        <stp/>
        <stp>BDP|4189623870505322081</stp>
        <tr r="H183" s="1"/>
        <tr r="H183" s="1"/>
        <tr r="H28" s="1"/>
        <tr r="H28" s="1"/>
      </tp>
      <tp t="s">
        <v>#N/A Requesting Data...2628566760</v>
        <stp/>
        <stp>BDP|7600737845143889702</stp>
        <tr r="AG112" s="2"/>
        <tr r="AG112" s="2"/>
        <tr r="AG112" s="2"/>
        <tr r="AG150" s="2"/>
        <tr r="AG150" s="2"/>
        <tr r="AG150" s="2"/>
        <tr r="AG217" s="2"/>
        <tr r="AG217" s="2"/>
        <tr r="AG217" s="2"/>
        <tr r="AG230" s="2"/>
        <tr r="AG230" s="2"/>
        <tr r="AG230" s="2"/>
      </tp>
      <tp t="s">
        <v>#N/A Requesting Data...2777004015</v>
        <stp/>
        <stp>BDP|9833408296565560137</stp>
        <tr r="AK35" s="1"/>
        <tr r="AK35" s="1"/>
        <tr r="AK35" s="1"/>
        <tr r="AK139" s="1"/>
        <tr r="AK139" s="1"/>
        <tr r="AK139" s="1"/>
        <tr r="AK205" s="1"/>
        <tr r="AK205" s="1"/>
        <tr r="AK205" s="1"/>
      </tp>
      <tp t="s">
        <v>#N/A Requesting Data...3241171555</v>
        <stp/>
        <stp>BDP|8073982247885670014</stp>
        <tr r="AM105" s="1"/>
        <tr r="AM105" s="1"/>
        <tr r="AM160" s="1"/>
        <tr r="AM160" s="1"/>
      </tp>
      <tp t="s">
        <v>#N/A Requesting Data...3157262620</v>
        <stp/>
        <stp>BDP|2792316384470927939</stp>
        <tr r="Q113" s="1"/>
      </tp>
      <tp t="s">
        <v>#N/A Requesting Data...2656644048</v>
        <stp/>
        <stp>BDP|6047972895413318590</stp>
        <tr r="AV157" s="2"/>
        <tr r="AV157" s="2"/>
        <tr r="AV157" s="2"/>
      </tp>
      <tp t="s">
        <v>#N/A Requesting Data...3915254219</v>
        <stp/>
        <stp>BDP|5240647053062991449</stp>
        <tr r="K74" s="1"/>
        <tr r="K178" s="1"/>
      </tp>
      <tp t="s">
        <v>#N/A Requesting Data...2114291293</v>
        <stp/>
        <stp>BDP|4641083102075106154</stp>
        <tr r="L182" s="2"/>
        <tr r="L182" s="2"/>
        <tr r="L182" s="2"/>
      </tp>
      <tp t="s">
        <v>#N/A Requesting Data...3794531823</v>
        <stp/>
        <stp>BDP|2557250833563314082</stp>
        <tr r="N79" s="1"/>
      </tp>
      <tp t="s">
        <v>#N/A Requesting Data...3757830561</v>
        <stp/>
        <stp>BDP|6402475279217205205</stp>
        <tr r="AF29" s="2"/>
        <tr r="AF29" s="2"/>
        <tr r="AF29" s="2"/>
      </tp>
      <tp t="s">
        <v>#N/A Requesting Data...3149276541</v>
        <stp/>
        <stp>BDP|3956135403776205432</stp>
        <tr r="AS88" s="1"/>
        <tr r="AS155" s="1"/>
      </tp>
      <tp t="s">
        <v>#N/A N/A</v>
        <stp/>
        <stp>BDP|4866342352934703619</stp>
        <tr r="N150" s="1"/>
      </tp>
      <tp t="s">
        <v>#N/A Requesting Data...4043498580</v>
        <stp/>
        <stp>BDP|6007234832255956207</stp>
        <tr r="F70" s="1"/>
      </tp>
      <tp t="s">
        <v>#N/A Requesting Data...1741475703</v>
        <stp/>
        <stp>BDP|6878675500851174169</stp>
        <tr r="AL137" s="2"/>
      </tp>
      <tp t="s">
        <v>#N/A N/A</v>
        <stp/>
        <stp>BDP|6297326627656861178</stp>
        <tr r="J173" s="1"/>
      </tp>
      <tp t="s">
        <v>#N/A Requesting Data...3453031652</v>
        <stp/>
        <stp>BDP|6649584230332470223</stp>
        <tr r="AI100" s="2"/>
        <tr r="AI147" s="2"/>
        <tr r="AI165" s="2"/>
        <tr r="AI221" s="2"/>
      </tp>
      <tp t="s">
        <v>#N/A Requesting Data...1916607443</v>
        <stp/>
        <stp>BDP|2733144963312989705</stp>
        <tr r="BC98" s="3"/>
      </tp>
      <tp t="s">
        <v>#N/A Requesting Data...2572458373</v>
        <stp/>
        <stp>BDP|7370071122672811779</stp>
        <tr r="Q170" s="2"/>
      </tp>
      <tp t="s">
        <v>#N/A Requesting Data...3622312117</v>
        <stp/>
        <stp>BDP|5336033213302986633</stp>
        <tr r="AU182" s="2"/>
        <tr r="AU182" s="2"/>
        <tr r="AU182" s="2"/>
      </tp>
      <tp t="s">
        <v>#N/A Requesting Data...3782842161</v>
        <stp/>
        <stp>BDP|6870334652870663066</stp>
        <tr r="V98" s="3"/>
      </tp>
      <tp t="s">
        <v>#N/A Requesting Data...3710472412</v>
        <stp/>
        <stp>BDP|6915430895499668208</stp>
        <tr r="X100" s="1"/>
        <tr r="X106" s="1"/>
        <tr r="X89" s="1"/>
        <tr r="X177" s="1"/>
      </tp>
      <tp t="s">
        <v>#N/A Requesting Data...1056111285</v>
        <stp/>
        <stp>BDP|4103710343107394092</stp>
        <tr r="H47" s="1"/>
        <tr r="H47" s="1"/>
      </tp>
      <tp t="s">
        <v>#N/A Requesting Data...2086562274</v>
        <stp/>
        <stp>BDP|1216411233351104789</stp>
        <tr r="AA207" s="1"/>
      </tp>
      <tp t="s">
        <v>#N/A Requesting Data...3774837886</v>
        <stp/>
        <stp>BDP|1288477478584103650</stp>
        <tr r="Y69" s="1"/>
      </tp>
      <tp t="s">
        <v>#N/A Requesting Data...927465888</v>
        <stp/>
        <stp>BDP|4359363869391569009</stp>
        <tr r="I143" s="5"/>
        <tr r="I141" s="5"/>
        <tr r="I142" s="5"/>
        <tr r="I140" s="5"/>
        <tr r="I144" s="5"/>
        <tr r="I145" s="5"/>
        <tr r="I146" s="5"/>
      </tp>
      <tp t="s">
        <v>#N/A Requesting Data...3838454856</v>
        <stp/>
        <stp>BDP|3103696356376529628</stp>
        <tr r="AO85" s="1"/>
      </tp>
      <tp t="s">
        <v>#N/A Requesting Data...2846480417</v>
        <stp/>
        <stp>BDP|5468507203617714799</stp>
        <tr r="L153" s="1"/>
        <tr r="L153" s="1"/>
        <tr r="L191" s="1"/>
        <tr r="L191" s="1"/>
        <tr r="L8" s="1"/>
        <tr r="L8" s="1"/>
        <tr r="AS153" s="1"/>
        <tr r="AS191" s="1"/>
        <tr r="AS8" s="1"/>
      </tp>
      <tp t="s">
        <v>#N/A Requesting Data...2828398596</v>
        <stp/>
        <stp>BDP|2120533819441520779</stp>
        <tr r="AA159" s="1"/>
      </tp>
      <tp t="s">
        <v>#N/A Requesting Data...4055209039</v>
        <stp/>
        <stp>BDP|4945213220396779262</stp>
        <tr r="Y64" s="5"/>
        <tr r="Y64" s="5"/>
        <tr r="Y64" s="5"/>
      </tp>
      <tp t="s">
        <v>#N/A Requesting Data...3126593695</v>
        <stp/>
        <stp>BDP|4680119638787453122</stp>
        <tr r="K151" s="2"/>
        <tr r="K151" s="2"/>
        <tr r="K151" s="2"/>
      </tp>
      <tp t="s">
        <v>#N/A Requesting Data...3953737215</v>
        <stp/>
        <stp>BDP|4121604847056802077</stp>
        <tr r="Z47" s="1"/>
      </tp>
      <tp t="s">
        <v>#N/A Requesting Data...3764843519</v>
        <stp/>
        <stp>BDP|6616085657497202421</stp>
        <tr r="AU70" s="1"/>
        <tr r="AU70" s="1"/>
        <tr r="AU70" s="1"/>
      </tp>
      <tp t="s">
        <v>#N/A Requesting Data...879149726</v>
        <stp/>
        <stp>BDP|1786775004485881351</stp>
        <tr r="W123" s="2"/>
        <tr r="W174" s="2"/>
        <tr r="W175" s="2"/>
        <tr r="W90" s="2"/>
      </tp>
      <tp t="s">
        <v>#N/A Requesting Data...1993953894</v>
        <stp/>
        <stp>BDP|7375232836695651395</stp>
        <tr r="F48" s="5"/>
      </tp>
      <tp t="s">
        <v>#N/A Requesting Data...1270983792</v>
        <stp/>
        <stp>BDP|2855172402821793231</stp>
        <tr r="V79" s="2"/>
      </tp>
      <tp t="s">
        <v>#N/A Requesting Data...3503244133</v>
        <stp/>
        <stp>BDP|4011012135585513280</stp>
        <tr r="AP38" s="3"/>
        <tr r="AP38" s="3"/>
        <tr r="AP38" s="3"/>
      </tp>
      <tp t="s">
        <v>#N/A Requesting Data...4110146640</v>
        <stp/>
        <stp>BDP|4879585137130656280</stp>
        <tr r="N22" s="2"/>
        <tr r="N22" s="2"/>
        <tr r="N22" s="2"/>
        <tr r="N210" s="2"/>
        <tr r="N210" s="2"/>
        <tr r="N210" s="2"/>
        <tr r="N211" s="2"/>
        <tr r="N211" s="2"/>
        <tr r="N211" s="2"/>
      </tp>
      <tp t="s">
        <v>#N/A Requesting Data...2074845157</v>
        <stp/>
        <stp>BDP|9525957819366366736</stp>
        <tr r="V84" s="1"/>
      </tp>
      <tp t="s">
        <v>#N/A Requesting Data...848771658</v>
        <stp/>
        <stp>BDP|5400364349620332268</stp>
        <tr r="I6" s="8"/>
      </tp>
      <tp t="s">
        <v>#N/A Requesting Data...2589191355</v>
        <stp/>
        <stp>BDP|6585597695399724304</stp>
        <tr r="AA127" s="1"/>
      </tp>
      <tp t="s">
        <v>#N/A Requesting Data...2692574163</v>
        <stp/>
        <stp>BDP|2033441648980237202</stp>
        <tr r="Q88" s="5"/>
      </tp>
      <tp t="s">
        <v>#N/A Requesting Data...2956473144</v>
        <stp/>
        <stp>BDP|8503809279460060727</stp>
        <tr r="AL150" s="1"/>
      </tp>
      <tp t="s">
        <v>#N/A Requesting Data...3887877035</v>
        <stp/>
        <stp>BDP|9813431169922513997</stp>
        <tr r="AO34" s="3"/>
        <tr r="AO34" s="3"/>
      </tp>
      <tp t="s">
        <v>#N/A Requesting Data...3731637830</v>
        <stp/>
        <stp>BDP|3641725884445884962</stp>
        <tr r="AA25" s="1"/>
      </tp>
      <tp t="s">
        <v>#N/A Requesting Data...4169748957</v>
        <stp/>
        <stp>BDP|5542148659272234343</stp>
        <tr r="H29" s="3"/>
        <tr r="H29" s="3"/>
        <tr r="H29" s="3"/>
        <tr r="H35" s="3"/>
        <tr r="H35" s="3"/>
        <tr r="H35" s="3"/>
        <tr r="H62" s="3"/>
        <tr r="H62" s="3"/>
        <tr r="H62" s="3"/>
        <tr r="H89" s="3"/>
        <tr r="H89" s="3"/>
        <tr r="H89" s="3"/>
        <tr r="H95" s="3"/>
        <tr r="H95" s="3"/>
        <tr r="H95" s="3"/>
      </tp>
      <tp t="s">
        <v>#N/A Requesting Data...3424525399</v>
        <stp/>
        <stp>BDP|6959061866286313649</stp>
        <tr r="M9" s="1"/>
        <tr r="M9" s="1"/>
        <tr r="M133" s="1"/>
        <tr r="M133" s="1"/>
      </tp>
      <tp t="s">
        <v>#N/A N/A</v>
        <stp/>
        <stp>BDP|1659862688560419122</stp>
        <tr r="F103" s="1"/>
        <tr r="F104" s="1"/>
        <tr r="F110" s="1"/>
        <tr r="F117" s="1"/>
        <tr r="F181" s="1"/>
      </tp>
      <tp t="s">
        <v>#N/A Requesting Data...2729794638</v>
        <stp/>
        <stp>BDP|5959476811142368225</stp>
        <tr r="K10" s="1"/>
        <tr r="K134" s="1"/>
      </tp>
      <tp t="s">
        <v>#N/A Requesting Data...3462713109</v>
        <stp/>
        <stp>BDP|4153983502675201870</stp>
        <tr r="Q86" s="1"/>
        <tr r="Q119" s="1"/>
      </tp>
      <tp t="s">
        <v>#N/A Requesting Data...2638548033</v>
        <stp/>
        <stp>BDP|5414572033432771193</stp>
        <tr r="W102" s="3"/>
      </tp>
      <tp t="s">
        <v>#N/A Requesting Data...3670613198</v>
        <stp/>
        <stp>BDP|2129267622984396686</stp>
        <tr r="AN124" s="2"/>
        <tr r="AN188" s="2"/>
        <tr r="AN189" s="2"/>
      </tp>
      <tp t="s">
        <v>#N/A Requesting Data...2244524449</v>
        <stp/>
        <stp>BDP|7933387351063807267</stp>
        <tr r="L72" s="1"/>
        <tr r="L72" s="1"/>
        <tr r="AS72" s="1"/>
      </tp>
      <tp t="s">
        <v>#N/A Requesting Data...1551821804</v>
        <stp/>
        <stp>BDP|7876725534532132117</stp>
        <tr r="AL87" s="1"/>
      </tp>
      <tp t="s">
        <v>#N/A Requesting Data...906738493</v>
        <stp/>
        <stp>BDP|3532870847258223790</stp>
        <tr r="AM44" s="1"/>
        <tr r="AM44" s="1"/>
      </tp>
      <tp t="s">
        <v>#N/A Requesting Data...3275229645</v>
        <stp/>
        <stp>BDP|2881276974812334566</stp>
        <tr r="AJ21" s="3"/>
        <tr r="AJ21" s="3"/>
        <tr r="AJ21" s="3"/>
      </tp>
      <tp t="s">
        <v>#N/A Requesting Data...2213681186</v>
        <stp/>
        <stp>BDP|1841159703922030202</stp>
        <tr r="AS56" s="3"/>
        <tr r="AS56" s="3"/>
        <tr r="AS56" s="3"/>
        <tr r="AS68" s="3"/>
        <tr r="AS68" s="3"/>
        <tr r="AS68" s="3"/>
      </tp>
      <tp t="s">
        <v>#N/A Requesting Data...3662970211</v>
        <stp/>
        <stp>BDP|1807551084274530824</stp>
        <tr r="I111" s="1"/>
      </tp>
      <tp t="s">
        <v>#N/A Requesting Data...1750905823</v>
        <stp/>
        <stp>BDP|4454216322372912605</stp>
        <tr r="AO26" s="2"/>
        <tr r="AO52" s="2"/>
      </tp>
      <tp t="s">
        <v>#N/A Requesting Data...4287356558</v>
        <stp/>
        <stp>BDP|8863056997475721432</stp>
        <tr r="AT65" s="3"/>
        <tr r="AT65" s="3"/>
        <tr r="AT65" s="3"/>
      </tp>
      <tp t="s">
        <v>#N/A Requesting Data...4168142012</v>
        <stp/>
        <stp>BDP|1625292625889788837</stp>
        <tr r="Q130" s="2"/>
      </tp>
      <tp t="s">
        <v>#N/A Requesting Data...1417236099</v>
        <stp/>
        <stp>BDP|5737487971921182713</stp>
        <tr r="J10" s="9"/>
      </tp>
      <tp t="s">
        <v>#N/A Requesting Data...3094311352</v>
        <stp/>
        <stp>BDP|3945424678832474286</stp>
        <tr r="AT34" s="1"/>
        <tr r="AT138" s="1"/>
        <tr r="AT200" s="1"/>
      </tp>
      <tp t="s">
        <v>#N/A Requesting Data...3293669206</v>
        <stp/>
        <stp>BDP|8142597436438973688</stp>
        <tr r="AJ72" s="3"/>
        <tr r="AJ72" s="3"/>
        <tr r="AJ83" s="3"/>
        <tr r="AJ83" s="3"/>
        <tr r="AJ92" s="3"/>
        <tr r="AJ92" s="3"/>
      </tp>
      <tp t="s">
        <v>#N/A Requesting Data...3079430381</v>
        <stp/>
        <stp>BDP|6067662045987961353</stp>
        <tr r="AL72" s="3"/>
        <tr r="AL72" s="3"/>
        <tr r="AL72" s="3"/>
        <tr r="AL83" s="3"/>
        <tr r="AL83" s="3"/>
        <tr r="AL83" s="3"/>
        <tr r="AL92" s="3"/>
        <tr r="AL92" s="3"/>
        <tr r="AL92" s="3"/>
      </tp>
      <tp t="s">
        <v>#N/A Requesting Data...2509817283</v>
        <stp/>
        <stp>BDP|2661631138135787255</stp>
        <tr r="N144" s="2"/>
        <tr r="N144" s="2"/>
      </tp>
      <tp t="s">
        <v>#N/A Requesting Data...3338082935</v>
        <stp/>
        <stp>BDP|5819462256966472236</stp>
        <tr r="Q44" s="2"/>
      </tp>
      <tp t="s">
        <v>#N/A Requesting Data...1094177323</v>
        <stp/>
        <stp>BDP|5977310434490781540</stp>
        <tr r="H189" s="1"/>
        <tr r="H189" s="1"/>
      </tp>
      <tp t="s">
        <v>#N/A Requesting Data...3128575789</v>
        <stp/>
        <stp>BDP|7420996292371093604</stp>
        <tr r="AD97" s="2"/>
        <tr r="AD97" s="2"/>
        <tr r="AD97" s="2"/>
      </tp>
      <tp t="s">
        <v>#N/A Requesting Data...4203416488</v>
        <stp/>
        <stp>BDP|5604421330823357180</stp>
        <tr r="AT52" s="1"/>
      </tp>
      <tp t="s">
        <v>#N/A Requesting Data...2651940649</v>
        <stp/>
        <stp>BDP|6214740698148690076</stp>
        <tr r="AK64" s="1"/>
        <tr r="AK64" s="1"/>
        <tr r="AK64" s="1"/>
      </tp>
      <tp t="s">
        <v>#N/A Requesting Data...4260702450</v>
        <stp/>
        <stp>BDP|3654308079737040001</stp>
        <tr r="E130" s="2"/>
      </tp>
      <tp t="s">
        <v>#N/A Requesting Data...2508848259</v>
        <stp/>
        <stp>BDP|4397456204110866057</stp>
        <tr r="W167" s="1"/>
      </tp>
      <tp t="s">
        <v>#N/A Requesting Data...4211186002</v>
        <stp/>
        <stp>BDP|4876107260404073772</stp>
        <tr r="M124" s="2"/>
        <tr r="M124" s="2"/>
        <tr r="M124" s="2"/>
        <tr r="M188" s="2"/>
        <tr r="M188" s="2"/>
        <tr r="M188" s="2"/>
        <tr r="M189" s="2"/>
        <tr r="M189" s="2"/>
        <tr r="M189" s="2"/>
      </tp>
      <tp t="s">
        <v>#N/A Requesting Data...1270486940</v>
        <stp/>
        <stp>BDP|8064602538575377847</stp>
        <tr r="H124" s="5"/>
        <tr r="H69" s="5"/>
      </tp>
      <tp t="s">
        <v>#N/A Requesting Data...3524529270</v>
        <stp/>
        <stp>BDP|7231189100421781727</stp>
        <tr r="AK23" s="1"/>
        <tr r="AK23" s="1"/>
        <tr r="AK23" s="1"/>
      </tp>
      <tp t="s">
        <v>#N/A Requesting Data...986809846</v>
        <stp/>
        <stp>BDP|5086108274717319487</stp>
        <tr r="V170" s="2"/>
      </tp>
      <tp t="s">
        <v>#N/A Requesting Data...4143434066</v>
        <stp/>
        <stp>BDP|9039210428520721915</stp>
        <tr r="AL119" s="1"/>
        <tr r="AL86" s="1"/>
      </tp>
      <tp t="s">
        <v>#N/A Requesting Data...3574442008</v>
        <stp/>
        <stp>BDP|6570416634093741285</stp>
        <tr r="Y21" s="1"/>
      </tp>
      <tp t="s">
        <v>#N/A Requesting Data...1498451283</v>
        <stp/>
        <stp>BDP|8890418045470677851</stp>
        <tr r="I18" s="5"/>
      </tp>
      <tp t="s">
        <v>#N/A Requesting Data...3662910190</v>
        <stp/>
        <stp>BDP|7412405212902897016</stp>
        <tr r="AF10" s="2"/>
        <tr r="AF10" s="2"/>
        <tr r="AF10" s="2"/>
        <tr r="AF40" s="2"/>
        <tr r="AF40" s="2"/>
        <tr r="AF40" s="2"/>
        <tr r="AF178" s="2"/>
        <tr r="AF178" s="2"/>
        <tr r="AF178" s="2"/>
        <tr r="AF179" s="2"/>
        <tr r="AF179" s="2"/>
        <tr r="AF179" s="2"/>
      </tp>
      <tp t="s">
        <v>#N/A Requesting Data...1387629357</v>
        <stp/>
        <stp>BDP|4575292034934686116</stp>
        <tr r="N188" s="1"/>
      </tp>
      <tp t="s">
        <v>#N/A Requesting Data...1905000365</v>
        <stp/>
        <stp>BDP|3989732730991732624</stp>
        <tr r="V213" s="2"/>
        <tr r="V214" s="2"/>
      </tp>
      <tp t="s">
        <v>#N/A Requesting Data...2227277045</v>
        <stp/>
        <stp>BDP|8433398058268847629</stp>
        <tr r="F11" s="3"/>
      </tp>
      <tp t="s">
        <v>#N/A Requesting Data...4212608206</v>
        <stp/>
        <stp>BDP|4413647080628704287</stp>
        <tr r="AD29" s="1"/>
        <tr r="AD140" s="1"/>
        <tr r="AD201" s="1"/>
      </tp>
      <tp t="s">
        <v>#N/A Requesting Data...4081343930</v>
        <stp/>
        <stp>BDP|6709475863406529295</stp>
        <tr r="AD105" s="2"/>
        <tr r="AD105" s="2"/>
        <tr r="AD105" s="2"/>
      </tp>
      <tp t="s">
        <v>#N/A Requesting Data...3215119940</v>
        <stp/>
        <stp>BDP|2588628445725835552</stp>
        <tr r="J5" s="2"/>
        <tr r="J27" s="2"/>
        <tr r="J101" s="2"/>
        <tr r="J166" s="2"/>
        <tr r="J167" s="2"/>
      </tp>
      <tp t="s">
        <v>#N/A Requesting Data...3427388539</v>
        <stp/>
        <stp>BDP|7887276795749642504</stp>
        <tr r="N91" s="1"/>
        <tr r="N122" s="1"/>
      </tp>
      <tp t="s">
        <v>#N/A Requesting Data...2988172404</v>
        <stp/>
        <stp>BDP|1040738589528485629</stp>
        <tr r="AR66" s="2"/>
      </tp>
      <tp t="s">
        <v>#N/A Requesting Data...3611089727</v>
        <stp/>
        <stp>BDP|7420158936351267497</stp>
        <tr r="Q105" s="3"/>
        <tr r="Q31" s="3"/>
      </tp>
      <tp t="s">
        <v>#N/A Requesting Data...1201418561</v>
        <stp/>
        <stp>BDP|6216263758776370739</stp>
        <tr r="AA52" s="1"/>
      </tp>
      <tp t="s">
        <v>#N/A Requesting Data...2235172474</v>
        <stp/>
        <stp>BDP|9253178239163604867</stp>
        <tr r="K95" s="1"/>
      </tp>
      <tp t="s">
        <v>#N/A Requesting Data...1795492759</v>
        <stp/>
        <stp>BDP|9602109512298874107</stp>
        <tr r="AR105" s="2"/>
      </tp>
      <tp t="s">
        <v>#N/A Requesting Data...3441410191</v>
        <stp/>
        <stp>BDP|7527152209894312263</stp>
        <tr r="AD17" s="2"/>
        <tr r="AD17" s="2"/>
        <tr r="AD17" s="2"/>
        <tr r="AD107" s="2"/>
        <tr r="AD107" s="2"/>
        <tr r="AD107" s="2"/>
      </tp>
      <tp t="s">
        <v>#N/A Requesting Data...2939686850</v>
        <stp/>
        <stp>BDP|3368090964744585175</stp>
        <tr r="J78" s="5"/>
      </tp>
      <tp t="s">
        <v>#N/A Requesting Data...3061607880</v>
        <stp/>
        <stp>BDP|6096447868693657761</stp>
        <tr r="BC59" s="2"/>
      </tp>
      <tp t="s">
        <v>#N/A Requesting Data...2430777613</v>
        <stp/>
        <stp>BDP|6971753276945244345</stp>
        <tr r="H187" s="1"/>
        <tr r="H187" s="1"/>
      </tp>
      <tp t="s">
        <v>#N/A Requesting Data...2655011994</v>
        <stp/>
        <stp>BDP|8893517642248318141</stp>
        <tr r="AO176" s="2"/>
      </tp>
      <tp t="s">
        <v>#N/A Requesting Data...3072477061</v>
        <stp/>
        <stp>BDP|4743004540114966426</stp>
        <tr r="AA10" s="1"/>
        <tr r="AA134" s="1"/>
      </tp>
      <tp t="s">
        <v>#N/A Requesting Data...928239392</v>
        <stp/>
        <stp>BDP|2127550434365580199</stp>
        <tr r="M55" s="3"/>
        <tr r="M55" s="3"/>
        <tr r="M55" s="3"/>
      </tp>
      <tp t="s">
        <v>#N/A Requesting Data...3006386791</v>
        <stp/>
        <stp>BDP|5502286620207008214</stp>
        <tr r="AA64" s="1"/>
      </tp>
      <tp t="s">
        <v>#N/A Requesting Data...3286771036</v>
        <stp/>
        <stp>BDP|7488015137211675588</stp>
        <tr r="AH66" s="2"/>
      </tp>
      <tp t="s">
        <v>#N/A Requesting Data...2199620859</v>
        <stp/>
        <stp>BDP|2909533839180670496</stp>
        <tr r="AV19" s="3"/>
        <tr r="AV19" s="3"/>
      </tp>
      <tp t="s">
        <v>#N/A Requesting Data...2699604495</v>
        <stp/>
        <stp>BDP|1909775260476434660</stp>
        <tr r="AI196" s="2"/>
        <tr r="AI197" s="2"/>
        <tr r="AI198" s="2"/>
      </tp>
      <tp t="s">
        <v>#N/A Requesting Data...3921354322</v>
        <stp/>
        <stp>BDP|4970377515000539626</stp>
        <tr r="F4" s="1"/>
      </tp>
      <tp t="s">
        <v>#N/A Requesting Data...2038728225</v>
        <stp/>
        <stp>BDP|4023696203010149275</stp>
        <tr r="E119" s="2"/>
        <tr r="E160" s="2"/>
      </tp>
      <tp t="s">
        <v>#N/A Requesting Data...1816498966</v>
        <stp/>
        <stp>BDP|9212744923484940801</stp>
        <tr r="N206" s="1"/>
      </tp>
      <tp t="s">
        <v>#N/A Requesting Data...942297456</v>
        <stp/>
        <stp>BDP|7807813620405697839</stp>
        <tr r="X20" s="1"/>
      </tp>
      <tp t="s">
        <v>#N/A Requesting Data...2343155548</v>
        <stp/>
        <stp>BDP|3612530561359133996</stp>
        <tr r="I11" s="1"/>
        <tr r="I135" s="1"/>
      </tp>
      <tp t="s">
        <v>#N/A Requesting Data...3444387895</v>
        <stp/>
        <stp>BDP|1106672778389737955</stp>
        <tr r="Q97" s="2"/>
      </tp>
      <tp t="s">
        <v>#N/A Requesting Data...1262582122</v>
        <stp/>
        <stp>BDP|4556220461349905930</stp>
        <tr r="N78" s="3"/>
        <tr r="N78" s="3"/>
        <tr r="N78" s="3"/>
      </tp>
      <tp t="s">
        <v>#N/A N/A</v>
        <stp/>
        <stp>BDP|2897010744795307328</stp>
        <tr r="N86" s="1"/>
        <tr r="N119" s="1"/>
      </tp>
      <tp t="s">
        <v>#N/A Requesting Data...4003367264</v>
        <stp/>
        <stp>BDP|9242850047196943348</stp>
        <tr r="AV47" s="3"/>
        <tr r="AV47" s="3"/>
        <tr r="AV73" s="3"/>
        <tr r="AV73" s="3"/>
        <tr r="AV96" s="3"/>
        <tr r="AV96" s="3"/>
      </tp>
      <tp t="s">
        <v>#N/A Requesting Data...3675663480</v>
        <stp/>
        <stp>BDP|4376237470688894954</stp>
        <tr r="Q72" s="3"/>
        <tr r="Q83" s="3"/>
        <tr r="Q92" s="3"/>
      </tp>
      <tp t="s">
        <v>#N/A Requesting Data...2254405783</v>
        <stp/>
        <stp>BDP|1483887484321211077</stp>
        <tr r="AD62" s="2"/>
        <tr r="AD62" s="2"/>
        <tr r="AD62" s="2"/>
      </tp>
      <tp t="s">
        <v>#N/A Requesting Data...3842470302</v>
        <stp/>
        <stp>BDP|1022459498248045400</stp>
        <tr r="AT126" s="1"/>
        <tr r="AT168" s="1"/>
      </tp>
      <tp t="s">
        <v>#N/A Requesting Data...4122058630</v>
        <stp/>
        <stp>BDP|4448778947315161284</stp>
        <tr r="AQ130" s="2"/>
      </tp>
      <tp t="s">
        <v>#N/A Requesting Data...2009663860</v>
        <stp/>
        <stp>BDP|5139158888629830593</stp>
        <tr r="Q27" s="3"/>
      </tp>
      <tp t="s">
        <v>#N/A Requesting Data...4071696739</v>
        <stp/>
        <stp>BDP|9375322589976569407</stp>
        <tr r="AL78" s="3"/>
        <tr r="AL78" s="3"/>
        <tr r="AL78" s="3"/>
      </tp>
      <tp t="s">
        <v>#N/A N/A</v>
        <stp/>
        <stp>BDP|7654973509418267678</stp>
        <tr r="N3" s="1"/>
        <tr r="N75" s="1"/>
      </tp>
      <tp t="s">
        <v>#N/A Requesting Data...4077101874</v>
        <stp/>
        <stp>BDP|4999901184920195517</stp>
        <tr r="AJ48" s="2"/>
        <tr r="AJ224" s="2"/>
      </tp>
      <tp t="s">
        <v>#N/A Requesting Data...4243861849</v>
        <stp/>
        <stp>BDP|2387881456786189918</stp>
        <tr r="J41" s="2"/>
        <tr r="J75" s="2"/>
        <tr r="J115" s="2"/>
        <tr r="J138" s="2"/>
        <tr r="J200" s="2"/>
      </tp>
      <tp t="s">
        <v>#N/A Requesting Data...3251513601</v>
        <stp/>
        <stp>BDP|8659053748674238842</stp>
        <tr r="AS162" s="1"/>
      </tp>
      <tp t="s">
        <v>#N/A Requesting Data...2922111055</v>
        <stp/>
        <stp>BDP|1400502955227519692</stp>
        <tr r="H141" s="1"/>
        <tr r="H141" s="1"/>
        <tr r="H203" s="1"/>
        <tr r="H203" s="1"/>
        <tr r="H31" s="1"/>
        <tr r="H31" s="1"/>
      </tp>
      <tp t="s">
        <v>#N/A Requesting Data...2421242997</v>
        <stp/>
        <stp>BDP|5856733882298461200</stp>
        <tr r="K37" s="2"/>
        <tr r="K37" s="2"/>
        <tr r="K37" s="2"/>
        <tr r="K70" s="2"/>
        <tr r="K70" s="2"/>
        <tr r="K70" s="2"/>
      </tp>
      <tp t="s">
        <v>#N/A Requesting Data...1998211500</v>
        <stp/>
        <stp>BDP|7435410639236158606</stp>
        <tr r="J22" s="5"/>
      </tp>
      <tp t="s">
        <v>#N/A Requesting Data...4100571097</v>
        <stp/>
        <stp>BDP|1917210889222414987</stp>
        <tr r="H188" s="1"/>
        <tr r="H188" s="1"/>
      </tp>
      <tp t="s">
        <v>#N/A Requesting Data...3825302743</v>
        <stp/>
        <stp>BDP|7913516561970633429</stp>
        <tr r="AT24" s="1"/>
      </tp>
      <tp t="s">
        <v>#N/A Requesting Data...3065422240</v>
        <stp/>
        <stp>BDP|1687924188017180703</stp>
        <tr r="AP79" s="2"/>
      </tp>
      <tp t="s">
        <v>#N/A Requesting Data...3800904632</v>
        <stp/>
        <stp>BDP|6409342138222664431</stp>
        <tr r="J99" s="5"/>
        <tr r="J99" s="5"/>
      </tp>
      <tp t="s">
        <v>#N/A Requesting Data...4172561166</v>
        <stp/>
        <stp>BDP|6908727335727818548</stp>
        <tr r="H118" s="1"/>
        <tr r="H118" s="1"/>
        <tr r="H184" s="1"/>
        <tr r="H184" s="1"/>
      </tp>
      <tp t="s">
        <v>#N/A Requesting Data...2803739282</v>
        <stp/>
        <stp>BDP|3660696000246827358</stp>
        <tr r="W14" s="3"/>
      </tp>
      <tp t="s">
        <v>#N/A Requesting Data...2561241900</v>
        <stp/>
        <stp>BDP|3304420653432272028</stp>
        <tr r="Y49" s="5"/>
        <tr r="Y49" s="5"/>
        <tr r="Y49" s="5"/>
      </tp>
      <tp t="s">
        <v>#N/A Requesting Data...3463601084</v>
        <stp/>
        <stp>BDP|6527104436583615779</stp>
        <tr r="H72" s="1"/>
        <tr r="H72" s="1"/>
      </tp>
      <tp t="s">
        <v>#N/A Requesting Data...1659141038</v>
        <stp/>
        <stp>BDP|1021172712668496932</stp>
        <tr r="AD5" s="2"/>
        <tr r="AD5" s="2"/>
        <tr r="AD5" s="2"/>
        <tr r="AD27" s="2"/>
        <tr r="AD27" s="2"/>
        <tr r="AD27" s="2"/>
        <tr r="AD101" s="2"/>
        <tr r="AD101" s="2"/>
        <tr r="AD101" s="2"/>
        <tr r="AD166" s="2"/>
        <tr r="AD166" s="2"/>
        <tr r="AD166" s="2"/>
        <tr r="AD167" s="2"/>
        <tr r="AD167" s="2"/>
        <tr r="AD167" s="2"/>
      </tp>
      <tp t="s">
        <v>#N/A Requesting Data...1423792846</v>
        <stp/>
        <stp>BDP|1187951453479553405</stp>
        <tr r="Q10" s="3"/>
      </tp>
      <tp t="s">
        <v>#N/A Requesting Data...3370857185</v>
        <stp/>
        <stp>BDP|9304239915022757801</stp>
        <tr r="H88" s="1"/>
        <tr r="H88" s="1"/>
        <tr r="H155" s="1"/>
        <tr r="H155" s="1"/>
      </tp>
      <tp t="s">
        <v>#N/A Requesting Data...3045069779</v>
        <stp/>
        <stp>BDP|6019929121838582545</stp>
        <tr r="AM51" s="1"/>
        <tr r="AM51" s="1"/>
      </tp>
      <tp t="s">
        <v>#N/A Requesting Data...1382464020</v>
        <stp/>
        <stp>BDP|7981979951162984945</stp>
        <tr r="AN5" s="2"/>
        <tr r="AN27" s="2"/>
        <tr r="AN101" s="2"/>
        <tr r="AN166" s="2"/>
        <tr r="AN167" s="2"/>
      </tp>
      <tp t="s">
        <v>#N/A Requesting Data...4206572217</v>
        <stp/>
        <stp>BDP|3439366558804047184</stp>
        <tr r="AR114" s="2"/>
        <tr r="AR212" s="2"/>
        <tr r="AR215" s="2"/>
      </tp>
      <tp t="s">
        <v>#N/A Requesting Data...1801736339</v>
        <stp/>
        <stp>BDP|8383051570187548810</stp>
        <tr r="Q85" s="1"/>
      </tp>
      <tp t="s">
        <v>#N/A Requesting Data...4131834156</v>
        <stp/>
        <stp>BDP|7361149463391468125</stp>
        <tr r="AA125" s="1"/>
      </tp>
      <tp t="s">
        <v>#N/A Requesting Data...1596641849</v>
        <stp/>
        <stp>BDP|2520416088878916673</stp>
        <tr r="AH73" s="2"/>
        <tr r="AH111" s="2"/>
        <tr r="AH180" s="2"/>
        <tr r="AH181" s="2"/>
      </tp>
      <tp t="s">
        <v>#N/A Requesting Data...3908454967</v>
        <stp/>
        <stp>BDP|9480553993201708477</stp>
        <tr r="E163" s="1"/>
      </tp>
      <tp t="s">
        <v>#N/A Requesting Data...2986435336</v>
        <stp/>
        <stp>BDP|1393614931343572747</stp>
        <tr r="AJ75" s="3"/>
        <tr r="AJ75" s="3"/>
        <tr r="AJ75" s="3"/>
        <tr r="AJ41" s="3"/>
        <tr r="AJ41" s="3"/>
        <tr r="AJ41" s="3"/>
        <tr r="AJ42" s="3"/>
        <tr r="AJ42" s="3"/>
        <tr r="AJ42" s="3"/>
        <tr r="AJ33" s="3"/>
        <tr r="AJ33" s="3"/>
        <tr r="AJ33" s="3"/>
        <tr r="AJ50" s="3"/>
        <tr r="AJ50" s="3"/>
        <tr r="AJ50" s="3"/>
        <tr r="AJ60" s="3"/>
        <tr r="AJ60" s="3"/>
        <tr r="AJ60" s="3"/>
      </tp>
      <tp t="s">
        <v>#N/A Requesting Data...3800088461</v>
        <stp/>
        <stp>BDP|3587575152934412764</stp>
        <tr r="AG226" s="2"/>
        <tr r="AG226" s="2"/>
        <tr r="AG226" s="2"/>
      </tp>
      <tp t="s">
        <v>#N/A Requesting Data...1634636540</v>
        <stp/>
        <stp>BDP|5600983106345220982</stp>
        <tr r="Q66" s="2"/>
      </tp>
      <tp t="s">
        <v>#N/A Requesting Data...2763719728</v>
        <stp/>
        <stp>BDP|3523292196948818008</stp>
        <tr r="H136" s="1"/>
        <tr r="H199" s="1"/>
        <tr r="H30" s="1"/>
      </tp>
      <tp t="s">
        <v>#N/A Requesting Data...1064530420</v>
        <stp/>
        <stp>BDP|1913795026774068046</stp>
        <tr r="H209" s="1"/>
        <tr r="H209" s="1"/>
      </tp>
      <tp t="s">
        <v>#N/A Requesting Data...2706879022</v>
        <stp/>
        <stp>BDP|7005511052592051513</stp>
        <tr r="AU127" s="1"/>
        <tr r="AU127" s="1"/>
        <tr r="AU127" s="1"/>
      </tp>
      <tp t="s">
        <v>#N/A Requesting Data...3304206966</v>
        <stp/>
        <stp>BDP|5043332081218870686</stp>
        <tr r="J30" s="2"/>
      </tp>
      <tp t="s">
        <v>#N/A Requesting Data...3454811482</v>
        <stp/>
        <stp>BDP|2908707213167038381</stp>
        <tr r="H114" s="1"/>
      </tp>
      <tp t="s">
        <v>#N/A Requesting Data...2368205702</v>
        <stp/>
        <stp>BDP|3975354793328952141</stp>
        <tr r="Q37" s="2"/>
        <tr r="Q70" s="2"/>
      </tp>
      <tp t="s">
        <v>#N/A Requesting Data...4106013255</v>
        <stp/>
        <stp>BDP|5782572865714716208</stp>
        <tr r="E63" s="2"/>
      </tp>
      <tp t="s">
        <v>#N/A Requesting Data...4022877972</v>
        <stp/>
        <stp>BDP|6146311372415159710</stp>
        <tr r="H118" s="2"/>
        <tr r="H118" s="2"/>
        <tr r="H118" s="2"/>
        <tr r="AT118" s="2"/>
        <tr r="AT118" s="2"/>
        <tr r="AT118" s="2"/>
        <tr r="H171" s="2"/>
        <tr r="H171" s="2"/>
        <tr r="H171" s="2"/>
        <tr r="AT171" s="2"/>
        <tr r="AT171" s="2"/>
        <tr r="AT171" s="2"/>
      </tp>
      <tp t="s">
        <v>#N/A Requesting Data...2080103495</v>
        <stp/>
        <stp>BDP|2004140279667676396</stp>
        <tr r="AS183" s="1"/>
        <tr r="AS28" s="1"/>
      </tp>
      <tp t="s">
        <v>#N/A Requesting Data...2276492361</v>
        <stp/>
        <stp>BDP|9281652432864034877</stp>
        <tr r="H24" s="1"/>
      </tp>
      <tp t="s">
        <v>#N/A Requesting Data...4078940482</v>
        <stp/>
        <stp>BDP|4919436221272893004</stp>
        <tr r="V180" s="1"/>
        <tr r="V71" s="1"/>
        <tr r="V15" s="1"/>
      </tp>
      <tp t="s">
        <v>#N/A Requesting Data...2176720075</v>
        <stp/>
        <stp>BDP|7574352528023260599</stp>
        <tr r="Q66" s="3"/>
      </tp>
      <tp t="s">
        <v>#N/A Requesting Data...3205324059</v>
        <stp/>
        <stp>BDP|8330834276811231671</stp>
        <tr r="AM174" s="1"/>
        <tr r="AM174" s="1"/>
      </tp>
      <tp t="s">
        <v>#N/A Requesting Data...2923272377</v>
        <stp/>
        <stp>BDP|7207048084108627777</stp>
        <tr r="AE156" s="1"/>
      </tp>
      <tp t="s">
        <v>#N/A Requesting Data...1487153560</v>
        <stp/>
        <stp>BDP|3960966749998511604</stp>
        <tr r="AG84" s="2"/>
        <tr r="AG84" s="2"/>
        <tr r="AG84" s="2"/>
      </tp>
      <tp t="s">
        <v>#N/A Requesting Data...3279299298</v>
        <stp/>
        <stp>BDP|1930711528704581062</stp>
        <tr r="J54" s="2"/>
      </tp>
      <tp t="s">
        <v>#N/A Requesting Data...2102855601</v>
        <stp/>
        <stp>BDP|9786782612446698988</stp>
        <tr r="AO8" s="3"/>
        <tr r="AO8" s="3"/>
        <tr r="AO8" s="3"/>
      </tp>
      <tp t="s">
        <v>#N/A Requesting Data...4241965314</v>
        <stp/>
        <stp>BDP|3839105653053803409</stp>
        <tr r="H133" s="2"/>
        <tr r="H133" s="2"/>
        <tr r="H133" s="2"/>
        <tr r="AT133" s="2"/>
        <tr r="AT133" s="2"/>
        <tr r="AT133" s="2"/>
      </tp>
      <tp t="s">
        <v>#N/A Requesting Data...4161436928</v>
        <stp/>
        <stp>BDP|3681359526740052262</stp>
        <tr r="AJ8" s="2"/>
      </tp>
      <tp t="s">
        <v>#N/A Requesting Data...1988487156</v>
        <stp/>
        <stp>BDP|7163925165289147144</stp>
        <tr r="AO51" s="2"/>
      </tp>
      <tp t="s">
        <v>#N/A Requesting Data...3217803025</v>
        <stp/>
        <stp>BDP|8126908714091426129</stp>
        <tr r="I24" s="2"/>
      </tp>
      <tp t="s">
        <v>#N/A Requesting Data...1372277311</v>
        <stp/>
        <stp>BDP|5360327921097606351</stp>
        <tr r="AL56" s="1"/>
      </tp>
      <tp t="s">
        <v>#N/A Requesting Data...2046303451</v>
        <stp/>
        <stp>BDP|1833297508182300196</stp>
        <tr r="K49" s="3"/>
      </tp>
      <tp t="s">
        <v>#N/A Requesting Data...3346119645</v>
        <stp/>
        <stp>BDP|8906208689955312702</stp>
        <tr r="Q38" s="3"/>
      </tp>
      <tp t="s">
        <v>#N/A Requesting Data...2525522908</v>
        <stp/>
        <stp>BDP|6533168647802023174</stp>
        <tr r="AQ151" s="2"/>
      </tp>
      <tp t="s">
        <v>#N/A Requesting Data...2028592538</v>
        <stp/>
        <stp>BDP|2147427175300565103</stp>
        <tr r="H16" s="3"/>
        <tr r="H16" s="3"/>
        <tr r="H16" s="3"/>
      </tp>
      <tp t="s">
        <v>#N/A Requesting Data...3334169382</v>
        <stp/>
        <stp>BDP|8222759190284196255</stp>
        <tr r="L39" s="2"/>
        <tr r="L39" s="2"/>
        <tr r="L39" s="2"/>
        <tr r="L72" s="2"/>
        <tr r="L72" s="2"/>
        <tr r="L72" s="2"/>
      </tp>
      <tp t="s">
        <v>#N/A Requesting Data...3493073564</v>
        <stp/>
        <stp>BDP|4004365522506557321</stp>
        <tr r="H122" s="1"/>
        <tr r="H122" s="1"/>
        <tr r="H91" s="1"/>
        <tr r="H91" s="1"/>
      </tp>
      <tp t="s">
        <v>#N/A Requesting Data...1349630398</v>
        <stp/>
        <stp>BDP|1803707414776843170</stp>
        <tr r="W142" s="1"/>
        <tr r="W204" s="1"/>
        <tr r="W32" s="1"/>
      </tp>
      <tp t="s">
        <v>#N/A Requesting Data...3503582657</v>
        <stp/>
        <stp>BDP|5475565319647840607</stp>
        <tr r="J77" s="5"/>
      </tp>
      <tp t="s">
        <v>#N/A Requesting Data...2676034985</v>
        <stp/>
        <stp>BDP|6575447350686161137</stp>
        <tr r="AH37" s="2"/>
        <tr r="AH70" s="2"/>
      </tp>
      <tp t="s">
        <v>#N/A Requesting Data...1270231193</v>
        <stp/>
        <stp>BDP|1571896260097970861</stp>
        <tr r="Z188" s="1"/>
      </tp>
      <tp t="s">
        <v>#N/A Requesting Data...2695652641</v>
        <stp/>
        <stp>BDP|7627576454282463526</stp>
        <tr r="V119" s="2"/>
        <tr r="V160" s="2"/>
      </tp>
      <tp t="s">
        <v>#N/A Requesting Data...3620473014</v>
        <stp/>
        <stp>BDP|3692740531725760241</stp>
        <tr r="AD112" s="2"/>
        <tr r="AD112" s="2"/>
        <tr r="AD112" s="2"/>
        <tr r="AD150" s="2"/>
        <tr r="AD150" s="2"/>
        <tr r="AD150" s="2"/>
        <tr r="AD217" s="2"/>
        <tr r="AD217" s="2"/>
        <tr r="AD217" s="2"/>
        <tr r="AD230" s="2"/>
        <tr r="AD230" s="2"/>
        <tr r="AD230" s="2"/>
      </tp>
      <tp t="s">
        <v>#N/A Requesting Data...3007852792</v>
        <stp/>
        <stp>BDP|4377030616844723114</stp>
        <tr r="Q47" s="2"/>
      </tp>
      <tp t="s">
        <v>#N/A Requesting Data...4005200728</v>
        <stp/>
        <stp>BDP|1571340636718797900</stp>
        <tr r="W61" s="3"/>
        <tr r="W69" s="3"/>
        <tr r="W43" s="3"/>
        <tr r="W77" s="3"/>
      </tp>
      <tp t="s">
        <v>#N/A Requesting Data...3244538957</v>
        <stp/>
        <stp>BDP|8964027278017398801</stp>
        <tr r="AK208" s="2"/>
        <tr r="AK208" s="2"/>
        <tr r="AK208" s="2"/>
      </tp>
      <tp t="s">
        <v>#N/A Requesting Data...2189178165</v>
        <stp/>
        <stp>BDP|3096123944170474624</stp>
        <tr r="K158" s="1"/>
        <tr r="K41" s="1"/>
      </tp>
      <tp t="s">
        <v>#N/A Requesting Data...602236507</v>
        <stp/>
        <stp>BDP|1147716056742067168</stp>
        <tr r="K111" s="1"/>
      </tp>
      <tp t="s">
        <v>#N/A Requesting Data...3609460057</v>
        <stp/>
        <stp>BDP|6930661014658868939</stp>
        <tr r="E98" s="3"/>
      </tp>
      <tp t="s">
        <v>#N/A Requesting Data...4254931275</v>
        <stp/>
        <stp>BDP|8238992834676988464</stp>
        <tr r="AN54" s="3"/>
        <tr r="AN54" s="3"/>
        <tr r="AN54" s="3"/>
      </tp>
      <tp t="s">
        <v>#N/A Requesting Data...3043775583</v>
        <stp/>
        <stp>BDP|3027010701713489046</stp>
        <tr r="AG64" s="2"/>
        <tr r="AG64" s="2"/>
        <tr r="AG64" s="2"/>
      </tp>
      <tp t="s">
        <v>#N/A Requesting Data...3086338926</v>
        <stp/>
        <stp>BDP|7423802899331898750</stp>
        <tr r="AT21" s="3"/>
        <tr r="AT21" s="3"/>
        <tr r="AT21" s="3"/>
      </tp>
      <tp t="s">
        <v>#N/A Requesting Data...3612153137</v>
        <stp/>
        <stp>BDP|1395551420394099268</stp>
        <tr r="AU68" s="2"/>
        <tr r="AU68" s="2"/>
        <tr r="AU68" s="2"/>
        <tr r="AU131" s="2"/>
        <tr r="AU131" s="2"/>
        <tr r="AU131" s="2"/>
        <tr r="AU153" s="2"/>
        <tr r="AU153" s="2"/>
        <tr r="AU153" s="2"/>
      </tp>
      <tp t="s">
        <v>#N/A Requesting Data...1635060656</v>
        <stp/>
        <stp>BDP|3654466670285020509</stp>
        <tr r="AM154" s="1"/>
        <tr r="AM154" s="1"/>
      </tp>
      <tp t="s">
        <v>#N/A Requesting Data...3662788953</v>
        <stp/>
        <stp>BDP|6631900546663086800</stp>
        <tr r="AS73" s="1"/>
        <tr r="L73" s="1"/>
        <tr r="L73" s="1"/>
      </tp>
      <tp t="s">
        <v>#N/A Requesting Data...3507205421</v>
        <stp/>
        <stp>BDP|3098707427612428436</stp>
        <tr r="I45" s="3"/>
        <tr r="I45" s="3"/>
        <tr r="I45" s="3"/>
      </tp>
      <tp t="s">
        <v>#N/A Requesting Data...1666081291</v>
        <stp/>
        <stp>BDP|8304534775643075959</stp>
        <tr r="I117" s="5"/>
      </tp>
      <tp t="s">
        <v>#N/A Requesting Data...2090175658</v>
        <stp/>
        <stp>BDP|1286170803774415422</stp>
        <tr r="E19" s="2"/>
      </tp>
      <tp t="s">
        <v>#N/A Requesting Data...3069292341</v>
        <stp/>
        <stp>BDP|3853403018866529050</stp>
        <tr r="AO20" s="2"/>
        <tr r="AO158" s="2"/>
        <tr r="AO209" s="2"/>
        <tr r="AO231" s="2"/>
      </tp>
      <tp t="s">
        <v>#N/A Requesting Data...1686697742</v>
        <stp/>
        <stp>BDP|4578968515945433929</stp>
        <tr r="I61" s="1"/>
      </tp>
      <tp t="s">
        <v>#N/A Requesting Data...3248439684</v>
        <stp/>
        <stp>BDP|3196786459618179911</stp>
        <tr r="I52" s="3"/>
        <tr r="I52" s="3"/>
        <tr r="I52" s="3"/>
      </tp>
      <tp t="s">
        <v>#N/A Requesting Data...1151696762</v>
        <stp/>
        <stp>BDP|1958997020242071809</stp>
        <tr r="L33" s="2"/>
        <tr r="L33" s="2"/>
        <tr r="L33" s="2"/>
      </tp>
      <tp t="s">
        <v>#N/A Requesting Data...2437156275</v>
        <stp/>
        <stp>BDP|2824906486837655488</stp>
        <tr r="Y45" s="1"/>
      </tp>
      <tp t="s">
        <v>#N/A Requesting Data...3272421365</v>
        <stp/>
        <stp>BDP|6935509298572284837</stp>
        <tr r="AK129" s="2"/>
        <tr r="AK129" s="2"/>
        <tr r="AK129" s="2"/>
      </tp>
      <tp t="s">
        <v>#N/A Requesting Data...1698854820</v>
        <stp/>
        <stp>BDP|8506290872024840967</stp>
        <tr r="Q201" s="2"/>
      </tp>
      <tp t="s">
        <v>#N/A Requesting Data...3491343129</v>
        <stp/>
        <stp>BDP|1849067619260060074</stp>
        <tr r="L23" s="3"/>
      </tp>
      <tp t="s">
        <v>#N/A Requesting Data...2908488940</v>
        <stp/>
        <stp>BDP|5854546719401050057</stp>
        <tr r="Z45" s="1"/>
      </tp>
      <tp t="s">
        <v>#N/A Requesting Data...3908979319</v>
        <stp/>
        <stp>BDP|8222779192082292457</stp>
        <tr r="AO114" s="1"/>
      </tp>
      <tp t="s">
        <v>#N/A Requesting Data...1612685969</v>
        <stp/>
        <stp>BDP|7678903987322809492</stp>
        <tr r="V99" s="2"/>
      </tp>
      <tp t="s">
        <v>#N/A Requesting Data...1279034504</v>
        <stp/>
        <stp>BDP|8648160254508569413</stp>
        <tr r="V10" s="3"/>
      </tp>
      <tp t="s">
        <v>#N/A Requesting Data...3754288220</v>
        <stp/>
        <stp>BDP|6529035020662372652</stp>
        <tr r="AU57" s="3"/>
        <tr r="AU57" s="3"/>
        <tr r="AU70" s="3"/>
        <tr r="AU70" s="3"/>
      </tp>
      <tp t="s">
        <v>#N/A Requesting Data...2702139601</v>
        <stp/>
        <stp>BDP|7538251839127922106</stp>
        <tr r="F101" s="1"/>
      </tp>
      <tp t="s">
        <v>#N/A Requesting Data...2092849147</v>
        <stp/>
        <stp>BDP|2574727103390050541</stp>
        <tr r="X188" s="1"/>
      </tp>
      <tp t="s">
        <v>#N/A Requesting Data...1089554965</v>
        <stp/>
        <stp>BDP|6321165575375638560</stp>
        <tr r="AF88" s="3"/>
        <tr r="AF88" s="3"/>
      </tp>
      <tp t="s">
        <v>#N/A Requesting Data...4077893341</v>
        <stp/>
        <stp>BDP|6540066678209839835</stp>
        <tr r="L47" s="3"/>
        <tr r="L73" s="3"/>
        <tr r="L96" s="3"/>
      </tp>
      <tp t="s">
        <v>#N/A Requesting Data...2900803139</v>
        <stp/>
        <stp>BDP|9133600392324203209</stp>
        <tr r="V28" s="2"/>
      </tp>
      <tp t="s">
        <v>#N/A Requesting Data...3131450443</v>
        <stp/>
        <stp>BDP|3930999485155234760</stp>
        <tr r="H15" s="3"/>
        <tr r="H15" s="3"/>
        <tr r="H15" s="3"/>
      </tp>
      <tp t="s">
        <v>#N/A Requesting Data...1929315017</v>
        <stp/>
        <stp>BDP|6914852043213817968</stp>
        <tr r="AL3" s="1"/>
        <tr r="AL75" s="1"/>
      </tp>
      <tp t="s">
        <v>#N/A Requesting Data...4045451525</v>
        <stp/>
        <stp>BDP|2300513863264507559</stp>
        <tr r="AL61" s="1"/>
      </tp>
      <tp t="s">
        <v>#N/A N/A</v>
        <stp/>
        <stp>BDP|5899507375302801545</stp>
        <tr r="J6" s="1"/>
        <tr r="J208" s="1"/>
      </tp>
      <tp t="s">
        <v>#N/A Requesting Data...4242374358</v>
        <stp/>
        <stp>BDP|8426195621358485397</stp>
        <tr r="AG97" s="3"/>
        <tr r="AG97" s="3"/>
        <tr r="AG97" s="3"/>
      </tp>
      <tp t="s">
        <v>#N/A Requesting Data...1858914282</v>
        <stp/>
        <stp>BDP|7303041567432389326</stp>
        <tr r="AA46" s="1"/>
      </tp>
      <tp t="s">
        <v>#N/A Requesting Data...3637057397</v>
        <stp/>
        <stp>BDP|8028770488901992679</stp>
        <tr r="AL152" s="1"/>
      </tp>
      <tp t="s">
        <v>#N/A Requesting Data...4156574219</v>
        <stp/>
        <stp>BDP|7049668448320877572</stp>
        <tr r="AS130" s="1"/>
        <tr r="L130" s="1"/>
        <tr r="L130" s="1"/>
      </tp>
      <tp t="s">
        <v>#N/A Requesting Data...1960418336</v>
        <stp/>
        <stp>BDP|4231509294679362147</stp>
        <tr r="AI56" s="3"/>
        <tr r="AI56" s="3"/>
        <tr r="AI56" s="3"/>
        <tr r="AI68" s="3"/>
        <tr r="AI68" s="3"/>
        <tr r="AI68" s="3"/>
      </tp>
      <tp t="s">
        <v>#N/A Requesting Data...3112316408</v>
        <stp/>
        <stp>BDP|7935024501554377388</stp>
        <tr r="I146" s="2"/>
      </tp>
      <tp t="s">
        <v>#N/A Requesting Data...2948798552</v>
        <stp/>
        <stp>BDP|9657008986218328922</stp>
        <tr r="AJ40" s="3"/>
        <tr r="AJ40" s="3"/>
        <tr r="AJ40" s="3"/>
        <tr r="AJ20" s="3"/>
        <tr r="AJ20" s="3"/>
        <tr r="AJ20" s="3"/>
        <tr r="AJ44" s="3"/>
        <tr r="AJ44" s="3"/>
        <tr r="AJ44" s="3"/>
      </tp>
      <tp t="s">
        <v>#N/A Requesting Data...4223318508</v>
        <stp/>
        <stp>BDP|6822051367789394982</stp>
        <tr r="AS159" s="1"/>
      </tp>
      <tp t="s">
        <v>#N/A Requesting Data...3543039146</v>
        <stp/>
        <stp>BDP|7736264563207628459</stp>
        <tr r="Y50" s="5"/>
        <tr r="Y50" s="5"/>
        <tr r="Y50" s="5"/>
      </tp>
      <tp t="s">
        <v>#N/A Requesting Data...3294367753</v>
        <stp/>
        <stp>BDP|4182109065062355165</stp>
        <tr r="M43" s="3"/>
        <tr r="M43" s="3"/>
        <tr r="M43" s="3"/>
        <tr r="M61" s="3"/>
        <tr r="M61" s="3"/>
        <tr r="M61" s="3"/>
        <tr r="M69" s="3"/>
        <tr r="M69" s="3"/>
        <tr r="M69" s="3"/>
        <tr r="M77" s="3"/>
        <tr r="M77" s="3"/>
        <tr r="M77" s="3"/>
      </tp>
      <tp t="s">
        <v>#N/A Requesting Data...3730320981</v>
        <stp/>
        <stp>BDP|7403451460534546151</stp>
        <tr r="AU61" s="1"/>
        <tr r="AU61" s="1"/>
        <tr r="AU61" s="1"/>
      </tp>
      <tp t="s">
        <v>#N/A Requesting Data...3745864665</v>
        <stp/>
        <stp>BDP|3667471593718199628</stp>
        <tr r="M98" s="1"/>
        <tr r="M98" s="1"/>
        <tr r="M99" s="1"/>
        <tr r="M99" s="1"/>
        <tr r="M109" s="1"/>
        <tr r="M109" s="1"/>
        <tr r="M161" s="1"/>
        <tr r="M161" s="1"/>
      </tp>
      <tp t="s">
        <v>#N/A Requesting Data...3564157843</v>
        <stp/>
        <stp>BDP|7179772807925089504</stp>
        <tr r="Q152" s="2"/>
      </tp>
      <tp t="s">
        <v>#N/A Requesting Data...2918695702</v>
        <stp/>
        <stp>BDP|8746445323747227931</stp>
        <tr r="Q95" s="1"/>
      </tp>
      <tp t="s">
        <v>#N/A Requesting Data...2576870269</v>
        <stp/>
        <stp>BDP|3804406501971134699</stp>
        <tr r="L88" s="3"/>
      </tp>
      <tp t="s">
        <v>#N/A Requesting Data...4143768832</v>
        <stp/>
        <stp>BDP|8670464821238471643</stp>
        <tr r="J18" s="3"/>
        <tr r="J18" s="3"/>
      </tp>
      <tp t="s">
        <v>#N/A Requesting Data...4050870982</v>
        <stp/>
        <stp>BDP|8793914943952178757</stp>
        <tr r="V38" s="2"/>
        <tr r="V71" s="2"/>
      </tp>
      <tp t="s">
        <v>#N/A Requesting Data...1719638124</v>
        <stp/>
        <stp>BDP|9956086160208271721</stp>
        <tr r="Y3" s="5"/>
        <tr r="Y3" s="5"/>
        <tr r="Y3" s="5"/>
      </tp>
      <tp t="s">
        <v>#N/A Requesting Data...3141574164</v>
        <stp/>
        <stp>BDP|1258197311369975821</stp>
        <tr r="M76" s="3"/>
        <tr r="M76" s="3"/>
        <tr r="M76" s="3"/>
      </tp>
      <tp t="s">
        <v>#N/A Requesting Data...3485509757</v>
        <stp/>
        <stp>BDP|4458421212555029455</stp>
        <tr r="H206" s="1"/>
      </tp>
      <tp t="s">
        <v>#N/A Requesting Data...2366195305</v>
        <stp/>
        <stp>BDP|2304630315632090736</stp>
        <tr r="H153" s="1"/>
        <tr r="H153" s="1"/>
        <tr r="H191" s="1"/>
        <tr r="H191" s="1"/>
        <tr r="H8" s="1"/>
        <tr r="H8" s="1"/>
      </tp>
      <tp t="s">
        <v>#N/A Requesting Data...3296828151</v>
        <stp/>
        <stp>BDP|4954457643773897714</stp>
        <tr r="V18" s="1"/>
      </tp>
      <tp t="s">
        <v>#N/A Requesting Data...3974717475</v>
        <stp/>
        <stp>BDP|2615225445971228557</stp>
        <tr r="Q58" s="5"/>
      </tp>
      <tp t="s">
        <v>#N/A N/A</v>
        <stp/>
        <stp>BDP|6460352995098181437</stp>
        <tr r="J35" s="1"/>
        <tr r="J139" s="1"/>
        <tr r="J205" s="1"/>
      </tp>
      <tp t="s">
        <v>#N/A Requesting Data...1993157378</v>
        <stp/>
        <stp>BDP|7265560022384463449</stp>
        <tr r="J59" s="5"/>
      </tp>
      <tp t="s">
        <v>#N/A Requesting Data...3803364709</v>
        <stp/>
        <stp>BDP|2317929789512693189</stp>
        <tr r="AC10" s="2"/>
        <tr r="AC10" s="2"/>
        <tr r="AC40" s="2"/>
        <tr r="AC40" s="2"/>
        <tr r="AC178" s="2"/>
        <tr r="AC178" s="2"/>
        <tr r="AC179" s="2"/>
        <tr r="AC179" s="2"/>
      </tp>
      <tp t="s">
        <v>#N/A Requesting Data...1384640845</v>
        <stp/>
        <stp>BDP|6565033470464785574</stp>
        <tr r="AV34" s="2"/>
        <tr r="AV34" s="2"/>
        <tr r="AV34" s="2"/>
        <tr r="AV65" s="2"/>
        <tr r="AV65" s="2"/>
        <tr r="AV65" s="2"/>
      </tp>
      <tp t="s">
        <v>#N/A Requesting Data...4149892904</v>
        <stp/>
        <stp>BDP|6211566530734187434</stp>
        <tr r="AM49" s="3"/>
        <tr r="AM49" s="3"/>
        <tr r="AM49" s="3"/>
      </tp>
      <tp t="s">
        <v>#N/A Requesting Data...1139281932</v>
        <stp/>
        <stp>BDP|8753852623985211753</stp>
        <tr r="AL36" s="3"/>
        <tr r="AL36" s="3"/>
        <tr r="AL36" s="3"/>
      </tp>
      <tp t="s">
        <v>#N/A Requesting Data...3542798353</v>
        <stp/>
        <stp>BDP|1216563687144040858</stp>
        <tr r="AK26" s="2"/>
        <tr r="AK26" s="2"/>
        <tr r="AK26" s="2"/>
        <tr r="AK52" s="2"/>
        <tr r="AK52" s="2"/>
        <tr r="AK52" s="2"/>
      </tp>
      <tp t="s">
        <v>#N/A Requesting Data...2603806237</v>
        <stp/>
        <stp>BDP|7739594848966790078</stp>
        <tr r="BC114" s="2"/>
        <tr r="BC212" s="2"/>
        <tr r="BC215" s="2"/>
      </tp>
      <tp t="s">
        <v>#N/A Requesting Data...2226510828</v>
        <stp/>
        <stp>BDP|9879197392885772420</stp>
        <tr r="M205" s="2"/>
        <tr r="M205" s="2"/>
        <tr r="M205" s="2"/>
        <tr r="M206" s="2"/>
        <tr r="M206" s="2"/>
        <tr r="M206" s="2"/>
      </tp>
      <tp t="s">
        <v>#N/A Requesting Data...3704508161</v>
        <stp/>
        <stp>BDP|1232068354201506537</stp>
        <tr r="E62" s="2"/>
      </tp>
      <tp t="s">
        <v>#N/A Requesting Data...3739304220</v>
        <stp/>
        <stp>BDP|2369663845959676905</stp>
        <tr r="J19" s="5"/>
      </tp>
      <tp t="s">
        <v>#N/A Requesting Data...4188407816</v>
        <stp/>
        <stp>BDP|1463567146482613247</stp>
        <tr r="AT21" s="1"/>
      </tp>
      <tp t="s">
        <v>#N/A N/A</v>
        <stp/>
        <stp>BDP|5158620773964299047</stp>
        <tr r="J26" s="1"/>
        <tr r="J131" s="1"/>
      </tp>
      <tp t="s">
        <v>#N/A Requesting Data...1054620360</v>
        <stp/>
        <stp>BDP|8523594094545717190</stp>
        <tr r="AQ102" s="3"/>
        <tr r="AQ102" s="3"/>
        <tr r="AQ102" s="3"/>
      </tp>
      <tp t="s">
        <v>#N/A Requesting Data...3048453464</v>
        <stp/>
        <stp>BDP|1778303980363566945</stp>
        <tr r="H162" s="1"/>
        <tr r="H162" s="1"/>
      </tp>
      <tp t="s">
        <v>#N/A Requesting Data...4260034788</v>
        <stp/>
        <stp>BDP|7102644021256549576</stp>
        <tr r="AF6" s="3"/>
        <tr r="AF6" s="3"/>
      </tp>
      <tp t="s">
        <v>#N/A Requesting Data...2823945937</v>
        <stp/>
        <stp>BDP|1551942986073515342</stp>
        <tr r="AA158" s="1"/>
        <tr r="AA41" s="1"/>
      </tp>
      <tp t="s">
        <v>#N/A Requesting Data...2923528255</v>
        <stp/>
        <stp>BDP|3587341007962747273</stp>
        <tr r="N21" s="2"/>
        <tr r="N21" s="2"/>
        <tr r="N21" s="2"/>
        <tr r="N45" s="2"/>
        <tr r="N45" s="2"/>
        <tr r="N45" s="2"/>
        <tr r="N83" s="2"/>
        <tr r="N83" s="2"/>
        <tr r="N83" s="2"/>
        <tr r="N141" s="2"/>
        <tr r="N141" s="2"/>
        <tr r="N141" s="2"/>
        <tr r="N148" s="2"/>
        <tr r="N148" s="2"/>
        <tr r="N148" s="2"/>
        <tr r="N177" s="2"/>
        <tr r="N177" s="2"/>
        <tr r="N177" s="2"/>
      </tp>
      <tp t="s">
        <v>#N/A Requesting Data...2415580431</v>
        <stp/>
        <stp>BDP|1511637126000103570</stp>
        <tr r="F55" s="2"/>
      </tp>
      <tp t="s">
        <v>#N/A Requesting Data...1162164675</v>
        <stp/>
        <stp>BDP|2767528347927108451</stp>
        <tr r="AE162" s="1"/>
      </tp>
      <tp t="s">
        <v>#N/A Requesting Data...3324264294</v>
        <stp/>
        <stp>BDP|1170288428984373547</stp>
        <tr r="M29" s="1"/>
        <tr r="M29" s="1"/>
        <tr r="M140" s="1"/>
        <tr r="M140" s="1"/>
        <tr r="M201" s="1"/>
        <tr r="M201" s="1"/>
      </tp>
      <tp t="s">
        <v>#N/A Requesting Data...2132132440</v>
        <stp/>
        <stp>BDP|8198067313030312919</stp>
        <tr r="W84" s="3"/>
      </tp>
      <tp t="s">
        <v>#N/A Requesting Data...3631125616</v>
        <stp/>
        <stp>BDP|9218507032578225747</stp>
        <tr r="F97" s="3"/>
      </tp>
      <tp t="s">
        <v>#N/A Requesting Data...2494235649</v>
        <stp/>
        <stp>BDP|9836895223656392560</stp>
        <tr r="V34" s="2"/>
        <tr r="V65" s="2"/>
      </tp>
      <tp t="s">
        <v>#N/A Requesting Data...2813410251</v>
        <stp/>
        <stp>BDP|2269319806237477662</stp>
        <tr r="M176" s="2"/>
        <tr r="M176" s="2"/>
        <tr r="M176" s="2"/>
      </tp>
      <tp t="s">
        <v>#N/A Requesting Data...2526819459</v>
        <stp/>
        <stp>BDP|2785463202577117157</stp>
        <tr r="X94" s="1"/>
      </tp>
      <tp t="s">
        <v>#N/A Requesting Data...1919293319</v>
        <stp/>
        <stp>BDP|1766292874503492790</stp>
        <tr r="AQ140" s="2"/>
      </tp>
      <tp t="s">
        <v>#N/A Requesting Data...1341238416</v>
        <stp/>
        <stp>BDP|6832008363608511897</stp>
        <tr r="M103" s="3"/>
        <tr r="M103" s="3"/>
        <tr r="M103" s="3"/>
      </tp>
      <tp t="s">
        <v>#N/A Requesting Data...3202328404</v>
        <stp/>
        <stp>BDP|1167405862873425002</stp>
        <tr r="AF72" s="3"/>
        <tr r="AF72" s="3"/>
        <tr r="AF83" s="3"/>
        <tr r="AF83" s="3"/>
        <tr r="AF92" s="3"/>
        <tr r="AF92" s="3"/>
      </tp>
      <tp t="s">
        <v>#N/A Requesting Data...3880666062</v>
        <stp/>
        <stp>BDP|6736253627815623340</stp>
        <tr r="AS139" s="2"/>
      </tp>
      <tp t="s">
        <v>#N/A Requesting Data...3045496868</v>
        <stp/>
        <stp>BDP|4100763680943498849</stp>
        <tr r="AO173" s="1"/>
      </tp>
      <tp t="s">
        <v>#N/A Requesting Data...3295382164</v>
        <stp/>
        <stp>BDP|8840519938469124777</stp>
        <tr r="V44" s="2"/>
      </tp>
      <tp t="s">
        <v>#N/A Requesting Data...3234362778</v>
        <stp/>
        <stp>BDP|9425959250140470522</stp>
        <tr r="Q93" s="2"/>
      </tp>
      <tp t="s">
        <v>#N/A Requesting Data...2165788263</v>
        <stp/>
        <stp>BDP|7029549027743550316</stp>
        <tr r="AD76" s="1"/>
      </tp>
      <tp t="s">
        <v>#N/A Requesting Data...3674091738</v>
        <stp/>
        <stp>BDP|6061463250391711669</stp>
        <tr r="AO105" s="3"/>
        <tr r="AO105" s="3"/>
        <tr r="AO105" s="3"/>
        <tr r="AO31" s="3"/>
        <tr r="AO31" s="3"/>
        <tr r="AO31" s="3"/>
      </tp>
      <tp t="s">
        <v>#N/A Requesting Data...1820414939</v>
        <stp/>
        <stp>BDP|6612740160411766622</stp>
        <tr r="AE78" s="3"/>
        <tr r="AE78" s="3"/>
        <tr r="AE78" s="3"/>
      </tp>
      <tp t="s">
        <v>#N/A Requesting Data...4125948768</v>
        <stp/>
        <stp>BDP|7574260565654273735</stp>
        <tr r="Q100" s="3"/>
        <tr r="Q85" s="3"/>
      </tp>
      <tp t="s">
        <v>#N/A Requesting Data...3843569888</v>
        <stp/>
        <stp>BDP|2659554286099513672</stp>
        <tr r="AM152" s="1"/>
        <tr r="AM152" s="1"/>
      </tp>
      <tp t="s">
        <v>#N/A Requesting Data...3217694211</v>
        <stp/>
        <stp>BDP|3072992601608888279</stp>
        <tr r="AC14" s="3"/>
        <tr r="AC14" s="3"/>
        <tr r="AC14" s="3"/>
      </tp>
      <tp t="s">
        <v>#N/A Requesting Data...1986209821</v>
        <stp/>
        <stp>BDP|9051891240691801460</stp>
        <tr r="H18" s="5"/>
      </tp>
      <tp t="s">
        <v>#N/A Requesting Data...2425250987</v>
        <stp/>
        <stp>BDP|1532341314812260109</stp>
        <tr r="F99" s="2"/>
      </tp>
      <tp t="s">
        <v>#N/A Requesting Data...2761406941</v>
        <stp/>
        <stp>BDP|6228115293128709603</stp>
        <tr r="AO151" s="2"/>
      </tp>
      <tp t="s">
        <v>#N/A Requesting Data...1244990231</v>
        <stp/>
        <stp>BDP|7790078805685765255</stp>
        <tr r="H119" s="2"/>
        <tr r="H119" s="2"/>
        <tr r="H119" s="2"/>
        <tr r="AT119" s="2"/>
        <tr r="AT119" s="2"/>
        <tr r="AT119" s="2"/>
        <tr r="H160" s="2"/>
        <tr r="H160" s="2"/>
        <tr r="H160" s="2"/>
        <tr r="AT160" s="2"/>
        <tr r="AT160" s="2"/>
        <tr r="AT160" s="2"/>
      </tp>
      <tp t="s">
        <v>#N/A Requesting Data...4004715879</v>
        <stp/>
        <stp>BDP|2505865484335969797</stp>
        <tr r="H119" s="1"/>
        <tr r="H86" s="1"/>
      </tp>
      <tp t="s">
        <v>#N/A Requesting Data...1060380198</v>
        <stp/>
        <stp>BDP|3146454946660417311</stp>
        <tr r="AO46" s="2"/>
        <tr r="AO89" s="2"/>
      </tp>
      <tp t="s">
        <v>#N/A Requesting Data...2148214286</v>
        <stp/>
        <stp>BDP|8243227393300448302</stp>
        <tr r="AE50" s="1"/>
      </tp>
      <tp t="s">
        <v>#N/A Requesting Data...3758326227</v>
        <stp/>
        <stp>BDP|8255013771386645909</stp>
        <tr r="AJ128" s="2"/>
        <tr r="AJ227" s="2"/>
      </tp>
      <tp t="s">
        <v>#N/A Requesting Data...2711898152</v>
        <stp/>
        <stp>BDP|4613485134331881264</stp>
        <tr r="X195" s="1"/>
      </tp>
      <tp t="s">
        <v>#N/A Requesting Data...1388404987</v>
        <stp/>
        <stp>BDP|2932283378420582787</stp>
        <tr r="AL158" s="1"/>
        <tr r="AL41" s="1"/>
      </tp>
      <tp t="s">
        <v>#N/A Requesting Data...4208289529</v>
        <stp/>
        <stp>BDP|1764609048013209094</stp>
        <tr r="AG88" s="2"/>
        <tr r="AG88" s="2"/>
        <tr r="AG88" s="2"/>
        <tr r="AG92" s="2"/>
        <tr r="AG92" s="2"/>
        <tr r="AG92" s="2"/>
        <tr r="AG125" s="2"/>
        <tr r="AG125" s="2"/>
        <tr r="AG125" s="2"/>
      </tp>
      <tp t="s">
        <v>#N/A Requesting Data...1125767862</v>
        <stp/>
        <stp>BDP|4760018422705503353</stp>
        <tr r="M47" s="1"/>
        <tr r="M47" s="1"/>
      </tp>
      <tp t="s">
        <v>#N/A Requesting Data...4120992750</v>
        <stp/>
        <stp>BDP|1884038537811821300</stp>
        <tr r="E61" s="1"/>
      </tp>
      <tp t="s">
        <v>#N/A Requesting Data...3952592763</v>
        <stp/>
        <stp>BDP|8220216669409954579</stp>
        <tr r="Q128" s="2"/>
        <tr r="Q227" s="2"/>
      </tp>
      <tp t="s">
        <v>#N/A Requesting Data...4132963715</v>
        <stp/>
        <stp>BDP|2181426237707362231</stp>
        <tr r="AJ56" s="3"/>
        <tr r="AJ56" s="3"/>
        <tr r="AJ56" s="3"/>
        <tr r="AJ68" s="3"/>
        <tr r="AJ68" s="3"/>
        <tr r="AJ68" s="3"/>
      </tp>
      <tp t="s">
        <v>#N/A Requesting Data...2965177125</v>
        <stp/>
        <stp>BDP|5171202357592378019</stp>
        <tr r="AO50" s="1"/>
      </tp>
      <tp t="s">
        <v>#N/A Requesting Data...3326742567</v>
        <stp/>
        <stp>BDP|6974046301605125394</stp>
        <tr r="AE164" s="1"/>
      </tp>
      <tp t="s">
        <v>#N/A Requesting Data...3468497982</v>
        <stp/>
        <stp>BDP|7312534123890385044</stp>
        <tr r="AC93" s="3"/>
        <tr r="AC93" s="3"/>
        <tr r="AC93" s="3"/>
      </tp>
      <tp t="s">
        <v>#N/A Requesting Data...3253861038</v>
        <stp/>
        <stp>BDP|5522803880757827295</stp>
        <tr r="AA18" s="1"/>
      </tp>
      <tp t="s">
        <v>#N/A Requesting Data...3416921775</v>
        <stp/>
        <stp>BDP|5320568835284195751</stp>
        <tr r="AH32" s="2"/>
        <tr r="AH223" s="2"/>
        <tr r="AH233" s="2"/>
      </tp>
      <tp t="s">
        <v>#N/A Requesting Data...2999714269</v>
        <stp/>
        <stp>BDP|8251157834899383342</stp>
        <tr r="K129" s="1"/>
      </tp>
      <tp t="s">
        <v>#N/A Requesting Data...2473695790</v>
        <stp/>
        <stp>BDP|2033491648170747224</stp>
        <tr r="H29" s="1"/>
        <tr r="H29" s="1"/>
        <tr r="H140" s="1"/>
        <tr r="H140" s="1"/>
        <tr r="H201" s="1"/>
        <tr r="H201" s="1"/>
      </tp>
      <tp t="s">
        <v>#N/A Requesting Data...3768936560</v>
        <stp/>
        <stp>BDP|7144634067804033318</stp>
        <tr r="W16" s="1"/>
        <tr r="W175" s="1"/>
      </tp>
      <tp t="s">
        <v>#N/A Requesting Data...1796061666</v>
        <stp/>
        <stp>BDP|1384643965495546438</stp>
        <tr r="BC53" s="2"/>
      </tp>
      <tp t="s">
        <v>#N/A Requesting Data...3583513528</v>
        <stp/>
        <stp>BDP|2055056759096947114</stp>
        <tr r="AG4" s="2"/>
        <tr r="AG4" s="2"/>
        <tr r="AG4" s="2"/>
        <tr r="AG78" s="2"/>
        <tr r="AG78" s="2"/>
        <tr r="AG78" s="2"/>
        <tr r="AG110" s="2"/>
        <tr r="AG110" s="2"/>
        <tr r="AG110" s="2"/>
        <tr r="AG161" s="2"/>
        <tr r="AG161" s="2"/>
        <tr r="AG161" s="2"/>
        <tr r="AG162" s="2"/>
        <tr r="AG162" s="2"/>
        <tr r="AG162" s="2"/>
        <tr r="AG229" s="2"/>
        <tr r="AG229" s="2"/>
        <tr r="AG229" s="2"/>
      </tp>
      <tp t="s">
        <v>#N/A Requesting Data...2727924246</v>
        <stp/>
        <stp>BDP|1351954543929323528</stp>
        <tr r="F86" s="5"/>
      </tp>
      <tp t="s">
        <v>#N/A Requesting Data...2018693260</v>
        <stp/>
        <stp>BDP|4686697033450804109</stp>
        <tr r="K192" s="1"/>
      </tp>
      <tp t="s">
        <v>#N/A Requesting Data...2904214106</v>
        <stp/>
        <stp>BDP|5261733421499159951</stp>
        <tr r="Z140" s="1"/>
        <tr r="Z201" s="1"/>
        <tr r="Z29" s="1"/>
      </tp>
      <tp t="s">
        <v>#N/A Requesting Data...1119531173</v>
        <stp/>
        <stp>BDP|7866575038453335201</stp>
        <tr r="Y158" s="1"/>
        <tr r="Y41" s="1"/>
      </tp>
      <tp t="s">
        <v>#N/A Requesting Data...2112905957</v>
        <stp/>
        <stp>BDP|3834380730351256260</stp>
        <tr r="AP9" s="3"/>
        <tr r="AP9" s="3"/>
        <tr r="AP9" s="3"/>
      </tp>
      <tp t="s">
        <v>#N/A Requesting Data...3500049202</v>
        <stp/>
        <stp>BDP|7204253135024341253</stp>
        <tr r="AL16" s="1"/>
        <tr r="AL175" s="1"/>
      </tp>
      <tp t="s">
        <v>#N/A Requesting Data...2760872462</v>
        <stp/>
        <stp>BDP|1138665476221679134</stp>
        <tr r="Q6" s="3"/>
      </tp>
      <tp t="s">
        <v>#N/A Requesting Data...1578322198</v>
        <stp/>
        <stp>BDP|8492766988425748298</stp>
        <tr r="Z196" s="1"/>
      </tp>
      <tp t="s">
        <v>#N/A N/A</v>
        <stp/>
        <stp>BDP|6549397919197108304</stp>
        <tr r="N165" s="1"/>
      </tp>
      <tp t="s">
        <v>#N/A Requesting Data...3205611844</v>
        <stp/>
        <stp>BDP|5910412599260003848</stp>
        <tr r="AU74" s="3"/>
        <tr r="AU74" s="3"/>
        <tr r="AU3" s="3"/>
        <tr r="AU3" s="3"/>
        <tr r="AU64" s="3"/>
        <tr r="AU64" s="3"/>
        <tr r="AU51" s="3"/>
        <tr r="AU51" s="3"/>
      </tp>
      <tp t="s">
        <v>#N/A Requesting Data...3390009314</v>
        <stp/>
        <stp>BDP|1163697521831828443</stp>
        <tr r="AL151" s="2"/>
      </tp>
      <tp t="s">
        <v>#N/A Requesting Data...2371635041</v>
        <stp/>
        <stp>BDP|3065624983084390975</stp>
        <tr r="K65" s="3"/>
      </tp>
      <tp t="s">
        <v>#N/A Requesting Data...1450572285</v>
        <stp/>
        <stp>BDP|6404255020053647520</stp>
        <tr r="AQ31" s="2"/>
      </tp>
      <tp t="s">
        <v>#N/A Requesting Data...2549481937</v>
        <stp/>
        <stp>BDP|4412337774416464625</stp>
        <tr r="Q76" s="3"/>
      </tp>
      <tp t="s">
        <v>#N/A Requesting Data...1179520096</v>
        <stp/>
        <stp>BDP|1679027758755126184</stp>
        <tr r="AU84" s="1"/>
        <tr r="AU84" s="1"/>
        <tr r="AU84" s="1"/>
      </tp>
      <tp t="s">
        <v>#N/A Requesting Data...2849118678</v>
        <stp/>
        <stp>BDP|3465072252021359771</stp>
        <tr r="F93" s="1"/>
      </tp>
      <tp t="s">
        <v>#N/A Requesting Data...3502455853</v>
        <stp/>
        <stp>BDP|9987349988406375431</stp>
        <tr r="AG5" s="3"/>
        <tr r="AG5" s="3"/>
        <tr r="AG5" s="3"/>
        <tr r="AG67" s="3"/>
        <tr r="AG67" s="3"/>
        <tr r="AG67" s="3"/>
        <tr r="AG81" s="3"/>
        <tr r="AG81" s="3"/>
        <tr r="AG81" s="3"/>
        <tr r="AG86" s="3"/>
        <tr r="AG86" s="3"/>
        <tr r="AG86" s="3"/>
        <tr r="AG94" s="3"/>
        <tr r="AG94" s="3"/>
        <tr r="AG94" s="3"/>
      </tp>
      <tp t="s">
        <v>#N/A Requesting Data...3057554175</v>
        <stp/>
        <stp>BDP|8477412937598538724</stp>
        <tr r="E22" s="3"/>
      </tp>
      <tp t="s">
        <v>#N/A Requesting Data...3095554922</v>
        <stp/>
        <stp>BDP|4718320412343021527</stp>
        <tr r="AH132" s="2"/>
      </tp>
      <tp t="s">
        <v>#N/A Requesting Data...4133188058</v>
        <stp/>
        <stp>BDP|2906068498832500976</stp>
        <tr r="AD146" s="2"/>
        <tr r="AD146" s="2"/>
        <tr r="AD146" s="2"/>
      </tp>
      <tp t="s">
        <v>#N/A Requesting Data...2494223687</v>
        <stp/>
        <stp>BDP|4775642665940794443</stp>
        <tr r="AT207" s="1"/>
      </tp>
      <tp t="s">
        <v>#N/A Requesting Data...3708569363</v>
        <stp/>
        <stp>BDP|9060036180088607906</stp>
        <tr r="Y119" s="1"/>
        <tr r="Y86" s="1"/>
      </tp>
      <tp t="s">
        <v>#N/A Requesting Data...3647534367</v>
        <stp/>
        <stp>BDP|7251676023627983554</stp>
        <tr r="AT78" s="3"/>
        <tr r="AT78" s="3"/>
        <tr r="AT78" s="3"/>
      </tp>
      <tp t="s">
        <v>#N/A Requesting Data...3341161768</v>
        <stp/>
        <stp>BDP|8873832324360367368</stp>
        <tr r="AV39" s="3"/>
        <tr r="AV39" s="3"/>
      </tp>
      <tp t="s">
        <v>#N/A Requesting Data...3770559848</v>
        <stp/>
        <stp>BDP|8936012746458662528</stp>
        <tr r="K190" s="1"/>
      </tp>
      <tp t="s">
        <v>#N/A Requesting Data...2169221431</v>
        <stp/>
        <stp>BDP|1197456086335169991</stp>
        <tr r="M150" s="1"/>
        <tr r="M150" s="1"/>
      </tp>
      <tp t="s">
        <v>#N/A Requesting Data...2457334274</v>
        <stp/>
        <stp>BDP|3924652451252314349</stp>
        <tr r="I34" s="2"/>
        <tr r="I65" s="2"/>
      </tp>
      <tp t="s">
        <v>#N/A Requesting Data...4063631577</v>
        <stp/>
        <stp>BDP|2246295211692097204</stp>
        <tr r="L69" s="2"/>
        <tr r="L69" s="2"/>
        <tr r="L69" s="2"/>
        <tr r="L134" s="2"/>
        <tr r="L134" s="2"/>
        <tr r="L134" s="2"/>
        <tr r="L149" s="2"/>
        <tr r="L149" s="2"/>
        <tr r="L149" s="2"/>
        <tr r="L163" s="2"/>
        <tr r="L163" s="2"/>
        <tr r="L163" s="2"/>
        <tr r="L164" s="2"/>
        <tr r="L164" s="2"/>
        <tr r="L164" s="2"/>
      </tp>
      <tp t="s">
        <v>#N/A Requesting Data...1573393281</v>
        <stp/>
        <stp>BDP|8894698629878119535</stp>
        <tr r="AS82" s="2"/>
      </tp>
      <tp t="s">
        <v>#N/A Requesting Data...2327884448</v>
        <stp/>
        <stp>BDP|3889051675621649447</stp>
        <tr r="Q136" s="2"/>
      </tp>
      <tp t="s">
        <v>#N/A Requesting Data...2763356314</v>
        <stp/>
        <stp>BDP|4782635318703678101</stp>
        <tr r="AP132" s="2"/>
      </tp>
      <tp t="s">
        <v>#N/A Requesting Data...1946045879</v>
        <stp/>
        <stp>BDP|8842859424931538266</stp>
        <tr r="F11" s="5"/>
      </tp>
      <tp t="s">
        <v>#N/A Requesting Data...2403521787</v>
        <stp/>
        <stp>BDP|3142589912320381626</stp>
        <tr r="J18" s="9"/>
      </tp>
      <tp t="s">
        <v>#N/A Requesting Data...3208751209</v>
        <stp/>
        <stp>BDP|6865001804400116772</stp>
        <tr r="W137" s="2"/>
      </tp>
      <tp t="s">
        <v>#N/A Requesting Data...1547398540</v>
        <stp/>
        <stp>BDP|5177099926014299264</stp>
        <tr r="AI18" s="2"/>
      </tp>
      <tp t="s">
        <v>#N/A Requesting Data...3667015510</v>
        <stp/>
        <stp>BDP|3952965580110513302</stp>
        <tr r="AC8" s="3"/>
        <tr r="AC8" s="3"/>
        <tr r="AC8" s="3"/>
      </tp>
      <tp t="s">
        <v>#N/A Requesting Data...2237843396</v>
        <stp/>
        <stp>BDP|9110542016758948402</stp>
        <tr r="AE22" s="1"/>
      </tp>
      <tp t="s">
        <v>#N/A Requesting Data...1489972879</v>
        <stp/>
        <stp>BDP|4818184781095945924</stp>
        <tr r="Q182" s="1"/>
      </tp>
      <tp t="s">
        <v>#N/A Requesting Data...3998815834</v>
        <stp/>
        <stp>BDP|4270294451262639067</stp>
        <tr r="AC135" s="2"/>
        <tr r="AC135" s="2"/>
      </tp>
      <tp t="s">
        <v>#N/A Requesting Data...1912016800</v>
        <stp/>
        <stp>BDP|6067391033363122412</stp>
        <tr r="W150" s="1"/>
      </tp>
      <tp t="s">
        <v>#N/A Requesting Data...3799718479</v>
        <stp/>
        <stp>BDP|5035065814312851704</stp>
        <tr r="J50" s="2"/>
      </tp>
      <tp t="s">
        <v>#N/A Requesting Data...3398969471</v>
        <stp/>
        <stp>BDP|7168961096786928026</stp>
        <tr r="W210" s="2"/>
        <tr r="W211" s="2"/>
        <tr r="W22" s="2"/>
      </tp>
      <tp t="s">
        <v>#N/A Requesting Data...4098473482</v>
        <stp/>
        <stp>BDP|5869061341516432615</stp>
        <tr r="H89" s="1"/>
        <tr r="H100" s="1"/>
        <tr r="H106" s="1"/>
        <tr r="H177" s="1"/>
      </tp>
      <tp t="s">
        <v>#N/A Requesting Data...1744287764</v>
        <stp/>
        <stp>BDP|2785682877910546273</stp>
        <tr r="W187" s="1"/>
      </tp>
      <tp t="s">
        <v>#N/A Requesting Data...4114911340</v>
        <stp/>
        <stp>BDP|8407201138501553936</stp>
        <tr r="K37" s="1"/>
        <tr r="K170" s="1"/>
      </tp>
      <tp t="s">
        <v>#N/A Requesting Data...4085198310</v>
        <stp/>
        <stp>BDP|2201620518562457666</stp>
        <tr r="AS198" s="1"/>
        <tr r="L198" s="1"/>
        <tr r="L198" s="1"/>
      </tp>
      <tp t="s">
        <v>#N/A Requesting Data...3788120651</v>
        <stp/>
        <stp>BDP|4611270279808436873</stp>
        <tr r="BC32" s="2"/>
        <tr r="BC223" s="2"/>
        <tr r="BC233" s="2"/>
      </tp>
      <tp t="s">
        <v>#N/A Requesting Data...4264991367</v>
        <stp/>
        <stp>BDP|4895253590678151670</stp>
        <tr r="W37" s="2"/>
        <tr r="W70" s="2"/>
      </tp>
      <tp t="s">
        <v>#N/A Requesting Data...2749373521</v>
        <stp/>
        <stp>BDP|6749525549946707001</stp>
        <tr r="AS50" s="1"/>
      </tp>
      <tp t="s">
        <v>#N/A Requesting Data...4078239249</v>
        <stp/>
        <stp>BDP|3805904884214684716</stp>
        <tr r="AI55" s="3"/>
        <tr r="AI55" s="3"/>
        <tr r="AI55" s="3"/>
      </tp>
      <tp t="s">
        <v>#N/A Requesting Data...1444281045</v>
        <stp/>
        <stp>BDP|6111353109513537739</stp>
        <tr r="AU82" s="1"/>
        <tr r="AU82" s="1"/>
        <tr r="AU82" s="1"/>
      </tp>
      <tp t="s">
        <v>#N/A Requesting Data...2239709550</v>
        <stp/>
        <stp>BDP|4927644437333119309</stp>
        <tr r="V182" s="1"/>
      </tp>
      <tp t="s">
        <v>#N/A Requesting Data...2528441319</v>
        <stp/>
        <stp>BDP|9867708486253122442</stp>
        <tr r="AO9" s="3"/>
        <tr r="AO9" s="3"/>
        <tr r="AO9" s="3"/>
      </tp>
      <tp t="s">
        <v>#N/A Requesting Data...2622071628</v>
        <stp/>
        <stp>BDP|5976971181074132159</stp>
        <tr r="AL9" s="1"/>
        <tr r="AL133" s="1"/>
      </tp>
      <tp t="s">
        <v>#N/A Requesting Data...2749808621</v>
        <stp/>
        <stp>BDP|8260662283820862746</stp>
        <tr r="W189" s="1"/>
      </tp>
      <tp t="s">
        <v>#N/A Requesting Data...4253846347</v>
        <stp/>
        <stp>BDP|6448031348533696025</stp>
        <tr r="AJ21" s="2"/>
        <tr r="AJ45" s="2"/>
        <tr r="AJ83" s="2"/>
        <tr r="AJ141" s="2"/>
        <tr r="AJ148" s="2"/>
        <tr r="AJ177" s="2"/>
      </tp>
      <tp t="s">
        <v>#N/A Requesting Data...4117441027</v>
        <stp/>
        <stp>BDP|2617028815281828326</stp>
        <tr r="AS106" s="2"/>
      </tp>
      <tp t="s">
        <v>#N/A Requesting Data...3350088392</v>
        <stp/>
        <stp>BDP|2378264701422917369</stp>
        <tr r="AP14" s="2"/>
        <tr r="AP117" s="2"/>
      </tp>
      <tp t="s">
        <v>#N/A Requesting Data...3100809633</v>
        <stp/>
        <stp>BDP|1437185387209136019</stp>
        <tr r="Z182" s="1"/>
      </tp>
      <tp t="s">
        <v>#N/A Requesting Data...1588419011</v>
        <stp/>
        <stp>BDP|7560564678050190415</stp>
        <tr r="AF85" s="2"/>
        <tr r="AF85" s="2"/>
      </tp>
      <tp t="s">
        <v>#N/A Requesting Data...4258426946</v>
        <stp/>
        <stp>BDP|2558896903453489801</stp>
        <tr r="K44" s="1"/>
      </tp>
      <tp t="s">
        <v>#N/A Requesting Data...3202970392</v>
        <stp/>
        <stp>BDP|9853913564991188676</stp>
        <tr r="E174" s="1"/>
      </tp>
      <tp t="s">
        <v>#N/A Requesting Data...3620102300</v>
        <stp/>
        <stp>BDP|1295385137383793317</stp>
        <tr r="AH33" s="2"/>
      </tp>
      <tp t="s">
        <v>#N/A Requesting Data...4116220776</v>
        <stp/>
        <stp>BDP|2881664485868903594</stp>
        <tr r="AC6" s="2"/>
        <tr r="AC6" s="2"/>
      </tp>
      <tp t="s">
        <v>#N/A Requesting Data...3721489008</v>
        <stp/>
        <stp>BDP|8668605926435902827</stp>
        <tr r="N43" s="3"/>
        <tr r="N43" s="3"/>
        <tr r="N43" s="3"/>
        <tr r="N61" s="3"/>
        <tr r="N61" s="3"/>
        <tr r="N61" s="3"/>
        <tr r="N69" s="3"/>
        <tr r="N69" s="3"/>
        <tr r="N69" s="3"/>
        <tr r="N77" s="3"/>
        <tr r="N77" s="3"/>
        <tr r="N77" s="3"/>
      </tp>
      <tp t="s">
        <v>#N/A Requesting Data...3974100286</v>
        <stp/>
        <stp>BDP|4021546920876698496</stp>
        <tr r="AO5" s="1"/>
        <tr r="AO146" s="1"/>
      </tp>
      <tp t="s">
        <v>#N/A Requesting Data...2436067996</v>
        <stp/>
        <stp>BDP|7879557339316728682</stp>
        <tr r="AN102" s="3"/>
        <tr r="AN102" s="3"/>
        <tr r="AN102" s="3"/>
      </tp>
      <tp t="s">
        <v>#N/A Requesting Data...3987582659</v>
        <stp/>
        <stp>BDP|5223011987878809479</stp>
        <tr r="AL182" s="2"/>
      </tp>
      <tp t="s">
        <v>#N/A Requesting Data...2181954668</v>
        <stp/>
        <stp>BDP|2288692407692272759</stp>
        <tr r="AK102" s="2"/>
        <tr r="AK102" s="2"/>
        <tr r="AK102" s="2"/>
      </tp>
      <tp t="s">
        <v>#N/A Requesting Data...2034065833</v>
        <stp/>
        <stp>BDP|5854249848303989162</stp>
        <tr r="AO154" s="1"/>
      </tp>
      <tp t="s">
        <v>#N/A Requesting Data...3332688554</v>
        <stp/>
        <stp>BDP|9070805976283531486</stp>
        <tr r="AP63" s="2"/>
      </tp>
      <tp t="s">
        <v>#N/A Requesting Data...1313491803</v>
        <stp/>
        <stp>BDP|8756163041554314886</stp>
        <tr r="F79" s="5"/>
      </tp>
      <tp t="s">
        <v>#N/A Requesting Data...3867514674</v>
        <stp/>
        <stp>BDP|4124996150498013135</stp>
        <tr r="E50" s="1"/>
      </tp>
      <tp t="s">
        <v>#N/A Requesting Data...3545470103</v>
        <stp/>
        <stp>BDP|2912746485188569467</stp>
        <tr r="F57" s="2"/>
      </tp>
      <tp t="s">
        <v>#N/A Requesting Data...2209122678</v>
        <stp/>
        <stp>BDP|9053320283361286289</stp>
        <tr r="AD22" s="1"/>
      </tp>
      <tp t="s">
        <v>#N/A Requesting Data...3170889123</v>
        <stp/>
        <stp>BDP|2759093378101820552</stp>
        <tr r="AQ78" s="3"/>
        <tr r="AQ78" s="3"/>
        <tr r="AQ78" s="3"/>
      </tp>
      <tp t="s">
        <v>#N/A Requesting Data...3464832111</v>
        <stp/>
        <stp>BDP|8077938552885094095</stp>
        <tr r="AC129" s="2"/>
        <tr r="AC129" s="2"/>
      </tp>
      <tp t="s">
        <v>#N/A Requesting Data...3805211214</v>
        <stp/>
        <stp>BDP|3539289350475709024</stp>
        <tr r="AO29" s="2"/>
      </tp>
      <tp t="s">
        <v>#N/A Requesting Data...2146448766</v>
        <stp/>
        <stp>BDP|7594598040986437106</stp>
        <tr r="AA56" s="1"/>
      </tp>
      <tp t="s">
        <v>#N/A Requesting Data...1360987743</v>
        <stp/>
        <stp>BDP|1194406886418619495</stp>
        <tr r="AR116" s="2"/>
        <tr r="AR190" s="2"/>
        <tr r="AR218" s="2"/>
      </tp>
      <tp t="s">
        <v>#N/A Requesting Data...4109521554</v>
        <stp/>
        <stp>BDP|5194907379923108918</stp>
        <tr r="H182" s="1"/>
        <tr r="H182" s="1"/>
      </tp>
      <tp t="s">
        <v>#N/A Requesting Data...3597122222</v>
        <stp/>
        <stp>BDP|8975981116919808870</stp>
        <tr r="Q203" s="2"/>
        <tr r="Q204" s="2"/>
      </tp>
      <tp t="s">
        <v>#N/A Requesting Data...2744197820</v>
        <stp/>
        <stp>BDP|3478534442675992643</stp>
        <tr r="AU195" s="1"/>
        <tr r="AU195" s="1"/>
        <tr r="AU195" s="1"/>
      </tp>
      <tp t="s">
        <v>#N/A Requesting Data...1936648004</v>
        <stp/>
        <stp>BDP|7985750757874273019</stp>
        <tr r="H109" s="5"/>
      </tp>
      <tp t="s">
        <v>#N/A Requesting Data...2773798424</v>
        <stp/>
        <stp>BDP|1204146232242483082</stp>
        <tr r="F49" s="3"/>
      </tp>
      <tp t="s">
        <v>#N/A Requesting Data...2455319262</v>
        <stp/>
        <stp>BDP|1220641164208890829</stp>
        <tr r="Y121" s="1"/>
        <tr r="Y49" s="1"/>
      </tp>
      <tp t="s">
        <v>#N/A Requesting Data...3772799598</v>
        <stp/>
        <stp>BDP|2268860293033717186</stp>
        <tr r="AP103" s="2"/>
      </tp>
      <tp t="s">
        <v>#N/A Requesting Data...3831466690</v>
        <stp/>
        <stp>BDP|4178388104077586106</stp>
        <tr r="I122" s="2"/>
        <tr r="I183" s="2"/>
      </tp>
      <tp t="s">
        <v>#N/A Requesting Data...4293325770</v>
        <stp/>
        <stp>BDP|5961459218629819849</stp>
        <tr r="K152" s="2"/>
        <tr r="K152" s="2"/>
        <tr r="K152" s="2"/>
      </tp>
      <tp t="s">
        <v>#N/A Requesting Data...4277487526</v>
        <stp/>
        <stp>BDP|3395632659039692872</stp>
        <tr r="AE72" s="3"/>
        <tr r="AE72" s="3"/>
        <tr r="AE72" s="3"/>
        <tr r="AE83" s="3"/>
        <tr r="AE83" s="3"/>
        <tr r="AE83" s="3"/>
        <tr r="AE92" s="3"/>
        <tr r="AE92" s="3"/>
        <tr r="AE92" s="3"/>
      </tp>
      <tp t="s">
        <v>#N/A Requesting Data...1126162539</v>
        <stp/>
        <stp>BDP|4558435512366939650</stp>
        <tr r="AL82" s="2"/>
      </tp>
      <tp t="s">
        <v>#N/A Requesting Data...3716009905</v>
        <stp/>
        <stp>BDP|7510259954933477286</stp>
        <tr r="AS127" s="1"/>
        <tr r="L127" s="1"/>
        <tr r="L127" s="1"/>
      </tp>
      <tp t="s">
        <v>#N/A Requesting Data...3439258791</v>
        <stp/>
        <stp>BDP|3444815888692211075</stp>
        <tr r="V151" s="1"/>
      </tp>
      <tp t="s">
        <v>#N/A Requesting Data...3358563673</v>
        <stp/>
        <stp>BDP|1592485006807423375</stp>
        <tr r="AL104" s="2"/>
      </tp>
      <tp t="s">
        <v>#N/A Requesting Data...1787800657</v>
        <stp/>
        <stp>BDP|1321162793311638983</stp>
        <tr r="AP46" s="3"/>
        <tr r="AP46" s="3"/>
        <tr r="AP46" s="3"/>
      </tp>
      <tp t="s">
        <v>#N/A Requesting Data...2643907296</v>
        <stp/>
        <stp>BDP|2746426370947908748</stp>
        <tr r="W80" s="1"/>
      </tp>
      <tp t="s">
        <v>#N/A Requesting Data...2779952660</v>
        <stp/>
        <stp>BDP|7065225128580107635</stp>
        <tr r="AU208" s="2"/>
        <tr r="AU208" s="2"/>
        <tr r="AU208" s="2"/>
      </tp>
      <tp t="s">
        <v>#N/A Requesting Data...2254122878</v>
        <stp/>
        <stp>BDP|7659334892534738885</stp>
        <tr r="I88" s="3"/>
        <tr r="I88" s="3"/>
        <tr r="I88" s="3"/>
      </tp>
      <tp t="s">
        <v>#N/A Requesting Data...2965430641</v>
        <stp/>
        <stp>BDP|2196791143316283616</stp>
        <tr r="L189" s="1"/>
        <tr r="L189" s="1"/>
        <tr r="AS189" s="1"/>
      </tp>
      <tp t="s">
        <v>#N/A Requesting Data...3680141641</v>
        <stp/>
        <stp>BDP|3643921493743634194</stp>
        <tr r="Y5" s="5"/>
        <tr r="Y5" s="5"/>
        <tr r="Y5" s="5"/>
      </tp>
      <tp t="s">
        <v>#N/A Requesting Data...4079105878</v>
        <stp/>
        <stp>BDP|9348941138020719200</stp>
        <tr r="N128" s="2"/>
        <tr r="N128" s="2"/>
        <tr r="N128" s="2"/>
        <tr r="N227" s="2"/>
        <tr r="N227" s="2"/>
        <tr r="N227" s="2"/>
      </tp>
      <tp t="s">
        <v>#N/A Requesting Data...2869452688</v>
        <stp/>
        <stp>BDP|5972877992301440403</stp>
        <tr r="V146" s="1"/>
        <tr r="V5" s="1"/>
      </tp>
      <tp t="s">
        <v>#N/A Requesting Data...2290855240</v>
        <stp/>
        <stp>BDP|9463271603963038989</stp>
        <tr r="J15" s="2"/>
      </tp>
      <tp t="s">
        <v>#N/A Requesting Data...3541233022</v>
        <stp/>
        <stp>BDP|4944286254500489286</stp>
        <tr r="K30" s="1"/>
        <tr r="K136" s="1"/>
        <tr r="K199" s="1"/>
      </tp>
      <tp t="s">
        <v>#N/A Requesting Data...2555616510</v>
        <stp/>
        <stp>BDP|3952669535206133125</stp>
        <tr r="F36" s="2"/>
        <tr r="F96" s="2"/>
        <tr r="F126" s="2"/>
      </tp>
      <tp t="s">
        <v>#N/A Requesting Data...2441255279</v>
        <stp/>
        <stp>BDP|4787275288236640973</stp>
        <tr r="K24" s="2"/>
        <tr r="K24" s="2"/>
        <tr r="K24" s="2"/>
      </tp>
      <tp t="s">
        <v>#N/A Requesting Data...1513705560</v>
        <stp/>
        <stp>BDP|4048253141587583482</stp>
        <tr r="AG45" s="3"/>
        <tr r="AG45" s="3"/>
        <tr r="AG45" s="3"/>
      </tp>
      <tp t="s">
        <v>#N/A Requesting Data...2946053884</v>
        <stp/>
        <stp>BDP|5740996157921214927</stp>
        <tr r="AK132" s="1"/>
        <tr r="AK132" s="1"/>
        <tr r="AK132" s="1"/>
      </tp>
      <tp t="s">
        <v>#N/A Requesting Data...3758700006</v>
        <stp/>
        <stp>BDP|6465556132219868828</stp>
        <tr r="AI139" s="2"/>
      </tp>
      <tp t="s">
        <v>#N/A Requesting Data...2110990325</v>
        <stp/>
        <stp>BDP|3196874998474607715</stp>
        <tr r="H81" s="2"/>
        <tr r="H81" s="2"/>
        <tr r="H81" s="2"/>
        <tr r="AT81" s="2"/>
        <tr r="AT81" s="2"/>
        <tr r="AT81" s="2"/>
      </tp>
      <tp t="s">
        <v>#N/A Requesting Data...1550859454</v>
        <stp/>
        <stp>BDP|5633440923280862208</stp>
        <tr r="Q58" s="3"/>
        <tr r="Q71" s="3"/>
      </tp>
      <tp t="s">
        <v>#N/A Requesting Data...2846729587</v>
        <stp/>
        <stp>BDP|1093374073086805252</stp>
        <tr r="L102" s="2"/>
        <tr r="L102" s="2"/>
        <tr r="L102" s="2"/>
      </tp>
      <tp t="s">
        <v>#N/A Requesting Data...4215592662</v>
        <stp/>
        <stp>BDP|1933158467112723556</stp>
        <tr r="L105" s="3"/>
        <tr r="L31" s="3"/>
      </tp>
      <tp t="s">
        <v>#N/A Requesting Data...3822956375</v>
        <stp/>
        <stp>BDP|7985822833744148907</stp>
        <tr r="AJ52" s="3"/>
        <tr r="AJ52" s="3"/>
        <tr r="AJ52" s="3"/>
      </tp>
      <tp t="s">
        <v>#N/A Requesting Data...2713374790</v>
        <stp/>
        <stp>BDP|7183564488239509230</stp>
        <tr r="I22" s="5"/>
      </tp>
      <tp t="s">
        <v>#N/A Requesting Data...1484844985</v>
        <stp/>
        <stp>BDP|3539616228241604739</stp>
        <tr r="AQ91" s="2"/>
      </tp>
      <tp t="s">
        <v>#N/A Requesting Data...3937013374</v>
        <stp/>
        <stp>BDP|8402962154610676592</stp>
        <tr r="AD130" s="2"/>
        <tr r="AD130" s="2"/>
        <tr r="AD130" s="2"/>
      </tp>
      <tp t="s">
        <v>#N/A Requesting Data...3332138544</v>
        <stp/>
        <stp>BDP|7943081206270870661</stp>
        <tr r="AO126" s="1"/>
        <tr r="AO168" s="1"/>
      </tp>
      <tp t="s">
        <v>#N/A Requesting Data...3418028896</v>
        <stp/>
        <stp>BDP|1243766049245447605</stp>
        <tr r="AA12" s="1"/>
        <tr r="AA128" s="1"/>
      </tp>
      <tp t="s">
        <v>#N/A Requesting Data...2805257204</v>
        <stp/>
        <stp>BDP|6939676587558444145</stp>
        <tr r="H34" s="1"/>
        <tr r="H34" s="1"/>
        <tr r="H138" s="1"/>
        <tr r="H138" s="1"/>
        <tr r="H200" s="1"/>
        <tr r="H200" s="1"/>
      </tp>
      <tp t="s">
        <v>#N/A Requesting Data...3456291501</v>
        <stp/>
        <stp>BDP|6070179749894356642</stp>
        <tr r="AM30" s="3"/>
        <tr r="AM30" s="3"/>
        <tr r="AM30" s="3"/>
        <tr r="AM37" s="3"/>
        <tr r="AM37" s="3"/>
        <tr r="AM37" s="3"/>
      </tp>
      <tp t="s">
        <v>#N/A Requesting Data...3369699203</v>
        <stp/>
        <stp>BDP|1962935733022056806</stp>
        <tr r="AS25" s="3"/>
        <tr r="AS25" s="3"/>
        <tr r="AS25" s="3"/>
      </tp>
      <tp t="s">
        <v>#N/A Requesting Data...3211657818</v>
        <stp/>
        <stp>BDP|5456511434181102395</stp>
        <tr r="K226" s="2"/>
        <tr r="K226" s="2"/>
        <tr r="K226" s="2"/>
      </tp>
      <tp t="s">
        <v>#N/A Requesting Data...3308175488</v>
        <stp/>
        <stp>BDP|5460692865885978188</stp>
        <tr r="M17" s="1"/>
        <tr r="M17" s="1"/>
        <tr r="M67" s="1"/>
        <tr r="M67" s="1"/>
        <tr r="M147" s="1"/>
        <tr r="M147" s="1"/>
      </tp>
      <tp t="s">
        <v>#N/A Requesting Data...3361147605</v>
        <stp/>
        <stp>BDP|2326844524740263982</stp>
        <tr r="E51" s="1"/>
      </tp>
      <tp t="s">
        <v>#N/A Requesting Data...2575591167</v>
        <stp/>
        <stp>BDP|3339929263618813538</stp>
        <tr r="AO87" s="1"/>
      </tp>
      <tp t="s">
        <v>#N/A Requesting Data...1711556832</v>
        <stp/>
        <stp>BDP|7197208850251118096</stp>
        <tr r="F139" s="2"/>
      </tp>
      <tp t="s">
        <v>#N/A Requesting Data...3091099189</v>
        <stp/>
        <stp>BDP|1070339342481860608</stp>
        <tr r="F42" s="1"/>
      </tp>
      <tp t="s">
        <v>#N/A Requesting Data...1764735771</v>
        <stp/>
        <stp>BDP|9808271932331249862</stp>
        <tr r="H65" s="1"/>
      </tp>
      <tp t="s">
        <v>#N/A Requesting Data...1174517507</v>
        <stp/>
        <stp>BDP|5166012709582128614</stp>
        <tr r="L73" s="2"/>
        <tr r="L73" s="2"/>
        <tr r="L73" s="2"/>
        <tr r="L111" s="2"/>
        <tr r="L111" s="2"/>
        <tr r="L111" s="2"/>
        <tr r="L180" s="2"/>
        <tr r="L180" s="2"/>
        <tr r="L180" s="2"/>
        <tr r="L181" s="2"/>
        <tr r="L181" s="2"/>
        <tr r="L181" s="2"/>
      </tp>
      <tp t="s">
        <v>#N/A Requesting Data...2957004282</v>
        <stp/>
        <stp>BDP|8438423199787457324</stp>
        <tr r="AS122" s="2"/>
        <tr r="AS183" s="2"/>
      </tp>
      <tp t="s">
        <v>#N/A Requesting Data...2853005495</v>
        <stp/>
        <stp>BDP|1788477830896952104</stp>
        <tr r="H127" s="1"/>
        <tr r="H127" s="1"/>
      </tp>
      <tp t="s">
        <v>#N/A Requesting Data...3240857238</v>
        <stp/>
        <stp>BDP|9227894489051489987</stp>
        <tr r="AI104" s="3"/>
        <tr r="AI104" s="3"/>
        <tr r="AI104" s="3"/>
        <tr r="AI26" s="3"/>
        <tr r="AI26" s="3"/>
        <tr r="AI26" s="3"/>
      </tp>
      <tp t="s">
        <v>#N/A Requesting Data...3546672468</v>
        <stp/>
        <stp>BDP|2526633795888480498</stp>
        <tr r="AT31" s="1"/>
        <tr r="AT141" s="1"/>
        <tr r="AT203" s="1"/>
      </tp>
      <tp t="s">
        <v>#N/A Requesting Data...3153176439</v>
        <stp/>
        <stp>BDP|2362182474262857798</stp>
        <tr r="I112" s="2"/>
        <tr r="I150" s="2"/>
        <tr r="I217" s="2"/>
        <tr r="I230" s="2"/>
      </tp>
      <tp t="s">
        <v>#N/A Requesting Data...4051026325</v>
        <stp/>
        <stp>BDP|4852471064841346663</stp>
        <tr r="AJ199" s="2"/>
      </tp>
      <tp t="s">
        <v>#N/A Requesting Data...3274681174</v>
        <stp/>
        <stp>BDP|1860521896605247908</stp>
        <tr r="AD41" s="2"/>
        <tr r="AD41" s="2"/>
        <tr r="AD41" s="2"/>
        <tr r="AD75" s="2"/>
        <tr r="AD75" s="2"/>
        <tr r="AD75" s="2"/>
        <tr r="AD115" s="2"/>
        <tr r="AD115" s="2"/>
        <tr r="AD115" s="2"/>
        <tr r="AD138" s="2"/>
        <tr r="AD138" s="2"/>
        <tr r="AD138" s="2"/>
        <tr r="AD200" s="2"/>
        <tr r="AD200" s="2"/>
        <tr r="AD200" s="2"/>
      </tp>
      <tp t="s">
        <v>#N/A Requesting Data...3962033333</v>
        <stp/>
        <stp>BDP|5229604964285911118</stp>
        <tr r="M154" s="1"/>
        <tr r="M154" s="1"/>
      </tp>
      <tp t="s">
        <v>#N/A Requesting Data...1146476019</v>
        <stp/>
        <stp>BDP|1500298805286510427</stp>
        <tr r="AN119" s="2"/>
        <tr r="AN160" s="2"/>
      </tp>
      <tp t="s">
        <v>#N/A Requesting Data...2613907363</v>
        <stp/>
        <stp>BDP|5406141341070850178</stp>
        <tr r="AO47" s="2"/>
      </tp>
      <tp t="s">
        <v>#N/A Requesting Data...3685009980</v>
        <stp/>
        <stp>BDP|7423658899759412020</stp>
        <tr r="I74" s="2"/>
        <tr r="I113" s="2"/>
        <tr r="I154" s="2"/>
        <tr r="I193" s="2"/>
        <tr r="I194" s="2"/>
        <tr r="I216" s="2"/>
        <tr r="I228" s="2"/>
      </tp>
      <tp t="s">
        <v>#N/A Requesting Data...1856216576</v>
        <stp/>
        <stp>BDP|1817368104996395575</stp>
        <tr r="AS45" s="1"/>
      </tp>
      <tp t="s">
        <v>#N/A Requesting Data...1542300056</v>
        <stp/>
        <stp>BDP|3809612572277366469</stp>
        <tr r="M73" s="1"/>
        <tr r="M73" s="1"/>
      </tp>
      <tp t="s">
        <v>#N/A Requesting Data...4117193077</v>
        <stp/>
        <stp>BDP|5229494725720885286</stp>
        <tr r="AO4" s="3"/>
        <tr r="AO4" s="3"/>
        <tr r="AO4" s="3"/>
      </tp>
      <tp t="s">
        <v>#N/A Requesting Data...2394476968</v>
        <stp/>
        <stp>BDP|2300321384131801931</stp>
        <tr r="AO55" s="2"/>
      </tp>
      <tp t="s">
        <v>#N/A Requesting Data...4245475620</v>
        <stp/>
        <stp>BDP|5410376028615460017</stp>
        <tr r="AP68" s="2"/>
        <tr r="AP131" s="2"/>
        <tr r="AP153" s="2"/>
      </tp>
      <tp t="s">
        <v>#N/A Requesting Data...3943529834</v>
        <stp/>
        <stp>BDP|7473275335636161191</stp>
        <tr r="AP7" s="3"/>
        <tr r="AP7" s="3"/>
        <tr r="AP7" s="3"/>
      </tp>
      <tp t="s">
        <v>#N/A Requesting Data...2556672933</v>
        <stp/>
        <stp>BDP|7153894094662011524</stp>
        <tr r="J30" s="9"/>
        <tr r="J31" s="9"/>
      </tp>
      <tp t="s">
        <v>#N/A Requesting Data...3500394142</v>
        <stp/>
        <stp>BDP|3706263014770201191</stp>
        <tr r="AE58" s="3"/>
        <tr r="AE58" s="3"/>
        <tr r="AE58" s="3"/>
        <tr r="AE71" s="3"/>
        <tr r="AE71" s="3"/>
        <tr r="AE71" s="3"/>
      </tp>
      <tp t="s">
        <v>#N/A Requesting Data...2171224349</v>
        <stp/>
        <stp>BDP|1921052727972040058</stp>
        <tr r="N19" s="2"/>
        <tr r="N19" s="2"/>
      </tp>
      <tp t="s">
        <v>#N/A Requesting Data...3955997073</v>
        <stp/>
        <stp>BDP|3741220341073234782</stp>
        <tr r="M47" s="2"/>
        <tr r="M47" s="2"/>
      </tp>
      <tp t="s">
        <v>#N/A Requesting Data...4283721935</v>
        <stp/>
        <stp>BDP|2260377712563009291</stp>
        <tr r="AT91" s="3"/>
        <tr r="AT91" s="3"/>
        <tr r="AT91" s="3"/>
      </tp>
      <tp t="s">
        <v>#N/A Requesting Data...3583594779</v>
        <stp/>
        <stp>BDP|7106533953165869372</stp>
        <tr r="BC22" s="2"/>
        <tr r="BC210" s="2"/>
        <tr r="BC211" s="2"/>
      </tp>
      <tp t="s">
        <v>#N/A Requesting Data...1726552080</v>
        <stp/>
        <stp>BDP|9857784032464597885</stp>
        <tr r="AS48" s="3"/>
        <tr r="AS48" s="3"/>
        <tr r="AS48" s="3"/>
      </tp>
      <tp t="s">
        <v>#N/A Requesting Data...1199427047</v>
        <stp/>
        <stp>BDP|4346088669576447590</stp>
        <tr r="AU14" s="3"/>
        <tr r="AU14" s="3"/>
      </tp>
      <tp t="s">
        <v>#N/A Requesting Data...3798565570</v>
        <stp/>
        <stp>BDP|4407073797354892835</stp>
        <tr r="AT5" s="3"/>
        <tr r="AT5" s="3"/>
        <tr r="AT67" s="3"/>
        <tr r="AT67" s="3"/>
        <tr r="AT81" s="3"/>
        <tr r="AT81" s="3"/>
        <tr r="AT86" s="3"/>
        <tr r="AT86" s="3"/>
        <tr r="AT94" s="3"/>
        <tr r="AT94" s="3"/>
      </tp>
      <tp t="s">
        <v>#N/A Requesting Data...3169618077</v>
        <stp/>
        <stp>BDP|8061461608989944486</stp>
        <tr r="BC20" s="3"/>
        <tr r="BC40" s="3"/>
      </tp>
      <tp t="s">
        <v>#N/A Requesting Data...3833467708</v>
        <stp/>
        <stp>BDP|3393495876079148827</stp>
        <tr r="X76" s="1"/>
      </tp>
      <tp t="s">
        <v>#N/A Requesting Data...2645613542</v>
        <stp/>
        <stp>BDP|8754912012837919621</stp>
        <tr r="AO207" s="1"/>
      </tp>
      <tp t="s">
        <v>#N/A Requesting Data...4118224497</v>
        <stp/>
        <stp>BDP|8958147873129441656</stp>
        <tr r="I60" s="1"/>
      </tp>
      <tp t="s">
        <v>#N/A Requesting Data...3960058136</v>
        <stp/>
        <stp>BDP|3583576501047494087</stp>
        <tr r="AK23" s="2"/>
        <tr r="AK23" s="2"/>
        <tr r="AK23" s="2"/>
        <tr r="AK95" s="2"/>
        <tr r="AK95" s="2"/>
        <tr r="AK95" s="2"/>
        <tr r="AK156" s="2"/>
        <tr r="AK156" s="2"/>
        <tr r="AK156" s="2"/>
        <tr r="AK225" s="2"/>
        <tr r="AK225" s="2"/>
        <tr r="AK225" s="2"/>
      </tp>
      <tp t="s">
        <v>#N/A Requesting Data...3349235485</v>
        <stp/>
        <stp>BDP|3361815803688806265</stp>
        <tr r="M127" s="1"/>
        <tr r="M127" s="1"/>
      </tp>
      <tp t="s">
        <v>#N/A Requesting Data...1522734707</v>
        <stp/>
        <stp>BDP|8356669576441500998</stp>
        <tr r="AU65" s="1"/>
        <tr r="AU65" s="1"/>
        <tr r="AU65" s="1"/>
      </tp>
      <tp t="s">
        <v>#N/A Requesting Data...3554207293</v>
        <stp/>
        <stp>BDP|3683129814301665394</stp>
        <tr r="AU119" s="1"/>
        <tr r="AU119" s="1"/>
        <tr r="AU119" s="1"/>
        <tr r="AU86" s="1"/>
        <tr r="AU86" s="1"/>
        <tr r="AU86" s="1"/>
      </tp>
      <tp t="s">
        <v>#N/A Requesting Data...3292529309</v>
        <stp/>
        <stp>BDP|9282444919469298422</stp>
        <tr r="AU53" s="2"/>
        <tr r="AU53" s="2"/>
        <tr r="AU53" s="2"/>
      </tp>
      <tp t="s">
        <v>#N/A Requesting Data...3162277610</v>
        <stp/>
        <stp>BDP|7748603869941385725</stp>
        <tr r="BC16" s="3"/>
      </tp>
      <tp t="s">
        <v>#N/A Requesting Data...2235799808</v>
        <stp/>
        <stp>BDP|4433615268231510477</stp>
        <tr r="AF182" s="2"/>
        <tr r="AF182" s="2"/>
      </tp>
      <tp t="s">
        <v>#N/A Requesting Data...3366752501</v>
        <stp/>
        <stp>BDP|8667599177473070879</stp>
        <tr r="X64" s="1"/>
      </tp>
      <tp t="s">
        <v>#N/A Requesting Data...3756537476</v>
        <stp/>
        <stp>BDP|9924606897583820497</stp>
        <tr r="AJ27" s="3"/>
        <tr r="AJ27" s="3"/>
        <tr r="AJ27" s="3"/>
      </tp>
      <tp t="s">
        <v>#N/A Requesting Data...2307572230</v>
        <stp/>
        <stp>BDP|7680579144367341092</stp>
        <tr r="N44" s="2"/>
        <tr r="N44" s="2"/>
      </tp>
      <tp t="s">
        <v>#N/A Requesting Data...1463161495</v>
        <stp/>
        <stp>BDP|7552687364517156174</stp>
        <tr r="M9" s="3"/>
        <tr r="M9" s="3"/>
        <tr r="M9" s="3"/>
      </tp>
      <tp t="s">
        <v>#N/A Requesting Data...3333874478</v>
        <stp/>
        <stp>BDP|8139636272499762181</stp>
        <tr r="Q10" s="2"/>
        <tr r="Q40" s="2"/>
        <tr r="Q178" s="2"/>
        <tr r="Q179" s="2"/>
      </tp>
      <tp t="s">
        <v>#N/A Requesting Data...3793304990</v>
        <stp/>
        <stp>BDP|4280274803966242188</stp>
        <tr r="AA50" s="1"/>
      </tp>
      <tp t="s">
        <v>#N/A Requesting Data...2989630311</v>
        <stp/>
        <stp>BDP|1849610515740185712</stp>
        <tr r="Q93" s="3"/>
      </tp>
      <tp t="s">
        <v>#N/A Requesting Data...2581823499</v>
        <stp/>
        <stp>BDP|5394861959458212125</stp>
        <tr r="H141" s="1"/>
        <tr r="H141" s="1"/>
        <tr r="H203" s="1"/>
        <tr r="H203" s="1"/>
        <tr r="H31" s="1"/>
        <tr r="H31" s="1"/>
      </tp>
      <tp t="s">
        <v>#N/A Requesting Data...2804296090</v>
        <stp/>
        <stp>BDP|2227255764423894471</stp>
        <tr r="AU125" s="1"/>
        <tr r="AU125" s="1"/>
        <tr r="AU125" s="1"/>
      </tp>
      <tp t="s">
        <v>#N/A N/A</v>
        <stp/>
        <stp>BDP|5714949189754403125</stp>
        <tr r="N151" s="1"/>
      </tp>
      <tp t="s">
        <v>#N/A Requesting Data...2260532046</v>
        <stp/>
        <stp>BDP|4309318224104816022</stp>
        <tr r="N156" s="1"/>
      </tp>
      <tp t="s">
        <v>#N/A Requesting Data...1597035233</v>
        <stp/>
        <stp>BDP|7470089478256141795</stp>
        <tr r="AN90" s="2"/>
        <tr r="AN123" s="2"/>
        <tr r="AN174" s="2"/>
        <tr r="AN175" s="2"/>
      </tp>
      <tp t="s">
        <v>#N/A Requesting Data...3884674251</v>
        <stp/>
        <stp>BDP|8568823178595645358</stp>
        <tr r="AD69" s="2"/>
        <tr r="AD69" s="2"/>
        <tr r="AD69" s="2"/>
        <tr r="AD134" s="2"/>
        <tr r="AD134" s="2"/>
        <tr r="AD134" s="2"/>
        <tr r="AD149" s="2"/>
        <tr r="AD149" s="2"/>
        <tr r="AD149" s="2"/>
        <tr r="AD163" s="2"/>
        <tr r="AD163" s="2"/>
        <tr r="AD163" s="2"/>
        <tr r="AD164" s="2"/>
        <tr r="AD164" s="2"/>
        <tr r="AD164" s="2"/>
      </tp>
      <tp t="s">
        <v>#N/A Requesting Data...1511370533</v>
        <stp/>
        <stp>BDP|5008445535906466596</stp>
        <tr r="AA70" s="1"/>
      </tp>
      <tp t="s">
        <v>#N/A Requesting Data...3277504128</v>
        <stp/>
        <stp>BDP|3694177607033353094</stp>
        <tr r="J47" s="3"/>
        <tr r="J47" s="3"/>
        <tr r="J73" s="3"/>
        <tr r="J73" s="3"/>
        <tr r="J96" s="3"/>
        <tr r="J96" s="3"/>
      </tp>
      <tp t="s">
        <v>#N/A Requesting Data...2744362379</v>
        <stp/>
        <stp>BDP|7228315946130966101</stp>
        <tr r="AK34" s="1"/>
        <tr r="AK34" s="1"/>
        <tr r="AK34" s="1"/>
        <tr r="AK138" s="1"/>
        <tr r="AK138" s="1"/>
        <tr r="AK138" s="1"/>
        <tr r="AK200" s="1"/>
        <tr r="AK200" s="1"/>
        <tr r="AK200" s="1"/>
      </tp>
      <tp t="s">
        <v>#N/A Requesting Data...3142403505</v>
        <stp/>
        <stp>BDP|4729250841364994769</stp>
        <tr r="AS33" s="1"/>
        <tr r="L33" s="1"/>
        <tr r="L33" s="1"/>
        <tr r="L137" s="1"/>
        <tr r="L137" s="1"/>
        <tr r="AS137" s="1"/>
        <tr r="AS202" s="1"/>
        <tr r="L202" s="1"/>
        <tr r="L202" s="1"/>
      </tp>
      <tp t="s">
        <v>#N/A Requesting Data...3227963793</v>
        <stp/>
        <stp>BDP|8325887016919994985</stp>
        <tr r="AU119" s="2"/>
        <tr r="AU119" s="2"/>
        <tr r="AU119" s="2"/>
        <tr r="AU160" s="2"/>
        <tr r="AU160" s="2"/>
        <tr r="AU160" s="2"/>
      </tp>
      <tp t="s">
        <v>#N/A Requesting Data...1765226550</v>
        <stp/>
        <stp>BDP|5313023749331461104</stp>
        <tr r="Y120" s="5"/>
        <tr r="Y120" s="5"/>
        <tr r="Y120" s="5"/>
        <tr r="Y62" s="5"/>
        <tr r="Y62" s="5"/>
        <tr r="Y62" s="5"/>
      </tp>
      <tp t="s">
        <v>#N/A Requesting Data...4092129780</v>
        <stp/>
        <stp>BDP|9018192335083405940</stp>
        <tr r="M33" s="1"/>
        <tr r="M33" s="1"/>
        <tr r="M137" s="1"/>
        <tr r="M137" s="1"/>
        <tr r="M202" s="1"/>
        <tr r="M202" s="1"/>
      </tp>
      <tp t="s">
        <v>#N/A Requesting Data...3321879017</v>
        <stp/>
        <stp>BDP|6330382947219130913</stp>
        <tr r="AO152" s="1"/>
      </tp>
      <tp t="s">
        <v>#N/A Requesting Data...1428215132</v>
        <stp/>
        <stp>BDP|2578488286429670619</stp>
        <tr r="N105" s="3"/>
        <tr r="N105" s="3"/>
        <tr r="N105" s="3"/>
        <tr r="N31" s="3"/>
        <tr r="N31" s="3"/>
        <tr r="N31" s="3"/>
      </tp>
      <tp t="s">
        <v>#N/A Requesting Data...3789805275</v>
        <stp/>
        <stp>BDP|6946793980239993158</stp>
        <tr r="Y111" s="1"/>
      </tp>
      <tp t="s">
        <v>#N/A Requesting Data...2094859834</v>
        <stp/>
        <stp>BDP|3731965598010669237</stp>
        <tr r="AN65" s="3"/>
        <tr r="AN65" s="3"/>
      </tp>
      <tp t="s">
        <v>#N/A Requesting Data...2345396680</v>
        <stp/>
        <stp>BDP|1524539010283320782</stp>
        <tr r="I101" s="1"/>
      </tp>
      <tp t="s">
        <v>#N/A Requesting Data...4169548095</v>
        <stp/>
        <stp>BDP|9826706386626492173</stp>
        <tr r="N32" s="2"/>
        <tr r="N32" s="2"/>
        <tr r="N32" s="2"/>
        <tr r="N223" s="2"/>
        <tr r="N223" s="2"/>
        <tr r="N223" s="2"/>
        <tr r="N233" s="2"/>
        <tr r="N233" s="2"/>
        <tr r="N233" s="2"/>
      </tp>
      <tp t="s">
        <v>#N/A Requesting Data...1240651070</v>
        <stp/>
        <stp>BDP|4692305931623204680</stp>
        <tr r="H43" s="5"/>
      </tp>
      <tp t="s">
        <v>#N/A Requesting Data...3977094139</v>
        <stp/>
        <stp>BDP|3915872350216452979</stp>
        <tr r="F26" s="5"/>
      </tp>
      <tp t="s">
        <v>#N/A Requesting Data...4252235521</v>
        <stp/>
        <stp>BDP|4635385812915913282</stp>
        <tr r="Q129" s="2"/>
      </tp>
      <tp t="s">
        <v>#N/A Requesting Data...3720955818</v>
        <stp/>
        <stp>BDP|6899869156598599203</stp>
        <tr r="AD84" s="1"/>
      </tp>
      <tp t="s">
        <v>#N/A Requesting Data...1358990122</v>
        <stp/>
        <stp>BDP|4691096524510790712</stp>
        <tr r="M54" s="3"/>
        <tr r="M54" s="3"/>
        <tr r="M54" s="3"/>
      </tp>
      <tp t="s">
        <v>#N/A Requesting Data...3232362442</v>
        <stp/>
        <stp>BDP|6913409085738389327</stp>
        <tr r="AK68" s="1"/>
        <tr r="AK68" s="1"/>
        <tr r="AK68" s="1"/>
      </tp>
      <tp t="s">
        <v>#N/A Requesting Data...3757751938</v>
        <stp/>
        <stp>BDP|4539103908027204322</stp>
        <tr r="J20" s="5"/>
      </tp>
      <tp t="s">
        <v>#N/A Requesting Data...4256633134</v>
        <stp/>
        <stp>BDP|8248253895245659792</stp>
        <tr r="AV44" s="2"/>
        <tr r="AV44" s="2"/>
      </tp>
      <tp t="s">
        <v>#N/A Requesting Data...1784308878</v>
        <stp/>
        <stp>BDP|7668847119336654902</stp>
        <tr r="U7" s="4"/>
        <tr r="U5" s="4"/>
        <tr r="U8" s="4"/>
        <tr r="U6" s="4"/>
      </tp>
      <tp t="s">
        <v>#N/A Requesting Data...1787328335</v>
        <stp/>
        <stp>BDP|2477900742337859934</stp>
        <tr r="Z142" s="1"/>
        <tr r="Z204" s="1"/>
        <tr r="Z32" s="1"/>
      </tp>
      <tp t="s">
        <v>#N/A Requesting Data...3651033394</v>
        <stp/>
        <stp>BDP|1524420235585978264</stp>
        <tr r="AR84" s="3"/>
        <tr r="AR84" s="3"/>
        <tr r="AR84" s="3"/>
      </tp>
      <tp t="s">
        <v>#N/A Requesting Data...3875671020</v>
        <stp/>
        <stp>BDP|2930066831477049731</stp>
        <tr r="W37" s="1"/>
        <tr r="W170" s="1"/>
      </tp>
      <tp t="s">
        <v>#N/A Requesting Data...3512868171</v>
        <stp/>
        <stp>BDP|2112400169304651533</stp>
        <tr r="AU90" s="1"/>
        <tr r="AU90" s="1"/>
        <tr r="AU90" s="1"/>
      </tp>
      <tp t="s">
        <v>#N/A Requesting Data...1694640567</v>
        <stp/>
        <stp>BDP|6737390149593272385</stp>
        <tr r="AS133" s="2"/>
      </tp>
      <tp t="s">
        <v>#N/A Requesting Data...3262290147</v>
        <stp/>
        <stp>BDP|1688470357205884435</stp>
        <tr r="Q14" s="1"/>
        <tr r="Q59" s="1"/>
      </tp>
      <tp t="s">
        <v>#N/A Requesting Data...1537440294</v>
        <stp/>
        <stp>BDP|7271389229421735660</stp>
        <tr r="AD78" s="3"/>
        <tr r="AD78" s="3"/>
        <tr r="AD78" s="3"/>
      </tp>
      <tp t="s">
        <v>#N/A Requesting Data...3881740348</v>
        <stp/>
        <stp>BDP|3583022237141520070</stp>
        <tr r="BC82" s="3"/>
      </tp>
      <tp t="s">
        <v>#N/A Requesting Data...4006736827</v>
        <stp/>
        <stp>BDP|2027046085932346901</stp>
        <tr r="I23" s="2"/>
        <tr r="I95" s="2"/>
        <tr r="I156" s="2"/>
        <tr r="I225" s="2"/>
      </tp>
      <tp t="s">
        <v>#N/A Requesting Data...4132576084</v>
        <stp/>
        <stp>BDP|4161018191268414475</stp>
        <tr r="I130" s="2"/>
      </tp>
      <tp t="s">
        <v>#N/A Requesting Data...4034958304</v>
        <stp/>
        <stp>BDP|1378663226793590745</stp>
        <tr r="W105" s="1"/>
        <tr r="W160" s="1"/>
      </tp>
      <tp t="s">
        <v>#N/A Requesting Data...2131876599</v>
        <stp/>
        <stp>BDP|3282045059797865053</stp>
        <tr r="AH24" s="2"/>
      </tp>
      <tp t="s">
        <v>#N/A Requesting Data...2674798170</v>
        <stp/>
        <stp>BDP|6196200549623864227</stp>
        <tr r="H100" s="5"/>
      </tp>
      <tp t="s">
        <v>#N/A Requesting Data...1231045813</v>
        <stp/>
        <stp>BDP|2951463824542194784</stp>
        <tr r="AD84" s="2"/>
        <tr r="AD84" s="2"/>
        <tr r="AD84" s="2"/>
      </tp>
      <tp t="s">
        <v>#N/A Requesting Data...3611853146</v>
        <stp/>
        <stp>BDP|5219261420763239747</stp>
        <tr r="AI30" s="3"/>
        <tr r="AI30" s="3"/>
        <tr r="AI30" s="3"/>
        <tr r="AI37" s="3"/>
        <tr r="AI37" s="3"/>
        <tr r="AI37" s="3"/>
      </tp>
      <tp t="s">
        <v>#N/A Requesting Data...3341979207</v>
        <stp/>
        <stp>BDP|8160024293497713754</stp>
        <tr r="J92" s="5"/>
        <tr r="J92" s="5"/>
      </tp>
      <tp t="s">
        <v>#N/A Requesting Data...2761188901</v>
        <stp/>
        <stp>BDP|3152566476172777247</stp>
        <tr r="BC37" s="2"/>
        <tr r="BC70" s="2"/>
      </tp>
      <tp t="s">
        <v>#N/A Requesting Data...3781353463</v>
        <stp/>
        <stp>BDP|3833922489467109407</stp>
        <tr r="AG40" s="3"/>
        <tr r="AG40" s="3"/>
        <tr r="AG40" s="3"/>
        <tr r="AG44" s="3"/>
        <tr r="AG44" s="3"/>
        <tr r="AG44" s="3"/>
        <tr r="AG20" s="3"/>
        <tr r="AG20" s="3"/>
        <tr r="AG20" s="3"/>
      </tp>
      <tp t="s">
        <v>#N/A Requesting Data...655133526</v>
        <stp/>
        <stp>BDP|6431982863829457199</stp>
        <tr r="K105" s="1"/>
        <tr r="K160" s="1"/>
      </tp>
      <tp t="s">
        <v>#N/A N/A</v>
        <stp/>
        <stp>BDP|2677174493059911296</stp>
        <tr r="AU59" s="3"/>
        <tr r="AU59" s="3"/>
        <tr r="AU87" s="3"/>
        <tr r="AU87" s="3"/>
        <tr r="AU99" s="3"/>
        <tr r="AU99" s="3"/>
      </tp>
      <tp t="s">
        <v>#N/A Requesting Data...1368231568</v>
        <stp/>
        <stp>BDP|7208547123695541421</stp>
        <tr r="AU120" s="2"/>
        <tr r="AU120" s="2"/>
        <tr r="AU120" s="2"/>
        <tr r="AU184" s="2"/>
        <tr r="AU184" s="2"/>
        <tr r="AU184" s="2"/>
        <tr r="AU185" s="2"/>
        <tr r="AU185" s="2"/>
        <tr r="AU185" s="2"/>
      </tp>
      <tp t="s">
        <v>#N/A Requesting Data...3792999699</v>
        <stp/>
        <stp>BDP|2542505757840783375</stp>
        <tr r="AS32" s="1"/>
        <tr r="L32" s="1"/>
        <tr r="L32" s="1"/>
        <tr r="AS142" s="1"/>
        <tr r="L142" s="1"/>
        <tr r="L142" s="1"/>
        <tr r="AS204" s="1"/>
        <tr r="L204" s="1"/>
        <tr r="L204" s="1"/>
      </tp>
      <tp t="s">
        <v>#N/A Requesting Data...3404767950</v>
        <stp/>
        <stp>BDP|5158256071489364846</stp>
        <tr r="AT186" s="1"/>
      </tp>
      <tp t="s">
        <v>#N/A Requesting Data...2694970230</v>
        <stp/>
        <stp>BDP|4410710365753790745</stp>
        <tr r="F59" s="2"/>
      </tp>
      <tp t="s">
        <v>#N/A Requesting Data...3576773956</v>
        <stp/>
        <stp>BDP|3089044234383343201</stp>
        <tr r="AS126" s="1"/>
        <tr r="L126" s="1"/>
        <tr r="AS168" s="1"/>
        <tr r="L168" s="1"/>
      </tp>
      <tp t="s">
        <v>#N/A Requesting Data...1905769155</v>
        <stp/>
        <stp>BDP|3479148886149538207</stp>
        <tr r="AD102" s="2"/>
        <tr r="AD102" s="2"/>
        <tr r="AD102" s="2"/>
      </tp>
      <tp t="s">
        <v>#N/A Requesting Data...2386444866</v>
        <stp/>
        <stp>BDP|8596454933346254821</stp>
        <tr r="Q11" s="3"/>
      </tp>
      <tp t="s">
        <v>#N/A Requesting Data...1661534237</v>
        <stp/>
        <stp>BDP|3292447578098439990</stp>
        <tr r="F84" s="1"/>
      </tp>
      <tp t="s">
        <v>#N/A Requesting Data...2824299095</v>
        <stp/>
        <stp>BDP|1669359324690603124</stp>
        <tr r="AS182" s="2"/>
      </tp>
      <tp t="s">
        <v>#N/A Requesting Data...4126737602</v>
        <stp/>
        <stp>BDP|9796303370998283466</stp>
        <tr r="Q129" s="1"/>
      </tp>
      <tp t="s">
        <v>#N/A Requesting Data...4089454596</v>
        <stp/>
        <stp>BDP|6355312806221282552</stp>
        <tr r="AK48" s="1"/>
        <tr r="AK48" s="1"/>
        <tr r="AK48" s="1"/>
      </tp>
      <tp t="s">
        <v>#N/A Requesting Data...1882256753</v>
        <stp/>
        <stp>BDP|1561794070888777882</stp>
        <tr r="AK20" s="1"/>
        <tr r="AK20" s="1"/>
        <tr r="AK20" s="1"/>
      </tp>
      <tp t="s">
        <v>#N/A Requesting Data...1288736267</v>
        <stp/>
        <stp>BDP|8117245266145131813</stp>
        <tr r="L124" s="1"/>
        <tr r="AS124" s="1"/>
      </tp>
      <tp t="s">
        <v>#N/A Requesting Data...2248441512</v>
        <stp/>
        <stp>BDP|7232553677762660655</stp>
        <tr r="H182" s="1"/>
        <tr r="H182" s="1"/>
      </tp>
      <tp t="s">
        <v>#N/A Requesting Data...1172911420</v>
        <stp/>
        <stp>BDP|6249750221856116449</stp>
        <tr r="E70" s="1"/>
      </tp>
      <tp t="s">
        <v>#N/A Requesting Data...3152981144</v>
        <stp/>
        <stp>BDP|1566535886874780947</stp>
        <tr r="Z16" s="1"/>
        <tr r="Z175" s="1"/>
      </tp>
      <tp t="s">
        <v>#N/A Requesting Data...1604483208</v>
        <stp/>
        <stp>BDP|8069542843770026847</stp>
        <tr r="Y154" s="1"/>
      </tp>
      <tp t="s">
        <v>#N/A Requesting Data...3463699195</v>
        <stp/>
        <stp>BDP|5817262927416293288</stp>
        <tr r="AH102" s="2"/>
      </tp>
      <tp t="s">
        <v>#N/A Requesting Data...3710056060</v>
        <stp/>
        <stp>BDP|1638653617631474637</stp>
        <tr r="AU45" s="1"/>
        <tr r="AU45" s="1"/>
        <tr r="AU45" s="1"/>
      </tp>
      <tp t="s">
        <v>#N/A Requesting Data...3404955393</v>
        <stp/>
        <stp>BDP|1013806140365991994</stp>
        <tr r="AS129" s="2"/>
      </tp>
      <tp t="s">
        <v>#N/A Requesting Data...2683568585</v>
        <stp/>
        <stp>BDP|1888600379466422757</stp>
        <tr r="AK29" s="1"/>
        <tr r="AK29" s="1"/>
        <tr r="AK29" s="1"/>
        <tr r="AK140" s="1"/>
        <tr r="AK140" s="1"/>
        <tr r="AK140" s="1"/>
        <tr r="AK201" s="1"/>
        <tr r="AK201" s="1"/>
        <tr r="AK201" s="1"/>
      </tp>
      <tp t="s">
        <v>#N/A Requesting Data...4008351414</v>
        <stp/>
        <stp>BDP|4420230511777093164</stp>
        <tr r="M123" s="1"/>
        <tr r="M123" s="1"/>
        <tr r="M185" s="1"/>
        <tr r="M185" s="1"/>
      </tp>
      <tp t="s">
        <v>#N/A Requesting Data...2075022704</v>
        <stp/>
        <stp>BDP|7842824091833932423</stp>
        <tr r="AQ182" s="2"/>
      </tp>
      <tp t="s">
        <v>#N/A Requesting Data...2098296689</v>
        <stp/>
        <stp>BDP|5639322612077003169</stp>
        <tr r="N91" s="2"/>
        <tr r="N91" s="2"/>
        <tr r="N91" s="2"/>
      </tp>
      <tp t="s">
        <v>#N/A Requesting Data...1449864041</v>
        <stp/>
        <stp>BDP|6196441725014119512</stp>
        <tr r="V91" s="3"/>
      </tp>
      <tp t="s">
        <v>#N/A Requesting Data...3182080784</v>
        <stp/>
        <stp>BDP|1098343926552611344</stp>
        <tr r="AU116" s="2"/>
        <tr r="AU116" s="2"/>
        <tr r="AU116" s="2"/>
        <tr r="AU190" s="2"/>
        <tr r="AU190" s="2"/>
        <tr r="AU190" s="2"/>
        <tr r="AU218" s="2"/>
        <tr r="AU218" s="2"/>
        <tr r="AU218" s="2"/>
      </tp>
      <tp t="s">
        <v>#N/A Requesting Data...2230531808</v>
        <stp/>
        <stp>BDP|1600536655477904798</stp>
        <tr r="Q15" s="3"/>
      </tp>
      <tp t="s">
        <v>#N/A Requesting Data...1251219597</v>
        <stp/>
        <stp>BDP|3035071817832699169</stp>
        <tr r="H102" s="2"/>
        <tr r="H102" s="2"/>
        <tr r="H102" s="2"/>
        <tr r="AT102" s="2"/>
        <tr r="AT102" s="2"/>
        <tr r="AT102" s="2"/>
      </tp>
      <tp t="s">
        <v>#N/A Requesting Data...3094080168</v>
        <stp/>
        <stp>BDP|5130025574020557329</stp>
        <tr r="Q85" s="2"/>
      </tp>
      <tp t="s">
        <v>#N/A Requesting Data...1231864040</v>
        <stp/>
        <stp>BDP|7169521363533383630</stp>
        <tr r="J29" s="2"/>
      </tp>
      <tp t="s">
        <v>#N/A Requesting Data...4224695307</v>
        <stp/>
        <stp>BDP|8591863473781316731</stp>
        <tr r="K25" s="2"/>
        <tr r="K25" s="2"/>
        <tr r="K25" s="2"/>
        <tr r="K49" s="2"/>
        <tr r="K49" s="2"/>
        <tr r="K49" s="2"/>
        <tr r="K108" s="2"/>
        <tr r="K108" s="2"/>
        <tr r="K108" s="2"/>
        <tr r="K127" s="2"/>
        <tr r="K127" s="2"/>
        <tr r="K127" s="2"/>
        <tr r="K195" s="2"/>
        <tr r="K195" s="2"/>
        <tr r="K195" s="2"/>
      </tp>
      <tp t="s">
        <v>#N/A Requesting Data...4149720477</v>
        <stp/>
        <stp>BDP|8687957482048884098</stp>
        <tr r="H94" s="1"/>
        <tr r="H94" s="1"/>
      </tp>
      <tp t="s">
        <v>#N/A Requesting Data...4144769741</v>
        <stp/>
        <stp>BDP|6532015842806007561</stp>
        <tr r="AV10" s="2"/>
        <tr r="AV10" s="2"/>
        <tr r="AV10" s="2"/>
        <tr r="AV40" s="2"/>
        <tr r="AV40" s="2"/>
        <tr r="AV40" s="2"/>
        <tr r="AV178" s="2"/>
        <tr r="AV178" s="2"/>
        <tr r="AV178" s="2"/>
        <tr r="AV179" s="2"/>
        <tr r="AV179" s="2"/>
        <tr r="AV179" s="2"/>
      </tp>
      <tp t="s">
        <v>#N/A Requesting Data...3247237688</v>
        <stp/>
        <stp>BDP|3107928063234674963</stp>
        <tr r="Q7" s="3"/>
      </tp>
      <tp t="s">
        <v>#N/A Requesting Data...3835088466</v>
        <stp/>
        <stp>BDP|5266604235537441632</stp>
        <tr r="AK10" s="2"/>
        <tr r="AK10" s="2"/>
        <tr r="AK10" s="2"/>
        <tr r="AK40" s="2"/>
        <tr r="AK40" s="2"/>
        <tr r="AK40" s="2"/>
        <tr r="AK178" s="2"/>
        <tr r="AK178" s="2"/>
        <tr r="AK178" s="2"/>
        <tr r="AK179" s="2"/>
        <tr r="AK179" s="2"/>
        <tr r="AK179" s="2"/>
      </tp>
      <tp t="s">
        <v>#N/A Requesting Data...3620149342</v>
        <stp/>
        <stp>BDP|7659606768384650285</stp>
        <tr r="J17" s="2"/>
        <tr r="J107" s="2"/>
      </tp>
      <tp t="s">
        <v>#N/A Requesting Data...3046787200</v>
        <stp/>
        <stp>BDP|6967306988245267937</stp>
        <tr r="L90" s="2"/>
        <tr r="L90" s="2"/>
        <tr r="L90" s="2"/>
        <tr r="L123" s="2"/>
        <tr r="L123" s="2"/>
        <tr r="L123" s="2"/>
        <tr r="L174" s="2"/>
        <tr r="L174" s="2"/>
        <tr r="L174" s="2"/>
        <tr r="L175" s="2"/>
        <tr r="L175" s="2"/>
        <tr r="L175" s="2"/>
      </tp>
      <tp t="s">
        <v>#N/A Requesting Data...4263102232</v>
        <stp/>
        <stp>BDP|9524401138237400893</stp>
        <tr r="AH54" s="2"/>
      </tp>
      <tp t="s">
        <v>#N/A Requesting Data...2545724018</v>
        <stp/>
        <stp>BDP|5131301802040435774</stp>
        <tr r="L174" s="1"/>
        <tr r="L174" s="1"/>
        <tr r="AS174" s="1"/>
      </tp>
      <tp t="s">
        <v>#N/A Requesting Data...4178988179</v>
        <stp/>
        <stp>BDP|6298808322649644466</stp>
        <tr r="AH68" s="2"/>
        <tr r="AH131" s="2"/>
        <tr r="AH153" s="2"/>
      </tp>
      <tp t="s">
        <v>#N/A Requesting Data...1617710974</v>
        <stp/>
        <stp>BDP|7307099840624229689</stp>
        <tr r="Z132" s="1"/>
      </tp>
      <tp t="s">
        <v>#N/A Requesting Data...3604672313</v>
        <stp/>
        <stp>BDP|3904209329460025208</stp>
        <tr r="AO88" s="1"/>
        <tr r="AO155" s="1"/>
      </tp>
      <tp t="s">
        <v>#N/A Requesting Data...2096177153</v>
        <stp/>
        <stp>BDP|4876411572984981220</stp>
        <tr r="M196" s="1"/>
        <tr r="M196" s="1"/>
      </tp>
      <tp t="s">
        <v>#N/A Requesting Data...1969328448</v>
        <stp/>
        <stp>BDP|1020588118270271429</stp>
        <tr r="AO11" s="3"/>
        <tr r="AO11" s="3"/>
        <tr r="AO11" s="3"/>
      </tp>
      <tp t="s">
        <v>#N/A Requesting Data...2528993481</v>
        <stp/>
        <stp>BDP|3273317183138915189</stp>
        <tr r="AU14" s="2"/>
        <tr r="AU14" s="2"/>
        <tr r="AU14" s="2"/>
        <tr r="AU117" s="2"/>
        <tr r="AU117" s="2"/>
        <tr r="AU117" s="2"/>
      </tp>
      <tp t="s">
        <v>#N/A Requesting Data...2785258153</v>
        <stp/>
        <stp>BDP|9079478425017422974</stp>
        <tr r="F17" s="5"/>
      </tp>
      <tp t="s">
        <v>#N/A Requesting Data...4127071609</v>
        <stp/>
        <stp>BDP|7729695543811904557</stp>
        <tr r="X91" s="1"/>
        <tr r="X122" s="1"/>
      </tp>
      <tp t="s">
        <v>#N/A Requesting Data...3997805120</v>
        <stp/>
        <stp>BDP|3745652139357994037</stp>
        <tr r="AN31" s="2"/>
      </tp>
      <tp t="s">
        <v>#N/A Requesting Data...1984544946</v>
        <stp/>
        <stp>BDP|7573079666343330365</stp>
        <tr r="AR99" s="2"/>
      </tp>
      <tp t="s">
        <v>#N/A Requesting Data...4229896612</v>
        <stp/>
        <stp>BDP|5902576086891013895</stp>
        <tr r="AS48" s="1"/>
      </tp>
      <tp t="s">
        <v>#N/A Requesting Data...1439353032</v>
        <stp/>
        <stp>BDP|4329808825476113962</stp>
        <tr r="AM65" s="1"/>
        <tr r="AM65" s="1"/>
      </tp>
      <tp t="s">
        <v>#N/A Requesting Data...2568247077</v>
        <stp/>
        <stp>BDP|7394115770600101027</stp>
        <tr r="AL176" s="1"/>
      </tp>
      <tp t="s">
        <v>#N/A Requesting Data...2847697315</v>
        <stp/>
        <stp>BDP|7360435237397791614</stp>
        <tr r="J23" s="9"/>
      </tp>
      <tp t="s">
        <v>#N/A Requesting Data...2542601547</v>
        <stp/>
        <stp>BDP|7793860497094205354</stp>
        <tr r="AC55" s="2"/>
        <tr r="AC55" s="2"/>
      </tp>
      <tp t="s">
        <v>#N/A Requesting Data...3528060225</v>
        <stp/>
        <stp>BDP|4490520674826285115</stp>
        <tr r="AS89" s="1"/>
        <tr r="AS100" s="1"/>
        <tr r="AS106" s="1"/>
        <tr r="AS177" s="1"/>
      </tp>
      <tp t="s">
        <v>#N/A Requesting Data...2981842426</v>
        <stp/>
        <stp>BDP|4993753769361304576</stp>
        <tr r="AG93" s="3"/>
        <tr r="AG93" s="3"/>
        <tr r="AG93" s="3"/>
      </tp>
      <tp t="s">
        <v>#N/A Requesting Data...1499361600</v>
        <stp/>
        <stp>BDP|8193293092660813233</stp>
        <tr r="F32" s="5"/>
      </tp>
      <tp t="s">
        <v>#N/A Requesting Data...2901629967</v>
        <stp/>
        <stp>BDP|5139205567083398341</stp>
        <tr r="AE112" s="1"/>
        <tr r="AE66" s="1"/>
      </tp>
      <tp t="s">
        <v>#N/A Requesting Data...3542431075</v>
        <stp/>
        <stp>BDP|7013737342952284726</stp>
        <tr r="AD34" s="2"/>
        <tr r="AD34" s="2"/>
        <tr r="AD34" s="2"/>
        <tr r="AD65" s="2"/>
        <tr r="AD65" s="2"/>
        <tr r="AD65" s="2"/>
      </tp>
      <tp t="s">
        <v>#N/A Requesting Data...3303172852</v>
        <stp/>
        <stp>BDP|7873759996911314997</stp>
        <tr r="H144" s="1"/>
        <tr r="H144" s="1"/>
      </tp>
      <tp t="s">
        <v>#N/A Requesting Data...2183691669</v>
        <stp/>
        <stp>BDP|1466454732253360416</stp>
        <tr r="AO44" s="2"/>
      </tp>
      <tp t="s">
        <v>#N/A Requesting Data...3185917690</v>
        <stp/>
        <stp>BDP|5559772170054060031</stp>
        <tr r="AQ234" s="2"/>
        <tr r="AQ235" s="2"/>
        <tr r="AQ236" s="2"/>
        <tr r="M110" s="3"/>
        <tr r="M110" s="3"/>
        <tr r="M110" s="3"/>
        <tr r="M106" s="3"/>
        <tr r="M106" s="3"/>
        <tr r="M106" s="3"/>
        <tr r="M107" s="3"/>
        <tr r="M107" s="3"/>
        <tr r="M107" s="3"/>
        <tr r="M108" s="3"/>
        <tr r="M108" s="3"/>
        <tr r="M108" s="3"/>
        <tr r="M109" s="3"/>
        <tr r="M109" s="3"/>
        <tr r="M109" s="3"/>
      </tp>
      <tp t="s">
        <v>#N/A Requesting Data...1740451714</v>
        <stp/>
        <stp>BDP|5128362565711738047</stp>
        <tr r="F47" s="1"/>
      </tp>
      <tp t="s">
        <v>#N/A Requesting Data...3409582686</v>
        <stp/>
        <stp>BDP|7480107431922433606</stp>
        <tr r="AQ16" s="2"/>
        <tr r="AQ94" s="2"/>
        <tr r="AQ202" s="2"/>
        <tr r="AQ220" s="2"/>
        <tr r="AQ232" s="2"/>
      </tp>
      <tp t="s">
        <v>#N/A Requesting Data...2461657551</v>
        <stp/>
        <stp>BDP|2610700508352993668</stp>
        <tr r="W129" s="2"/>
      </tp>
      <tp t="s">
        <v>#N/A Requesting Data...2638943420</v>
        <stp/>
        <stp>BDP|8928111376358747787</stp>
        <tr r="M30" s="2"/>
        <tr r="M30" s="2"/>
        <tr r="M30" s="2"/>
      </tp>
      <tp t="s">
        <v>#N/A Requesting Data...2644201877</v>
        <stp/>
        <stp>BDP|4404949787505488127</stp>
        <tr r="AL146" s="2"/>
      </tp>
      <tp t="s">
        <v>#N/A Requesting Data...3038740921</v>
        <stp/>
        <stp>BDP|5071253834480743576</stp>
        <tr r="H29" s="5"/>
      </tp>
      <tp t="s">
        <v>#N/A Requesting Data...4221323298</v>
        <stp/>
        <stp>BDP|7470002894569924687</stp>
        <tr r="AR130" s="2"/>
      </tp>
      <tp t="s">
        <v>#N/A Requesting Data...4099816443</v>
        <stp/>
        <stp>BDP|5151024535433183469</stp>
        <tr r="AN63" s="3"/>
        <tr r="AN63" s="3"/>
        <tr r="AN63" s="3"/>
        <tr r="AN90" s="3"/>
        <tr r="AN90" s="3"/>
        <tr r="AN90" s="3"/>
      </tp>
      <tp t="s">
        <v>#N/A Requesting Data...3853245883</v>
        <stp/>
        <stp>BDP|5433333880519176676</stp>
        <tr r="K43" s="3"/>
        <tr r="K61" s="3"/>
        <tr r="K69" s="3"/>
        <tr r="K77" s="3"/>
      </tp>
      <tp t="s">
        <v>#N/A Requesting Data...4197103025</v>
        <stp/>
        <stp>BDP|7390798955977847368</stp>
        <tr r="AD121" s="1"/>
        <tr r="AD49" s="1"/>
      </tp>
      <tp t="s">
        <v>#N/A Requesting Data...3243073095</v>
        <stp/>
        <stp>BDP|1267489077153589091</stp>
        <tr r="AQ13" s="2"/>
        <tr r="AQ155" s="2"/>
        <tr r="AQ219" s="2"/>
      </tp>
      <tp t="s">
        <v>#N/A Requesting Data...3833033962</v>
        <stp/>
        <stp>BDP|8844549379883438800</stp>
        <tr r="Q22" s="2"/>
        <tr r="Q210" s="2"/>
        <tr r="Q211" s="2"/>
      </tp>
      <tp t="s">
        <v>#N/A Requesting Data...4154413233</v>
        <stp/>
        <stp>BDP|4067777422652087249</stp>
        <tr r="AD10" s="3"/>
        <tr r="AD10" s="3"/>
        <tr r="AD10" s="3"/>
      </tp>
      <tp t="s">
        <v>#N/A Requesting Data...2616005943</v>
        <stp/>
        <stp>BDP|6373646808625955474</stp>
        <tr r="Y38" s="1"/>
        <tr r="Y58" s="1"/>
      </tp>
      <tp t="s">
        <v>#N/A Requesting Data...2051178585</v>
        <stp/>
        <stp>BDP|7976639997439313083</stp>
        <tr r="AL183" s="1"/>
        <tr r="AL28" s="1"/>
      </tp>
      <tp t="s">
        <v>#N/A Requesting Data...1301919362</v>
        <stp/>
        <stp>BDP|6519454873887321367</stp>
        <tr r="L3" s="2"/>
        <tr r="L3" s="2"/>
        <tr r="L3" s="2"/>
      </tp>
      <tp t="s">
        <v>#N/A Requesting Data...3788279847</v>
        <stp/>
        <stp>BDP|6330818705046460956</stp>
        <tr r="H112" s="1"/>
        <tr r="H112" s="1"/>
        <tr r="H66" s="1"/>
        <tr r="H66" s="1"/>
      </tp>
      <tp t="s">
        <v>#N/A Requesting Data...3959632724</v>
        <stp/>
        <stp>BDP|5908566353625324199</stp>
        <tr r="E16" s="3"/>
      </tp>
      <tp t="s">
        <v>#N/A Requesting Data...3081072944</v>
        <stp/>
        <stp>BDP|6411462797788076239</stp>
        <tr r="AA195" s="1"/>
      </tp>
      <tp t="s">
        <v>#N/A Requesting Data...3332001820</v>
        <stp/>
        <stp>BDP|3800279430784166784</stp>
        <tr r="V45" s="1"/>
      </tp>
      <tp t="s">
        <v>#N/A Requesting Data...3800964475</v>
        <stp/>
        <stp>BDP|5193513677372728467</stp>
        <tr r="F6" s="1"/>
        <tr r="F208" s="1"/>
      </tp>
      <tp t="s">
        <v>#N/A Requesting Data...3998839240</v>
        <stp/>
        <stp>BDP|7897399842779019859</stp>
        <tr r="V49" s="3"/>
      </tp>
      <tp t="s">
        <v>#N/A Requesting Data...3903279463</v>
        <stp/>
        <stp>BDP|7904781630553226159</stp>
        <tr r="AO128" s="2"/>
        <tr r="AO227" s="2"/>
      </tp>
      <tp t="s">
        <v>#N/A Requesting Data...1777835428</v>
        <stp/>
        <stp>BDP|1184271216606034563</stp>
        <tr r="AC51" s="2"/>
        <tr r="AC51" s="2"/>
      </tp>
      <tp t="s">
        <v>#N/A Requesting Data...3880875328</v>
        <stp/>
        <stp>BDP|1295168387679087051</stp>
        <tr r="I105" s="3"/>
        <tr r="I105" s="3"/>
        <tr r="I105" s="3"/>
        <tr r="I31" s="3"/>
        <tr r="I31" s="3"/>
        <tr r="I31" s="3"/>
      </tp>
      <tp t="s">
        <v>#N/A Requesting Data...3610687447</v>
        <stp/>
        <stp>BDP|7597539169592099792</stp>
        <tr r="AU24" s="2"/>
        <tr r="AU24" s="2"/>
        <tr r="AU24" s="2"/>
      </tp>
      <tp t="s">
        <v>#N/A N/A</v>
        <stp/>
        <stp>BDP|7678606334801672220</stp>
        <tr r="J163" s="1"/>
      </tp>
      <tp t="s">
        <v>#N/A Requesting Data...2858213537</v>
        <stp/>
        <stp>BDP|1123075373135433275</stp>
        <tr r="Q19" s="2"/>
      </tp>
      <tp t="s">
        <v>#N/A Requesting Data...1642974031</v>
        <stp/>
        <stp>BDP|7702673706090533053</stp>
        <tr r="AT189" s="1"/>
      </tp>
      <tp t="s">
        <v>#N/A Requesting Data...3144995518</v>
        <stp/>
        <stp>BDP|5370207047304608641</stp>
        <tr r="L140" s="2"/>
        <tr r="L140" s="2"/>
        <tr r="L140" s="2"/>
      </tp>
      <tp t="s">
        <v>#N/A Requesting Data...2921453039</v>
        <stp/>
        <stp>BDP|5872703676450911414</stp>
        <tr r="AN36" s="2"/>
        <tr r="AN96" s="2"/>
        <tr r="AN126" s="2"/>
      </tp>
      <tp t="s">
        <v>#N/A Requesting Data...2815702649</v>
        <stp/>
        <stp>BDP|2430594635525958072</stp>
        <tr r="H123" s="5"/>
        <tr r="H53" s="5"/>
      </tp>
      <tp t="s">
        <v>#N/A Requesting Data...2717790183</v>
        <stp/>
        <stp>BDP|8119930962561516731</stp>
        <tr r="AO197" s="1"/>
      </tp>
      <tp t="s">
        <v>#N/A Requesting Data...2715079448</v>
        <stp/>
        <stp>BDP|3941687826613555544</stp>
        <tr r="AS144" s="1"/>
      </tp>
      <tp t="s">
        <v>#N/A Requesting Data...2659944738</v>
        <stp/>
        <stp>BDP|6779543121405670523</stp>
        <tr r="AK9" s="1"/>
        <tr r="AK9" s="1"/>
        <tr r="AK9" s="1"/>
        <tr r="AK133" s="1"/>
        <tr r="AK133" s="1"/>
        <tr r="AK133" s="1"/>
      </tp>
      <tp t="s">
        <v>#N/A Requesting Data...3027880803</v>
        <stp/>
        <stp>BDP|3579317014577551737</stp>
        <tr r="AD57" s="3"/>
        <tr r="AD57" s="3"/>
        <tr r="AD57" s="3"/>
        <tr r="AD70" s="3"/>
        <tr r="AD70" s="3"/>
        <tr r="AD70" s="3"/>
      </tp>
      <tp t="s">
        <v>#N/A Requesting Data...4149079167</v>
        <stp/>
        <stp>BDP|4051640942330586758</stp>
        <tr r="H10" s="1"/>
        <tr r="H10" s="1"/>
        <tr r="H134" s="1"/>
        <tr r="H134" s="1"/>
      </tp>
      <tp t="s">
        <v>#N/A Requesting Data...2909571912</v>
        <stp/>
        <stp>BDP|7797502777532025675</stp>
        <tr r="AN53" s="3"/>
        <tr r="AN53" s="3"/>
        <tr r="AN53" s="3"/>
      </tp>
      <tp t="s">
        <v>#N/A Requesting Data...1418258731</v>
        <stp/>
        <stp>BDP|3805088126719042912</stp>
        <tr r="Q46" s="2"/>
        <tr r="Q89" s="2"/>
      </tp>
      <tp t="s">
        <v>#N/A Requesting Data...2798016940</v>
        <stp/>
        <stp>BDP|2025879371468001416</stp>
        <tr r="AL101" s="3"/>
        <tr r="AL101" s="3"/>
        <tr r="AL101" s="3"/>
        <tr r="AL12" s="3"/>
        <tr r="AL12" s="3"/>
        <tr r="AL12" s="3"/>
        <tr r="AL28" s="3"/>
        <tr r="AL28" s="3"/>
        <tr r="AL28" s="3"/>
      </tp>
      <tp t="s">
        <v>#N/A Requesting Data...3916642329</v>
        <stp/>
        <stp>BDP|5276561452347698375</stp>
        <tr r="AS24" s="1"/>
        <tr r="L24" s="1"/>
        <tr r="L24" s="1"/>
      </tp>
      <tp t="s">
        <v>#N/A Requesting Data...1901425807</v>
        <stp/>
        <stp>BDP|1400413257861548007</stp>
        <tr r="AL29" s="2"/>
      </tp>
      <tp t="s">
        <v>#N/A Requesting Data...3808119512</v>
        <stp/>
        <stp>BDP|7384579252203302528</stp>
        <tr r="AP36" s="3"/>
        <tr r="AP36" s="3"/>
        <tr r="AP36" s="3"/>
      </tp>
      <tp t="s">
        <v>#N/A Requesting Data...4008259592</v>
        <stp/>
        <stp>BDP|5758513512828712844</stp>
        <tr r="AU10" s="1"/>
        <tr r="AU10" s="1"/>
        <tr r="AU10" s="1"/>
        <tr r="AU134" s="1"/>
        <tr r="AU134" s="1"/>
        <tr r="AU134" s="1"/>
      </tp>
      <tp t="s">
        <v>#N/A Requesting Data...3315043790</v>
        <stp/>
        <stp>BDP|4473518397761262874</stp>
        <tr r="AJ196" s="2"/>
        <tr r="AJ197" s="2"/>
        <tr r="AJ198" s="2"/>
      </tp>
      <tp t="s">
        <v>#N/A Requesting Data...1511875252</v>
        <stp/>
        <stp>BDP|5083144412131548543</stp>
        <tr r="AT46" s="1"/>
      </tp>
      <tp t="s">
        <v>#N/A N/A</v>
        <stp/>
        <stp>BDP|6521916424399145569</stp>
        <tr r="J126" s="1"/>
        <tr r="J168" s="1"/>
      </tp>
      <tp t="s">
        <v>#N/A Requesting Data...1586164294</v>
        <stp/>
        <stp>BDP|7920642371342970529</stp>
        <tr r="AC213" s="2"/>
        <tr r="AC213" s="2"/>
        <tr r="AC214" s="2"/>
        <tr r="AC214" s="2"/>
      </tp>
      <tp t="s">
        <v>#N/A Requesting Data...3443970226</v>
        <stp/>
        <stp>BDP|4125631549745596290</stp>
        <tr r="K27" s="1"/>
      </tp>
      <tp t="s">
        <v>#N/A Requesting Data...3881467373</v>
        <stp/>
        <stp>BDP|4672181953723245288</stp>
        <tr r="AG207" s="2"/>
        <tr r="AG207" s="2"/>
        <tr r="AG207" s="2"/>
      </tp>
      <tp t="s">
        <v>#N/A N/A</v>
        <stp/>
        <stp>BDP|8536939325395103754</stp>
        <tr r="J5" s="1"/>
        <tr r="J146" s="1"/>
      </tp>
      <tp t="s">
        <v>#N/A Requesting Data...3078395233</v>
        <stp/>
        <stp>BDP|5617221941842549070</stp>
        <tr r="F62" s="2"/>
      </tp>
      <tp t="s">
        <v>#N/A Requesting Data...3376250992</v>
        <stp/>
        <stp>BDP|5565654167802129617</stp>
        <tr r="AS65" s="3"/>
        <tr r="AS65" s="3"/>
      </tp>
      <tp t="s">
        <v>#N/A Requesting Data...1982986705</v>
        <stp/>
        <stp>BDP|7637301441321360039</stp>
        <tr r="H54" s="3"/>
        <tr r="H54" s="3"/>
        <tr r="H54" s="3"/>
      </tp>
      <tp t="s">
        <v>#N/A Requesting Data...2316743757</v>
        <stp/>
        <stp>BDP|5072752429918293994</stp>
        <tr r="F173" s="1"/>
      </tp>
      <tp t="s">
        <v>#N/A Requesting Data...2841383694</v>
        <stp/>
        <stp>BDP|1718418604140193440</stp>
        <tr r="E131" s="1"/>
        <tr r="E26" s="1"/>
      </tp>
      <tp t="s">
        <v>#N/A Requesting Data...2008281984</v>
        <stp/>
        <stp>BDP|7425254913755278076</stp>
        <tr r="AJ18" s="3"/>
        <tr r="AJ18" s="3"/>
      </tp>
      <tp t="s">
        <v>#N/A Requesting Data...3260730933</v>
        <stp/>
        <stp>BDP|5727555932116754403</stp>
        <tr r="E10" s="3"/>
      </tp>
      <tp t="s">
        <v>#N/A Requesting Data...3355676144</v>
        <stp/>
        <stp>BDP|3354828156846372931</stp>
        <tr r="AR80" s="3"/>
        <tr r="AR80" s="3"/>
        <tr r="AR80" s="3"/>
      </tp>
      <tp t="s">
        <v>#N/A Requesting Data...4052230689</v>
        <stp/>
        <stp>BDP|7289816592147595034</stp>
        <tr r="V176" s="1"/>
      </tp>
      <tp t="s">
        <v>#N/A Requesting Data...2725801158</v>
        <stp/>
        <stp>BDP|3116374275944718239</stp>
        <tr r="AD47" s="2"/>
        <tr r="AD47" s="2"/>
        <tr r="AD47" s="2"/>
      </tp>
      <tp t="s">
        <v>#N/A Requesting Data...2580087194</v>
        <stp/>
        <stp>BDP|3533668002914153071</stp>
        <tr r="AV99" s="2"/>
        <tr r="AV99" s="2"/>
      </tp>
      <tp t="s">
        <v>#N/A Requesting Data...3082986130</v>
        <stp/>
        <stp>BDP|9990403688893741710</stp>
        <tr r="AR91" s="3"/>
        <tr r="AR91" s="3"/>
      </tp>
      <tp t="s">
        <v>#N/A Requesting Data...4174291674</v>
        <stp/>
        <stp>BDP|1633575140970465110</stp>
        <tr r="AH6" s="2"/>
      </tp>
      <tp t="s">
        <v>#N/A Requesting Data...4008422037</v>
        <stp/>
        <stp>BDP|8886201088700457303</stp>
        <tr r="AK140" s="2"/>
        <tr r="AK140" s="2"/>
        <tr r="AK140" s="2"/>
      </tp>
      <tp t="s">
        <v>#N/A Requesting Data...3598621716</v>
        <stp/>
        <stp>BDP|1054415534957951087</stp>
        <tr r="M19" s="2"/>
        <tr r="M19" s="2"/>
        <tr r="M19" s="2"/>
      </tp>
      <tp t="s">
        <v>#N/A Requesting Data...3547069394</v>
        <stp/>
        <stp>BDP|1751919706738008146</stp>
        <tr r="AE62" s="1"/>
      </tp>
      <tp t="s">
        <v>#N/A Requesting Data...1282204453</v>
        <stp/>
        <stp>BDP|7840489650042739533</stp>
        <tr r="AD47" s="1"/>
      </tp>
      <tp t="s">
        <v>#N/A Requesting Data...3743638759</v>
        <stp/>
        <stp>BDP|9900871249821545562</stp>
        <tr r="AC119" s="2"/>
        <tr r="AC119" s="2"/>
        <tr r="AC160" s="2"/>
        <tr r="AC160" s="2"/>
      </tp>
      <tp t="s">
        <v>#N/A Requesting Data...2676821614</v>
        <stp/>
        <stp>BDP|4215488508580045167</stp>
        <tr r="W45" s="1"/>
      </tp>
      <tp t="s">
        <v>#N/A Requesting Data...2216463757</v>
        <stp/>
        <stp>BDP|1777938155178798428</stp>
        <tr r="F136" s="2"/>
      </tp>
      <tp t="s">
        <v>#N/A Requesting Data...1367844996</v>
        <stp/>
        <stp>BDP|3052128984748404364</stp>
        <tr r="X131" s="1"/>
        <tr r="X26" s="1"/>
      </tp>
      <tp t="s">
        <v>#N/A Requesting Data...4093368986</v>
        <stp/>
        <stp>BDP|4931760910557963421</stp>
        <tr r="V165" s="1"/>
      </tp>
      <tp t="s">
        <v>#N/A Requesting Data...3957874977</v>
        <stp/>
        <stp>BDP|3511420959141373296</stp>
        <tr r="AO23" s="2"/>
        <tr r="AO95" s="2"/>
        <tr r="AO156" s="2"/>
        <tr r="AO225" s="2"/>
      </tp>
      <tp t="s">
        <v>#N/A Requesting Data...1615198559</v>
        <stp/>
        <stp>BDP|1961091707561057137</stp>
        <tr r="K206" s="1"/>
      </tp>
      <tp t="s">
        <v>#N/A Requesting Data...4112179463</v>
        <stp/>
        <stp>BDP|1454805564936102859</stp>
        <tr r="W43" s="2"/>
        <tr r="W77" s="2"/>
        <tr r="W159" s="2"/>
        <tr r="W9" s="2"/>
        <tr r="W172" s="2"/>
        <tr r="W173" s="2"/>
      </tp>
      <tp t="s">
        <v>#N/A Requesting Data...4223354968</v>
        <stp/>
        <stp>BDP|9844942308624923591</stp>
        <tr r="I6" s="1"/>
        <tr r="I208" s="1"/>
      </tp>
      <tp t="s">
        <v>#N/A Requesting Data...3088103392</v>
        <stp/>
        <stp>BDP|4514001577754165672</stp>
        <tr r="K182" s="2"/>
        <tr r="K182" s="2"/>
      </tp>
      <tp t="s">
        <v>#N/A Requesting Data...3348749394</v>
        <stp/>
        <stp>BDP|1585258668254912051</stp>
        <tr r="AL67" s="2"/>
      </tp>
      <tp t="s">
        <v>#N/A Requesting Data...3946997513</v>
        <stp/>
        <stp>BDP|5773611691039041230</stp>
        <tr r="Q20" s="2"/>
        <tr r="Q158" s="2"/>
        <tr r="Q209" s="2"/>
        <tr r="Q231" s="2"/>
      </tp>
      <tp t="s">
        <v>#N/A Requesting Data...1712891075</v>
        <stp/>
        <stp>BDP|7398256492594597951</stp>
        <tr r="AS206" s="1"/>
      </tp>
      <tp t="s">
        <v>#N/A Requesting Data...1471593118</v>
        <stp/>
        <stp>BDP|4171692156247979135</stp>
        <tr r="M124" s="1"/>
        <tr r="M124" s="1"/>
      </tp>
      <tp t="s">
        <v>#N/A Requesting Data...1220862496</v>
        <stp/>
        <stp>BDP|6700067433052708612</stp>
        <tr r="AK47" s="2"/>
        <tr r="AK47" s="2"/>
        <tr r="AK47" s="2"/>
      </tp>
      <tp t="s">
        <v>#N/A Requesting Data...2554925929</v>
        <stp/>
        <stp>BDP|5366756515753223151</stp>
        <tr r="AI59" s="2"/>
      </tp>
      <tp t="s">
        <v>#N/A Requesting Data...3409254002</v>
        <stp/>
        <stp>BDP|3041211564367152107</stp>
        <tr r="J48" s="2"/>
        <tr r="J224" s="2"/>
      </tp>
      <tp t="s">
        <v>#N/A Requesting Data...4068584818</v>
        <stp/>
        <stp>BDP|6697018737341468500</stp>
        <tr r="L7" s="3"/>
      </tp>
      <tp t="s">
        <v>#N/A Requesting Data...4071477404</v>
        <stp/>
        <stp>BDP|4338080805483988638</stp>
        <tr r="AL12" s="2"/>
      </tp>
      <tp t="s">
        <v>#N/A Requesting Data...2173744894</v>
        <stp/>
        <stp>BDP|4256637117961551378</stp>
        <tr r="AF5" s="3"/>
        <tr r="AF5" s="3"/>
        <tr r="AF67" s="3"/>
        <tr r="AF67" s="3"/>
        <tr r="AF81" s="3"/>
        <tr r="AF81" s="3"/>
        <tr r="AF86" s="3"/>
        <tr r="AF86" s="3"/>
        <tr r="AF94" s="3"/>
        <tr r="AF94" s="3"/>
      </tp>
      <tp t="s">
        <v>#N/A Requesting Data...2826255994</v>
        <stp/>
        <stp>BDP|7473490667921919579</stp>
        <tr r="AN196" s="2"/>
        <tr r="AN197" s="2"/>
        <tr r="AN198" s="2"/>
      </tp>
      <tp t="s">
        <v>#N/A Requesting Data...2697442985</v>
        <stp/>
        <stp>BDP|6494110972381325011</stp>
        <tr r="AG54" s="2"/>
        <tr r="AG54" s="2"/>
        <tr r="AG54" s="2"/>
      </tp>
      <tp t="s">
        <v>#N/A Requesting Data...3371572191</v>
        <stp/>
        <stp>BDP|9541339146276646933</stp>
        <tr r="AL126" s="1"/>
        <tr r="AL168" s="1"/>
      </tp>
      <tp t="s">
        <v>#N/A Requesting Data...1359689951</v>
        <stp/>
        <stp>BDP|3957125567403067699</stp>
        <tr r="W39" s="3"/>
      </tp>
      <tp t="s">
        <v>#N/A Requesting Data...4217114835</v>
        <stp/>
        <stp>BDP|6283690805593931224</stp>
        <tr r="W115" s="1"/>
      </tp>
      <tp t="s">
        <v>#N/A Requesting Data...1848639443</v>
        <stp/>
        <stp>BDP|8583538304624592822</stp>
        <tr r="AU45" s="3"/>
        <tr r="AU45" s="3"/>
      </tp>
      <tp t="s">
        <v>#N/A Requesting Data...3548664282</v>
        <stp/>
        <stp>BDP|8372485760188760398</stp>
        <tr r="Q15" s="2"/>
      </tp>
      <tp t="s">
        <v>#N/A Requesting Data...2030063160</v>
        <stp/>
        <stp>BDP|8293127565909388733</stp>
        <tr r="K46" s="3"/>
      </tp>
      <tp t="s">
        <v>#N/A Requesting Data...4148702109</v>
        <stp/>
        <stp>BDP|4519748682353572931</stp>
        <tr r="AR21" s="2"/>
        <tr r="AR45" s="2"/>
        <tr r="AR83" s="2"/>
        <tr r="AR141" s="2"/>
        <tr r="AR148" s="2"/>
        <tr r="AR177" s="2"/>
      </tp>
      <tp t="s">
        <v>#N/A Requesting Data...3637148322</v>
        <stp/>
        <stp>BDP|9743115153675491940</stp>
        <tr r="AN128" s="2"/>
        <tr r="AN227" s="2"/>
      </tp>
      <tp t="s">
        <v>#N/A Requesting Data...1752787737</v>
        <stp/>
        <stp>BDP|3423427444805156766</stp>
        <tr r="K17" s="3"/>
      </tp>
      <tp t="s">
        <v>#N/A Requesting Data...3281656085</v>
        <stp/>
        <stp>BDP|1583252844255727364</stp>
        <tr r="Q121" s="2"/>
        <tr r="Q186" s="2"/>
        <tr r="Q187" s="2"/>
      </tp>
      <tp t="s">
        <v>#N/A Requesting Data...2176668256</v>
        <stp/>
        <stp>BDP|8747842730635466727</stp>
        <tr r="F47" s="2"/>
      </tp>
      <tp t="s">
        <v>#N/A Requesting Data...3158669796</v>
        <stp/>
        <stp>BDP|1336178912848570865</stp>
        <tr r="AU130" s="1"/>
        <tr r="AU130" s="1"/>
        <tr r="AU130" s="1"/>
      </tp>
      <tp t="s">
        <v>#N/A N/A</v>
        <stp/>
        <stp>BDP|5369260003593556566</stp>
        <tr r="M115" s="1"/>
        <tr r="M115" s="1"/>
      </tp>
      <tp t="s">
        <v>#N/A Requesting Data...3787682258</v>
        <stp/>
        <stp>BDP|1693780456225438798</stp>
        <tr r="BC105" s="2"/>
      </tp>
      <tp t="s">
        <v>#N/A Requesting Data...4293950677</v>
        <stp/>
        <stp>BDP|9787159840394631912</stp>
        <tr r="H101" s="1"/>
        <tr r="H101" s="1"/>
      </tp>
      <tp t="s">
        <v>#N/A Requesting Data...4084521524</v>
        <stp/>
        <stp>BDP|3900379883799953018</stp>
        <tr r="H141" s="1"/>
        <tr r="H203" s="1"/>
        <tr r="H31" s="1"/>
      </tp>
      <tp t="s">
        <v>#N/A Requesting Data...4176948791</v>
        <stp/>
        <stp>BDP|2982506937446911328</stp>
        <tr r="AD29" s="2"/>
        <tr r="AD29" s="2"/>
        <tr r="AD29" s="2"/>
      </tp>
      <tp t="s">
        <v>#N/A Requesting Data...3758253363</v>
        <stp/>
        <stp>BDP|3233892312319461286</stp>
        <tr r="AD34" s="1"/>
        <tr r="AD138" s="1"/>
        <tr r="AD200" s="1"/>
      </tp>
      <tp t="s">
        <v>#N/A Requesting Data...2978746906</v>
        <stp/>
        <stp>BDP|3530165307421961286</stp>
        <tr r="J11" s="9"/>
        <tr r="J41" s="9"/>
      </tp>
      <tp t="s">
        <v>#N/A Requesting Data...1898566361</v>
        <stp/>
        <stp>BDP|7999309969384629733</stp>
        <tr r="AM62" s="1"/>
        <tr r="AM62" s="1"/>
      </tp>
      <tp t="s">
        <v>#N/A Requesting Data...3812695497</v>
        <stp/>
        <stp>BDP|6443581737469958876</stp>
        <tr r="AU103" s="3"/>
        <tr r="AU103" s="3"/>
      </tp>
      <tp t="s">
        <v>#N/A Requesting Data...3708423944</v>
        <stp/>
        <stp>BDP|7928400975051114486</stp>
        <tr r="AH54" s="3"/>
        <tr r="AH54" s="3"/>
        <tr r="AH54" s="3"/>
      </tp>
      <tp t="s">
        <v>#N/A Requesting Data...3936053904</v>
        <stp/>
        <stp>BDP|5984669531045964422</stp>
        <tr r="AM82" s="3"/>
        <tr r="AM82" s="3"/>
        <tr r="AM82" s="3"/>
      </tp>
      <tp t="s">
        <v>#N/A Requesting Data...2845444780</v>
        <stp/>
        <stp>BDP|1530124637430224275</stp>
        <tr r="AS33" s="1"/>
        <tr r="AS137" s="1"/>
        <tr r="AS202" s="1"/>
      </tp>
      <tp t="s">
        <v>#N/A Requesting Data...2052827883</v>
        <stp/>
        <stp>BDP|1154333005154518771</stp>
        <tr r="AT76" s="1"/>
      </tp>
      <tp t="s">
        <v>#N/A Requesting Data...1736412006</v>
        <stp/>
        <stp>BDP|8725007426289053244</stp>
        <tr r="AS57" s="2"/>
      </tp>
      <tp t="s">
        <v>#N/A Requesting Data...3476510347</v>
        <stp/>
        <stp>BDP|1781380334511957281</stp>
        <tr r="W177" s="2"/>
        <tr r="W21" s="2"/>
        <tr r="W141" s="2"/>
        <tr r="W45" s="2"/>
        <tr r="W148" s="2"/>
        <tr r="W83" s="2"/>
      </tp>
      <tp t="s">
        <v>#N/A Requesting Data...1868811954</v>
        <stp/>
        <stp>BDP|9534662952201991923</stp>
        <tr r="Q93" s="3"/>
      </tp>
      <tp t="s">
        <v>#N/A Requesting Data...2540561726</v>
        <stp/>
        <stp>BDP|8350296758435167899</stp>
        <tr r="H234" s="2"/>
        <tr r="H234" s="2"/>
        <tr r="H234" s="2"/>
        <tr r="AT234" s="2"/>
        <tr r="AT234" s="2"/>
        <tr r="AT234" s="2"/>
        <tr r="H235" s="2"/>
        <tr r="H235" s="2"/>
        <tr r="H235" s="2"/>
        <tr r="AT235" s="2"/>
        <tr r="AT235" s="2"/>
        <tr r="AT235" s="2"/>
        <tr r="H236" s="2"/>
        <tr r="H236" s="2"/>
        <tr r="H236" s="2"/>
        <tr r="AT236" s="2"/>
        <tr r="AT236" s="2"/>
        <tr r="AT236" s="2"/>
      </tp>
      <tp t="s">
        <v>#N/A Requesting Data...2639345558</v>
        <stp/>
        <stp>BDP|5684584373092360741</stp>
        <tr r="AT13" s="1"/>
      </tp>
      <tp t="s">
        <v>#N/A Requesting Data...3669746509</v>
        <stp/>
        <stp>BDP|2387365340860897776</stp>
        <tr r="Q234" s="2"/>
        <tr r="Q235" s="2"/>
        <tr r="Q236" s="2"/>
        <tr r="Q106" s="3"/>
        <tr r="Q107" s="3"/>
        <tr r="Q108" s="3"/>
        <tr r="Q109" s="3"/>
        <tr r="Q110" s="3"/>
      </tp>
      <tp t="s">
        <v>#N/A Requesting Data...4131054672</v>
        <stp/>
        <stp>BDP|6443660359737680071</stp>
        <tr r="AK4" s="3"/>
        <tr r="AK4" s="3"/>
      </tp>
      <tp t="s">
        <v>#N/A Requesting Data...2415886375</v>
        <stp/>
        <stp>BDP|7910727105452471009</stp>
        <tr r="W58" s="3"/>
        <tr r="W71" s="3"/>
      </tp>
      <tp t="s">
        <v>#N/A Requesting Data...3698559724</v>
        <stp/>
        <stp>BDP|9162259498352614201</stp>
        <tr r="X78" s="1"/>
      </tp>
      <tp t="s">
        <v>#N/A Requesting Data...2411125055</v>
        <stp/>
        <stp>BDP|4559178472736943632</stp>
        <tr r="AU58" s="3"/>
        <tr r="AU58" s="3"/>
        <tr r="AU71" s="3"/>
        <tr r="AU71" s="3"/>
      </tp>
      <tp t="s">
        <v>#N/A Requesting Data...3780939988</v>
        <stp/>
        <stp>BDP|7151800249031454861</stp>
        <tr r="AI25" s="2"/>
        <tr r="AI49" s="2"/>
        <tr r="AI108" s="2"/>
        <tr r="AI127" s="2"/>
        <tr r="AI195" s="2"/>
      </tp>
      <tp t="s">
        <v>#N/A Requesting Data...2698482644</v>
        <stp/>
        <stp>BDP|1165415689257286818</stp>
        <tr r="I86" s="5"/>
      </tp>
      <tp t="s">
        <v>#N/A Requesting Data...3714635252</v>
        <stp/>
        <stp>BDP|2195183367914277365</stp>
        <tr r="AE39" s="3"/>
        <tr r="AE39" s="3"/>
        <tr r="AE39" s="3"/>
      </tp>
      <tp t="s">
        <v>#N/A Requesting Data...3660373299</v>
        <stp/>
        <stp>BDP|7901035165447212470</stp>
        <tr r="AO4" s="1"/>
      </tp>
      <tp t="s">
        <v>#N/A Requesting Data...1348119259</v>
        <stp/>
        <stp>BDP|4479637168042467416</stp>
        <tr r="H87" s="1"/>
        <tr r="H87" s="1"/>
      </tp>
      <tp t="s">
        <v>#N/A Requesting Data...2742844850</v>
        <stp/>
        <stp>BDP|7832518932297825498</stp>
        <tr r="K5" s="1"/>
        <tr r="K146" s="1"/>
      </tp>
      <tp t="s">
        <v>#N/A Requesting Data...2035946809</v>
        <stp/>
        <stp>BDP|2116320731997898702</stp>
        <tr r="AI25" s="3"/>
        <tr r="AI25" s="3"/>
        <tr r="AI25" s="3"/>
      </tp>
      <tp t="s">
        <v>#N/A Requesting Data...1429250443</v>
        <stp/>
        <stp>BDP|4304086472435011430</stp>
        <tr r="AL207" s="2"/>
      </tp>
      <tp t="s">
        <v>#N/A Requesting Data...298784206</v>
        <stp/>
        <stp>BDP|5864425155043053555</stp>
        <tr r="D1" s="10"/>
      </tp>
      <tp t="s">
        <v>#N/A Requesting Data...2590938439</v>
        <stp/>
        <stp>BDP|5201560395768956320</stp>
        <tr r="F13" s="1"/>
      </tp>
      <tp t="s">
        <v>#N/A Requesting Data...2555760512</v>
        <stp/>
        <stp>BDP|9535513104617333990</stp>
        <tr r="AK14" s="3"/>
        <tr r="AK14" s="3"/>
      </tp>
      <tp t="s">
        <v>#N/A Requesting Data...2099673479</v>
        <stp/>
        <stp>BDP|1479733228437075152</stp>
        <tr r="AL42" s="2"/>
        <tr r="AL76" s="2"/>
      </tp>
      <tp t="s">
        <v>#N/A Requesting Data...3520849505</v>
        <stp/>
        <stp>BDP|9116873442921690684</stp>
        <tr r="Q10" s="2"/>
        <tr r="Q40" s="2"/>
        <tr r="Q178" s="2"/>
        <tr r="Q179" s="2"/>
      </tp>
      <tp t="s">
        <v>#N/A Requesting Data...1919493502</v>
        <stp/>
        <stp>BDP|6609392933673629700</stp>
        <tr r="AJ203" s="2"/>
        <tr r="AJ204" s="2"/>
      </tp>
      <tp t="s">
        <v>#N/A Requesting Data...4164883668</v>
        <stp/>
        <stp>BDP|2948670880427585901</stp>
        <tr r="E81" s="2"/>
      </tp>
      <tp t="s">
        <v>#N/A Requesting Data...4190024728</v>
        <stp/>
        <stp>BDP|5314686461265391225</stp>
        <tr r="AT47" s="3"/>
        <tr r="AT47" s="3"/>
        <tr r="AT47" s="3"/>
        <tr r="AT73" s="3"/>
        <tr r="AT73" s="3"/>
        <tr r="AT73" s="3"/>
        <tr r="AT96" s="3"/>
        <tr r="AT96" s="3"/>
        <tr r="AT96" s="3"/>
      </tp>
      <tp t="s">
        <v>#N/A Requesting Data...1991750776</v>
        <stp/>
        <stp>BDP|7921147900681587532</stp>
        <tr r="AO135" s="2"/>
      </tp>
      <tp t="s">
        <v>#N/A Requesting Data...3609431530</v>
        <stp/>
        <stp>BDP|8179736713829280588</stp>
        <tr r="M195" s="1"/>
        <tr r="M195" s="1"/>
      </tp>
      <tp t="s">
        <v>#N/A Requesting Data...2576305278</v>
        <stp/>
        <stp>BDP|5339524746800504696</stp>
        <tr r="N6" s="2"/>
        <tr r="N6" s="2"/>
        <tr r="N6" s="2"/>
      </tp>
      <tp t="s">
        <v>#N/A Requesting Data...3888004838</v>
        <stp/>
        <stp>BDP|9283857208561222260</stp>
        <tr r="F91" s="3"/>
      </tp>
      <tp t="s">
        <v>#N/A Requesting Data...1906855138</v>
        <stp/>
        <stp>BDP|5326969389701778706</stp>
        <tr r="AK70" s="1"/>
        <tr r="AK70" s="1"/>
        <tr r="AK70" s="1"/>
      </tp>
      <tp t="s">
        <v>#N/A Requesting Data...2675936873</v>
        <stp/>
        <stp>BDP|3251749040326946447</stp>
        <tr r="Q27" s="3"/>
      </tp>
      <tp t="s">
        <v>#N/A Requesting Data...4042359578</v>
        <stp/>
        <stp>BDP|8610310045708821518</stp>
        <tr r="AL76" s="3"/>
        <tr r="AL76" s="3"/>
        <tr r="AL76" s="3"/>
      </tp>
      <tp t="s">
        <v>#N/A Requesting Data...1613803230</v>
        <stp/>
        <stp>BDP|1389162638875229441</stp>
        <tr r="AS93" s="3"/>
        <tr r="AS93" s="3"/>
      </tp>
      <tp t="s">
        <v>#N/A Requesting Data...3631817360</v>
        <stp/>
        <stp>BDP|2627610512621763693</stp>
        <tr r="AA133" s="1"/>
        <tr r="AA9" s="1"/>
      </tp>
      <tp t="s">
        <v>#N/A Requesting Data...3217337333</v>
        <stp/>
        <stp>BDP|9844566145193054907</stp>
        <tr r="AQ45" s="3"/>
        <tr r="AQ45" s="3"/>
        <tr r="AQ45" s="3"/>
      </tp>
      <tp t="s">
        <v>#N/A Requesting Data...2034354107</v>
        <stp/>
        <stp>BDP|9814797318028112537</stp>
        <tr r="Q102" s="1"/>
        <tr r="Q108" s="1"/>
      </tp>
      <tp t="s">
        <v>#N/A Requesting Data...1679707687</v>
        <stp/>
        <stp>BDP|9553863823248965922</stp>
        <tr r="Q19" s="3"/>
      </tp>
      <tp t="s">
        <v>#N/A Requesting Data...4100867542</v>
        <stp/>
        <stp>BDP|8387582376118194070</stp>
        <tr r="Z165" s="1"/>
      </tp>
      <tp t="s">
        <v>#N/A Requesting Data...1963917880</v>
        <stp/>
        <stp>BDP|5103649129704304749</stp>
        <tr r="AQ81" s="2"/>
      </tp>
      <tp t="s">
        <v>#N/A Requesting Data...2184253944</v>
        <stp/>
        <stp>BDP|8142724038039921795</stp>
        <tr r="AL124" s="2"/>
        <tr r="AL188" s="2"/>
        <tr r="AL189" s="2"/>
      </tp>
      <tp t="s">
        <v>#N/A Requesting Data...3280581958</v>
        <stp/>
        <stp>BDP|6222363159614630603</stp>
        <tr r="AT88" s="3"/>
        <tr r="AT88" s="3"/>
        <tr r="AT88" s="3"/>
      </tp>
      <tp t="s">
        <v>#N/A N/A</v>
        <stp/>
        <stp>BDP|8864859425791797146</stp>
        <tr r="N125" s="1"/>
      </tp>
      <tp t="s">
        <v>#N/A Requesting Data...3905520586</v>
        <stp/>
        <stp>BDP|4224199463974048531</stp>
        <tr r="AT89" s="1"/>
        <tr r="AT100" s="1"/>
        <tr r="AT106" s="1"/>
        <tr r="AT177" s="1"/>
      </tp>
      <tp t="s">
        <v>#N/A Requesting Data...1586298863</v>
        <stp/>
        <stp>BDP|5709748781280142888</stp>
        <tr r="H26" s="2"/>
        <tr r="H26" s="2"/>
        <tr r="H26" s="2"/>
        <tr r="AT26" s="2"/>
        <tr r="AT26" s="2"/>
        <tr r="AT26" s="2"/>
        <tr r="H52" s="2"/>
        <tr r="H52" s="2"/>
        <tr r="H52" s="2"/>
        <tr r="AT52" s="2"/>
        <tr r="AT52" s="2"/>
        <tr r="AT52" s="2"/>
      </tp>
      <tp t="s">
        <v>#N/A Requesting Data...3405526256</v>
        <stp/>
        <stp>BDP|1340389764022551420</stp>
        <tr r="Q73" s="2"/>
        <tr r="Q111" s="2"/>
        <tr r="Q180" s="2"/>
        <tr r="Q181" s="2"/>
      </tp>
      <tp t="s">
        <v>#N/A Requesting Data...2540659131</v>
        <stp/>
        <stp>BDP|4324561930315483590</stp>
        <tr r="H137" s="2"/>
        <tr r="H137" s="2"/>
        <tr r="H137" s="2"/>
        <tr r="AT137" s="2"/>
        <tr r="AT137" s="2"/>
        <tr r="AT137" s="2"/>
      </tp>
      <tp t="s">
        <v>#N/A Requesting Data...2007612735</v>
        <stp/>
        <stp>BDP|4003189503512660557</stp>
        <tr r="J55" s="5"/>
      </tp>
      <tp t="s">
        <v>#N/A Requesting Data...4172092618</v>
        <stp/>
        <stp>BDP|3884900404611370974</stp>
        <tr r="AT40" s="3"/>
        <tr r="AT40" s="3"/>
        <tr r="AT40" s="3"/>
        <tr r="AT20" s="3"/>
        <tr r="AT20" s="3"/>
        <tr r="AT20" s="3"/>
        <tr r="AT44" s="3"/>
        <tr r="AT44" s="3"/>
        <tr r="AT44" s="3"/>
      </tp>
      <tp t="s">
        <v>#N/A Requesting Data...2435634506</v>
        <stp/>
        <stp>BDP|8027258952795714881</stp>
        <tr r="E5" s="9"/>
      </tp>
      <tp t="s">
        <v>#N/A Requesting Data...3893942387</v>
        <stp/>
        <stp>BDP|9660092728899839073</stp>
        <tr r="AA189" s="1"/>
      </tp>
      <tp t="s">
        <v>#N/A Requesting Data...4087325204</v>
        <stp/>
        <stp>BDP|7644718244437834137</stp>
        <tr r="H55" s="5"/>
      </tp>
      <tp t="s">
        <v>#N/A Requesting Data...1409155689</v>
        <stp/>
        <stp>BDP|6927807085516050244</stp>
        <tr r="Z11" s="1"/>
        <tr r="Z135" s="1"/>
      </tp>
      <tp t="s">
        <v>#N/A Requesting Data...2364278889</v>
        <stp/>
        <stp>BDP|1662961680534093688</stp>
        <tr r="W51" s="1"/>
      </tp>
      <tp t="s">
        <v>#N/A Requesting Data...4211637033</v>
        <stp/>
        <stp>BDP|1668923396473949036</stp>
        <tr r="AG116" s="2"/>
        <tr r="AG116" s="2"/>
        <tr r="AG116" s="2"/>
        <tr r="AG190" s="2"/>
        <tr r="AG190" s="2"/>
        <tr r="AG190" s="2"/>
        <tr r="AG218" s="2"/>
        <tr r="AG218" s="2"/>
        <tr r="AG218" s="2"/>
      </tp>
      <tp t="s">
        <v>#N/A Requesting Data...3338642235</v>
        <stp/>
        <stp>BDP|1150097134381449106</stp>
        <tr r="J39" s="2"/>
        <tr r="J72" s="2"/>
      </tp>
      <tp t="s">
        <v>#N/A Requesting Data...3197597345</v>
        <stp/>
        <stp>BDP|6650796174046419270</stp>
        <tr r="AR88" s="3"/>
        <tr r="AR88" s="3"/>
        <tr r="AR88" s="3"/>
      </tp>
      <tp t="s">
        <v>#N/A Requesting Data...1344967320</v>
        <stp/>
        <stp>BDP|7541224977843832309</stp>
        <tr r="X179" s="1"/>
      </tp>
      <tp t="s">
        <v>#N/A Requesting Data...4052705944</v>
        <stp/>
        <stp>BDP|3287581254261794017</stp>
        <tr r="AK78" s="1"/>
        <tr r="AK78" s="1"/>
        <tr r="AK78" s="1"/>
      </tp>
      <tp t="s">
        <v>#N/A Requesting Data...3704009977</v>
        <stp/>
        <stp>BDP|3467451756965835578</stp>
        <tr r="AK196" s="1"/>
        <tr r="AK196" s="1"/>
        <tr r="AK196" s="1"/>
      </tp>
      <tp t="s">
        <v>#N/A Requesting Data...3725207862</v>
        <stp/>
        <stp>BDP|4719635900846497680</stp>
        <tr r="Q68" s="5"/>
        <tr r="Q91" s="5"/>
      </tp>
      <tp t="s">
        <v>#N/A Requesting Data...4215529031</v>
        <stp/>
        <stp>BDP|6063251054140873315</stp>
        <tr r="V14" s="3"/>
      </tp>
      <tp t="s">
        <v>#N/A Requesting Data...3745936355</v>
        <stp/>
        <stp>BDP|1610782652556521710</stp>
        <tr r="AL17" s="1"/>
        <tr r="AL67" s="1"/>
        <tr r="AL147" s="1"/>
      </tp>
      <tp t="s">
        <v>#N/A Requesting Data...3547251043</v>
        <stp/>
        <stp>BDP|3420772877401421082</stp>
        <tr r="AG54" s="3"/>
        <tr r="AG54" s="3"/>
        <tr r="AG54" s="3"/>
      </tp>
      <tp t="s">
        <v>#N/A Requesting Data...3776488008</v>
        <stp/>
        <stp>BDP|8651854261256230287</stp>
        <tr r="AQ55" s="3"/>
        <tr r="AQ55" s="3"/>
      </tp>
      <tp t="s">
        <v>#N/A Requesting Data...3757190352</v>
        <stp/>
        <stp>BDP|7030453016351360183</stp>
        <tr r="AD27" s="1"/>
      </tp>
      <tp t="s">
        <v>#N/A Requesting Data...1776883337</v>
        <stp/>
        <stp>BDP|6309576858680300476</stp>
        <tr r="W111" s="2"/>
        <tr r="W180" s="2"/>
        <tr r="W181" s="2"/>
        <tr r="W73" s="2"/>
      </tp>
      <tp t="s">
        <v>#N/A Requesting Data...1423034974</v>
        <stp/>
        <stp>BDP|9389466125658072595</stp>
        <tr r="AC34" s="2"/>
        <tr r="AC34" s="2"/>
        <tr r="AC65" s="2"/>
        <tr r="AC65" s="2"/>
      </tp>
      <tp t="s">
        <v>#N/A Requesting Data...3866198374</v>
        <stp/>
        <stp>BDP|3889221736158649830</stp>
        <tr r="V87" s="2"/>
        <tr r="V143" s="2"/>
      </tp>
      <tp t="s">
        <v>#N/A Requesting Data...3602763204</v>
        <stp/>
        <stp>BDP|5598242361305946600</stp>
        <tr r="AS131" s="1"/>
        <tr r="AS26" s="1"/>
        <tr r="L26" s="1"/>
        <tr r="L26" s="1"/>
        <tr r="L131" s="1"/>
        <tr r="L131" s="1"/>
      </tp>
      <tp t="s">
        <v>#N/A Requesting Data...1864281096</v>
        <stp/>
        <stp>BDP|2747072809671150119</stp>
        <tr r="AF49" s="3"/>
        <tr r="AF49" s="3"/>
      </tp>
      <tp t="s">
        <v>#N/A Requesting Data...3790704944</v>
        <stp/>
        <stp>BDP|5894727246774678032</stp>
        <tr r="AL16" s="3"/>
        <tr r="AL16" s="3"/>
        <tr r="AL16" s="3"/>
      </tp>
      <tp t="s">
        <v>#N/A Requesting Data...3134849057</v>
        <stp/>
        <stp>BDP|4820047175837302633</stp>
        <tr r="I82" s="2"/>
      </tp>
      <tp t="s">
        <v>#N/A Requesting Data...3869431376</v>
        <stp/>
        <stp>BDP|7261154402881871543</stp>
        <tr r="W87" s="3"/>
        <tr r="W99" s="3"/>
        <tr r="W59" s="3"/>
      </tp>
      <tp t="s">
        <v>#N/A Requesting Data...1644027004</v>
        <stp/>
        <stp>BDP|6131217533791878425</stp>
        <tr r="M14" s="3"/>
        <tr r="M14" s="3"/>
        <tr r="M14" s="3"/>
      </tp>
      <tp t="s">
        <v>#N/A Requesting Data...3395711232</v>
        <stp/>
        <stp>BDP|2444985904498868192</stp>
        <tr r="I18" s="1"/>
      </tp>
      <tp t="s">
        <v>#N/A Requesting Data...1975709460</v>
        <stp/>
        <stp>BDP|3050063369585046266</stp>
        <tr r="Q91" s="3"/>
      </tp>
      <tp t="s">
        <v>#N/A N/A</v>
        <stp/>
        <stp>BDP|7948252681427347877</stp>
        <tr r="J143" s="1"/>
      </tp>
      <tp t="s">
        <v>#N/A Requesting Data...2290362708</v>
        <stp/>
        <stp>BDP|7653265218957788161</stp>
        <tr r="AU80" s="2"/>
        <tr r="AU80" s="2"/>
        <tr r="AU80" s="2"/>
      </tp>
      <tp t="s">
        <v>#N/A Requesting Data...4265565291</v>
        <stp/>
        <stp>BDP|3979047940270108552</stp>
        <tr r="M152" s="1"/>
        <tr r="M152" s="1"/>
      </tp>
      <tp t="s">
        <v>#N/A Requesting Data...2813315103</v>
        <stp/>
        <stp>BDP|3494969411870987933</stp>
        <tr r="AK22" s="3"/>
        <tr r="AK22" s="3"/>
        <tr r="AK22" s="3"/>
      </tp>
      <tp t="s">
        <v>#N/A Requesting Data...2925383053</v>
        <stp/>
        <stp>BDP|2352512942604013593</stp>
        <tr r="N173" s="1"/>
      </tp>
      <tp t="s">
        <v>#N/A N/A</v>
        <stp/>
        <stp>BDP|5845254192109621501</stp>
        <tr r="J45" s="1"/>
      </tp>
      <tp t="s">
        <v>#N/A Requesting Data...3444069662</v>
        <stp/>
        <stp>BDP|6227150308772234744</stp>
        <tr r="AD7" s="3"/>
        <tr r="AD7" s="3"/>
        <tr r="AD7" s="3"/>
      </tp>
      <tp t="s">
        <v>#N/A Requesting Data...3588283252</v>
        <stp/>
        <stp>BDP|2913430450876491772</stp>
        <tr r="H127" s="1"/>
      </tp>
      <tp t="s">
        <v>#N/A Requesting Data...2870688384</v>
        <stp/>
        <stp>BDP|6430351750760963211</stp>
        <tr r="F30" s="1"/>
        <tr r="F136" s="1"/>
        <tr r="F199" s="1"/>
      </tp>
      <tp t="s">
        <v>#N/A Requesting Data...2798275218</v>
        <stp/>
        <stp>BDP|3767182202692004240</stp>
        <tr r="Q91" s="3"/>
      </tp>
      <tp t="s">
        <v>#N/A Requesting Data...3682646596</v>
        <stp/>
        <stp>BDP|2962262468380978475</stp>
        <tr r="AS196" s="2"/>
        <tr r="AS197" s="2"/>
        <tr r="AS198" s="2"/>
      </tp>
      <tp t="s">
        <v>#N/A Requesting Data...3919225924</v>
        <stp/>
        <stp>BDP|9173115628418965084</stp>
        <tr r="V17" s="2"/>
        <tr r="V107" s="2"/>
      </tp>
      <tp t="s">
        <v>#N/A Requesting Data...3367288375</v>
        <stp/>
        <stp>BDP|2362613412777873011</stp>
        <tr r="F122" s="1"/>
        <tr r="F91" s="1"/>
      </tp>
      <tp t="s">
        <v>#N/A Requesting Data...1519047393</v>
        <stp/>
        <stp>BDP|3078161743723453780</stp>
        <tr r="Y56" s="1"/>
      </tp>
      <tp t="s">
        <v>#N/A Requesting Data...3571251898</v>
        <stp/>
        <stp>BDP|4465860796626460190</stp>
        <tr r="AL76" s="1"/>
      </tp>
      <tp t="s">
        <v>#N/A Requesting Data...3002414683</v>
        <stp/>
        <stp>BDP|2492285117841340269</stp>
        <tr r="AK32" s="1"/>
        <tr r="AK32" s="1"/>
        <tr r="AK32" s="1"/>
        <tr r="AK142" s="1"/>
        <tr r="AK142" s="1"/>
        <tr r="AK142" s="1"/>
        <tr r="AK204" s="1"/>
        <tr r="AK204" s="1"/>
        <tr r="AK204" s="1"/>
      </tp>
      <tp t="s">
        <v>#N/A Requesting Data...1877674668</v>
        <stp/>
        <stp>BDP|4756148737632330691</stp>
        <tr r="E136" s="2"/>
      </tp>
      <tp t="s">
        <v>#N/A Requesting Data...2939962005</v>
        <stp/>
        <stp>BDP|6185483337172722171</stp>
        <tr r="AF6" s="2"/>
        <tr r="AF6" s="2"/>
        <tr r="AF6" s="2"/>
      </tp>
      <tp t="s">
        <v>#N/A Requesting Data...1322159337</v>
        <stp/>
        <stp>BDP|5090261088974895980</stp>
        <tr r="N20" s="1"/>
      </tp>
      <tp t="s">
        <v>#N/A Requesting Data...2892100932</v>
        <stp/>
        <stp>BDP|7368625276916103282</stp>
        <tr r="AC29" s="3"/>
        <tr r="AC29" s="3"/>
        <tr r="AC29" s="3"/>
        <tr r="AC35" s="3"/>
        <tr r="AC35" s="3"/>
        <tr r="AC35" s="3"/>
        <tr r="AC62" s="3"/>
        <tr r="AC62" s="3"/>
        <tr r="AC62" s="3"/>
        <tr r="AC89" s="3"/>
        <tr r="AC89" s="3"/>
        <tr r="AC89" s="3"/>
        <tr r="AC95" s="3"/>
        <tr r="AC95" s="3"/>
        <tr r="AC95" s="3"/>
      </tp>
      <tp t="s">
        <v>#N/A Requesting Data...3424039679</v>
        <stp/>
        <stp>BDP|9119885497213886986</stp>
        <tr r="AH52" s="3"/>
        <tr r="AH52" s="3"/>
        <tr r="AH52" s="3"/>
      </tp>
      <tp t="s">
        <v>#N/A Requesting Data...3921495339</v>
        <stp/>
        <stp>BDP|3010299857855597352</stp>
        <tr r="AP29" s="3"/>
        <tr r="AP29" s="3"/>
        <tr r="AP29" s="3"/>
        <tr r="AP35" s="3"/>
        <tr r="AP35" s="3"/>
        <tr r="AP35" s="3"/>
        <tr r="AP62" s="3"/>
        <tr r="AP62" s="3"/>
        <tr r="AP62" s="3"/>
        <tr r="AP89" s="3"/>
        <tr r="AP89" s="3"/>
        <tr r="AP89" s="3"/>
        <tr r="AP95" s="3"/>
        <tr r="AP95" s="3"/>
        <tr r="AP95" s="3"/>
      </tp>
      <tp t="s">
        <v>#N/A Requesting Data...2226023044</v>
        <stp/>
        <stp>BDP|9914666610874545847</stp>
        <tr r="AP18" s="3"/>
        <tr r="AP18" s="3"/>
      </tp>
      <tp t="s">
        <v>#N/A Requesting Data...2687774233</v>
        <stp/>
        <stp>BDP|4901119833216731229</stp>
        <tr r="BC66" s="3"/>
      </tp>
      <tp t="s">
        <v>#N/A Requesting Data...3381113403</v>
        <stp/>
        <stp>BDP|2768721341524276785</stp>
        <tr r="AS52" s="3"/>
        <tr r="AS52" s="3"/>
        <tr r="AS52" s="3"/>
      </tp>
      <tp t="s">
        <v>#N/A Requesting Data...4007866292</v>
        <stp/>
        <stp>BDP|4993663536592349148</stp>
        <tr r="AS7" s="2"/>
      </tp>
      <tp t="s">
        <v>#N/A Requesting Data...2450317831</v>
        <stp/>
        <stp>BDP|1882725893325649819</stp>
        <tr r="AJ33" s="2"/>
      </tp>
      <tp t="s">
        <v>#N/A Requesting Data...2591268759</v>
        <stp/>
        <stp>BDP|3097373915801434282</stp>
        <tr r="Y65" s="5"/>
        <tr r="Y65" s="5"/>
        <tr r="Y65" s="5"/>
        <tr r="Y116" s="5"/>
        <tr r="Y116" s="5"/>
        <tr r="Y116" s="5"/>
      </tp>
      <tp t="s">
        <v>#N/A Requesting Data...2619498514</v>
        <stp/>
        <stp>BDP|3308495356194607446</stp>
        <tr r="AC106" s="2"/>
        <tr r="AC106" s="2"/>
      </tp>
      <tp t="s">
        <v>#N/A Requesting Data...3060362941</v>
        <stp/>
        <stp>BDP|8019795380236554321</stp>
        <tr r="I37" s="5"/>
      </tp>
      <tp t="s">
        <v>#N/A Requesting Data...4143534047</v>
        <stp/>
        <stp>BDP|4251115172433760387</stp>
        <tr r="W121" s="1"/>
        <tr r="W49" s="1"/>
      </tp>
      <tp t="s">
        <v>#N/A Requesting Data...3999825344</v>
        <stp/>
        <stp>BDP|3837091706512934300</stp>
        <tr r="Q145" s="2"/>
      </tp>
      <tp t="s">
        <v>#N/A Requesting Data...2970023006</v>
        <stp/>
        <stp>BDP|9175870057011974764</stp>
        <tr r="F57" s="5"/>
        <tr r="F80" s="5"/>
      </tp>
      <tp t="s">
        <v>#N/A Requesting Data...3118824633</v>
        <stp/>
        <stp>BDP|9502529899903044400</stp>
        <tr r="AT7" s="1"/>
      </tp>
      <tp t="s">
        <v>#N/A Requesting Data...1945868436</v>
        <stp/>
        <stp>BDP|6830724203515428634</stp>
        <tr r="AE79" s="1"/>
      </tp>
      <tp t="s">
        <v>#N/A Requesting Data...1552955896</v>
        <stp/>
        <stp>BDP|6361139951020784080</stp>
        <tr r="H144" s="2"/>
        <tr r="H144" s="2"/>
        <tr r="H144" s="2"/>
        <tr r="AT144" s="2"/>
        <tr r="AT144" s="2"/>
        <tr r="AT144" s="2"/>
      </tp>
      <tp t="s">
        <v>#N/A Requesting Data...4283443906</v>
        <stp/>
        <stp>BDP|7766912291340828513</stp>
        <tr r="N98" s="1"/>
        <tr r="N99" s="1"/>
        <tr r="N109" s="1"/>
        <tr r="N161" s="1"/>
      </tp>
      <tp t="s">
        <v>#N/A Requesting Data...3749768047</v>
        <stp/>
        <stp>BDP|1188633453840632096</stp>
        <tr r="AI97" s="3"/>
        <tr r="AI97" s="3"/>
        <tr r="AI97" s="3"/>
      </tp>
      <tp t="s">
        <v>#N/A Requesting Data...3405031395</v>
        <stp/>
        <stp>BDP|3711684907316194166</stp>
        <tr r="AN226" s="2"/>
      </tp>
      <tp t="s">
        <v>#N/A Requesting Data...2780361334</v>
        <stp/>
        <stp>BDP|5729021929315009039</stp>
        <tr r="E102" s="2"/>
      </tp>
      <tp t="s">
        <v>#N/A Requesting Data...3279213466</v>
        <stp/>
        <stp>BDP|6430216257026841559</stp>
        <tr r="AQ59" s="2"/>
      </tp>
      <tp t="s">
        <v>#N/A Requesting Data...3603547174</v>
        <stp/>
        <stp>BDP|8814516457118363228</stp>
        <tr r="AO46" s="1"/>
      </tp>
      <tp t="s">
        <v>#N/A Requesting Data...2232272172</v>
        <stp/>
        <stp>BDP|5055968787171904776</stp>
        <tr r="W91" s="2"/>
      </tp>
      <tp t="s">
        <v>#N/A Requesting Data...4093140160</v>
        <stp/>
        <stp>BDP|5626023206985972245</stp>
        <tr r="AS45" s="3"/>
        <tr r="AS45" s="3"/>
        <tr r="AS45" s="3"/>
      </tp>
      <tp t="s">
        <v>#N/A Requesting Data...2353822866</v>
        <stp/>
        <stp>BDP|7897969975088056349</stp>
        <tr r="H52" s="5"/>
      </tp>
      <tp t="s">
        <v>#N/A Requesting Data...1351026866</v>
        <stp/>
        <stp>BDP|2177329269552229776</stp>
        <tr r="AV67" s="2"/>
        <tr r="AV67" s="2"/>
        <tr r="AV67" s="2"/>
      </tp>
      <tp t="s">
        <v>#N/A Requesting Data...2947835911</v>
        <stp/>
        <stp>BDP|5503769850712810740</stp>
        <tr r="AN28" s="2"/>
      </tp>
      <tp t="s">
        <v>#N/A Requesting Data...3052143515</v>
        <stp/>
        <stp>BDP|6761657164943006796</stp>
        <tr r="AS46" s="3"/>
        <tr r="AS46" s="3"/>
        <tr r="AS46" s="3"/>
      </tp>
      <tp t="s">
        <v>#N/A Requesting Data...4160908444</v>
        <stp/>
        <stp>BDP|6159486556036638361</stp>
        <tr r="AN13" s="2"/>
        <tr r="AN155" s="2"/>
        <tr r="AN219" s="2"/>
      </tp>
      <tp t="s">
        <v>#N/A Requesting Data...2014458661</v>
        <stp/>
        <stp>BDP|7963616726091756064</stp>
        <tr r="AA176" s="1"/>
      </tp>
      <tp t="s">
        <v>#N/A Requesting Data...3012178539</v>
        <stp/>
        <stp>BDP|1930158813215193610</stp>
        <tr r="E122" s="2"/>
        <tr r="E183" s="2"/>
      </tp>
      <tp t="s">
        <v>#N/A Requesting Data...3846335725</v>
        <stp/>
        <stp>BDP|1732955987817856528</stp>
        <tr r="V199" s="2"/>
      </tp>
      <tp t="s">
        <v>#N/A Requesting Data...4171947238</v>
        <stp/>
        <stp>BDP|7479228913764288283</stp>
        <tr r="M48" s="3"/>
        <tr r="M48" s="3"/>
        <tr r="M48" s="3"/>
      </tp>
      <tp t="s">
        <v>#N/A Requesting Data...3684726402</v>
        <stp/>
        <stp>BDP|6809084742004475490</stp>
        <tr r="AN32" s="2"/>
        <tr r="AN223" s="2"/>
        <tr r="AN233" s="2"/>
      </tp>
      <tp t="s">
        <v>#N/A Requesting Data...1826771050</v>
        <stp/>
        <stp>BDP|2034113697771925907</stp>
        <tr r="AH29" s="2"/>
      </tp>
      <tp t="s">
        <v>#N/A Requesting Data...3694182614</v>
        <stp/>
        <stp>BDP|7960429730102149058</stp>
        <tr r="L97" s="2"/>
        <tr r="L97" s="2"/>
        <tr r="L97" s="2"/>
      </tp>
      <tp t="s">
        <v>#N/A Requesting Data...2013686204</v>
        <stp/>
        <stp>BDP|2856368124188621938</stp>
        <tr r="AT34" s="3"/>
        <tr r="AT34" s="3"/>
        <tr r="AT34" s="3"/>
      </tp>
      <tp t="s">
        <v>#N/A Requesting Data...1686010321</v>
        <stp/>
        <stp>BDP|8042355417900869867</stp>
        <tr r="AU61" s="2"/>
        <tr r="AU61" s="2"/>
        <tr r="AU61" s="2"/>
      </tp>
      <tp t="s">
        <v>#N/A Requesting Data...3313031415</v>
        <stp/>
        <stp>BDP|9409419618048758664</stp>
        <tr r="M30" s="1"/>
        <tr r="M30" s="1"/>
        <tr r="M136" s="1"/>
        <tr r="M136" s="1"/>
        <tr r="M199" s="1"/>
        <tr r="M199" s="1"/>
      </tp>
      <tp t="s">
        <v>#N/A Requesting Data...4191249595</v>
        <stp/>
        <stp>BDP|6728318903433864413</stp>
        <tr r="AV62" s="2"/>
        <tr r="AV62" s="2"/>
        <tr r="AV62" s="2"/>
      </tp>
      <tp t="s">
        <v>#N/A Requesting Data...4227564517</v>
        <stp/>
        <stp>BDP|7251555110059827838</stp>
        <tr r="L21" s="2"/>
        <tr r="L21" s="2"/>
        <tr r="L21" s="2"/>
        <tr r="L45" s="2"/>
        <tr r="L45" s="2"/>
        <tr r="L45" s="2"/>
        <tr r="L83" s="2"/>
        <tr r="L83" s="2"/>
        <tr r="L83" s="2"/>
        <tr r="L141" s="2"/>
        <tr r="L141" s="2"/>
        <tr r="L141" s="2"/>
        <tr r="L148" s="2"/>
        <tr r="L148" s="2"/>
        <tr r="L148" s="2"/>
        <tr r="L177" s="2"/>
        <tr r="L177" s="2"/>
        <tr r="L177" s="2"/>
      </tp>
      <tp t="s">
        <v>#N/A Requesting Data...3754731113</v>
        <stp/>
        <stp>BDP|3392077349083752661</stp>
        <tr r="M17" s="2"/>
        <tr r="M17" s="2"/>
        <tr r="M17" s="2"/>
        <tr r="M107" s="2"/>
        <tr r="M107" s="2"/>
        <tr r="M107" s="2"/>
      </tp>
      <tp t="s">
        <v>#N/A Requesting Data...3288154249</v>
        <stp/>
        <stp>BDP|3248885164478390711</stp>
        <tr r="AM182" s="1"/>
        <tr r="AM182" s="1"/>
      </tp>
      <tp t="s">
        <v>#N/A Requesting Data...2323233886</v>
        <stp/>
        <stp>BDP|5040480324868353936</stp>
        <tr r="AP63" s="3"/>
        <tr r="AP63" s="3"/>
        <tr r="AP63" s="3"/>
        <tr r="AP90" s="3"/>
        <tr r="AP90" s="3"/>
        <tr r="AP90" s="3"/>
      </tp>
      <tp t="s">
        <v>#N/A Requesting Data...4266166920</v>
        <stp/>
        <stp>BDP|6969597263170789788</stp>
        <tr r="I109" s="2"/>
      </tp>
      <tp t="s">
        <v>#N/A Requesting Data...4064716010</v>
        <stp/>
        <stp>BDP|5958485631432941250</stp>
        <tr r="AF82" s="3"/>
        <tr r="AF82" s="3"/>
      </tp>
      <tp t="s">
        <v>#N/A Requesting Data...4022381960</v>
        <stp/>
        <stp>BDP|2968080310583487298</stp>
        <tr r="N102" s="1"/>
        <tr r="N108" s="1"/>
      </tp>
      <tp t="s">
        <v>#N/A Requesting Data...2038954862</v>
        <stp/>
        <stp>BDP|7696140311014884172</stp>
        <tr r="Q24" s="3"/>
        <tr r="Q79" s="3"/>
      </tp>
      <tp t="s">
        <v>#N/A Requesting Data...2917946355</v>
        <stp/>
        <stp>BDP|3836153428440017296</stp>
        <tr r="AL192" s="1"/>
      </tp>
      <tp t="s">
        <v>#N/A Requesting Data...2838136460</v>
        <stp/>
        <stp>BDP|7924698659220029659</stp>
        <tr r="N157" s="1"/>
      </tp>
      <tp t="s">
        <v>#N/A Requesting Data...3077416161</v>
        <stp/>
        <stp>BDP|3234240021789858833</stp>
        <tr r="J79" s="5"/>
      </tp>
      <tp t="s">
        <v>#N/A Requesting Data...2857961182</v>
        <stp/>
        <stp>BDP|2333187082191240874</stp>
        <tr r="Q86" s="2"/>
        <tr r="Q222" s="2"/>
      </tp>
      <tp t="s">
        <v>#N/A Requesting Data...3820737120</v>
        <stp/>
        <stp>BDP|2379217430145673483</stp>
        <tr r="X51" s="1"/>
      </tp>
      <tp t="s">
        <v>#N/A Requesting Data...2623207934</v>
        <stp/>
        <stp>BDP|8622230885288558890</stp>
        <tr r="AA115" s="1"/>
      </tp>
      <tp t="s">
        <v>#N/A Requesting Data...1454122257</v>
        <stp/>
        <stp>BDP|5570897261869254039</stp>
        <tr r="I179" s="1"/>
      </tp>
      <tp t="s">
        <v>#N/A Requesting Data...1653000884</v>
        <stp/>
        <stp>BDP|3292139520830556289</stp>
        <tr r="N58" s="2"/>
        <tr r="N58" s="2"/>
        <tr r="N58" s="2"/>
      </tp>
      <tp t="s">
        <v>#N/A Requesting Data...3882089351</v>
        <stp/>
        <stp>BDP|1943461969238241984</stp>
        <tr r="AM93" s="1"/>
        <tr r="AM93" s="1"/>
      </tp>
      <tp t="s">
        <v>#N/A N/A</v>
        <stp/>
        <stp>BDP|2343168419662891285</stp>
        <tr r="AK115" s="1"/>
        <tr r="AK115" s="1"/>
        <tr r="AK115" s="1"/>
      </tp>
      <tp t="s">
        <v>#N/A Requesting Data...3964023584</v>
        <stp/>
        <stp>BDP|3829673321261747451</stp>
        <tr r="AU19" s="1"/>
        <tr r="AU19" s="1"/>
        <tr r="AU19" s="1"/>
        <tr r="AU57" s="1"/>
        <tr r="AU57" s="1"/>
        <tr r="AU57" s="1"/>
      </tp>
      <tp t="s">
        <v>#N/A Requesting Data...2720470919</v>
        <stp/>
        <stp>BDP|3238094756396787275</stp>
        <tr r="N102" s="1"/>
        <tr r="N108" s="1"/>
      </tp>
      <tp t="s">
        <v>#N/A Requesting Data...3054823803</v>
        <stp/>
        <stp>BDP|4804000475110710178</stp>
        <tr r="Q116" s="1"/>
      </tp>
      <tp t="s">
        <v>#N/A Requesting Data...2649252094</v>
        <stp/>
        <stp>BDP|3982510489115425983</stp>
        <tr r="T6" s="4"/>
        <tr r="T7" s="4"/>
        <tr r="T8" s="4"/>
        <tr r="T5" s="4"/>
      </tp>
      <tp t="s">
        <v>#N/A Requesting Data...2040380368</v>
        <stp/>
        <stp>BDP|1988276210495210513</stp>
        <tr r="N21" s="3"/>
        <tr r="N21" s="3"/>
        <tr r="N21" s="3"/>
      </tp>
      <tp t="s">
        <v>#N/A Requesting Data...3847820153</v>
        <stp/>
        <stp>BDP|1729537070938004996</stp>
        <tr r="AM119" s="1"/>
        <tr r="AM119" s="1"/>
        <tr r="AM86" s="1"/>
        <tr r="AM86" s="1"/>
      </tp>
      <tp t="s">
        <v>#N/A Requesting Data...1747812747</v>
        <stp/>
        <stp>BDP|4773697413936361732</stp>
        <tr r="AS3" s="2"/>
      </tp>
      <tp t="s">
        <v>#N/A Requesting Data...4263385823</v>
        <stp/>
        <stp>BDP|3255811535968834233</stp>
        <tr r="Q9" s="2"/>
        <tr r="Q43" s="2"/>
        <tr r="Q77" s="2"/>
        <tr r="Q159" s="2"/>
        <tr r="Q172" s="2"/>
        <tr r="Q173" s="2"/>
      </tp>
      <tp t="s">
        <v>#N/A Requesting Data...2493355869</v>
        <stp/>
        <stp>BDP|1494266163056801143</stp>
        <tr r="AM3" s="1"/>
        <tr r="AM3" s="1"/>
        <tr r="AM75" s="1"/>
        <tr r="AM75" s="1"/>
      </tp>
      <tp t="s">
        <v>#N/A Requesting Data...3431954281</v>
        <stp/>
        <stp>BDP|6831206275877258627</stp>
        <tr r="L63" s="1"/>
        <tr r="L63" s="1"/>
        <tr r="AS63" s="1"/>
      </tp>
      <tp t="s">
        <v>#N/A Requesting Data...3154873161</v>
        <stp/>
        <stp>BDP|8246316798113592334</stp>
        <tr r="I95" s="1"/>
      </tp>
      <tp t="s">
        <v>#N/A Requesting Data...1639595655</v>
        <stp/>
        <stp>BDP|2495614760586059683</stp>
        <tr r="AD73" s="1"/>
      </tp>
      <tp t="s">
        <v>#N/A Requesting Data...3149003680</v>
        <stp/>
        <stp>BDP|5885766072500946781</stp>
        <tr r="AK145" s="1"/>
        <tr r="AK145" s="1"/>
        <tr r="AK145" s="1"/>
      </tp>
      <tp t="s">
        <v>#N/A Requesting Data...3552971142</v>
        <stp/>
        <stp>BDP|9097325489490455023</stp>
        <tr r="AL34" s="1"/>
        <tr r="AL138" s="1"/>
        <tr r="AL200" s="1"/>
      </tp>
      <tp t="s">
        <v>#N/A Requesting Data...3898744740</v>
        <stp/>
        <stp>BDP|3951866779136908823</stp>
        <tr r="Y122" s="1"/>
        <tr r="Y91" s="1"/>
      </tp>
      <tp t="s">
        <v>#N/A Requesting Data...2738454330</v>
        <stp/>
        <stp>BDP|7485333167375803558</stp>
        <tr r="E24" s="1"/>
      </tp>
      <tp t="s">
        <v>#N/A Requesting Data...4153452201</v>
        <stp/>
        <stp>BDP|8179394858368588488</stp>
        <tr r="AK39" s="2"/>
        <tr r="AK39" s="2"/>
        <tr r="AK39" s="2"/>
        <tr r="AK72" s="2"/>
        <tr r="AK72" s="2"/>
        <tr r="AK72" s="2"/>
      </tp>
      <tp t="s">
        <v>#N/A Requesting Data...1862826465</v>
        <stp/>
        <stp>BDP|2119366276142566690</stp>
        <tr r="AC56" s="2"/>
        <tr r="AC56" s="2"/>
        <tr r="AC98" s="2"/>
        <tr r="AC98" s="2"/>
      </tp>
      <tp t="s">
        <v>#N/A Requesting Data...3532251696</v>
        <stp/>
        <stp>BDP|3051771492956191997</stp>
        <tr r="AT40" s="1"/>
        <tr r="AT81" s="1"/>
        <tr r="AT96" s="1"/>
        <tr r="AT97" s="1"/>
      </tp>
      <tp t="s">
        <v>#N/A Requesting Data...3732913324</v>
        <stp/>
        <stp>BDP|1620693851328566867</stp>
        <tr r="X10" s="1"/>
        <tr r="X134" s="1"/>
      </tp>
      <tp t="s">
        <v>#N/A Requesting Data...1661041621</v>
        <stp/>
        <stp>BDP|2476581402745678054</stp>
        <tr r="M120" s="2"/>
        <tr r="M120" s="2"/>
        <tr r="M120" s="2"/>
        <tr r="M184" s="2"/>
        <tr r="M184" s="2"/>
        <tr r="M184" s="2"/>
        <tr r="M185" s="2"/>
        <tr r="M185" s="2"/>
        <tr r="M185" s="2"/>
      </tp>
      <tp t="s">
        <v>#N/A Requesting Data...2255803289</v>
        <stp/>
        <stp>BDP|5428593776265540035</stp>
        <tr r="W62" s="2"/>
      </tp>
      <tp t="s">
        <v>#N/A Requesting Data...3512519160</v>
        <stp/>
        <stp>BDP|3365776400513802510</stp>
        <tr r="AA79" s="1"/>
      </tp>
      <tp t="s">
        <v>#N/A Requesting Data...2722048998</v>
        <stp/>
        <stp>BDP|1717703554319755890</stp>
        <tr r="AS20" s="1"/>
      </tp>
      <tp t="s">
        <v>#N/A Requesting Data...3434194684</v>
        <stp/>
        <stp>BDP|1765423149335981689</stp>
        <tr r="E3" s="3"/>
        <tr r="E51" s="3"/>
        <tr r="E64" s="3"/>
        <tr r="E74" s="3"/>
      </tp>
      <tp t="s">
        <v>#N/A Requesting Data...4164077441</v>
        <stp/>
        <stp>BDP|2709994181298635943</stp>
        <tr r="V119" s="1"/>
        <tr r="V86" s="1"/>
      </tp>
      <tp t="s">
        <v>#N/A Requesting Data...3481732115</v>
        <stp/>
        <stp>BDP|7592552166232980427</stp>
        <tr r="V51" s="2"/>
      </tp>
      <tp t="s">
        <v>#N/A Requesting Data...3998608681</v>
        <stp/>
        <stp>BDP|4512695327086010463</stp>
        <tr r="AP36" s="2"/>
        <tr r="AP96" s="2"/>
        <tr r="AP126" s="2"/>
      </tp>
      <tp t="s">
        <v>#N/A Requesting Data...3870698620</v>
        <stp/>
        <stp>BDP|1231367528676858491</stp>
        <tr r="W57" s="3"/>
        <tr r="W70" s="3"/>
      </tp>
      <tp t="s">
        <v>#N/A Requesting Data...2863023833</v>
        <stp/>
        <stp>BDP|3551630669053179234</stp>
        <tr r="F29" s="2"/>
      </tp>
      <tp t="s">
        <v>#N/A Requesting Data...1500604654</v>
        <stp/>
        <stp>BDP|2596570880428179513</stp>
        <tr r="I15" s="3"/>
        <tr r="I15" s="3"/>
        <tr r="I15" s="3"/>
      </tp>
      <tp t="s">
        <v>#N/A Requesting Data...1682951578</v>
        <stp/>
        <stp>BDP|2143512537063389567</stp>
        <tr r="AC3" s="2"/>
        <tr r="AC3" s="2"/>
      </tp>
      <tp t="s">
        <v>#N/A Requesting Data...3972670057</v>
        <stp/>
        <stp>BDP|6561733616574287600</stp>
        <tr r="AV82" s="2"/>
        <tr r="AV82" s="2"/>
        <tr r="AV82" s="2"/>
      </tp>
      <tp t="s">
        <v>#N/A Requesting Data...3374045435</v>
        <stp/>
        <stp>BDP|3143235724865551414</stp>
        <tr r="AK153" s="1"/>
        <tr r="AK153" s="1"/>
        <tr r="AK153" s="1"/>
        <tr r="AK191" s="1"/>
        <tr r="AK191" s="1"/>
        <tr r="AK191" s="1"/>
        <tr r="AK8" s="1"/>
        <tr r="AK8" s="1"/>
        <tr r="AK8" s="1"/>
      </tp>
      <tp t="s">
        <v>#N/A Requesting Data...3068308580</v>
        <stp/>
        <stp>BDP|9082000096432760031</stp>
        <tr r="AN9" s="2"/>
        <tr r="AN43" s="2"/>
        <tr r="AN77" s="2"/>
        <tr r="AN159" s="2"/>
        <tr r="AN172" s="2"/>
        <tr r="AN173" s="2"/>
      </tp>
      <tp t="s">
        <v>#N/A Requesting Data...2951659889</v>
        <stp/>
        <stp>BDP|7486495406442133380</stp>
        <tr r="AK95" s="1"/>
        <tr r="AK95" s="1"/>
        <tr r="AK95" s="1"/>
      </tp>
      <tp t="s">
        <v>#N/A Requesting Data...3548826633</v>
        <stp/>
        <stp>BDP|2169387061867907233</stp>
        <tr r="AF157" s="2"/>
        <tr r="AF157" s="2"/>
        <tr r="AF157" s="2"/>
      </tp>
      <tp t="s">
        <v>#N/A Requesting Data...2383701494</v>
        <stp/>
        <stp>BDP|6558248118601353684</stp>
        <tr r="AV86" s="2"/>
        <tr r="AV86" s="2"/>
        <tr r="AV222" s="2"/>
        <tr r="AV222" s="2"/>
      </tp>
      <tp t="s">
        <v>#N/A Requesting Data...4250846366</v>
        <stp/>
        <stp>BDP|6955440151820830563</stp>
        <tr r="AK69" s="2"/>
        <tr r="AK69" s="2"/>
        <tr r="AK69" s="2"/>
        <tr r="AK134" s="2"/>
        <tr r="AK134" s="2"/>
        <tr r="AK134" s="2"/>
        <tr r="AK149" s="2"/>
        <tr r="AK149" s="2"/>
        <tr r="AK149" s="2"/>
        <tr r="AK163" s="2"/>
        <tr r="AK163" s="2"/>
        <tr r="AK163" s="2"/>
        <tr r="AK164" s="2"/>
        <tr r="AK164" s="2"/>
        <tr r="AK164" s="2"/>
      </tp>
      <tp t="s">
        <v>#N/A Requesting Data...2974513664</v>
        <stp/>
        <stp>BDP|8543390661888893778</stp>
        <tr r="AE93" s="3"/>
        <tr r="AE93" s="3"/>
        <tr r="AE93" s="3"/>
      </tp>
      <tp t="s">
        <v>#N/A Requesting Data...4240038570</v>
        <stp/>
        <stp>BDP|7116210267449490810</stp>
        <tr r="AL93" s="1"/>
      </tp>
      <tp t="s">
        <v>#N/A Requesting Data...3153016947</v>
        <stp/>
        <stp>BDP|1491985573735825855</stp>
        <tr r="K13" s="2"/>
        <tr r="K13" s="2"/>
        <tr r="K13" s="2"/>
        <tr r="K155" s="2"/>
        <tr r="K155" s="2"/>
        <tr r="K155" s="2"/>
        <tr r="K219" s="2"/>
        <tr r="K219" s="2"/>
        <tr r="K219" s="2"/>
      </tp>
      <tp t="s">
        <v>#N/A Requesting Data...3469168669</v>
        <stp/>
        <stp>BDP|3255445476932363010</stp>
        <tr r="AQ226" s="2"/>
      </tp>
      <tp t="s">
        <v>#N/A Requesting Data...3465735873</v>
        <stp/>
        <stp>BDP|5174671249835457094</stp>
        <tr r="N41" s="2"/>
        <tr r="N41" s="2"/>
        <tr r="N41" s="2"/>
        <tr r="N75" s="2"/>
        <tr r="N75" s="2"/>
        <tr r="N75" s="2"/>
        <tr r="N115" s="2"/>
        <tr r="N115" s="2"/>
        <tr r="N115" s="2"/>
        <tr r="N138" s="2"/>
        <tr r="N138" s="2"/>
        <tr r="N138" s="2"/>
        <tr r="N200" s="2"/>
        <tr r="N200" s="2"/>
        <tr r="N200" s="2"/>
      </tp>
      <tp t="s">
        <v>#N/A N/A</v>
        <stp/>
        <stp>BDP|6717588479674287268</stp>
        <tr r="AG59" s="3"/>
        <tr r="AG59" s="3"/>
        <tr r="AG59" s="3"/>
        <tr r="AG87" s="3"/>
        <tr r="AG87" s="3"/>
        <tr r="AG87" s="3"/>
        <tr r="AG99" s="3"/>
        <tr r="AG99" s="3"/>
        <tr r="AG99" s="3"/>
      </tp>
      <tp t="s">
        <v>#N/A Requesting Data...1910573771</v>
        <stp/>
        <stp>BDP|9221123226670199851</stp>
        <tr r="J27" s="5"/>
      </tp>
      <tp t="s">
        <v>#N/A Requesting Data...1518874908</v>
        <stp/>
        <stp>BDP|8563815438165648488</stp>
        <tr r="AE90" s="1"/>
      </tp>
      <tp t="s">
        <v>#N/A Requesting Data...3245680287</v>
        <stp/>
        <stp>BDP|5667850517357634906</stp>
        <tr r="AJ61" s="2"/>
      </tp>
      <tp t="s">
        <v>#N/A Requesting Data...2371744578</v>
        <stp/>
        <stp>BDP|4362793263174372380</stp>
        <tr r="AE166" s="1"/>
      </tp>
      <tp t="s">
        <v>#N/A Requesting Data...1363405510</v>
        <stp/>
        <stp>BDP|5628066523091636474</stp>
        <tr r="AA166" s="1"/>
      </tp>
      <tp t="s">
        <v>#N/A Requesting Data...1987648163</v>
        <stp/>
        <stp>BDP|8474249597195185444</stp>
        <tr r="AO195" s="1"/>
      </tp>
      <tp t="s">
        <v>#N/A Requesting Data...4202834752</v>
        <stp/>
        <stp>BDP|6773204812710515726</stp>
        <tr r="Q84" s="2"/>
      </tp>
      <tp t="s">
        <v>#N/A Requesting Data...2835184557</v>
        <stp/>
        <stp>BDP|6392483063616388097</stp>
        <tr r="AT58" s="3"/>
        <tr r="AT58" s="3"/>
        <tr r="AT58" s="3"/>
        <tr r="AT71" s="3"/>
        <tr r="AT71" s="3"/>
        <tr r="AT71" s="3"/>
      </tp>
      <tp t="s">
        <v>#N/A Requesting Data...3542419498</v>
        <stp/>
        <stp>BDP|6509706503693011043</stp>
        <tr r="V230" s="2"/>
        <tr r="V112" s="2"/>
        <tr r="V217" s="2"/>
        <tr r="V150" s="2"/>
      </tp>
      <tp t="s">
        <v>#N/A Requesting Data...3539220945</v>
        <stp/>
        <stp>BDP|3384338128240966036</stp>
        <tr r="I81" s="2"/>
      </tp>
      <tp t="s">
        <v>#N/A Requesting Data...4280465802</v>
        <stp/>
        <stp>BDP|1500173631377923680</stp>
        <tr r="Q11" s="1"/>
        <tr r="Q135" s="1"/>
      </tp>
      <tp t="s">
        <v>#N/A Requesting Data...3418954889</v>
        <stp/>
        <stp>BDP|3480940651218280515</stp>
        <tr r="AO112" s="1"/>
        <tr r="AO66" s="1"/>
      </tp>
      <tp t="s">
        <v>#N/A Requesting Data...1452736443</v>
        <stp/>
        <stp>BDP|5355320249575347593</stp>
        <tr r="F60" s="1"/>
      </tp>
      <tp t="s">
        <v>#N/A Requesting Data...2263113476</v>
        <stp/>
        <stp>BDP|5362090809084698378</stp>
        <tr r="AN207" s="2"/>
      </tp>
      <tp t="s">
        <v>#N/A Requesting Data...3332305335</v>
        <stp/>
        <stp>BDP|2976117834206733497</stp>
        <tr r="Q144" s="2"/>
      </tp>
      <tp t="s">
        <v>#N/A N/A</v>
        <stp/>
        <stp>BDP|4020725573197231113</stp>
        <tr r="J196" s="1"/>
      </tp>
      <tp t="s">
        <v>#N/A Requesting Data...2746298513</v>
        <stp/>
        <stp>BDP|2113504945613063263</stp>
        <tr r="H82" s="1"/>
        <tr r="H82" s="1"/>
      </tp>
      <tp t="s">
        <v>#N/A Requesting Data...3054336975</v>
        <stp/>
        <stp>BDP|3866252118272746018</stp>
        <tr r="AA65" s="1"/>
      </tp>
      <tp t="s">
        <v>#N/A Requesting Data...3937215745</v>
        <stp/>
        <stp>BDP|3555104890519761018</stp>
        <tr r="Y147" s="1"/>
        <tr r="Y17" s="1"/>
        <tr r="Y67" s="1"/>
      </tp>
      <tp t="s">
        <v>#N/A Requesting Data...1747167541</v>
        <stp/>
        <stp>BDP|3547181009678388841</stp>
        <tr r="Q48" s="3"/>
      </tp>
      <tp t="s">
        <v>#N/A Requesting Data...3376958042</v>
        <stp/>
        <stp>BDP|5264689576223667596</stp>
        <tr r="AQ25" s="2"/>
        <tr r="AQ49" s="2"/>
        <tr r="AQ108" s="2"/>
        <tr r="AQ127" s="2"/>
        <tr r="AQ195" s="2"/>
      </tp>
      <tp t="s">
        <v>#N/A Requesting Data...1575975560</v>
        <stp/>
        <stp>BDP|8376208982486119637</stp>
        <tr r="AP135" s="2"/>
      </tp>
      <tp t="s">
        <v>#N/A Requesting Data...2476618738</v>
        <stp/>
        <stp>BDP|2212824606168385060</stp>
        <tr r="AO124" s="2"/>
        <tr r="AO188" s="2"/>
        <tr r="AO189" s="2"/>
      </tp>
      <tp t="s">
        <v>#N/A Requesting Data...3376568374</v>
        <stp/>
        <stp>BDP|3895712916622976556</stp>
        <tr r="AO53" s="2"/>
      </tp>
      <tp t="s">
        <v>#N/A Requesting Data...4037331343</v>
        <stp/>
        <stp>BDP|1639774336914054344</stp>
        <tr r="Q82" s="3"/>
      </tp>
      <tp t="s">
        <v>#N/A Requesting Data...2881983306</v>
        <stp/>
        <stp>BDP|9761603881001524409</stp>
        <tr r="AQ80" s="3"/>
        <tr r="AQ80" s="3"/>
        <tr r="AQ80" s="3"/>
      </tp>
      <tp t="s">
        <v>#N/A Requesting Data...4030191839</v>
        <stp/>
        <stp>BDP|1690436387556828996</stp>
        <tr r="N37" s="1"/>
        <tr r="N170" s="1"/>
      </tp>
      <tp t="s">
        <v>#N/A Requesting Data...3683203217</v>
        <stp/>
        <stp>BDP|6783066280598501475</stp>
        <tr r="E59" s="2"/>
      </tp>
      <tp t="s">
        <v>#N/A Requesting Data...3842959920</v>
        <stp/>
        <stp>BDP|7027535378551820601</stp>
        <tr r="AJ132" s="2"/>
      </tp>
      <tp t="s">
        <v>#N/A Requesting Data...3242616346</v>
        <stp/>
        <stp>BDP|2065137107678264951</stp>
        <tr r="AN151" s="2"/>
      </tp>
      <tp t="s">
        <v>#N/A Requesting Data...2795707252</v>
        <stp/>
        <stp>BDP|3853620618463202531</stp>
        <tr r="E74" s="1"/>
        <tr r="E178" s="1"/>
      </tp>
      <tp t="s">
        <v>#N/A Requesting Data...3608692281</v>
        <stp/>
        <stp>BDP|6226137763884486755</stp>
        <tr r="AK76" s="1"/>
        <tr r="AK76" s="1"/>
        <tr r="AK76" s="1"/>
      </tp>
      <tp t="s">
        <v>#N/A Requesting Data...2801885363</v>
        <stp/>
        <stp>BDP|9193649567933727868</stp>
        <tr r="N208" s="2"/>
        <tr r="N208" s="2"/>
      </tp>
      <tp t="s">
        <v>#N/A Requesting Data...4255939537</v>
        <stp/>
        <stp>BDP|7115251866174631571</stp>
        <tr r="AP57" s="3"/>
        <tr r="AP57" s="3"/>
        <tr r="AP57" s="3"/>
        <tr r="AP70" s="3"/>
        <tr r="AP70" s="3"/>
        <tr r="AP70" s="3"/>
      </tp>
      <tp t="s">
        <v>#N/A Requesting Data...3794451134</v>
        <stp/>
        <stp>BDP|3405675736254233046</stp>
        <tr r="J22" s="2"/>
        <tr r="J210" s="2"/>
        <tr r="J211" s="2"/>
      </tp>
      <tp t="s">
        <v>#N/A Requesting Data...3522612754</v>
        <stp/>
        <stp>BDP|7336000941434714564</stp>
        <tr r="H87" s="1"/>
      </tp>
      <tp t="s">
        <v>#N/A Requesting Data...3725736943</v>
        <stp/>
        <stp>BDP|2467720659217520593</stp>
        <tr r="BC67" s="2"/>
      </tp>
      <tp t="s">
        <v>#N/A Requesting Data...4075327971</v>
        <stp/>
        <stp>BDP|2425136171527217175</stp>
        <tr r="F68" s="2"/>
        <tr r="F131" s="2"/>
        <tr r="F153" s="2"/>
        <tr r="F37" s="9"/>
      </tp>
      <tp t="s">
        <v>#N/A Requesting Data...3417674305</v>
        <stp/>
        <stp>BDP|9615673668613930832</stp>
        <tr r="K186" s="1"/>
      </tp>
      <tp t="s">
        <v>#N/A Requesting Data...2478615184</v>
        <stp/>
        <stp>BDP|7146166809040525484</stp>
        <tr r="AT190" s="1"/>
      </tp>
      <tp t="s">
        <v>#N/A Requesting Data...3764374363</v>
        <stp/>
        <stp>BDP|7241731004012360054</stp>
        <tr r="AN182" s="2"/>
      </tp>
      <tp t="s">
        <v>#N/A Requesting Data...3229041628</v>
        <stp/>
        <stp>BDP|7142093439137440164</stp>
        <tr r="E23" s="1"/>
      </tp>
      <tp t="s">
        <v>#N/A Requesting Data...2312249529</v>
        <stp/>
        <stp>BDP|5099913880010506643</stp>
        <tr r="BC208" s="2"/>
      </tp>
      <tp t="s">
        <v>#N/A Requesting Data...2865063981</v>
        <stp/>
        <stp>BDP|4238669596051372815</stp>
        <tr r="AI46" s="3"/>
        <tr r="AI46" s="3"/>
        <tr r="AI46" s="3"/>
      </tp>
      <tp t="s">
        <v>#N/A Requesting Data...1384174495</v>
        <stp/>
        <stp>BDP|5328006260285356409</stp>
        <tr r="AV54" s="3"/>
        <tr r="AV54" s="3"/>
      </tp>
      <tp t="s">
        <v>#N/A Requesting Data...1839089048</v>
        <stp/>
        <stp>BDP|2451398179002703630</stp>
        <tr r="L76" s="1"/>
        <tr r="AS76" s="1"/>
      </tp>
      <tp t="s">
        <v>#N/A Requesting Data...3884132350</v>
        <stp/>
        <stp>BDP|1359748319007831263</stp>
        <tr r="AS16" s="2"/>
        <tr r="AS94" s="2"/>
        <tr r="AS202" s="2"/>
        <tr r="AS220" s="2"/>
        <tr r="AS232" s="2"/>
      </tp>
      <tp t="s">
        <v>#N/A Requesting Data...3082271876</v>
        <stp/>
        <stp>BDP|4336929834875447919</stp>
        <tr r="AV80" s="2"/>
        <tr r="AV80" s="2"/>
        <tr r="AV80" s="2"/>
      </tp>
      <tp t="s">
        <v>#N/A Requesting Data...1406231245</v>
        <stp/>
        <stp>BDP|9319992444316775098</stp>
        <tr r="Q50" s="2"/>
      </tp>
      <tp t="s">
        <v>#N/A Requesting Data...3173264278</v>
        <stp/>
        <stp>BDP|9426863294562537839</stp>
        <tr r="K159" s="1"/>
      </tp>
      <tp t="s">
        <v>#N/A Requesting Data...3417184085</v>
        <stp/>
        <stp>BDP|8767848784469793302</stp>
        <tr r="AQ168" s="2"/>
        <tr r="AQ169" s="2"/>
      </tp>
      <tp t="s">
        <v>#N/A Requesting Data...3524289938</v>
        <stp/>
        <stp>BDP|4529621863536314076</stp>
        <tr r="AH104" s="2"/>
      </tp>
      <tp t="s">
        <v>#N/A Requesting Data...3665440151</v>
        <stp/>
        <stp>BDP|7352135987274728800</stp>
        <tr r="BC57" s="3"/>
        <tr r="BC70" s="3"/>
      </tp>
      <tp t="s">
        <v>#N/A Requesting Data...3637579613</v>
        <stp/>
        <stp>BDP|6775859582745821188</stp>
        <tr r="AL139" s="2"/>
      </tp>
      <tp t="s">
        <v>#N/A Requesting Data...2122718121</v>
        <stp/>
        <stp>BDP|2540239143921015756</stp>
        <tr r="AO150" s="1"/>
      </tp>
      <tp t="s">
        <v>#N/A Requesting Data...3910051788</v>
        <stp/>
        <stp>BDP|3143774022455231164</stp>
        <tr r="X114" s="1"/>
      </tp>
      <tp t="s">
        <v>#N/A Requesting Data...2133617126</v>
        <stp/>
        <stp>BDP|7739946638239368683</stp>
        <tr r="Q72" s="1"/>
      </tp>
      <tp t="s">
        <v>#N/A Requesting Data...3780129171</v>
        <stp/>
        <stp>BDP|2359115179275919321</stp>
        <tr r="N133" s="2"/>
        <tr r="N133" s="2"/>
      </tp>
      <tp t="s">
        <v>#N/A Requesting Data...2323022454</v>
        <stp/>
        <stp>BDP|8785698797844121188</stp>
        <tr r="AR120" s="2"/>
        <tr r="AR184" s="2"/>
        <tr r="AR185" s="2"/>
      </tp>
      <tp t="s">
        <v>#N/A Requesting Data...2930045208</v>
        <stp/>
        <stp>BDP|2220148416739789977</stp>
        <tr r="AE72" s="1"/>
      </tp>
      <tp t="s">
        <v>#N/A Requesting Data...2823795001</v>
        <stp/>
        <stp>BDP|1770573009797090198</stp>
        <tr r="AU68" s="1"/>
        <tr r="AU68" s="1"/>
        <tr r="AU68" s="1"/>
      </tp>
      <tp t="s">
        <v>#N/A Requesting Data...4211547661</v>
        <stp/>
        <stp>BDP|8314371994004640461</stp>
        <tr r="AJ57" s="3"/>
        <tr r="AJ57" s="3"/>
        <tr r="AJ57" s="3"/>
        <tr r="AJ70" s="3"/>
        <tr r="AJ70" s="3"/>
        <tr r="AJ70" s="3"/>
      </tp>
      <tp t="s">
        <v>#N/A Requesting Data...2758633417</v>
        <stp/>
        <stp>BDP|1875409290167837908</stp>
        <tr r="E9" s="2"/>
        <tr r="E43" s="2"/>
        <tr r="E77" s="2"/>
        <tr r="E159" s="2"/>
        <tr r="E172" s="2"/>
        <tr r="E173" s="2"/>
      </tp>
      <tp t="s">
        <v>#N/A Requesting Data...2878451114</v>
        <stp/>
        <stp>BDP|5497049937035214155</stp>
        <tr r="AC132" s="2"/>
        <tr r="AC132" s="2"/>
      </tp>
      <tp t="s">
        <v>#N/A Requesting Data...3558552367</v>
        <stp/>
        <stp>BDP|4173407627620324053</stp>
        <tr r="F168" s="2"/>
        <tr r="F169" s="2"/>
      </tp>
      <tp t="s">
        <v>#N/A Requesting Data...4251807786</v>
        <stp/>
        <stp>BDP|1589239171336715004</stp>
        <tr r="V85" s="1"/>
      </tp>
      <tp t="s">
        <v>#N/A Requesting Data...2980702715</v>
        <stp/>
        <stp>BDP|2927403294064868950</stp>
        <tr r="AS17" s="1"/>
        <tr r="AS67" s="1"/>
        <tr r="AS147" s="1"/>
      </tp>
      <tp t="s">
        <v>#N/A Requesting Data...2210463427</v>
        <stp/>
        <stp>BDP|4020638157407132244</stp>
        <tr r="AQ34" s="2"/>
        <tr r="AQ65" s="2"/>
      </tp>
      <tp t="s">
        <v>#N/A Requesting Data...3551484361</v>
        <stp/>
        <stp>BDP|4911584991688892292</stp>
        <tr r="N3" s="2"/>
        <tr r="N3" s="2"/>
        <tr r="N3" s="2"/>
      </tp>
      <tp t="s">
        <v>#N/A Requesting Data...3979312568</v>
        <stp/>
        <stp>BDP|6983138626843553485</stp>
        <tr r="E7" s="3"/>
      </tp>
      <tp t="s">
        <v>#N/A Requesting Data...3148491879</v>
        <stp/>
        <stp>BDP|8591407381481778725</stp>
        <tr r="AI63" s="3"/>
        <tr r="AI63" s="3"/>
        <tr r="AI63" s="3"/>
        <tr r="AI90" s="3"/>
        <tr r="AI90" s="3"/>
        <tr r="AI90" s="3"/>
      </tp>
      <tp t="s">
        <v>#N/A Requesting Data...3603528274</v>
        <stp/>
        <stp>BDP|7358707600830408261</stp>
        <tr r="F22" s="5"/>
      </tp>
      <tp t="s">
        <v>#N/A Requesting Data...2007389032</v>
        <stp/>
        <stp>BDP|2943682146713785112</stp>
        <tr r="AK120" s="1"/>
        <tr r="AK120" s="1"/>
        <tr r="AK120" s="1"/>
        <tr r="AK169" s="1"/>
        <tr r="AK169" s="1"/>
        <tr r="AK169" s="1"/>
      </tp>
      <tp t="s">
        <v>#N/A Requesting Data...3190399179</v>
        <stp/>
        <stp>BDP|8412929157811732778</stp>
        <tr r="AU66" s="3"/>
        <tr r="AU66" s="3"/>
      </tp>
      <tp t="s">
        <v>#N/A Requesting Data...2398927411</v>
        <stp/>
        <stp>BDP|5744708116538316932</stp>
        <tr r="Q80" s="3"/>
      </tp>
      <tp t="s">
        <v>#N/A Requesting Data...3434592948</v>
        <stp/>
        <stp>BDP|2755731717983272500</stp>
        <tr r="E53" s="3"/>
      </tp>
      <tp t="s">
        <v>#N/A Requesting Data...1976004784</v>
        <stp/>
        <stp>BDP|3847990888761994116</stp>
        <tr r="AP27" s="3"/>
        <tr r="AP27" s="3"/>
        <tr r="AP27" s="3"/>
      </tp>
      <tp t="s">
        <v>#N/A Requesting Data...1828382401</v>
        <stp/>
        <stp>BDP|1327243910060591037</stp>
        <tr r="L66" s="2"/>
        <tr r="L66" s="2"/>
        <tr r="L66" s="2"/>
      </tp>
      <tp t="s">
        <v>#N/A Requesting Data...3697320583</v>
        <stp/>
        <stp>BDP|1280220832582767045</stp>
        <tr r="AL118" s="2"/>
        <tr r="AL171" s="2"/>
      </tp>
      <tp t="s">
        <v>#N/A Requesting Data...2753496067</v>
        <stp/>
        <stp>BDP|2410759831573741767</stp>
        <tr r="Z21" s="1"/>
      </tp>
      <tp t="s">
        <v>#N/A Requesting Data...4120548281</v>
        <stp/>
        <stp>BDP|2370555864393425072</stp>
        <tr r="V27" s="3"/>
      </tp>
      <tp t="s">
        <v>#N/A Requesting Data...3663101993</v>
        <stp/>
        <stp>BDP|7732423191339016153</stp>
        <tr r="AG104" s="2"/>
        <tr r="AG104" s="2"/>
        <tr r="AG104" s="2"/>
      </tp>
      <tp t="s">
        <v>#N/A Requesting Data...2070149337</v>
        <stp/>
        <stp>BDP|1346095912877900508</stp>
        <tr r="K50" s="1"/>
      </tp>
      <tp t="s">
        <v>#N/A Requesting Data...2030850837</v>
        <stp/>
        <stp>BDP|5921788030712240129</stp>
        <tr r="AC152" s="2"/>
        <tr r="AC152" s="2"/>
      </tp>
      <tp t="s">
        <v>#N/A Requesting Data...4139092728</v>
        <stp/>
        <stp>BDP|8269592177989976149</stp>
        <tr r="H105" s="1"/>
        <tr r="H105" s="1"/>
        <tr r="H160" s="1"/>
        <tr r="H160" s="1"/>
      </tp>
      <tp t="s">
        <v>#N/A Requesting Data...3055347064</v>
        <stp/>
        <stp>BDP|4859022382307821915</stp>
        <tr r="L124" s="2"/>
        <tr r="L124" s="2"/>
        <tr r="L124" s="2"/>
        <tr r="L188" s="2"/>
        <tr r="L188" s="2"/>
        <tr r="L188" s="2"/>
        <tr r="L189" s="2"/>
        <tr r="L189" s="2"/>
        <tr r="L189" s="2"/>
      </tp>
      <tp t="s">
        <v>#N/A Requesting Data...2799954655</v>
        <stp/>
        <stp>BDP|9538804843957192065</stp>
        <tr r="BC58" s="3"/>
        <tr r="BC71" s="3"/>
      </tp>
      <tp t="s">
        <v>#N/A Requesting Data...2208775550</v>
        <stp/>
        <stp>BDP|4093377110586175279</stp>
        <tr r="K194" s="1"/>
      </tp>
      <tp t="s">
        <v>#N/A Requesting Data...3225282395</v>
        <stp/>
        <stp>BDP|6469520850714514024</stp>
        <tr r="AD59" s="2"/>
        <tr r="AD59" s="2"/>
        <tr r="AD59" s="2"/>
      </tp>
      <tp t="s">
        <v>#N/A Requesting Data...2059985238</v>
        <stp/>
        <stp>BDP|7203080376307517586</stp>
        <tr r="M62" s="2"/>
        <tr r="M62" s="2"/>
        <tr r="M62" s="2"/>
      </tp>
      <tp t="s">
        <v>#N/A Requesting Data...3264154816</v>
        <stp/>
        <stp>BDP|6536605757872088532</stp>
        <tr r="AV98" s="3"/>
        <tr r="AV98" s="3"/>
      </tp>
      <tp t="s">
        <v>#N/A Requesting Data...3873576937</v>
        <stp/>
        <stp>BDP|6414073620506400060</stp>
        <tr r="H22" s="2"/>
        <tr r="H22" s="2"/>
        <tr r="H22" s="2"/>
        <tr r="AT22" s="2"/>
        <tr r="AT22" s="2"/>
        <tr r="AT22" s="2"/>
        <tr r="H210" s="2"/>
        <tr r="H210" s="2"/>
        <tr r="H210" s="2"/>
        <tr r="AT210" s="2"/>
        <tr r="AT210" s="2"/>
        <tr r="AT210" s="2"/>
        <tr r="H211" s="2"/>
        <tr r="H211" s="2"/>
        <tr r="H211" s="2"/>
        <tr r="AT211" s="2"/>
        <tr r="AT211" s="2"/>
        <tr r="AT211" s="2"/>
      </tp>
      <tp t="s">
        <v>#N/A Requesting Data...3635417729</v>
        <stp/>
        <stp>BDP|8705940245606567126</stp>
        <tr r="V79" s="1"/>
      </tp>
      <tp t="s">
        <v>#N/A Requesting Data...3035950703</v>
        <stp/>
        <stp>BDP|9410065198384815630</stp>
        <tr r="L103" s="2"/>
        <tr r="L103" s="2"/>
        <tr r="L103" s="2"/>
      </tp>
      <tp t="s">
        <v>#N/A Requesting Data...3136038486</v>
        <stp/>
        <stp>BDP|5908966095577227097</stp>
        <tr r="AO23" s="1"/>
      </tp>
      <tp t="s">
        <v>#N/A Requesting Data...3411273532</v>
        <stp/>
        <stp>BDP|7758341963568317859</stp>
        <tr r="Q50" s="5"/>
      </tp>
      <tp t="s">
        <v>#N/A Requesting Data...3888466865</v>
        <stp/>
        <stp>BDP|6238049347349124962</stp>
        <tr r="AP87" s="2"/>
        <tr r="AP143" s="2"/>
      </tp>
      <tp t="s">
        <v>#N/A N/A</v>
        <stp/>
        <stp>BDP|4720041217223311418</stp>
        <tr r="J152" s="1"/>
      </tp>
      <tp t="s">
        <v>#N/A Requesting Data...1560203793</v>
        <stp/>
        <stp>BDP|1195095006695041686</stp>
        <tr r="E17" s="3"/>
      </tp>
      <tp t="s">
        <v>#N/A Requesting Data...3177247746</v>
        <stp/>
        <stp>BDP|6023971340539744068</stp>
        <tr r="AD36" s="3"/>
        <tr r="AD36" s="3"/>
        <tr r="AD36" s="3"/>
      </tp>
      <tp t="s">
        <v>#N/A Requesting Data...2437858964</v>
        <stp/>
        <stp>BDP|6285960808514260981</stp>
        <tr r="AU37" s="2"/>
        <tr r="AU37" s="2"/>
        <tr r="AU37" s="2"/>
        <tr r="AU70" s="2"/>
        <tr r="AU70" s="2"/>
        <tr r="AU70" s="2"/>
      </tp>
      <tp t="s">
        <v>#N/A Requesting Data...2102334944</v>
        <stp/>
        <stp>BDP|7949093654338690840</stp>
        <tr r="Q124" s="5"/>
      </tp>
      <tp t="s">
        <v>#N/A Requesting Data...1812079309</v>
        <stp/>
        <stp>BDP|9287974008736206497</stp>
        <tr r="F19" s="3"/>
      </tp>
      <tp t="s">
        <v>#N/A Requesting Data...2153827758</v>
        <stp/>
        <stp>BDP|9703977533332596301</stp>
        <tr r="M105" s="2"/>
        <tr r="M105" s="2"/>
        <tr r="M105" s="2"/>
      </tp>
      <tp t="s">
        <v>#N/A Requesting Data...2781185340</v>
        <stp/>
        <stp>BDP|9496243404781354814</stp>
        <tr r="H144" s="1"/>
        <tr r="H144" s="1"/>
      </tp>
      <tp t="s">
        <v>#N/A Requesting Data...4267716531</v>
        <stp/>
        <stp>BDP|3360101331091133258</stp>
        <tr r="I143" s="1"/>
      </tp>
      <tp t="s">
        <v>#N/A Requesting Data...4219015559</v>
        <stp/>
        <stp>BDP|7267548403938102828</stp>
        <tr r="W76" s="3"/>
      </tp>
      <tp t="s">
        <v>#N/A Requesting Data...3798690920</v>
        <stp/>
        <stp>BDP|7392550477734419330</stp>
        <tr r="AH9" s="2"/>
        <tr r="AH43" s="2"/>
        <tr r="AH77" s="2"/>
        <tr r="AH159" s="2"/>
        <tr r="AH172" s="2"/>
        <tr r="AH173" s="2"/>
      </tp>
      <tp t="s">
        <v>#N/A Requesting Data...3641580096</v>
        <stp/>
        <stp>BDP|5395740172565507262</stp>
        <tr r="J5" s="3"/>
        <tr r="J5" s="3"/>
        <tr r="J67" s="3"/>
        <tr r="J67" s="3"/>
        <tr r="J81" s="3"/>
        <tr r="J81" s="3"/>
        <tr r="J86" s="3"/>
        <tr r="J86" s="3"/>
        <tr r="J94" s="3"/>
        <tr r="J94" s="3"/>
      </tp>
      <tp t="s">
        <v>#N/A Requesting Data...2174707147</v>
        <stp/>
        <stp>BDP|3189832590396500618</stp>
        <tr r="Q18" s="2"/>
      </tp>
      <tp t="s">
        <v>#N/A N/A</v>
        <stp/>
        <stp>BDP|1609293975032961454</stp>
        <tr r="N112" s="1"/>
        <tr r="N66" s="1"/>
      </tp>
      <tp t="s">
        <v>#N/A Requesting Data...2620173368</v>
        <stp/>
        <stp>BDP|1485452770002791202</stp>
        <tr r="AF144" s="2"/>
        <tr r="AF144" s="2"/>
      </tp>
      <tp t="s">
        <v>#N/A Requesting Data...3530430858</v>
        <stp/>
        <stp>BDP|2139982594636340682</stp>
        <tr r="AL69" s="2"/>
        <tr r="AL134" s="2"/>
        <tr r="AL149" s="2"/>
        <tr r="AL163" s="2"/>
        <tr r="AL164" s="2"/>
      </tp>
      <tp t="s">
        <v>#N/A Requesting Data...2779265223</v>
        <stp/>
        <stp>BDP|2157402105292411664</stp>
        <tr r="AE23" s="3"/>
        <tr r="AE23" s="3"/>
        <tr r="AE23" s="3"/>
      </tp>
      <tp t="s">
        <v>#N/A Requesting Data...3915936541</v>
        <stp/>
        <stp>BDP|1545619943108169909</stp>
        <tr r="AO138" s="1"/>
        <tr r="AO200" s="1"/>
        <tr r="AO34" s="1"/>
      </tp>
      <tp t="s">
        <v>#N/A Requesting Data...3498163594</v>
        <stp/>
        <stp>BDP|7702066449671760095</stp>
        <tr r="AU6" s="1"/>
        <tr r="AU6" s="1"/>
        <tr r="AU6" s="1"/>
        <tr r="AU208" s="1"/>
        <tr r="AU208" s="1"/>
        <tr r="AU208" s="1"/>
      </tp>
      <tp t="s">
        <v>#N/A Requesting Data...3861859222</v>
        <stp/>
        <stp>BDP|7330628290633493936</stp>
        <tr r="K89" s="1"/>
        <tr r="K100" s="1"/>
        <tr r="K106" s="1"/>
        <tr r="K177" s="1"/>
      </tp>
      <tp t="s">
        <v>#N/A Requesting Data...1526757897</v>
        <stp/>
        <stp>BDP|8449058480826249454</stp>
        <tr r="H103" s="3"/>
        <tr r="H103" s="3"/>
        <tr r="H103" s="3"/>
      </tp>
      <tp t="s">
        <v>#N/A Requesting Data...1852131410</v>
        <stp/>
        <stp>BDP|3128152770482705550</stp>
        <tr r="N29" s="2"/>
        <tr r="N29" s="2"/>
        <tr r="N29" s="2"/>
      </tp>
      <tp t="s">
        <v>#N/A Requesting Data...2927719564</v>
        <stp/>
        <stp>BDP|7294812010458215478</stp>
        <tr r="AP67" s="2"/>
      </tp>
      <tp t="s">
        <v>#N/A Requesting Data...3603176668</v>
        <stp/>
        <stp>BDP|7762527000948271806</stp>
        <tr r="H113" s="1"/>
        <tr r="H113" s="1"/>
      </tp>
      <tp t="s">
        <v>#N/A Requesting Data...3483558374</v>
        <stp/>
        <stp>BDP|1565702944655509538</stp>
        <tr r="AE132" s="1"/>
      </tp>
      <tp t="s">
        <v>#N/A Requesting Data...2395119415</v>
        <stp/>
        <stp>BDP|4857092179803733280</stp>
        <tr r="W33" s="3"/>
        <tr r="W41" s="3"/>
        <tr r="W42" s="3"/>
        <tr r="W50" s="3"/>
        <tr r="W60" s="3"/>
        <tr r="W75" s="3"/>
      </tp>
      <tp t="s">
        <v>#N/A Requesting Data...3042310139</v>
        <stp/>
        <stp>BDP|4915645636351805248</stp>
        <tr r="H12" s="1"/>
        <tr r="H12" s="1"/>
        <tr r="H128" s="1"/>
        <tr r="H128" s="1"/>
      </tp>
      <tp t="s">
        <v>#N/A Requesting Data...3753663237</v>
        <stp/>
        <stp>BDP|7322630070942525626</stp>
        <tr r="AE114" s="1"/>
      </tp>
      <tp t="s">
        <v>#N/A Requesting Data...3227716379</v>
        <stp/>
        <stp>BDP|6109974036307605918</stp>
        <tr r="AS23" s="3"/>
        <tr r="AS23" s="3"/>
        <tr r="AS23" s="3"/>
      </tp>
      <tp t="s">
        <v>#N/A Requesting Data...3981364521</v>
        <stp/>
        <stp>BDP|1430042657782660460</stp>
        <tr r="AK32" s="2"/>
        <tr r="AK32" s="2"/>
        <tr r="AK32" s="2"/>
        <tr r="AK223" s="2"/>
        <tr r="AK223" s="2"/>
        <tr r="AK223" s="2"/>
        <tr r="AK233" s="2"/>
        <tr r="AK233" s="2"/>
        <tr r="AK233" s="2"/>
      </tp>
      <tp t="s">
        <v>#N/A Requesting Data...2502411564</v>
        <stp/>
        <stp>BDP|3148964487504637416</stp>
        <tr r="AO91" s="2"/>
      </tp>
      <tp t="s">
        <v>#N/A Requesting Data...1430760441</v>
        <stp/>
        <stp>BDP|3509204301496154526</stp>
        <tr r="AL57" s="3"/>
        <tr r="AL57" s="3"/>
        <tr r="AL57" s="3"/>
        <tr r="AL70" s="3"/>
        <tr r="AL70" s="3"/>
        <tr r="AL70" s="3"/>
      </tp>
      <tp t="s">
        <v>#N/A Requesting Data...2698960790</v>
        <stp/>
        <stp>BDP|4927484125758423870</stp>
        <tr r="AQ9" s="3"/>
        <tr r="AQ9" s="3"/>
        <tr r="AQ9" s="3"/>
      </tp>
      <tp t="s">
        <v>#N/A Requesting Data...2236677555</v>
        <stp/>
        <stp>BDP|6833018592954853944</stp>
        <tr r="N95" s="1"/>
      </tp>
      <tp t="s">
        <v>#N/A Requesting Data...4002559641</v>
        <stp/>
        <stp>BDP|2702043190128294169</stp>
        <tr r="AE7" s="1"/>
      </tp>
      <tp t="s">
        <v>#N/A Requesting Data...1707025754</v>
        <stp/>
        <stp>BDP|9016927801507677526</stp>
        <tr r="AS176" s="1"/>
      </tp>
      <tp t="s">
        <v>#N/A N/A</v>
        <stp/>
        <stp>BDP|1227646742771176021</stp>
        <tr r="AE103" s="1"/>
        <tr r="AE104" s="1"/>
        <tr r="AE110" s="1"/>
        <tr r="AE117" s="1"/>
        <tr r="AE181" s="1"/>
      </tp>
      <tp t="s">
        <v>#N/A Requesting Data...4123069967</v>
        <stp/>
        <stp>BDP|1128570436530561524</stp>
        <tr r="AD74" s="2"/>
        <tr r="AD74" s="2"/>
        <tr r="AD74" s="2"/>
        <tr r="AD113" s="2"/>
        <tr r="AD113" s="2"/>
        <tr r="AD113" s="2"/>
        <tr r="AD154" s="2"/>
        <tr r="AD154" s="2"/>
        <tr r="AD154" s="2"/>
        <tr r="AD193" s="2"/>
        <tr r="AD193" s="2"/>
        <tr r="AD193" s="2"/>
        <tr r="AD194" s="2"/>
        <tr r="AD194" s="2"/>
        <tr r="AD194" s="2"/>
        <tr r="AD216" s="2"/>
        <tr r="AD216" s="2"/>
        <tr r="AD216" s="2"/>
        <tr r="AD228" s="2"/>
        <tr r="AD228" s="2"/>
        <tr r="AD228" s="2"/>
      </tp>
      <tp t="s">
        <v>#N/A Requesting Data...3607726640</v>
        <stp/>
        <stp>BDP|1323900035058062110</stp>
        <tr r="AQ97" s="2"/>
      </tp>
      <tp t="s">
        <v>#N/A Requesting Data...2080921621</v>
        <stp/>
        <stp>BDP|7490118353223324225</stp>
        <tr r="AO125" s="1"/>
      </tp>
      <tp t="s">
        <v>#N/A Requesting Data...3821863585</v>
        <stp/>
        <stp>BDP|3272346067667348357</stp>
        <tr r="W13" s="1"/>
      </tp>
      <tp t="s">
        <v>#N/A Requesting Data...4259292272</v>
        <stp/>
        <stp>BDP|4451106043001254221</stp>
        <tr r="BC66" s="2"/>
      </tp>
      <tp t="s">
        <v>#N/A Requesting Data...3104062320</v>
        <stp/>
        <stp>BDP|1628042482618184369</stp>
        <tr r="F38" s="1"/>
        <tr r="F58" s="1"/>
      </tp>
      <tp t="s">
        <v>#N/A Requesting Data...2706101069</v>
        <stp/>
        <stp>BDP|1163611240460117164</stp>
        <tr r="BC17" s="3"/>
      </tp>
      <tp t="s">
        <v>#N/A Requesting Data...4181684551</v>
        <stp/>
        <stp>BDP|1338675452668607876</stp>
        <tr r="AP23" s="2"/>
        <tr r="AP95" s="2"/>
        <tr r="AP156" s="2"/>
        <tr r="AP225" s="2"/>
      </tp>
      <tp t="s">
        <v>#N/A Requesting Data...3203315101</v>
        <stp/>
        <stp>BDP|3168478406235631019</stp>
        <tr r="AL9" s="3"/>
        <tr r="AL9" s="3"/>
        <tr r="AL9" s="3"/>
      </tp>
      <tp t="s">
        <v>#N/A Requesting Data...3826168230</v>
        <stp/>
        <stp>BDP|5172073531222188627</stp>
        <tr r="Q7" s="2"/>
      </tp>
      <tp t="s">
        <v>#N/A Requesting Data...1567467827</v>
        <stp/>
        <stp>BDP|2731366602171450239</stp>
        <tr r="I24" s="3"/>
        <tr r="I24" s="3"/>
        <tr r="I24" s="3"/>
        <tr r="I79" s="3"/>
        <tr r="I79" s="3"/>
        <tr r="I79" s="3"/>
      </tp>
      <tp t="s">
        <v>#N/A Requesting Data...1547773215</v>
        <stp/>
        <stp>BDP|3441779356972787164</stp>
        <tr r="E49" s="3"/>
      </tp>
      <tp t="s">
        <v>#N/A Requesting Data...2040098379</v>
        <stp/>
        <stp>BDP|5745392223822961402</stp>
        <tr r="Z116" s="1"/>
      </tp>
      <tp t="s">
        <v>#N/A Requesting Data...2539189868</v>
        <stp/>
        <stp>BDP|6615290767941543196</stp>
        <tr r="BC14" s="2"/>
        <tr r="BC117" s="2"/>
      </tp>
      <tp t="s">
        <v>#N/A Requesting Data...3965574115</v>
        <stp/>
        <stp>BDP|7205175928980954603</stp>
        <tr r="I35" s="2"/>
      </tp>
      <tp t="s">
        <v>#N/A Requesting Data...2530340106</v>
        <stp/>
        <stp>BDP|2043485079483083057</stp>
        <tr r="AS20" s="1"/>
        <tr r="L20" s="1"/>
        <tr r="L20" s="1"/>
      </tp>
      <tp t="s">
        <v>#N/A Requesting Data...4228598363</v>
        <stp/>
        <stp>BDP|7010739147701665765</stp>
        <tr r="AF5" s="2"/>
        <tr r="AF5" s="2"/>
        <tr r="AF5" s="2"/>
        <tr r="AF27" s="2"/>
        <tr r="AF27" s="2"/>
        <tr r="AF27" s="2"/>
        <tr r="AF101" s="2"/>
        <tr r="AF101" s="2"/>
        <tr r="AF101" s="2"/>
        <tr r="AF166" s="2"/>
        <tr r="AF166" s="2"/>
        <tr r="AF166" s="2"/>
        <tr r="AF167" s="2"/>
        <tr r="AF167" s="2"/>
        <tr r="AF167" s="2"/>
      </tp>
      <tp t="s">
        <v>#N/A Requesting Data...3818646883</v>
        <stp/>
        <stp>BDP|5157201234250491653</stp>
        <tr r="I43" s="3"/>
        <tr r="I43" s="3"/>
        <tr r="I43" s="3"/>
        <tr r="I61" s="3"/>
        <tr r="I61" s="3"/>
        <tr r="I61" s="3"/>
        <tr r="I69" s="3"/>
        <tr r="I69" s="3"/>
        <tr r="I69" s="3"/>
        <tr r="I77" s="3"/>
        <tr r="I77" s="3"/>
        <tr r="I77" s="3"/>
      </tp>
      <tp t="s">
        <v>#N/A Requesting Data...3505953966</v>
        <stp/>
        <stp>BDP|2388985212489928144</stp>
        <tr r="AP137" s="2"/>
      </tp>
      <tp t="s">
        <v>#N/A Requesting Data...3932078573</v>
        <stp/>
        <stp>BDP|8526633678369380294</stp>
        <tr r="BC106" s="2"/>
      </tp>
      <tp t="s">
        <v>#N/A Requesting Data...3981079781</v>
        <stp/>
        <stp>BDP|3070043439467041595</stp>
        <tr r="AS10" s="2"/>
        <tr r="AS40" s="2"/>
        <tr r="AS178" s="2"/>
        <tr r="AS179" s="2"/>
      </tp>
      <tp t="s">
        <v>#N/A Requesting Data...1976334799</v>
        <stp/>
        <stp>BDP|7898556039985645662</stp>
        <tr r="AM56" s="1"/>
        <tr r="AM56" s="1"/>
      </tp>
      <tp t="s">
        <v>#N/A Requesting Data...1802626306</v>
        <stp/>
        <stp>BDP|8475834926236104642</stp>
        <tr r="Z176" s="1"/>
      </tp>
      <tp t="s">
        <v>#N/A Requesting Data...3244853753</v>
        <stp/>
        <stp>BDP|1720843597477963591</stp>
        <tr r="AU4" s="1"/>
        <tr r="AU4" s="1"/>
        <tr r="AU4" s="1"/>
      </tp>
      <tp t="s">
        <v>#N/A Requesting Data...4121848245</v>
        <stp/>
        <stp>BDP|9706687195881984575</stp>
        <tr r="Y47" s="1"/>
      </tp>
      <tp t="s">
        <v>#N/A Requesting Data...2109667762</v>
        <stp/>
        <stp>BDP|6065679534309588821</stp>
        <tr r="AH27" s="3"/>
        <tr r="AH27" s="3"/>
        <tr r="AH27" s="3"/>
      </tp>
      <tp t="s">
        <v>#N/A Requesting Data...4200552308</v>
        <stp/>
        <stp>BDP|2845690286638630656</stp>
        <tr r="M97" s="2"/>
        <tr r="M97" s="2"/>
        <tr r="M97" s="2"/>
      </tp>
      <tp t="s">
        <v>#N/A Requesting Data...2895921997</v>
        <stp/>
        <stp>BDP|5787458526964266529</stp>
        <tr r="H151" s="1"/>
        <tr r="H151" s="1"/>
      </tp>
      <tp t="s">
        <v>#N/A N/A</v>
        <stp/>
        <stp>BDP|8759748463088775323</stp>
        <tr r="J107" s="1"/>
        <tr r="J149" s="1"/>
      </tp>
      <tp t="s">
        <v>#N/A Requesting Data...3965230893</v>
        <stp/>
        <stp>BDP|7219644947490304778</stp>
        <tr r="AG43" s="3"/>
        <tr r="AG43" s="3"/>
        <tr r="AG43" s="3"/>
        <tr r="AG61" s="3"/>
        <tr r="AG61" s="3"/>
        <tr r="AG61" s="3"/>
        <tr r="AG69" s="3"/>
        <tr r="AG69" s="3"/>
        <tr r="AG69" s="3"/>
        <tr r="AG77" s="3"/>
        <tr r="AG77" s="3"/>
        <tr r="AG77" s="3"/>
      </tp>
      <tp t="s">
        <v>#N/A Requesting Data...2015198661</v>
        <stp/>
        <stp>BDP|3586260170612568631</stp>
        <tr r="H38" s="1"/>
        <tr r="H58" s="1"/>
      </tp>
      <tp t="s">
        <v>#N/A Requesting Data...1685504879</v>
        <stp/>
        <stp>BDP|8953946138939216923</stp>
        <tr r="AA124" s="1"/>
      </tp>
      <tp t="s">
        <v>#N/A Requesting Data...3132272812</v>
        <stp/>
        <stp>BDP|7384635124105570440</stp>
        <tr r="Z133" s="1"/>
        <tr r="Z9" s="1"/>
      </tp>
      <tp t="s">
        <v>#N/A Requesting Data...4201302113</v>
        <stp/>
        <stp>BDP|7286070046231449024</stp>
        <tr r="N72" s="3"/>
        <tr r="N72" s="3"/>
        <tr r="N83" s="3"/>
        <tr r="N83" s="3"/>
        <tr r="N92" s="3"/>
        <tr r="N92" s="3"/>
      </tp>
      <tp t="s">
        <v>#N/A Requesting Data...1595345727</v>
        <stp/>
        <stp>BDP|9544872934066587664</stp>
        <tr r="N125" s="1"/>
      </tp>
      <tp t="s">
        <v>#N/A Requesting Data...3850091559</v>
        <stp/>
        <stp>BDP|4180106641222779126</stp>
        <tr r="AG13" s="2"/>
        <tr r="AG13" s="2"/>
        <tr r="AG13" s="2"/>
        <tr r="AG155" s="2"/>
        <tr r="AG155" s="2"/>
        <tr r="AG155" s="2"/>
        <tr r="AG219" s="2"/>
        <tr r="AG219" s="2"/>
        <tr r="AG219" s="2"/>
      </tp>
      <tp t="s">
        <v>#N/A Requesting Data...3919986480</v>
        <stp/>
        <stp>BDP|3899077023981830218</stp>
        <tr r="X128" s="1"/>
        <tr r="X12" s="1"/>
      </tp>
      <tp t="s">
        <v>#N/A Requesting Data...3757095255</v>
        <stp/>
        <stp>BDP|2991852739229959290</stp>
        <tr r="H37" s="1"/>
        <tr r="H37" s="1"/>
        <tr r="H170" s="1"/>
        <tr r="H170" s="1"/>
      </tp>
      <tp t="s">
        <v>#N/A Requesting Data...4183193950</v>
        <stp/>
        <stp>BDP|5548111056214482733</stp>
        <tr r="AD145" s="2"/>
        <tr r="AD145" s="2"/>
        <tr r="AD145" s="2"/>
      </tp>
      <tp t="s">
        <v>#N/A Requesting Data...4244592450</v>
        <stp/>
        <stp>BDP|6319705805807563465</stp>
        <tr r="E152" s="2"/>
      </tp>
      <tp t="s">
        <v>#N/A Requesting Data...3080821612</v>
        <stp/>
        <stp>BDP|4855977209668294713</stp>
        <tr r="H47" s="5"/>
      </tp>
      <tp t="s">
        <v>#N/A Requesting Data...2083824250</v>
        <stp/>
        <stp>BDP|4346767500779022808</stp>
        <tr r="L190" s="1"/>
        <tr r="L190" s="1"/>
        <tr r="AS190" s="1"/>
      </tp>
      <tp t="s">
        <v>#N/A Requesting Data...4158268839</v>
        <stp/>
        <stp>BDP|3482375751685720207</stp>
        <tr r="AC104" s="2"/>
        <tr r="AC104" s="2"/>
      </tp>
      <tp t="s">
        <v>#N/A Requesting Data...2697424428</v>
        <stp/>
        <stp>BDP|5305056333651487549</stp>
        <tr r="BC54" s="3"/>
      </tp>
      <tp t="s">
        <v>#N/A Requesting Data...2423667700</v>
        <stp/>
        <stp>BDP|8755257538348911361</stp>
        <tr r="AL118" s="1"/>
        <tr r="AL184" s="1"/>
      </tp>
      <tp t="s">
        <v>#N/A Requesting Data...1493976760</v>
        <stp/>
        <stp>BDP|4488142963463571238</stp>
        <tr r="F167" s="1"/>
      </tp>
      <tp t="s">
        <v>#N/A Requesting Data...2923791150</v>
        <stp/>
        <stp>BDP|7212721150166576107</stp>
        <tr r="E101" s="3"/>
        <tr r="E12" s="3"/>
        <tr r="E28" s="3"/>
      </tp>
      <tp t="s">
        <v>#N/A Requesting Data...4145766675</v>
        <stp/>
        <stp>BDP|2572493843042375292</stp>
        <tr r="E17" s="9"/>
      </tp>
      <tp t="s">
        <v>#N/A Requesting Data...3943953906</v>
        <stp/>
        <stp>BDP|4976684712504171571</stp>
        <tr r="K53" s="1"/>
      </tp>
      <tp t="s">
        <v>#N/A Requesting Data...3016549348</v>
        <stp/>
        <stp>BDP|6001761776082346665</stp>
        <tr r="J170" s="2"/>
      </tp>
      <tp t="s">
        <v>#N/A Requesting Data...4071710925</v>
        <stp/>
        <stp>BDP|6765069536627794053</stp>
        <tr r="AP4" s="2"/>
        <tr r="AP78" s="2"/>
        <tr r="AP110" s="2"/>
        <tr r="AP161" s="2"/>
        <tr r="AP162" s="2"/>
        <tr r="AP229" s="2"/>
      </tp>
      <tp t="s">
        <v>#N/A Requesting Data...4128997952</v>
        <stp/>
        <stp>BDP|8677931705463551004</stp>
        <tr r="AQ10" s="3"/>
        <tr r="AQ10" s="3"/>
        <tr r="AQ10" s="3"/>
      </tp>
      <tp t="s">
        <v>#N/A Requesting Data...3253829922</v>
        <stp/>
        <stp>BDP|3676844697060587058</stp>
        <tr r="AI86" s="2"/>
        <tr r="AI222" s="2"/>
      </tp>
      <tp t="s">
        <v>#N/A Requesting Data...2957142180</v>
        <stp/>
        <stp>BDP|4131122942623708034</stp>
        <tr r="AC122" s="2"/>
        <tr r="AC122" s="2"/>
        <tr r="AC183" s="2"/>
        <tr r="AC183" s="2"/>
      </tp>
      <tp t="s">
        <v>#N/A Requesting Data...3682545166</v>
        <stp/>
        <stp>BDP|4614530433342734245</stp>
        <tr r="F39" s="1"/>
      </tp>
      <tp t="s">
        <v>#N/A Requesting Data...4026191992</v>
        <stp/>
        <stp>BDP|8157851850475018215</stp>
        <tr r="H3" s="2"/>
        <tr r="H3" s="2"/>
        <tr r="H3" s="2"/>
        <tr r="AT3" s="2"/>
        <tr r="AT3" s="2"/>
        <tr r="AT3" s="2"/>
      </tp>
      <tp t="s">
        <v>#N/A Requesting Data...1607300359</v>
        <stp/>
        <stp>BDP|6911854635726871942</stp>
        <tr r="AQ65" s="3"/>
        <tr r="AQ65" s="3"/>
      </tp>
      <tp t="s">
        <v>#N/A Requesting Data...3754021262</v>
        <stp/>
        <stp>BDP|9341814614311633357</stp>
        <tr r="J97" s="3"/>
        <tr r="J97" s="3"/>
        <tr r="J97" s="3"/>
      </tp>
      <tp t="s">
        <v>#N/A Requesting Data...2800845985</v>
        <stp/>
        <stp>BDP|2785601102913795480</stp>
        <tr r="Q32" s="3"/>
      </tp>
      <tp t="s">
        <v>#N/A Requesting Data...1953454988</v>
        <stp/>
        <stp>BDP|1816841673864377966</stp>
        <tr r="AJ54" s="3"/>
        <tr r="AJ54" s="3"/>
        <tr r="AJ54" s="3"/>
      </tp>
      <tp t="s">
        <v>#N/A Requesting Data...1556799569</v>
        <stp/>
        <stp>BDP|1485866200388155291</stp>
        <tr r="AL53" s="3"/>
        <tr r="AL53" s="3"/>
        <tr r="AL53" s="3"/>
      </tp>
      <tp t="s">
        <v>#N/A Requesting Data...3614895974</v>
        <stp/>
        <stp>BDP|1561640572032074199</stp>
        <tr r="AR34" s="2"/>
        <tr r="AR65" s="2"/>
      </tp>
      <tp t="s">
        <v>#N/A Requesting Data...1985843211</v>
        <stp/>
        <stp>BDP|6960501830931404273</stp>
        <tr r="Y45" s="5"/>
        <tr r="Y45" s="5"/>
        <tr r="Y45" s="5"/>
      </tp>
      <tp t="s">
        <v>#N/A Requesting Data...2801992660</v>
        <stp/>
        <stp>BDP|7609747029224492551</stp>
        <tr r="AD195" s="1"/>
      </tp>
      <tp t="s">
        <v>#N/A Requesting Data...2307295145</v>
        <stp/>
        <stp>BDP|7916020675437724438</stp>
        <tr r="AH86" s="2"/>
        <tr r="AH222" s="2"/>
      </tp>
      <tp t="s">
        <v>#N/A Requesting Data...2539810608</v>
        <stp/>
        <stp>BDP|9387021898341736247</stp>
        <tr r="H7" s="2"/>
        <tr r="H7" s="2"/>
        <tr r="H7" s="2"/>
        <tr r="AT7" s="2"/>
        <tr r="AT7" s="2"/>
        <tr r="AT7" s="2"/>
      </tp>
      <tp t="s">
        <v>#N/A Requesting Data...2649487676</v>
        <stp/>
        <stp>BDP|2336338047844902242</stp>
        <tr r="BC36" s="3"/>
      </tp>
      <tp t="s">
        <v>#N/A Requesting Data...2854986662</v>
        <stp/>
        <stp>BDP|2213368235962238391</stp>
        <tr r="Z10" s="1"/>
        <tr r="Z134" s="1"/>
      </tp>
      <tp t="s">
        <v>#N/A Requesting Data...3863602136</v>
        <stp/>
        <stp>BDP|1538433174039808805</stp>
        <tr r="BC10" s="2"/>
        <tr r="BC40" s="2"/>
        <tr r="BC179" s="2"/>
      </tp>
      <tp t="s">
        <v>#N/A Requesting Data...3192149281</v>
        <stp/>
        <stp>BDP|8334346771378567795</stp>
        <tr r="Q69" s="2"/>
        <tr r="Q134" s="2"/>
        <tr r="Q149" s="2"/>
        <tr r="Q163" s="2"/>
        <tr r="Q164" s="2"/>
      </tp>
      <tp t="s">
        <v>#N/A Requesting Data...2316381511</v>
        <stp/>
        <stp>BDP|7035227509817298131</stp>
        <tr r="Q42" s="2"/>
        <tr r="Q76" s="2"/>
      </tp>
      <tp t="s">
        <v>#N/A Requesting Data...3265634629</v>
        <stp/>
        <stp>BDP|2971065059026533297</stp>
        <tr r="AM14" s="3"/>
        <tr r="AM14" s="3"/>
        <tr r="AM14" s="3"/>
      </tp>
      <tp t="s">
        <v>#N/A Requesting Data...3954348436</v>
        <stp/>
        <stp>BDP|3348297620186359631</stp>
        <tr r="AD207" s="1"/>
      </tp>
      <tp t="s">
        <v>#N/A Requesting Data...2682029539</v>
        <stp/>
        <stp>BDP|5089720036306656488</stp>
        <tr r="AK18" s="1"/>
        <tr r="AK18" s="1"/>
        <tr r="AK18" s="1"/>
      </tp>
      <tp t="s">
        <v>#N/A Requesting Data...4232562150</v>
        <stp/>
        <stp>BDP|7320695005221044348</stp>
        <tr r="AS196" s="1"/>
      </tp>
      <tp t="s">
        <v>#N/A Requesting Data...3209016775</v>
        <stp/>
        <stp>BDP|1054069654661103682</stp>
        <tr r="K78" s="1"/>
      </tp>
      <tp t="s">
        <v>#N/A Requesting Data...2269806050</v>
        <stp/>
        <stp>BDP|6903544561894707204</stp>
        <tr r="AO67" s="2"/>
      </tp>
      <tp t="s">
        <v>#N/A Requesting Data...1885565720</v>
        <stp/>
        <stp>BDP|2560014812105421599</stp>
        <tr r="AM65" s="3"/>
        <tr r="AM65" s="3"/>
        <tr r="AM65" s="3"/>
      </tp>
      <tp t="s">
        <v>#N/A Requesting Data...3373529228</v>
        <stp/>
        <stp>BDP|7890370367114201513</stp>
        <tr r="I62" s="1"/>
      </tp>
      <tp t="s">
        <v>#N/A Requesting Data...2222094876</v>
        <stp/>
        <stp>BDP|7345084768956058480</stp>
        <tr r="W59" s="2"/>
      </tp>
      <tp t="s">
        <v>#N/A Requesting Data...4230373204</v>
        <stp/>
        <stp>BDP|3333084483850719842</stp>
        <tr r="X208" s="1"/>
        <tr r="X6" s="1"/>
      </tp>
      <tp t="s">
        <v>#N/A Requesting Data...3588729141</v>
        <stp/>
        <stp>BDP|3796170935487955579</stp>
        <tr r="Y59" s="5"/>
        <tr r="Y59" s="5"/>
        <tr r="Y59" s="5"/>
      </tp>
      <tp t="s">
        <v>#N/A Requesting Data...3051147939</v>
        <stp/>
        <stp>BDP|6958468614240967098</stp>
        <tr r="AJ157" s="2"/>
      </tp>
      <tp t="s">
        <v>#N/A Requesting Data...2208988479</v>
        <stp/>
        <stp>BDP|4996127360488496842</stp>
        <tr r="AS49" s="3"/>
        <tr r="AS49" s="3"/>
        <tr r="AS49" s="3"/>
      </tp>
      <tp t="s">
        <v>#N/A Requesting Data...3238724852</v>
        <stp/>
        <stp>BDP|3016081161637143132</stp>
        <tr r="J24" s="2"/>
      </tp>
      <tp t="s">
        <v>#N/A Requesting Data...4246415015</v>
        <stp/>
        <stp>BDP|6922412188451932824</stp>
        <tr r="AC98" s="3"/>
        <tr r="AC98" s="3"/>
        <tr r="AC98" s="3"/>
      </tp>
      <tp t="s">
        <v>#N/A Requesting Data...2889918432</v>
        <stp/>
        <stp>BDP|5177086782636138817</stp>
        <tr r="W47" s="1"/>
      </tp>
      <tp t="s">
        <v>#N/A Requesting Data...3796120779</v>
        <stp/>
        <stp>BDP|7954791408263036037</stp>
        <tr r="E46" s="3"/>
      </tp>
      <tp t="s">
        <v>#N/A Requesting Data...4077308910</v>
        <stp/>
        <stp>BDP|7714881844700028801</stp>
        <tr r="AI27" s="3"/>
        <tr r="AI27" s="3"/>
        <tr r="AI27" s="3"/>
      </tp>
      <tp t="s">
        <v>#N/A Requesting Data...3762812466</v>
        <stp/>
        <stp>BDP|5165492616752006157</stp>
        <tr r="H60" s="1"/>
        <tr r="H60" s="1"/>
      </tp>
      <tp t="s">
        <v>#N/A Requesting Data...3719984984</v>
        <stp/>
        <stp>BDP|7680287226454386004</stp>
        <tr r="AV38" s="2"/>
        <tr r="AV38" s="2"/>
        <tr r="AV38" s="2"/>
        <tr r="AV71" s="2"/>
        <tr r="AV71" s="2"/>
        <tr r="AV71" s="2"/>
      </tp>
      <tp t="s">
        <v>#N/A Requesting Data...4005379233</v>
        <stp/>
        <stp>BDP|3622714509191320662</stp>
        <tr r="Y11" s="1"/>
        <tr r="Y135" s="1"/>
      </tp>
      <tp t="s">
        <v>#N/A Requesting Data...1658288414</v>
        <stp/>
        <stp>BDP|3235768011775934379</stp>
        <tr r="J67" s="2"/>
      </tp>
      <tp t="s">
        <v>#N/A Requesting Data...3897797243</v>
        <stp/>
        <stp>BDP|6425124544330043097</stp>
        <tr r="AK56" s="1"/>
        <tr r="AK56" s="1"/>
        <tr r="AK56" s="1"/>
      </tp>
      <tp t="s">
        <v>#N/A Requesting Data...3141159327</v>
        <stp/>
        <stp>BDP|1008490147014506639</stp>
        <tr r="AD14" s="2"/>
        <tr r="AD14" s="2"/>
        <tr r="AD14" s="2"/>
        <tr r="AD117" s="2"/>
        <tr r="AD117" s="2"/>
        <tr r="AD117" s="2"/>
      </tp>
      <tp t="s">
        <v>#N/A Requesting Data...3087192571</v>
        <stp/>
        <stp>BDP|6645195167110724279</stp>
        <tr r="AG146" s="2"/>
        <tr r="AG146" s="2"/>
        <tr r="AG146" s="2"/>
      </tp>
      <tp t="s">
        <v>#N/A Requesting Data...3803417066</v>
        <stp/>
        <stp>BDP|1088676423374424284</stp>
        <tr r="AE43" s="3"/>
        <tr r="AE43" s="3"/>
        <tr r="AE43" s="3"/>
        <tr r="AE61" s="3"/>
        <tr r="AE61" s="3"/>
        <tr r="AE61" s="3"/>
        <tr r="AE69" s="3"/>
        <tr r="AE69" s="3"/>
        <tr r="AE69" s="3"/>
        <tr r="AE77" s="3"/>
        <tr r="AE77" s="3"/>
        <tr r="AE77" s="3"/>
      </tp>
      <tp t="s">
        <v>#N/A Requesting Data...3067052151</v>
        <stp/>
        <stp>BDP|2290090923271171217</stp>
        <tr r="Q8" s="3"/>
      </tp>
      <tp t="s">
        <v>#N/A Requesting Data...4202711560</v>
        <stp/>
        <stp>BDP|8092205199102018217</stp>
        <tr r="I173" s="1"/>
      </tp>
      <tp t="s">
        <v>#N/A Requesting Data...4094375186</v>
        <stp/>
        <stp>BDP|8738662168009921289</stp>
        <tr r="AO64" s="2"/>
      </tp>
      <tp t="s">
        <v>#N/A Requesting Data...2123823738</v>
        <stp/>
        <stp>BDP|1644175134387407798</stp>
        <tr r="AU6" s="3"/>
        <tr r="AU6" s="3"/>
      </tp>
      <tp t="s">
        <v>#N/A Requesting Data...1872132701</v>
        <stp/>
        <stp>BDP|5099499248290989600</stp>
        <tr r="E3" s="2"/>
      </tp>
      <tp t="s">
        <v>#N/A Requesting Data...4037500765</v>
        <stp/>
        <stp>BDP|6090761288142634806</stp>
        <tr r="AR24" s="3"/>
        <tr r="AR24" s="3"/>
        <tr r="AR24" s="3"/>
        <tr r="AR79" s="3"/>
        <tr r="AR79" s="3"/>
        <tr r="AR79" s="3"/>
      </tp>
      <tp t="s">
        <v>#N/A Requesting Data...3686696296</v>
        <stp/>
        <stp>BDP|4687386086985493942</stp>
        <tr r="F128" s="2"/>
        <tr r="F227" s="2"/>
      </tp>
      <tp t="s">
        <v>#N/A Requesting Data...4271842997</v>
        <stp/>
        <stp>BDP|6390929667412835868</stp>
        <tr r="AC168" s="2"/>
        <tr r="AC168" s="2"/>
        <tr r="AC169" s="2"/>
        <tr r="AC169" s="2"/>
      </tp>
      <tp t="s">
        <v>#N/A Requesting Data...1662300921</v>
        <stp/>
        <stp>BDP|3213146419289158961</stp>
        <tr r="AK34" s="2"/>
        <tr r="AK34" s="2"/>
        <tr r="AK34" s="2"/>
        <tr r="AK65" s="2"/>
        <tr r="AK65" s="2"/>
        <tr r="AK65" s="2"/>
      </tp>
      <tp t="s">
        <v>#N/A Requesting Data...2748185672</v>
        <stp/>
        <stp>BDP|5540762494528917063</stp>
        <tr r="K92" s="1"/>
      </tp>
      <tp t="s">
        <v>#N/A Requesting Data...3289105459</v>
        <stp/>
        <stp>BDP|5404705542551636483</stp>
        <tr r="AC37" s="3"/>
        <tr r="AC37" s="3"/>
        <tr r="AC37" s="3"/>
        <tr r="AC30" s="3"/>
        <tr r="AC30" s="3"/>
        <tr r="AC30" s="3"/>
      </tp>
      <tp t="s">
        <v>#N/A Requesting Data...3039109962</v>
        <stp/>
        <stp>BDP|5585857293840222796</stp>
        <tr r="AV27" s="3"/>
        <tr r="AV27" s="3"/>
      </tp>
      <tp t="s">
        <v>#N/A Requesting Data...2922949921</v>
        <stp/>
        <stp>BDP|7854148023951258653</stp>
        <tr r="Q107" s="5"/>
        <tr r="Q63" s="5"/>
      </tp>
      <tp t="s">
        <v>#N/A Requesting Data...3799213259</v>
        <stp/>
        <stp>BDP|3777434524585121391</stp>
        <tr r="H193" s="1"/>
      </tp>
      <tp t="s">
        <v>#N/A Requesting Data...3075904968</v>
        <stp/>
        <stp>BDP|9639255128989797342</stp>
        <tr r="AT162" s="1"/>
      </tp>
      <tp t="s">
        <v>#N/A N/A</v>
        <stp/>
        <stp>BDP|8816189448566196810</stp>
        <tr r="D18" s="10"/>
      </tp>
      <tp t="s">
        <v>#N/A Requesting Data...3733667879</v>
        <stp/>
        <stp>BDP|7951157971160137244</stp>
        <tr r="AQ43" s="3"/>
        <tr r="AQ43" s="3"/>
        <tr r="AQ43" s="3"/>
        <tr r="AQ61" s="3"/>
        <tr r="AQ61" s="3"/>
        <tr r="AQ61" s="3"/>
        <tr r="AQ69" s="3"/>
        <tr r="AQ69" s="3"/>
        <tr r="AQ69" s="3"/>
        <tr r="AQ77" s="3"/>
        <tr r="AQ77" s="3"/>
        <tr r="AQ77" s="3"/>
      </tp>
      <tp t="s">
        <v>#N/A Requesting Data...3932581275</v>
        <stp/>
        <stp>BDP|6429565921810892231</stp>
        <tr r="H206" s="1"/>
        <tr r="H206" s="1"/>
      </tp>
      <tp t="s">
        <v>#N/A Requesting Data...3688657766</v>
        <stp/>
        <stp>BDP|1059900785270425392</stp>
        <tr r="X126" s="1"/>
        <tr r="X168" s="1"/>
      </tp>
      <tp t="s">
        <v>#N/A Requesting Data...3658884078</v>
        <stp/>
        <stp>BDP|1485264020831855338</stp>
        <tr r="AK105" s="3"/>
        <tr r="AK105" s="3"/>
        <tr r="AK105" s="3"/>
        <tr r="AK31" s="3"/>
        <tr r="AK31" s="3"/>
        <tr r="AK31" s="3"/>
      </tp>
      <tp t="s">
        <v>#N/A Requesting Data...2470744945</v>
        <stp/>
        <stp>BDP|5948616873663588475</stp>
        <tr r="L125" s="1"/>
        <tr r="AS125" s="1"/>
      </tp>
      <tp t="s">
        <v>#N/A Requesting Data...3451395579</v>
        <stp/>
        <stp>BDP|4783772524750957240</stp>
        <tr r="AU19" s="3"/>
        <tr r="AU19" s="3"/>
      </tp>
      <tp t="s">
        <v>#N/A Requesting Data...1993411305</v>
        <stp/>
        <stp>BDP|5907766547061572449</stp>
        <tr r="AO21" s="3"/>
        <tr r="AO21" s="3"/>
        <tr r="AO21" s="3"/>
      </tp>
      <tp t="s">
        <v>#N/A Requesting Data...3639802720</v>
        <stp/>
        <stp>BDP|8368598380350777642</stp>
        <tr r="AS32" s="3"/>
        <tr r="AS32" s="3"/>
        <tr r="AS32" s="3"/>
      </tp>
      <tp t="s">
        <v>#N/A Requesting Data...2489043018</v>
        <stp/>
        <stp>BDP|2601499031444767200</stp>
        <tr r="W16" s="3"/>
      </tp>
      <tp t="s">
        <v>#N/A Requesting Data...3520076884</v>
        <stp/>
        <stp>BDP|1604876238331586856</stp>
        <tr r="AL56" s="2"/>
        <tr r="AL98" s="2"/>
      </tp>
      <tp t="s">
        <v>#N/A Requesting Data...2095596653</v>
        <stp/>
        <stp>BDP|1789336796031265993</stp>
        <tr r="AI124" s="2"/>
        <tr r="AI188" s="2"/>
        <tr r="AI189" s="2"/>
      </tp>
      <tp t="s">
        <v>#N/A Requesting Data...3636826017</v>
        <stp/>
        <stp>BDP|3059188648017024294</stp>
        <tr r="AP146" s="2"/>
      </tp>
      <tp t="s">
        <v>#N/A Requesting Data...3558877398</v>
        <stp/>
        <stp>BDP|6742802987052854719</stp>
        <tr r="K13" s="1"/>
      </tp>
      <tp t="s">
        <v>#N/A Requesting Data...3332092474</v>
        <stp/>
        <stp>BDP|2360483242678297927</stp>
        <tr r="AT130" s="1"/>
      </tp>
      <tp t="s">
        <v>#N/A Requesting Data...2782598749</v>
        <stp/>
        <stp>BDP|3536446978016412549</stp>
        <tr r="H25" s="1"/>
      </tp>
      <tp t="s">
        <v>#N/A Requesting Data...4120825987</v>
        <stp/>
        <stp>BDP|8667770648901846987</stp>
        <tr r="F52" s="5"/>
      </tp>
      <tp t="s">
        <v>#N/A Requesting Data...2933152225</v>
        <stp/>
        <stp>BDP|2269747323117998355</stp>
        <tr r="I37" s="2"/>
        <tr r="I70" s="2"/>
      </tp>
      <tp t="s">
        <v>#N/A Requesting Data...3380430285</v>
        <stp/>
        <stp>BDP|5003024221833279787</stp>
        <tr r="Q23" s="3"/>
      </tp>
      <tp t="s">
        <v>#N/A Requesting Data...2180742297</v>
        <stp/>
        <stp>BDP|1827371344570088521</stp>
        <tr r="I103" s="3"/>
        <tr r="I103" s="3"/>
        <tr r="I103" s="3"/>
      </tp>
      <tp t="s">
        <v>#N/A Requesting Data...2817365200</v>
        <stp/>
        <stp>BDP|4996306613015647055</stp>
        <tr r="Q27" s="5"/>
      </tp>
      <tp t="s">
        <v>#N/A Requesting Data...3705641760</v>
        <stp/>
        <stp>BDP|6730524794748883109</stp>
        <tr r="V138" s="2"/>
        <tr r="V75" s="2"/>
        <tr r="V115" s="2"/>
        <tr r="V41" s="2"/>
        <tr r="V200" s="2"/>
      </tp>
      <tp t="s">
        <v>#N/A Requesting Data...4055490617</v>
        <stp/>
        <stp>BDP|2043286907016436520</stp>
        <tr r="AQ191" s="2"/>
        <tr r="AQ192" s="2"/>
      </tp>
      <tp t="s">
        <v>#N/A Requesting Data...3108508980</v>
        <stp/>
        <stp>BDP|2619700901973881560</stp>
        <tr r="AF55" s="2"/>
        <tr r="AF55" s="2"/>
        <tr r="AF55" s="2"/>
      </tp>
      <tp t="s">
        <v>#N/A Requesting Data...3260532403</v>
        <stp/>
        <stp>BDP|9065755785413923606</stp>
        <tr r="AU51" s="2"/>
        <tr r="AU51" s="2"/>
        <tr r="AU51" s="2"/>
      </tp>
      <tp t="s">
        <v>#N/A Requesting Data...3769182841</v>
        <stp/>
        <stp>BDP|7869994411544016895</stp>
        <tr r="AD30" s="3"/>
        <tr r="AD30" s="3"/>
        <tr r="AD30" s="3"/>
        <tr r="AD37" s="3"/>
        <tr r="AD37" s="3"/>
        <tr r="AD37" s="3"/>
      </tp>
      <tp t="s">
        <v>#N/A Requesting Data...2112059100</v>
        <stp/>
        <stp>BDP|2506107214678127996</stp>
        <tr r="AL86" s="2"/>
        <tr r="AL222" s="2"/>
      </tp>
      <tp t="s">
        <v>#N/A Requesting Data...3904335854</v>
        <stp/>
        <stp>BDP|8824916506256241447</stp>
        <tr r="N88" s="2"/>
        <tr r="N88" s="2"/>
        <tr r="N92" s="2"/>
        <tr r="N92" s="2"/>
        <tr r="N125" s="2"/>
        <tr r="N125" s="2"/>
      </tp>
      <tp t="s">
        <v>#N/A Requesting Data...4121492890</v>
        <stp/>
        <stp>BDP|6409849468562297930</stp>
        <tr r="AL40" s="1"/>
        <tr r="AL81" s="1"/>
        <tr r="AL96" s="1"/>
        <tr r="AL97" s="1"/>
      </tp>
      <tp t="s">
        <v>#N/A Requesting Data...1715708369</v>
        <stp/>
        <stp>BDP|9924814161252148615</stp>
        <tr r="AM84" s="3"/>
        <tr r="AM84" s="3"/>
        <tr r="AM84" s="3"/>
      </tp>
      <tp t="s">
        <v>#N/A Requesting Data...3863692622</v>
        <stp/>
        <stp>BDP|1223583318657873134</stp>
        <tr r="Q54" s="2"/>
      </tp>
      <tp t="s">
        <v>#N/A Requesting Data...1642948730</v>
        <stp/>
        <stp>BDP|3805615307652403434</stp>
        <tr r="Q9" s="3"/>
      </tp>
      <tp t="s">
        <v>#N/A Requesting Data...3755022292</v>
        <stp/>
        <stp>BDP|4390875542553774888</stp>
        <tr r="AH136" s="2"/>
      </tp>
      <tp t="s">
        <v>#N/A Requesting Data...3571324863</v>
        <stp/>
        <stp>BDP|3361488920984787259</stp>
        <tr r="BC178" s="2"/>
      </tp>
      <tp t="s">
        <v>#N/A Requesting Data...2776817274</v>
        <stp/>
        <stp>BDP|5189779208262524327</stp>
        <tr r="Q5" s="3"/>
        <tr r="Q67" s="3"/>
        <tr r="Q81" s="3"/>
        <tr r="Q86" s="3"/>
        <tr r="Q94" s="3"/>
      </tp>
      <tp t="s">
        <v>#N/A Requesting Data...3672412352</v>
        <stp/>
        <stp>BDP|1409584339314285097</stp>
        <tr r="M40" s="1"/>
        <tr r="M40" s="1"/>
        <tr r="M81" s="1"/>
        <tr r="M81" s="1"/>
        <tr r="M96" s="1"/>
        <tr r="M96" s="1"/>
        <tr r="M97" s="1"/>
        <tr r="M97" s="1"/>
      </tp>
      <tp t="s">
        <v>#N/A Requesting Data...3948460779</v>
        <stp/>
        <stp>BDP|3913005172712299571</stp>
        <tr r="K163" s="1"/>
      </tp>
      <tp t="s">
        <v>#N/A Requesting Data...2933249097</v>
        <stp/>
        <stp>BDP|8726880600183403059</stp>
        <tr r="E53" s="1"/>
      </tp>
      <tp t="s">
        <v>#N/A Requesting Data...1534668827</v>
        <stp/>
        <stp>BDP|4761908180143105582</stp>
        <tr r="W56" s="3"/>
        <tr r="W68" s="3"/>
      </tp>
      <tp t="s">
        <v>#N/A Requesting Data...3473443829</v>
        <stp/>
        <stp>BDP|2805396715660842328</stp>
        <tr r="AE104" s="3"/>
        <tr r="AE104" s="3"/>
        <tr r="AE104" s="3"/>
        <tr r="AE26" s="3"/>
        <tr r="AE26" s="3"/>
        <tr r="AE26" s="3"/>
      </tp>
      <tp t="s">
        <v>#N/A Requesting Data...2176472284</v>
        <stp/>
        <stp>BDP|3257786430917302376</stp>
        <tr r="N53" s="1"/>
      </tp>
      <tp t="s">
        <v>#N/A Requesting Data...3802719701</v>
        <stp/>
        <stp>BDP|1186092746050446642</stp>
        <tr r="Q21" s="2"/>
        <tr r="Q45" s="2"/>
        <tr r="Q83" s="2"/>
        <tr r="Q141" s="2"/>
        <tr r="Q148" s="2"/>
        <tr r="Q177" s="2"/>
      </tp>
      <tp t="s">
        <v>#N/A Requesting Data...2437890523</v>
        <stp/>
        <stp>BDP|3856294939253194276</stp>
        <tr r="AS4" s="1"/>
      </tp>
      <tp t="s">
        <v>#N/A Requesting Data...2218829016</v>
        <stp/>
        <stp>BDP|1285640858069744873</stp>
        <tr r="L37" s="2"/>
        <tr r="L37" s="2"/>
        <tr r="L37" s="2"/>
        <tr r="L70" s="2"/>
        <tr r="L70" s="2"/>
        <tr r="L70" s="2"/>
      </tp>
      <tp t="s">
        <v>#N/A Requesting Data...3837480963</v>
        <stp/>
        <stp>BDP|1440092078280397582</stp>
        <tr r="AU9" s="1"/>
        <tr r="AU9" s="1"/>
        <tr r="AU9" s="1"/>
        <tr r="AU133" s="1"/>
        <tr r="AU133" s="1"/>
        <tr r="AU133" s="1"/>
      </tp>
      <tp t="s">
        <v>#N/A Requesting Data...2788638912</v>
        <stp/>
        <stp>BDP|3523132794229946157</stp>
        <tr r="AC35" s="2"/>
        <tr r="AC35" s="2"/>
      </tp>
      <tp t="s">
        <v>#N/A Requesting Data...1839169217</v>
        <stp/>
        <stp>BDP|8253384686625049522</stp>
        <tr r="H154" s="1"/>
        <tr r="H154" s="1"/>
      </tp>
      <tp t="s">
        <v>#N/A Requesting Data...2270019666</v>
        <stp/>
        <stp>BDP|9635688953829151027</stp>
        <tr r="Q193" s="1"/>
      </tp>
      <tp t="s">
        <v>#N/A Requesting Data...2464848863</v>
        <stp/>
        <stp>BDP|4192364999854426946</stp>
        <tr r="H30" s="5"/>
      </tp>
      <tp t="s">
        <v>#N/A Requesting Data...4082592326</v>
        <stp/>
        <stp>BDP|7984928644179420053</stp>
        <tr r="Q12" s="1"/>
        <tr r="Q128" s="1"/>
      </tp>
      <tp t="s">
        <v>#N/A Requesting Data...3012955691</v>
        <stp/>
        <stp>BDP|1566464549716622424</stp>
        <tr r="AC48" s="3"/>
        <tr r="AC48" s="3"/>
        <tr r="AC48" s="3"/>
      </tp>
      <tp t="s">
        <v>#N/A Requesting Data...3910144173</v>
        <stp/>
        <stp>BDP|9001391690318064877</stp>
        <tr r="AK6" s="1"/>
        <tr r="AK6" s="1"/>
        <tr r="AK6" s="1"/>
        <tr r="AK208" s="1"/>
        <tr r="AK208" s="1"/>
        <tr r="AK208" s="1"/>
      </tp>
      <tp t="s">
        <v>#N/A Requesting Data...3521640941</v>
        <stp/>
        <stp>BDP|3090138093369698188</stp>
        <tr r="AR46" s="3"/>
        <tr r="AR46" s="3"/>
        <tr r="AR46" s="3"/>
      </tp>
      <tp t="s">
        <v>#N/A Requesting Data...3375165029</v>
        <stp/>
        <stp>BDP|1993576446837671405</stp>
        <tr r="AE80" s="1"/>
      </tp>
      <tp t="s">
        <v>#N/A Requesting Data...3575538840</v>
        <stp/>
        <stp>BDP|6616197543147272705</stp>
        <tr r="AJ55" s="3"/>
        <tr r="AJ55" s="3"/>
        <tr r="AJ55" s="3"/>
      </tp>
      <tp t="s">
        <v>#N/A Requesting Data...4003266902</v>
        <stp/>
        <stp>BDP|2866542104055109170</stp>
        <tr r="AE119" s="1"/>
        <tr r="AE86" s="1"/>
      </tp>
      <tp t="s">
        <v>#N/A Requesting Data...4030412078</v>
        <stp/>
        <stp>BDP|8422878038118187844</stp>
        <tr r="H76" s="3"/>
        <tr r="H76" s="3"/>
        <tr r="H76" s="3"/>
      </tp>
      <tp t="s">
        <v>#N/A Requesting Data...3766759809</v>
        <stp/>
        <stp>BDP|5592789094159131164</stp>
        <tr r="AP42" s="2"/>
        <tr r="AP76" s="2"/>
      </tp>
      <tp t="s">
        <v>#N/A N/A</v>
        <stp/>
        <stp>BDP|9812119788127606480</stp>
        <tr r="N15" s="1"/>
        <tr r="N71" s="1"/>
        <tr r="N180" s="1"/>
      </tp>
      <tp t="s">
        <v>#N/A Requesting Data...1942955764</v>
        <stp/>
        <stp>BDP|7654035451652878338</stp>
        <tr r="H68" s="1"/>
      </tp>
      <tp t="s">
        <v>#N/A Requesting Data...3209684040</v>
        <stp/>
        <stp>BDP|6134032958497685735</stp>
        <tr r="AJ30" s="3"/>
        <tr r="AJ30" s="3"/>
        <tr r="AJ30" s="3"/>
        <tr r="AJ37" s="3"/>
        <tr r="AJ37" s="3"/>
        <tr r="AJ37" s="3"/>
      </tp>
      <tp t="s">
        <v>#N/A Requesting Data...3264202881</v>
        <stp/>
        <stp>BDP|5628099682339016721</stp>
        <tr r="AF55" s="3"/>
        <tr r="AF55" s="3"/>
      </tp>
      <tp t="s">
        <v>#N/A Requesting Data...3601925942</v>
        <stp/>
        <stp>BDP|4162538708565502700</stp>
        <tr r="AK54" s="2"/>
        <tr r="AK54" s="2"/>
        <tr r="AK54" s="2"/>
      </tp>
      <tp t="s">
        <v>#N/A Requesting Data...1600154816</v>
        <stp/>
        <stp>BDP|9036196197821566341</stp>
        <tr r="H38" s="2"/>
        <tr r="H38" s="2"/>
        <tr r="H38" s="2"/>
        <tr r="AT38" s="2"/>
        <tr r="AT38" s="2"/>
        <tr r="AT38" s="2"/>
        <tr r="H71" s="2"/>
        <tr r="H71" s="2"/>
        <tr r="H71" s="2"/>
        <tr r="AT71" s="2"/>
        <tr r="AT71" s="2"/>
        <tr r="AT71" s="2"/>
      </tp>
      <tp t="s">
        <v>#N/A Requesting Data...4249223266</v>
        <stp/>
        <stp>BDP|2512622039620981480</stp>
        <tr r="H186" s="1"/>
        <tr r="H186" s="1"/>
      </tp>
      <tp t="s">
        <v>#N/A Requesting Data...4066923063</v>
        <stp/>
        <stp>BDP|3482552163885891658</stp>
        <tr r="AS170" s="2"/>
      </tp>
      <tp t="s">
        <v>#N/A Requesting Data...3905347888</v>
        <stp/>
        <stp>BDP|9894051572794982992</stp>
        <tr r="AQ199" s="2"/>
      </tp>
      <tp t="s">
        <v>#N/A Requesting Data...1568973810</v>
        <stp/>
        <stp>BDP|9278375386994857549</stp>
        <tr r="AL133" s="2"/>
      </tp>
      <tp t="s">
        <v>#N/A Requesting Data...3990711838</v>
        <stp/>
        <stp>BDP|7231404190480721999</stp>
        <tr r="J120" s="5"/>
        <tr r="J62" s="5"/>
      </tp>
      <tp t="s">
        <v>#N/A Requesting Data...2605528638</v>
        <stp/>
        <stp>BDP|3962180264891076692</stp>
        <tr r="F23" s="5"/>
      </tp>
      <tp t="s">
        <v>#N/A Requesting Data...3045539593</v>
        <stp/>
        <stp>BDP|3811980917458375088</stp>
        <tr r="Y195" s="1"/>
      </tp>
      <tp t="s">
        <v>#N/A Requesting Data...3020527273</v>
        <stp/>
        <stp>BDP|5261231058821022051</stp>
        <tr r="AD51" s="1"/>
      </tp>
      <tp t="s">
        <v>#N/A Requesting Data...3296336710</v>
        <stp/>
        <stp>BDP|4374278149052754364</stp>
        <tr r="F79" s="1"/>
      </tp>
      <tp t="s">
        <v>#N/A Requesting Data...1905114549</v>
        <stp/>
        <stp>BDP|5689275119067572214</stp>
        <tr r="X50" s="1"/>
      </tp>
      <tp t="s">
        <v>#N/A Requesting Data...4088945678</v>
        <stp/>
        <stp>BDP|8641994552497778063</stp>
        <tr r="Q119" s="2"/>
        <tr r="Q160" s="2"/>
      </tp>
      <tp t="s">
        <v>#N/A Requesting Data...3766577264</v>
        <stp/>
        <stp>BDP|8045420478861187977</stp>
        <tr r="L100" s="3"/>
        <tr r="L85" s="3"/>
      </tp>
      <tp t="s">
        <v>#N/A N/A</v>
        <stp/>
        <stp>BDP|7249549265520825779</stp>
        <tr r="S17" s="2"/>
        <tr r="R17" s="2"/>
        <tr r="S55" s="2"/>
        <tr r="R55" s="2"/>
        <tr r="S104" s="2"/>
        <tr r="R104" s="2"/>
        <tr r="S107" s="2"/>
        <tr r="R107" s="2"/>
        <tr r="S128" s="2"/>
        <tr r="R128" s="2"/>
        <tr r="S129" s="2"/>
        <tr r="R129" s="2"/>
        <tr r="S130" s="2"/>
        <tr r="R130" s="2"/>
        <tr r="S226" s="2"/>
        <tr r="R226" s="2"/>
        <tr r="S227" s="2"/>
        <tr r="R227" s="2"/>
        <tr r="S46" s="3"/>
        <tr r="R46" s="3"/>
      </tp>
      <tp t="s">
        <v>#N/A Requesting Data...1839283994</v>
        <stp/>
        <stp>BDP|4927721830124310740</stp>
        <tr r="AJ7" s="2"/>
      </tp>
      <tp t="s">
        <v>#N/A N/A</v>
        <stp/>
        <stp>BDP|7144136448868663908</stp>
        <tr r="AT103" s="1"/>
        <tr r="AT104" s="1"/>
        <tr r="AT110" s="1"/>
        <tr r="AT117" s="1"/>
        <tr r="AT181" s="1"/>
      </tp>
      <tp t="s">
        <v>#N/A Requesting Data...3660206326</v>
        <stp/>
        <stp>BDP|4242485504692308113</stp>
        <tr r="AD13" s="3"/>
        <tr r="AD13" s="3"/>
        <tr r="AD13" s="3"/>
      </tp>
      <tp t="s">
        <v>#N/A Requesting Data...3692503410</v>
        <stp/>
        <stp>BDP|3172837621408731280</stp>
        <tr r="Q128" s="2"/>
        <tr r="Q227" s="2"/>
      </tp>
      <tp t="s">
        <v>#N/A Requesting Data...3906177973</v>
        <stp/>
        <stp>BDP|9954907106456332502</stp>
        <tr r="AJ5" s="2"/>
        <tr r="AJ27" s="2"/>
        <tr r="AJ101" s="2"/>
        <tr r="AJ166" s="2"/>
        <tr r="AJ167" s="2"/>
      </tp>
      <tp t="s">
        <v>#N/A Requesting Data...3702835132</v>
        <stp/>
        <stp>BDP|1258344171266312085</stp>
        <tr r="Q126" s="1"/>
        <tr r="Q168" s="1"/>
      </tp>
      <tp t="s">
        <v>#N/A Requesting Data...3419163383</v>
        <stp/>
        <stp>BDP|2684833286166657799</stp>
        <tr r="AH44" s="2"/>
      </tp>
      <tp t="s">
        <v>#N/A Requesting Data...2715013693</v>
        <stp/>
        <stp>BDP|3994410465783299131</stp>
        <tr r="AD31" s="1"/>
        <tr r="AD141" s="1"/>
        <tr r="AD203" s="1"/>
      </tp>
      <tp t="s">
        <v>#N/A Requesting Data...4157484026</v>
        <stp/>
        <stp>BDP|8485482280467808088</stp>
        <tr r="V126" s="1"/>
        <tr r="V168" s="1"/>
      </tp>
      <tp t="s">
        <v>#N/A Requesting Data...2946153239</v>
        <stp/>
        <stp>BDP|6797398955197393452</stp>
        <tr r="AK3" s="2"/>
        <tr r="AK3" s="2"/>
        <tr r="AK3" s="2"/>
      </tp>
      <tp t="s">
        <v>#N/A Requesting Data...2260700773</v>
        <stp/>
        <stp>BDP|7838824292001141448</stp>
        <tr r="H116" s="1"/>
        <tr r="H116" s="1"/>
      </tp>
      <tp t="s">
        <v>#N/A Requesting Data...4035302494</v>
        <stp/>
        <stp>BDP|4617453049754269359</stp>
        <tr r="AV199" s="2"/>
        <tr r="AV199" s="2"/>
        <tr r="AV199" s="2"/>
      </tp>
      <tp t="s">
        <v>#N/A Requesting Data...3747177934</v>
        <stp/>
        <stp>BDP|9221748340701895838</stp>
        <tr r="AF29" s="3"/>
        <tr r="AF29" s="3"/>
        <tr r="AF35" s="3"/>
        <tr r="AF35" s="3"/>
        <tr r="AF62" s="3"/>
        <tr r="AF62" s="3"/>
        <tr r="AF89" s="3"/>
        <tr r="AF89" s="3"/>
        <tr r="AF95" s="3"/>
        <tr r="AF95" s="3"/>
      </tp>
      <tp t="s">
        <v>#N/A Requesting Data...2684162757</v>
        <stp/>
        <stp>BDP|4869803624388435559</stp>
        <tr r="BC69" s="2"/>
        <tr r="BC134" s="2"/>
        <tr r="BC149" s="2"/>
      </tp>
      <tp t="s">
        <v>#N/A Requesting Data...3810526423</v>
        <stp/>
        <stp>BDP|7238733599798704229</stp>
        <tr r="H39" s="1"/>
        <tr r="H39" s="1"/>
      </tp>
      <tp t="s">
        <v>#N/A Requesting Data...3571017752</v>
        <stp/>
        <stp>BDP|9498682426288716606</stp>
        <tr r="AO172" s="1"/>
      </tp>
      <tp t="s">
        <v>#N/A Requesting Data...4150283551</v>
        <stp/>
        <stp>BDP|1178732735802833420</stp>
        <tr r="AA91" s="1"/>
        <tr r="AA122" s="1"/>
      </tp>
      <tp t="s">
        <v>#N/A Requesting Data...3635269850</v>
        <stp/>
        <stp>BDP|2045789275198756977</stp>
        <tr r="AI176" s="2"/>
      </tp>
      <tp t="s">
        <v>#N/A Requesting Data...2836387777</v>
        <stp/>
        <stp>BDP|6252312452680420382</stp>
        <tr r="H95" s="5"/>
      </tp>
      <tp t="s">
        <v>#N/A N/A</v>
        <stp/>
        <stp>BDP|6312197344014216417</stp>
        <tr r="J51" s="1"/>
      </tp>
      <tp t="s">
        <v>#N/A Requesting Data...4007081150</v>
        <stp/>
        <stp>BDP|2571427523171830612</stp>
        <tr r="Z168" s="1"/>
        <tr r="Z126" s="1"/>
      </tp>
      <tp t="s">
        <v>#N/A Requesting Data...2006799600</v>
        <stp/>
        <stp>BDP|2881775153853909085</stp>
        <tr r="AR102" s="2"/>
      </tp>
      <tp t="s">
        <v>#N/A Requesting Data...2342684601</v>
        <stp/>
        <stp>BDP|2415100809130107013</stp>
        <tr r="AK107" s="1"/>
        <tr r="AK107" s="1"/>
        <tr r="AK107" s="1"/>
        <tr r="AK149" s="1"/>
        <tr r="AK149" s="1"/>
        <tr r="AK149" s="1"/>
      </tp>
      <tp t="s">
        <v>#N/A Requesting Data...2978499994</v>
        <stp/>
        <stp>BDP|6162423948144641102</stp>
        <tr r="L52" s="1"/>
        <tr r="L52" s="1"/>
        <tr r="AS52" s="1"/>
      </tp>
      <tp t="s">
        <v>#N/A Requesting Data...4278349618</v>
        <stp/>
        <stp>BDP|5449915409269630675</stp>
        <tr r="J32" s="2"/>
        <tr r="J223" s="2"/>
        <tr r="J233" s="2"/>
      </tp>
      <tp t="s">
        <v>#N/A Requesting Data...4128143514</v>
        <stp/>
        <stp>BDP|6715645836513937317</stp>
        <tr r="J32" s="3"/>
        <tr r="J32" s="3"/>
      </tp>
      <tp t="s">
        <v>#N/A Requesting Data...3128259059</v>
        <stp/>
        <stp>BDP|8270548804357619999</stp>
        <tr r="M13" s="3"/>
        <tr r="M13" s="3"/>
        <tr r="M13" s="3"/>
      </tp>
      <tp t="s">
        <v>#N/A Requesting Data...3761309109</v>
        <stp/>
        <stp>BDP|8376413472458532087</stp>
        <tr r="AH128" s="2"/>
        <tr r="AH227" s="2"/>
      </tp>
      <tp t="s">
        <v>#N/A Requesting Data...3464819274</v>
        <stp/>
        <stp>BDP|3848319335477867798</stp>
        <tr r="F34" s="2"/>
        <tr r="F65" s="2"/>
      </tp>
      <tp t="s">
        <v>#N/A Requesting Data...2292331510</v>
        <stp/>
        <stp>BDP|7307567222737318497</stp>
        <tr r="W21" s="1"/>
      </tp>
      <tp t="s">
        <v>#N/A Requesting Data...4049812664</v>
        <stp/>
        <stp>BDP|4268449554275067300</stp>
        <tr r="AA147" s="1"/>
        <tr r="AA17" s="1"/>
        <tr r="AA67" s="1"/>
      </tp>
      <tp t="s">
        <v>#N/A Requesting Data...1869618603</v>
        <stp/>
        <stp>BDP|4393323050205644456</stp>
        <tr r="AL30" s="2"/>
      </tp>
      <tp t="s">
        <v>#N/A Requesting Data...2845974056</v>
        <stp/>
        <stp>BDP|6913478516043322391</stp>
        <tr r="AQ84" s="3"/>
        <tr r="AQ84" s="3"/>
        <tr r="AQ84" s="3"/>
      </tp>
      <tp t="s">
        <v>#N/A Requesting Data...2783525640</v>
        <stp/>
        <stp>BDP|7660407019808433990</stp>
        <tr r="I80" s="3"/>
        <tr r="I80" s="3"/>
        <tr r="I80" s="3"/>
      </tp>
      <tp t="s">
        <v>#N/A Requesting Data...3765524670</v>
        <stp/>
        <stp>BDP|2882443348942789316</stp>
        <tr r="AP24" s="2"/>
      </tp>
      <tp t="s">
        <v>#N/A Requesting Data...1845224350</v>
        <stp/>
        <stp>BDP|9048795698254162029</stp>
        <tr r="AL38" s="2"/>
        <tr r="AL71" s="2"/>
      </tp>
      <tp t="s">
        <v>#N/A Requesting Data...2422035762</v>
        <stp/>
        <stp>BDP|5411638029414901652</stp>
        <tr r="AA144" s="1"/>
      </tp>
      <tp t="s">
        <v>#N/A Requesting Data...2007556518</v>
        <stp/>
        <stp>BDP|1266702524916521110</stp>
        <tr r="AV66" s="3"/>
        <tr r="AV66" s="3"/>
      </tp>
      <tp t="s">
        <v>#N/A Requesting Data...3861544051</v>
        <stp/>
        <stp>BDP|5979558645006322183</stp>
        <tr r="AI130" s="2"/>
      </tp>
      <tp t="s">
        <v>#N/A Requesting Data...2706498461</v>
        <stp/>
        <stp>BDP|3751685348107406510</stp>
        <tr r="K209" s="1"/>
      </tp>
      <tp t="s">
        <v>#N/A Requesting Data...2234205371</v>
        <stp/>
        <stp>BDP|7026347804222760550</stp>
        <tr r="Q46" s="3"/>
      </tp>
      <tp t="s">
        <v>#N/A Requesting Data...4015386691</v>
        <stp/>
        <stp>BDP|3890047215829944822</stp>
        <tr r="AG26" s="2"/>
        <tr r="AG26" s="2"/>
        <tr r="AG26" s="2"/>
        <tr r="AG52" s="2"/>
        <tr r="AG52" s="2"/>
        <tr r="AG52" s="2"/>
      </tp>
      <tp t="s">
        <v>#N/A Requesting Data...1611403314</v>
        <stp/>
        <stp>BDP|8610268691165300508</stp>
        <tr r="M29" s="3"/>
        <tr r="M29" s="3"/>
        <tr r="M29" s="3"/>
        <tr r="M35" s="3"/>
        <tr r="M35" s="3"/>
        <tr r="M35" s="3"/>
        <tr r="M62" s="3"/>
        <tr r="M62" s="3"/>
        <tr r="M62" s="3"/>
        <tr r="M89" s="3"/>
        <tr r="M89" s="3"/>
        <tr r="M89" s="3"/>
        <tr r="M95" s="3"/>
        <tr r="M95" s="3"/>
        <tr r="M95" s="3"/>
      </tp>
      <tp t="s">
        <v>#N/A Requesting Data...4050085129</v>
        <stp/>
        <stp>BDP|5210334020945695255</stp>
        <tr r="W217" s="2"/>
        <tr r="W230" s="2"/>
        <tr r="W112" s="2"/>
        <tr r="W150" s="2"/>
      </tp>
      <tp t="s">
        <v>#N/A Requesting Data...4240105888</v>
        <stp/>
        <stp>BDP|2582641926913645634</stp>
        <tr r="AO133" s="2"/>
      </tp>
      <tp t="s">
        <v>#N/A Requesting Data...2189322135</v>
        <stp/>
        <stp>BDP|5677502114380675262</stp>
        <tr r="Q45" s="3"/>
      </tp>
      <tp t="s">
        <v>#N/A Requesting Data...3946777416</v>
        <stp/>
        <stp>BDP|2931781401400653641</stp>
        <tr r="AA13" s="1"/>
      </tp>
      <tp t="s">
        <v>#N/A Requesting Data...3611812547</v>
        <stp/>
        <stp>BDP|3664852897317207645</stp>
        <tr r="N7" s="3"/>
        <tr r="N7" s="3"/>
        <tr r="N7" s="3"/>
      </tp>
      <tp t="s">
        <v>#N/A Requesting Data...2804203915</v>
        <stp/>
        <stp>BDP|9529827214031113206</stp>
        <tr r="AM146" s="1"/>
        <tr r="AM146" s="1"/>
        <tr r="AM5" s="1"/>
        <tr r="AM5" s="1"/>
      </tp>
      <tp t="s">
        <v>#N/A Requesting Data...3955440197</v>
        <stp/>
        <stp>BDP|7862071660244472697</stp>
        <tr r="AD88" s="3"/>
        <tr r="AD88" s="3"/>
        <tr r="AD88" s="3"/>
      </tp>
      <tp t="s">
        <v>#N/A Requesting Data...3591916627</v>
        <stp/>
        <stp>BDP|5795634278840709790</stp>
        <tr r="N64" s="1"/>
      </tp>
      <tp t="s">
        <v>#N/A Requesting Data...1713130582</v>
        <stp/>
        <stp>BDP|8149206610308357003</stp>
        <tr r="L133" s="2"/>
        <tr r="L133" s="2"/>
        <tr r="L133" s="2"/>
      </tp>
      <tp t="s">
        <v>#N/A Requesting Data...2286717708</v>
        <stp/>
        <stp>BDP|8951849068855750018</stp>
        <tr r="AI103" s="2"/>
      </tp>
      <tp t="s">
        <v>#N/A Requesting Data...3479161060</v>
        <stp/>
        <stp>BDP|5373651808936418695</stp>
        <tr r="H36" s="2"/>
        <tr r="H36" s="2"/>
        <tr r="H36" s="2"/>
        <tr r="AT36" s="2"/>
        <tr r="AT36" s="2"/>
        <tr r="AT36" s="2"/>
        <tr r="H96" s="2"/>
        <tr r="H96" s="2"/>
        <tr r="H96" s="2"/>
        <tr r="AT96" s="2"/>
        <tr r="AT96" s="2"/>
        <tr r="AT96" s="2"/>
        <tr r="H126" s="2"/>
        <tr r="H126" s="2"/>
        <tr r="H126" s="2"/>
        <tr r="AT126" s="2"/>
        <tr r="AT126" s="2"/>
        <tr r="AT126" s="2"/>
      </tp>
      <tp t="s">
        <v>#N/A Requesting Data...4256489172</v>
        <stp/>
        <stp>BDP|5741118162090745102</stp>
        <tr r="BC47" s="2"/>
      </tp>
      <tp t="s">
        <v>#N/A Requesting Data...1668375905</v>
        <stp/>
        <stp>BDP|8532364622828421263</stp>
        <tr r="Q94" s="1"/>
      </tp>
      <tp t="s">
        <v>#N/A Requesting Data...1852064711</v>
        <stp/>
        <stp>BDP|7234663626529174901</stp>
        <tr r="H4" s="3"/>
        <tr r="H4" s="3"/>
        <tr r="H4" s="3"/>
      </tp>
      <tp t="s">
        <v>#N/A Requesting Data...3893239987</v>
        <stp/>
        <stp>BDP|3047662457764627746</stp>
        <tr r="W55" s="1"/>
      </tp>
      <tp t="s">
        <v>#N/A Requesting Data...4173011825</v>
        <stp/>
        <stp>BDP|1194221910981151010</stp>
        <tr r="AN168" s="2"/>
        <tr r="AN169" s="2"/>
      </tp>
      <tp t="s">
        <v>#N/A Requesting Data...2377506266</v>
        <stp/>
        <stp>BDP|5928067849151440314</stp>
        <tr r="AN101" s="3"/>
        <tr r="AN101" s="3"/>
        <tr r="AN101" s="3"/>
        <tr r="AN12" s="3"/>
        <tr r="AN12" s="3"/>
        <tr r="AN12" s="3"/>
        <tr r="AN28" s="3"/>
        <tr r="AN28" s="3"/>
        <tr r="AN28" s="3"/>
      </tp>
      <tp t="s">
        <v>#N/A Requesting Data...2364596364</v>
        <stp/>
        <stp>BDP|7390318628106132385</stp>
        <tr r="H121" s="5"/>
        <tr r="H70" s="5"/>
      </tp>
      <tp t="s">
        <v>#N/A Requesting Data...2332147971</v>
        <stp/>
        <stp>BDP|3371617473780390118</stp>
        <tr r="Q109" s="2"/>
      </tp>
      <tp t="s">
        <v>#N/A Requesting Data...2777020650</v>
        <stp/>
        <stp>BDP|4245944054688077317</stp>
        <tr r="AO18" s="1"/>
      </tp>
      <tp t="s">
        <v>#N/A Requesting Data...2978771541</v>
        <stp/>
        <stp>BDP|4854147258806241567</stp>
        <tr r="N87" s="2"/>
        <tr r="N87" s="2"/>
        <tr r="N143" s="2"/>
        <tr r="N143" s="2"/>
      </tp>
      <tp t="s">
        <v>#N/A Requesting Data...2129291188</v>
        <stp/>
        <stp>BDP|1293734540132272330</stp>
        <tr r="AQ3" s="2"/>
      </tp>
      <tp t="s">
        <v>#N/A Requesting Data...1860943328</v>
        <stp/>
        <stp>BDP|4820752918327799620</stp>
        <tr r="AG24" s="3"/>
        <tr r="AG24" s="3"/>
        <tr r="AG24" s="3"/>
        <tr r="AG79" s="3"/>
        <tr r="AG79" s="3"/>
        <tr r="AG79" s="3"/>
      </tp>
      <tp t="s">
        <v>#N/A Requesting Data...3959993759</v>
        <stp/>
        <stp>BDP|6830098702621324403</stp>
        <tr r="J128" s="2"/>
        <tr r="J227" s="2"/>
      </tp>
      <tp t="s">
        <v>#N/A Requesting Data...2611579242</v>
        <stp/>
        <stp>BDP|9199445794371530640</stp>
        <tr r="AM45" s="1"/>
        <tr r="AM45" s="1"/>
      </tp>
      <tp t="s">
        <v>#N/A Requesting Data...3762515088</v>
        <stp/>
        <stp>BDP|5428558678144919005</stp>
        <tr r="Q140" s="2"/>
      </tp>
      <tp t="s">
        <v>#N/A Requesting Data...4150822442</v>
        <stp/>
        <stp>BDP|4192334655417129665</stp>
        <tr r="N193" s="1"/>
      </tp>
      <tp t="s">
        <v>#N/A Requesting Data...3783184982</v>
        <stp/>
        <stp>BDP|6053374946963036115</stp>
        <tr r="AU15" s="1"/>
        <tr r="AU15" s="1"/>
        <tr r="AU15" s="1"/>
        <tr r="AU71" s="1"/>
        <tr r="AU71" s="1"/>
        <tr r="AU71" s="1"/>
        <tr r="AU180" s="1"/>
        <tr r="AU180" s="1"/>
        <tr r="AU180" s="1"/>
      </tp>
      <tp t="s">
        <v>#N/A Requesting Data...3964226864</v>
        <stp/>
        <stp>BDP|8952898830809842980</stp>
        <tr r="H6" s="3"/>
        <tr r="H6" s="3"/>
        <tr r="H6" s="3"/>
      </tp>
      <tp t="s">
        <v>#N/A Requesting Data...2624637724</v>
        <stp/>
        <stp>BDP|6091211670783662379</stp>
        <tr r="I83" s="1"/>
      </tp>
      <tp t="s">
        <v>#N/A Requesting Data...2408185264</v>
        <stp/>
        <stp>BDP|4811090488759837616</stp>
        <tr r="AT83" s="1"/>
      </tp>
      <tp t="s">
        <v>#N/A Requesting Data...2753483953</v>
        <stp/>
        <stp>BDP|9413007606789405362</stp>
        <tr r="AK25" s="1"/>
        <tr r="AK25" s="1"/>
        <tr r="AK25" s="1"/>
      </tp>
      <tp t="s">
        <v>#N/A Requesting Data...4041916920</v>
        <stp/>
        <stp>BDP|3226649626956881288</stp>
        <tr r="Q69" s="1"/>
      </tp>
      <tp t="s">
        <v>#N/A Requesting Data...2414766149</v>
        <stp/>
        <stp>BDP|7349456552755549015</stp>
        <tr r="AI34" s="3"/>
        <tr r="AI34" s="3"/>
      </tp>
      <tp t="s">
        <v>#N/A Requesting Data...3214462179</v>
        <stp/>
        <stp>BDP|8022314193131036023</stp>
        <tr r="AM113" s="1"/>
        <tr r="AM113" s="1"/>
      </tp>
      <tp t="s">
        <v>#N/A Requesting Data...2967586729</v>
        <stp/>
        <stp>BDP|6062116516750770506</stp>
        <tr r="AS34" s="3"/>
        <tr r="AS34" s="3"/>
      </tp>
      <tp t="s">
        <v>#N/A Requesting Data...4041278606</v>
        <stp/>
        <stp>BDP|5742974815559220771</stp>
        <tr r="M61" s="2"/>
        <tr r="M61" s="2"/>
        <tr r="M61" s="2"/>
      </tp>
      <tp t="s">
        <v>#N/A Requesting Data...2301042904</v>
        <stp/>
        <stp>BDP|3065218542431349708</stp>
        <tr r="F190" s="1"/>
      </tp>
      <tp t="s">
        <v>#N/A Requesting Data...3728648657</v>
        <stp/>
        <stp>BDP|3418669174168085967</stp>
        <tr r="AS13" s="1"/>
        <tr r="L13" s="1"/>
      </tp>
      <tp t="s">
        <v>#N/A N/A</v>
        <stp/>
        <stp>BDP|2982560572787972451</stp>
        <tr r="J93" s="1"/>
      </tp>
      <tp t="s">
        <v>#N/A Requesting Data...2247896796</v>
        <stp/>
        <stp>BDP|2608843354664646818</stp>
        <tr r="BC27" s="3"/>
      </tp>
      <tp t="s">
        <v>#N/A Requesting Data...4043432393</v>
        <stp/>
        <stp>BDP|3618329448795800257</stp>
        <tr r="J19" s="2"/>
      </tp>
      <tp t="s">
        <v>#N/A Requesting Data...3487829450</v>
        <stp/>
        <stp>BDP|5081188476118683891</stp>
        <tr r="AL63" s="3"/>
        <tr r="AL63" s="3"/>
        <tr r="AL63" s="3"/>
        <tr r="AL90" s="3"/>
        <tr r="AL90" s="3"/>
        <tr r="AL90" s="3"/>
      </tp>
      <tp t="s">
        <v>#N/A Requesting Data...3929050598</v>
        <stp/>
        <stp>BDP|5598647538255874603</stp>
        <tr r="X77" s="1"/>
        <tr r="X171" s="1"/>
      </tp>
      <tp t="s">
        <v>#N/A Requesting Data...2849040433</v>
        <stp/>
        <stp>BDP|6504096218211289574</stp>
        <tr r="F3" s="4"/>
        <tr r="F4" s="4"/>
      </tp>
      <tp t="s">
        <v>#N/A Requesting Data...1696123652</v>
        <stp/>
        <stp>BDP|3983021130614312795</stp>
        <tr r="AG93" s="2"/>
        <tr r="AG93" s="2"/>
        <tr r="AG93" s="2"/>
      </tp>
      <tp t="s">
        <v>#N/A Requesting Data...3223296193</v>
        <stp/>
        <stp>BDP|8215636591913511745</stp>
        <tr r="AS65" s="1"/>
      </tp>
      <tp t="s">
        <v>#N/A Requesting Data...4107416844</v>
        <stp/>
        <stp>BDP|1647459193348251736</stp>
        <tr r="AD100" s="3"/>
        <tr r="AD100" s="3"/>
        <tr r="AD100" s="3"/>
        <tr r="AD85" s="3"/>
        <tr r="AD85" s="3"/>
        <tr r="AD85" s="3"/>
      </tp>
      <tp t="s">
        <v>#N/A Requesting Data...3950572318</v>
        <stp/>
        <stp>BDP|7072506874985469313</stp>
        <tr r="L104" s="2"/>
        <tr r="L104" s="2"/>
        <tr r="L104" s="2"/>
      </tp>
      <tp t="s">
        <v>#N/A Requesting Data...3686151463</v>
        <stp/>
        <stp>BDP|8856980177663781617</stp>
        <tr r="I76" s="3"/>
        <tr r="I76" s="3"/>
        <tr r="I76" s="3"/>
      </tp>
      <tp t="s">
        <v>#N/A Requesting Data...3812962640</v>
        <stp/>
        <stp>BDP|7997121211304347080</stp>
        <tr r="Q17" s="3"/>
      </tp>
      <tp t="s">
        <v>#N/A Requesting Data...4073883513</v>
        <stp/>
        <stp>BDP|7367404325332566029</stp>
        <tr r="AF53" s="3"/>
        <tr r="AF53" s="3"/>
      </tp>
      <tp t="s">
        <v>#N/A Requesting Data...4200435445</v>
        <stp/>
        <stp>BDP|3793736577890590070</stp>
        <tr r="AT43" s="3"/>
        <tr r="AT43" s="3"/>
        <tr r="AT43" s="3"/>
        <tr r="AT61" s="3"/>
        <tr r="AT61" s="3"/>
        <tr r="AT61" s="3"/>
        <tr r="AT69" s="3"/>
        <tr r="AT69" s="3"/>
        <tr r="AT69" s="3"/>
        <tr r="AT77" s="3"/>
        <tr r="AT77" s="3"/>
        <tr r="AT77" s="3"/>
      </tp>
      <tp t="s">
        <v>#N/A Requesting Data...4121754684</v>
        <stp/>
        <stp>BDP|8057436141278689357</stp>
        <tr r="BC140" s="2"/>
      </tp>
      <tp t="s">
        <v>#N/A Requesting Data...4279075432</v>
        <stp/>
        <stp>BDP|1469199228282595315</stp>
        <tr r="H63" s="3"/>
        <tr r="H63" s="3"/>
        <tr r="H63" s="3"/>
        <tr r="H90" s="3"/>
        <tr r="H90" s="3"/>
        <tr r="H90" s="3"/>
      </tp>
      <tp t="s">
        <v>#N/A Requesting Data...2946131453</v>
        <stp/>
        <stp>BDP|9040186269858180513</stp>
        <tr r="H87" s="5"/>
      </tp>
      <tp t="s">
        <v>#N/A Requesting Data...4276974421</v>
        <stp/>
        <stp>BDP|7899178367064882719</stp>
        <tr r="H83" s="1"/>
        <tr r="H83" s="1"/>
      </tp>
      <tp t="s">
        <v>#N/A Requesting Data...2738205322</v>
        <stp/>
        <stp>BDP|6566596649182262667</stp>
        <tr r="V142" s="1"/>
        <tr r="V204" s="1"/>
        <tr r="V32" s="1"/>
      </tp>
      <tp t="s">
        <v>#N/A Requesting Data...3597746090</v>
        <stp/>
        <stp>BDP|3730776156625045774</stp>
        <tr r="AD205" s="2"/>
        <tr r="AD205" s="2"/>
        <tr r="AD205" s="2"/>
        <tr r="AD206" s="2"/>
        <tr r="AD206" s="2"/>
        <tr r="AD206" s="2"/>
      </tp>
      <tp t="s">
        <v>#N/A Requesting Data...3995471019</v>
        <stp/>
        <stp>BDP|7289316965011681015</stp>
        <tr r="H51" s="1"/>
        <tr r="H51" s="1"/>
      </tp>
      <tp t="s">
        <v>#N/A Requesting Data...4281591296</v>
        <stp/>
        <stp>BDP|5220205690689004435</stp>
        <tr r="AS72" s="3"/>
        <tr r="AS72" s="3"/>
        <tr r="AS72" s="3"/>
        <tr r="AS83" s="3"/>
        <tr r="AS83" s="3"/>
        <tr r="AS83" s="3"/>
        <tr r="AS92" s="3"/>
        <tr r="AS92" s="3"/>
        <tr r="AS92" s="3"/>
      </tp>
      <tp t="s">
        <v>#N/A Requesting Data...3515152677</v>
        <stp/>
        <stp>BDP|3400193444516964317</stp>
        <tr r="W131" s="1"/>
        <tr r="W26" s="1"/>
      </tp>
      <tp t="s">
        <v>#N/A Requesting Data...3940443773</v>
        <stp/>
        <stp>BDP|2617441217374261063</stp>
        <tr r="Y164" s="1"/>
      </tp>
      <tp t="s">
        <v>#N/A Requesting Data...3096403347</v>
        <stp/>
        <stp>BDP|8056349875508449734</stp>
        <tr r="K201" s="2"/>
        <tr r="K201" s="2"/>
        <tr r="K201" s="2"/>
      </tp>
      <tp t="s">
        <v>#N/A Requesting Data...4034114730</v>
        <stp/>
        <stp>BDP|6138302066663598344</stp>
        <tr r="AO15" s="3"/>
        <tr r="AO15" s="3"/>
        <tr r="AO15" s="3"/>
      </tp>
      <tp t="s">
        <v>#N/A Requesting Data...2490092835</v>
        <stp/>
        <stp>BDP|2245236960892688718</stp>
        <tr r="X95" s="1"/>
      </tp>
      <tp t="s">
        <v>#N/A Requesting Data...2146488340</v>
        <stp/>
        <stp>BDP|3806076000496017699</stp>
        <tr r="AV103" s="3"/>
        <tr r="AV103" s="3"/>
      </tp>
      <tp t="s">
        <v>#N/A Requesting Data...2213295926</v>
        <stp/>
        <stp>BDP|5651592169870892589</stp>
        <tr r="M95" s="1"/>
        <tr r="M95" s="1"/>
      </tp>
      <tp t="s">
        <v>#N/A Requesting Data...3444611694</v>
        <stp/>
        <stp>BDP|1160542885599646605</stp>
        <tr r="Q53" s="3"/>
      </tp>
      <tp t="s">
        <v>#N/A Requesting Data...3986313052</v>
        <stp/>
        <stp>BDP|1720021712742147105</stp>
        <tr r="AO72" s="3"/>
        <tr r="AO72" s="3"/>
        <tr r="AO72" s="3"/>
        <tr r="AO83" s="3"/>
        <tr r="AO83" s="3"/>
        <tr r="AO83" s="3"/>
        <tr r="AO92" s="3"/>
        <tr r="AO92" s="3"/>
        <tr r="AO92" s="3"/>
      </tp>
      <tp t="s">
        <v>#N/A Requesting Data...4012824911</v>
        <stp/>
        <stp>BDP|9952224389777364775</stp>
        <tr r="N104" s="2"/>
        <tr r="N104" s="2"/>
        <tr r="N104" s="2"/>
      </tp>
      <tp t="s">
        <v>#N/A Requesting Data...4216540541</v>
        <stp/>
        <stp>BDP|7907410162334459283</stp>
        <tr r="AM105" s="3"/>
        <tr r="AM105" s="3"/>
        <tr r="AM105" s="3"/>
        <tr r="AM31" s="3"/>
        <tr r="AM31" s="3"/>
        <tr r="AM31" s="3"/>
      </tp>
      <tp t="s">
        <v>#N/A Requesting Data...2435364043</v>
        <stp/>
        <stp>BDP|6503326684477509907</stp>
        <tr r="AD24" s="1"/>
      </tp>
      <tp t="s">
        <v>#N/A Requesting Data...3226381017</v>
        <stp/>
        <stp>BDP|9560105601708454365</stp>
        <tr r="J139" s="2"/>
      </tp>
      <tp t="s">
        <v>#N/A Requesting Data...2523274824</v>
        <stp/>
        <stp>BDP|2941897592673067344</stp>
        <tr r="AM98" s="3"/>
        <tr r="AM98" s="3"/>
        <tr r="AM98" s="3"/>
      </tp>
      <tp t="s">
        <v>#N/A Requesting Data...3739565010</v>
        <stp/>
        <stp>BDP|4443253277652736075</stp>
        <tr r="AE27" s="1"/>
      </tp>
      <tp t="s">
        <v>#N/A Requesting Data...2228471084</v>
        <stp/>
        <stp>BDP|7528750887848096314</stp>
        <tr r="Q58" s="3"/>
        <tr r="Q71" s="3"/>
      </tp>
      <tp t="s">
        <v>#N/A N/A</v>
        <stp/>
        <stp>BDP|1383635665774591664</stp>
        <tr r="N69" s="1"/>
      </tp>
      <tp t="s">
        <v>#N/A Requesting Data...3419247401</v>
        <stp/>
        <stp>BDP|4039314741052393258</stp>
        <tr r="W102" s="2"/>
      </tp>
      <tp t="s">
        <v>#N/A Requesting Data...4086358064</v>
        <stp/>
        <stp>BDP|1068735585749695475</stp>
        <tr r="H143" s="1"/>
      </tp>
      <tp t="s">
        <v>#N/A Requesting Data...3969425462</v>
        <stp/>
        <stp>BDP|1774716844937316662</stp>
        <tr r="AG8" s="2"/>
        <tr r="AG8" s="2"/>
        <tr r="AG8" s="2"/>
      </tp>
      <tp t="s">
        <v>#N/A Requesting Data...3554388172</v>
        <stp/>
        <stp>BDP|7193689227516163689</stp>
        <tr r="Q53" s="1"/>
      </tp>
      <tp t="s">
        <v>#N/A Requesting Data...4163821533</v>
        <stp/>
        <stp>BDP|2726052354027580344</stp>
        <tr r="E10" s="2"/>
        <tr r="E40" s="2"/>
        <tr r="E178" s="2"/>
        <tr r="E179" s="2"/>
      </tp>
      <tp t="s">
        <v>#N/A Requesting Data...2368656183</v>
        <stp/>
        <stp>BDP|4062660436922215052</stp>
        <tr r="AL209" s="1"/>
      </tp>
      <tp t="s">
        <v>#N/A Requesting Data...2155762891</v>
        <stp/>
        <stp>BDP|7753982815058991441</stp>
        <tr r="AQ27" s="3"/>
        <tr r="AQ27" s="3"/>
        <tr r="AQ27" s="3"/>
      </tp>
      <tp t="s">
        <v>#N/A Requesting Data...3767331552</v>
        <stp/>
        <stp>BDP|8684010524030739934</stp>
        <tr r="L146" s="2"/>
        <tr r="L146" s="2"/>
        <tr r="L146" s="2"/>
      </tp>
      <tp t="s">
        <v>#N/A Requesting Data...3109258383</v>
        <stp/>
        <stp>BDP|9330931578352980668</stp>
        <tr r="AQ46" s="3"/>
        <tr r="AQ46" s="3"/>
        <tr r="AQ46" s="3"/>
      </tp>
      <tp t="s">
        <v>#N/A Requesting Data...3863410107</v>
        <stp/>
        <stp>BDP|1351001027428430872</stp>
        <tr r="AV182" s="2"/>
        <tr r="AV182" s="2"/>
      </tp>
      <tp t="s">
        <v>#N/A Requesting Data...3952609861</v>
        <stp/>
        <stp>BDP|8264367556134377967</stp>
        <tr r="AE12" s="1"/>
        <tr r="AE128" s="1"/>
      </tp>
      <tp t="s">
        <v>#N/A Requesting Data...2397504772</v>
        <stp/>
        <stp>BDP|1610561767441052002</stp>
        <tr r="AJ140" s="2"/>
      </tp>
      <tp t="s">
        <v>#N/A Requesting Data...3418413310</v>
        <stp/>
        <stp>BDP|1391174800730399300</stp>
        <tr r="AC20" s="3"/>
        <tr r="AC20" s="3"/>
        <tr r="AC20" s="3"/>
        <tr r="AC40" s="3"/>
        <tr r="AC40" s="3"/>
        <tr r="AC40" s="3"/>
        <tr r="AC44" s="3"/>
        <tr r="AC44" s="3"/>
        <tr r="AC44" s="3"/>
      </tp>
      <tp t="s">
        <v>#N/A Requesting Data...3591257601</v>
        <stp/>
        <stp>BDP|3804687427397641363</stp>
        <tr r="H78" s="1"/>
      </tp>
      <tp t="s">
        <v>#N/A Requesting Data...4073426302</v>
        <stp/>
        <stp>BDP|2917285323070117147</stp>
        <tr r="AI56" s="2"/>
        <tr r="AI98" s="2"/>
      </tp>
      <tp t="s">
        <v>#N/A Requesting Data...3119040150</v>
        <stp/>
        <stp>BDP|5667711743122167725</stp>
        <tr r="Q106" s="5"/>
        <tr r="Q64" s="5"/>
      </tp>
      <tp t="s">
        <v>#N/A Requesting Data...2804773793</v>
        <stp/>
        <stp>BDP|7909247401320333682</stp>
        <tr r="AK76" s="3"/>
        <tr r="AK76" s="3"/>
        <tr r="AK76" s="3"/>
      </tp>
      <tp t="s">
        <v>#N/A Requesting Data...4019199298</v>
        <stp/>
        <stp>BDP|5666235005417748306</stp>
        <tr r="W39" s="1"/>
      </tp>
      <tp t="s">
        <v>#N/A Requesting Data...3449368212</v>
        <stp/>
        <stp>BDP|2385247871990380428</stp>
        <tr r="AR133" s="2"/>
      </tp>
      <tp t="s">
        <v>#N/A Requesting Data...3822121761</v>
        <stp/>
        <stp>BDP|4937090017746407042</stp>
        <tr r="Q32" s="1"/>
        <tr r="Q142" s="1"/>
        <tr r="Q204" s="1"/>
      </tp>
      <tp t="s">
        <v>#N/A Requesting Data...3988441209</v>
        <stp/>
        <stp>BDP|7181509116690717070</stp>
        <tr r="L16" s="1"/>
        <tr r="L16" s="1"/>
        <tr r="L175" s="1"/>
        <tr r="L175" s="1"/>
        <tr r="AS16" s="1"/>
        <tr r="AS175" s="1"/>
      </tp>
      <tp t="s">
        <v>#N/A Requesting Data...3199836765</v>
        <stp/>
        <stp>BDP|4385254113780243409</stp>
        <tr r="V43" s="1"/>
      </tp>
      <tp t="s">
        <v>#N/A Requesting Data...3115453288</v>
        <stp/>
        <stp>BDP|4560967002508028660</stp>
        <tr r="H34" s="1"/>
        <tr r="H138" s="1"/>
        <tr r="H200" s="1"/>
      </tp>
      <tp t="s">
        <v>#N/A Requesting Data...1711184126</v>
        <stp/>
        <stp>BDP|8613721962068626249</stp>
        <tr r="N183" s="1"/>
        <tr r="N28" s="1"/>
      </tp>
      <tp t="s">
        <v>#N/A Requesting Data...1976671188</v>
        <stp/>
        <stp>BDP|6341757506167767538</stp>
        <tr r="K12" s="2"/>
        <tr r="K12" s="2"/>
      </tp>
      <tp t="s">
        <v>#N/A Requesting Data...3264335797</v>
        <stp/>
        <stp>BDP|8046307795229782865</stp>
        <tr r="H179" s="1"/>
        <tr r="H179" s="1"/>
      </tp>
      <tp t="s">
        <v>#N/A Requesting Data...3309141438</v>
        <stp/>
        <stp>BDP|3519709176949292954</stp>
        <tr r="V72" s="3"/>
        <tr r="V83" s="3"/>
        <tr r="V92" s="3"/>
      </tp>
      <tp t="s">
        <v>#N/A Requesting Data...3397400747</v>
        <stp/>
        <stp>BDP|2232024032672363058</stp>
        <tr r="AO84" s="1"/>
      </tp>
      <tp t="s">
        <v>#N/A Requesting Data...2778614134</v>
        <stp/>
        <stp>BDP|6685000850472558276</stp>
        <tr r="M41" s="3"/>
        <tr r="M41" s="3"/>
        <tr r="M41" s="3"/>
        <tr r="M42" s="3"/>
        <tr r="M42" s="3"/>
        <tr r="M42" s="3"/>
        <tr r="M33" s="3"/>
        <tr r="M33" s="3"/>
        <tr r="M33" s="3"/>
        <tr r="M50" s="3"/>
        <tr r="M50" s="3"/>
        <tr r="M50" s="3"/>
        <tr r="M60" s="3"/>
        <tr r="M60" s="3"/>
        <tr r="M60" s="3"/>
        <tr r="M75" s="3"/>
        <tr r="M75" s="3"/>
        <tr r="M75" s="3"/>
      </tp>
      <tp t="s">
        <v>#N/A Requesting Data...3269311169</v>
        <stp/>
        <stp>BDP|5209067134923646624</stp>
        <tr r="AF58" s="3"/>
        <tr r="AF58" s="3"/>
        <tr r="AF71" s="3"/>
        <tr r="AF71" s="3"/>
      </tp>
      <tp t="s">
        <v>#N/A Requesting Data...3244859464</v>
        <stp/>
        <stp>BDP|7959867168938431276</stp>
        <tr r="E144" s="2"/>
      </tp>
      <tp t="s">
        <v>#N/A Requesting Data...2149156569</v>
        <stp/>
        <stp>BDP|2285728961385470515</stp>
        <tr r="M25" s="1"/>
        <tr r="M25" s="1"/>
      </tp>
      <tp t="s">
        <v>#N/A Requesting Data...2343141594</v>
        <stp/>
        <stp>BDP|3551394604740858342</stp>
        <tr r="W33" s="2"/>
      </tp>
      <tp t="s">
        <v>#N/A Requesting Data...3606767613</v>
        <stp/>
        <stp>BDP|1323578915724458218</stp>
        <tr r="W206" s="1"/>
      </tp>
      <tp t="s">
        <v>#N/A Requesting Data...3171172919</v>
        <stp/>
        <stp>BDP|6150612667573779645</stp>
        <tr r="W53" s="2"/>
      </tp>
      <tp t="s">
        <v>#N/A N/A</v>
        <stp/>
        <stp>BDP|1226330105979581850</stp>
        <tr r="D9" s="10"/>
      </tp>
      <tp t="s">
        <v>#N/A Requesting Data...3632137688</v>
        <stp/>
        <stp>BDP|4288436816896238416</stp>
        <tr r="AL11" s="1"/>
        <tr r="AL135" s="1"/>
      </tp>
      <tp t="s">
        <v>#N/A Requesting Data...3792151167</v>
        <stp/>
        <stp>BDP|2093649163488315906</stp>
        <tr r="Q98" s="1"/>
        <tr r="Q99" s="1"/>
        <tr r="Q109" s="1"/>
        <tr r="Q161" s="1"/>
      </tp>
      <tp t="s">
        <v>#N/A Requesting Data...2650962459</v>
        <stp/>
        <stp>BDP|2262477222807727049</stp>
        <tr r="X46" s="1"/>
      </tp>
      <tp t="s">
        <v>#N/A N/A</v>
        <stp/>
        <stp>BDP|5178130516222700477</stp>
        <tr r="J25" s="1"/>
      </tp>
      <tp t="s">
        <v>#N/A Requesting Data...3737081413</v>
        <stp/>
        <stp>BDP|2310187081109846166</stp>
        <tr r="Z102" s="1"/>
        <tr r="Z108" s="1"/>
      </tp>
      <tp t="s">
        <v>#N/A Requesting Data...3102627760</v>
        <stp/>
        <stp>BDP|2414096574223425592</stp>
        <tr r="AS132" s="1"/>
      </tp>
      <tp t="s">
        <v>#N/A Requesting Data...1957136175</v>
        <stp/>
        <stp>BDP|6366016610177341350</stp>
        <tr r="AH11" s="3"/>
        <tr r="AH11" s="3"/>
        <tr r="AH11" s="3"/>
      </tp>
      <tp t="s">
        <v>#N/A Requesting Data...3881004931</v>
        <stp/>
        <stp>BDP|6075442003665779440</stp>
        <tr r="Q23" s="2"/>
        <tr r="Q95" s="2"/>
        <tr r="Q156" s="2"/>
        <tr r="Q225" s="2"/>
      </tp>
      <tp t="s">
        <v>#N/A Requesting Data...3652943845</v>
        <stp/>
        <stp>BDP|3821986028939434289</stp>
        <tr r="AV151" s="2"/>
        <tr r="AV151" s="2"/>
        <tr r="AV151" s="2"/>
      </tp>
      <tp t="s">
        <v>#N/A Requesting Data...3283141580</v>
        <stp/>
        <stp>BDP|6490751850291145656</stp>
        <tr r="E146" s="2"/>
      </tp>
      <tp t="s">
        <v>#N/A Requesting Data...3069648385</v>
        <stp/>
        <stp>BDP|7179609302497379555</stp>
        <tr r="H70" s="1"/>
        <tr r="H70" s="1"/>
      </tp>
      <tp t="s">
        <v>#N/A Requesting Data...3069183983</v>
        <stp/>
        <stp>BDP|9326577180883428454</stp>
        <tr r="AK158" s="1"/>
        <tr r="AK158" s="1"/>
        <tr r="AK158" s="1"/>
        <tr r="AK41" s="1"/>
        <tr r="AK41" s="1"/>
        <tr r="AK41" s="1"/>
      </tp>
      <tp t="s">
        <v>#N/A Requesting Data...3972617523</v>
        <stp/>
        <stp>BDP|9623114181456687551</stp>
        <tr r="M152" s="2"/>
        <tr r="M152" s="2"/>
        <tr r="M152" s="2"/>
      </tp>
      <tp t="s">
        <v>#N/A Requesting Data...4013989458</v>
        <stp/>
        <stp>BDP|8017777551531510869</stp>
        <tr r="AF130" s="2"/>
        <tr r="AF130" s="2"/>
        <tr r="AF130" s="2"/>
      </tp>
      <tp t="s">
        <v>#N/A Requesting Data...3743561708</v>
        <stp/>
        <stp>BDP|5549744407498087936</stp>
        <tr r="K104" s="2"/>
        <tr r="K104" s="2"/>
        <tr r="K104" s="2"/>
      </tp>
      <tp t="s">
        <v>#N/A Requesting Data...4136609438</v>
        <stp/>
        <stp>BDP|3247956987101615038</stp>
        <tr r="AN55" s="2"/>
      </tp>
      <tp t="s">
        <v>#N/A Requesting Data...2283780131</v>
        <stp/>
        <stp>BDP|4283613694710131832</stp>
        <tr r="H167" s="1"/>
      </tp>
      <tp t="s">
        <v>#N/A Requesting Data...3845415794</v>
        <stp/>
        <stp>BDP|7694713623667358624</stp>
        <tr r="AG128" s="2"/>
        <tr r="AG128" s="2"/>
        <tr r="AG128" s="2"/>
        <tr r="AG227" s="2"/>
        <tr r="AG227" s="2"/>
        <tr r="AG227" s="2"/>
      </tp>
      <tp t="s">
        <v>#N/A Requesting Data...2597486407</v>
        <stp/>
        <stp>BDP|5590133823351243420</stp>
        <tr r="AN46" s="2"/>
        <tr r="AN89" s="2"/>
      </tp>
      <tp t="s">
        <v>#N/A Requesting Data...3667012005</v>
        <stp/>
        <stp>BDP|7818577304263693280</stp>
        <tr r="AL167" s="1"/>
      </tp>
      <tp t="s">
        <v>#N/A Requesting Data...3070428060</v>
        <stp/>
        <stp>BDP|1073139018247820562</stp>
        <tr r="AL22" s="3"/>
        <tr r="AL22" s="3"/>
        <tr r="AL22" s="3"/>
      </tp>
      <tp t="s">
        <v>#N/A Requesting Data...3924550302</v>
        <stp/>
        <stp>BDP|4498437768590854522</stp>
        <tr r="Q97" s="3"/>
      </tp>
      <tp t="s">
        <v>#N/A Requesting Data...3965557472</v>
        <stp/>
        <stp>BDP|5957399130106432010</stp>
        <tr r="J38" s="3"/>
        <tr r="J38" s="3"/>
        <tr r="J38" s="3"/>
      </tp>
      <tp t="s">
        <v>#N/A Requesting Data...4267291524</v>
        <stp/>
        <stp>BDP|6115003240722231368</stp>
        <tr r="AL14" s="1"/>
        <tr r="AL59" s="1"/>
      </tp>
      <tp t="s">
        <v>#N/A Requesting Data...4237151885</v>
        <stp/>
        <stp>BDP|9384033306212131824</stp>
        <tr r="W22" s="1"/>
      </tp>
      <tp t="s">
        <v>#N/A Requesting Data...4277697924</v>
        <stp/>
        <stp>BDP|8395603678578689289</stp>
        <tr r="BC130" s="2"/>
      </tp>
      <tp t="s">
        <v>#N/A Requesting Data...3867371525</v>
        <stp/>
        <stp>BDP|5936105621931868457</stp>
        <tr r="X155" s="1"/>
        <tr r="X88" s="1"/>
      </tp>
      <tp t="s">
        <v>#N/A Requesting Data...4149622395</v>
        <stp/>
        <stp>BDP|6222025017746035223</stp>
        <tr r="AL58" s="3"/>
        <tr r="AL58" s="3"/>
        <tr r="AL58" s="3"/>
        <tr r="AL71" s="3"/>
        <tr r="AL71" s="3"/>
        <tr r="AL71" s="3"/>
      </tp>
      <tp t="s">
        <v>#N/A Requesting Data...3166097982</v>
        <stp/>
        <stp>BDP|1930013342183881579</stp>
        <tr r="AQ24" s="3"/>
        <tr r="AQ24" s="3"/>
        <tr r="AQ24" s="3"/>
        <tr r="AQ79" s="3"/>
        <tr r="AQ79" s="3"/>
        <tr r="AQ79" s="3"/>
      </tp>
      <tp t="s">
        <v>#N/A Requesting Data...1745119569</v>
        <stp/>
        <stp>BDP|8056357591137696679</stp>
        <tr r="K93" s="3"/>
      </tp>
      <tp t="s">
        <v>#N/A Requesting Data...3985595575</v>
        <stp/>
        <stp>BDP|6151946783342470674</stp>
        <tr r="AQ100" s="3"/>
        <tr r="AQ100" s="3"/>
        <tr r="AQ100" s="3"/>
        <tr r="AQ85" s="3"/>
        <tr r="AQ85" s="3"/>
        <tr r="AQ85" s="3"/>
      </tp>
      <tp t="s">
        <v>#N/A Requesting Data...4212991804</v>
        <stp/>
        <stp>BDP|5201661074486616131</stp>
        <tr r="AC28" s="2"/>
        <tr r="AC28" s="2"/>
      </tp>
      <tp t="s">
        <v>#N/A Requesting Data...3097051061</v>
        <stp/>
        <stp>BDP|9247380898260755007</stp>
        <tr r="AA121" s="1"/>
        <tr r="AA49" s="1"/>
      </tp>
      <tp t="s">
        <v>#N/A Requesting Data...3079558171</v>
        <stp/>
        <stp>BDP|6867500733461919277</stp>
        <tr r="W44" s="2"/>
      </tp>
      <tp t="s">
        <v>#N/A Requesting Data...3916643322</v>
        <stp/>
        <stp>BDP|4753085609355301204</stp>
        <tr r="V16" s="3"/>
      </tp>
      <tp t="s">
        <v>#N/A Requesting Data...3556740073</v>
        <stp/>
        <stp>BDP|4093032872905668523</stp>
        <tr r="AU64" s="1"/>
        <tr r="AU64" s="1"/>
        <tr r="AU64" s="1"/>
      </tp>
      <tp t="s">
        <v>#N/A Requesting Data...1910277444</v>
        <stp/>
        <stp>BDP|3843402975136137593</stp>
        <tr r="I56" s="1"/>
      </tp>
      <tp t="s">
        <v>#N/A Requesting Data...3435043802</v>
        <stp/>
        <stp>BDP|8747405574671639902</stp>
        <tr r="J32" s="5"/>
      </tp>
      <tp t="s">
        <v>#N/A N/A</v>
        <stp/>
        <stp>BDP|8505130805278234247</stp>
        <tr r="AD103" s="1"/>
        <tr r="AD104" s="1"/>
        <tr r="AD110" s="1"/>
        <tr r="AD117" s="1"/>
        <tr r="AD181" s="1"/>
      </tp>
      <tp t="s">
        <v>#N/A Requesting Data...3728409558</v>
        <stp/>
        <stp>BDP|28104276976259945</stp>
        <tr r="AD186" s="1"/>
      </tp>
      <tp t="s">
        <v>#N/A Requesting Data...2654562654</v>
        <stp/>
        <stp>BDP|86451204605834860</stp>
        <tr r="AK44" s="1"/>
        <tr r="AK44" s="1"/>
        <tr r="AK44" s="1"/>
      </tp>
      <tp t="s">
        <v>#N/A Requesting Data...2631287958</v>
        <stp/>
        <stp>BDP|87398469239474589</stp>
        <tr r="AK205" s="2"/>
        <tr r="AK205" s="2"/>
        <tr r="AK205" s="2"/>
        <tr r="AK206" s="2"/>
        <tr r="AK206" s="2"/>
        <tr r="AK206" s="2"/>
      </tp>
      <tp t="s">
        <v>#N/A Requesting Data...2691031654</v>
        <stp/>
        <stp>BDP|89180256199650414</stp>
        <tr r="L98" s="3"/>
      </tp>
      <tp t="s">
        <v>#N/A Requesting Data...4076269321</v>
        <stp/>
        <stp>BDP|19800127931318373</stp>
        <tr r="AQ76" s="3"/>
        <tr r="AQ76" s="3"/>
        <tr r="AQ76" s="3"/>
      </tp>
    </main>
    <main first="bofaddin.rtdserver">
      <tp t="s">
        <v>#N/A Requesting Data...3943686012</v>
        <stp/>
        <stp>BDP|90865577067137008</stp>
        <tr r="AU39" s="2"/>
        <tr r="AU39" s="2"/>
        <tr r="AU39" s="2"/>
        <tr r="AU72" s="2"/>
        <tr r="AU72" s="2"/>
        <tr r="AU72" s="2"/>
      </tp>
      <tp t="s">
        <v>#N/A Requesting Data...2405572381</v>
        <stp/>
        <stp>BDP|60992746606935399</stp>
        <tr r="F48" s="3"/>
      </tp>
      <tp t="s">
        <v>#N/A Requesting Data...2486051087</v>
        <stp/>
        <stp>BDP|27066444378660480</stp>
        <tr r="AI24" s="3"/>
        <tr r="AI24" s="3"/>
        <tr r="AI24" s="3"/>
        <tr r="AI79" s="3"/>
        <tr r="AI79" s="3"/>
        <tr r="AI79" s="3"/>
      </tp>
      <tp t="s">
        <v>#N/A Requesting Data...2983425747</v>
        <stp/>
        <stp>BDP|19885406300379043</stp>
        <tr r="BC213" s="2"/>
        <tr r="BC214" s="2"/>
      </tp>
      <tp t="s">
        <v>#N/A Requesting Data...4236545038</v>
        <stp/>
        <stp>BDP|76811744060619779</stp>
        <tr r="AO170" s="2"/>
      </tp>
      <tp t="s">
        <v>#N/A Requesting Data...3913864001</v>
        <stp/>
        <stp>BDP|91685557931934809</stp>
        <tr r="M144" s="2"/>
        <tr r="M144" s="2"/>
      </tp>
      <tp t="s">
        <v>#N/A Requesting Data...4041118632</v>
        <stp/>
        <stp>BDP|92075456909790614</stp>
        <tr r="F54" s="3"/>
      </tp>
      <tp t="s">
        <v>#N/A Requesting Data...1727549166</v>
        <stp/>
        <stp>BDP|96663581240378470</stp>
        <tr r="Y16" s="5"/>
        <tr r="Y16" s="5"/>
        <tr r="Y16" s="5"/>
      </tp>
      <tp t="s">
        <v>#N/A Requesting Data...3780132919</v>
        <stp/>
        <stp>BDP|35659998527108215</stp>
        <tr r="Q41" s="2"/>
        <tr r="Q75" s="2"/>
        <tr r="Q115" s="2"/>
        <tr r="Q138" s="2"/>
        <tr r="Q200" s="2"/>
      </tp>
      <tp t="s">
        <v>#N/A Requesting Data...4149889516</v>
        <stp/>
        <stp>BDP|51305580949242887</stp>
        <tr r="Q114" s="2"/>
        <tr r="Q212" s="2"/>
        <tr r="Q215" s="2"/>
      </tp>
      <tp t="s">
        <v>#N/A Requesting Data...4087962169</v>
        <stp/>
        <stp>BDP|75405884774399542</stp>
        <tr r="Q47" s="3"/>
        <tr r="Q73" s="3"/>
        <tr r="Q96" s="3"/>
      </tp>
      <tp t="s">
        <v>#N/A Requesting Data...4095131962</v>
        <stp/>
        <stp>BDP|69407915231693924</stp>
        <tr r="AI15" s="3"/>
        <tr r="AI15" s="3"/>
        <tr r="AI15" s="3"/>
      </tp>
      <tp t="s">
        <v>#N/A Requesting Data...3658385273</v>
        <stp/>
        <stp>BDP|88780077305376862</stp>
        <tr r="K124" s="2"/>
        <tr r="K124" s="2"/>
        <tr r="K124" s="2"/>
        <tr r="K188" s="2"/>
        <tr r="K188" s="2"/>
        <tr r="K188" s="2"/>
        <tr r="K189" s="2"/>
        <tr r="K189" s="2"/>
        <tr r="K189" s="2"/>
      </tp>
      <tp t="s">
        <v>#N/A Requesting Data...3910968472</v>
        <stp/>
        <stp>BDP|64338722978164562</stp>
        <tr r="V157" s="2"/>
      </tp>
      <tp t="s">
        <v>#N/A Requesting Data...3037721377</v>
        <stp/>
        <stp>BDP|41463853814660943</stp>
        <tr r="AA68" s="1"/>
      </tp>
      <tp t="s">
        <v>#N/A Requesting Data...3232842193</v>
        <stp/>
        <stp>BDP|30401251568486675</stp>
        <tr r="F112" s="5"/>
        <tr r="F38" s="5"/>
        <tr r="F61" s="5"/>
      </tp>
      <tp t="s">
        <v>#N/A Requesting Data...2661155663</v>
        <stp/>
        <stp>BDP|41888378258648870</stp>
        <tr r="X118" s="1"/>
        <tr r="X184" s="1"/>
      </tp>
      <tp t="s">
        <v>#N/A Requesting Data...3889719149</v>
        <stp/>
        <stp>BDP|39304324648507692</stp>
        <tr r="AE11" s="1"/>
        <tr r="AE135" s="1"/>
      </tp>
      <tp t="s">
        <v>#N/A Requesting Data...3381415553</v>
        <stp/>
        <stp>BDP|94389234498228777</stp>
        <tr r="L76" s="3"/>
      </tp>
      <tp t="s">
        <v>#N/A Requesting Data...3880007132</v>
        <stp/>
        <stp>BDP|58128196092625440</stp>
        <tr r="Q6" s="2"/>
      </tp>
      <tp t="s">
        <v>#N/A Requesting Data...2371124590</v>
        <stp/>
        <stp>BDP|74410300598390222</stp>
        <tr r="Y41" s="5"/>
        <tr r="Y41" s="5"/>
        <tr r="Y41" s="5"/>
      </tp>
    </main>
    <main first="bofaddin.rtdserver">
      <tp t="s">
        <v>#N/A Requesting Data...2131905746</v>
        <stp/>
        <stp>BDP|35520999398612598</stp>
        <tr r="AK91" s="2"/>
        <tr r="AK91" s="2"/>
        <tr r="AK91" s="2"/>
      </tp>
      <tp t="s">
        <v>#N/A Requesting Data...4011234310</v>
        <stp/>
        <stp>BDP|84534522277857184</stp>
        <tr r="V210" s="2"/>
        <tr r="V22" s="2"/>
        <tr r="V211" s="2"/>
      </tp>
      <tp t="s">
        <v>#N/A Requesting Data...2146462901</v>
        <stp/>
        <stp>BDP|80486431321609762</stp>
        <tr r="H23" s="3"/>
        <tr r="H23" s="3"/>
        <tr r="H23" s="3"/>
      </tp>
      <tp t="s">
        <v>#N/A Requesting Data...3147997029</v>
        <stp/>
        <stp>BDP|49886168679141687</stp>
        <tr r="AF9" s="3"/>
        <tr r="AF9" s="3"/>
      </tp>
    </main>
    <main first="bofaddin.rtdserver">
      <tp t="s">
        <v>#N/A Requesting Data...1966746071</v>
        <stp/>
        <stp>BDP|66171265083961477</stp>
        <tr r="Q37" s="5"/>
      </tp>
      <tp t="s">
        <v>#N/A Requesting Data...3880100275</v>
        <stp/>
        <stp>BDP|73794006395097188</stp>
        <tr r="AG170" s="2"/>
        <tr r="AG170" s="2"/>
        <tr r="AG170" s="2"/>
      </tp>
      <tp t="s">
        <v>#N/A Requesting Data...4251299957</v>
        <stp/>
        <stp>BDP|52732940131045140</stp>
        <tr r="AU104" s="2"/>
        <tr r="AU104" s="2"/>
        <tr r="AU104" s="2"/>
      </tp>
      <tp t="s">
        <v>#N/A Requesting Data...3182132156</v>
        <stp/>
        <stp>BDP|90412873662641200</stp>
        <tr r="W146" s="2"/>
      </tp>
      <tp t="s">
        <v>#N/A Requesting Data...3869788388</v>
        <stp/>
        <stp>BDP|19803260715167857</stp>
        <tr r="BC49" s="3"/>
      </tp>
      <tp t="s">
        <v>#N/A Requesting Data...1973022754</v>
        <stp/>
        <stp>BDP|21683089249438414</stp>
        <tr r="AJ17" s="3"/>
        <tr r="AJ17" s="3"/>
        <tr r="AJ17" s="3"/>
      </tp>
      <tp t="s">
        <v>#N/A Requesting Data...4170549884</v>
        <stp/>
        <stp>BDP|15147135982699350</stp>
        <tr r="AF145" s="2"/>
        <tr r="AF145" s="2"/>
      </tp>
      <tp t="s">
        <v>#N/A Requesting Data...4168847292</v>
        <stp/>
        <stp>BDP|10339929413370161</stp>
        <tr r="AO87" s="2"/>
        <tr r="AO143" s="2"/>
      </tp>
      <tp t="s">
        <v>#N/A Requesting Data...2334966822</v>
        <stp/>
        <stp>BDP|83193736108014972</stp>
        <tr r="AK19" s="2"/>
        <tr r="AK19" s="2"/>
        <tr r="AK19" s="2"/>
      </tp>
      <tp t="s">
        <v>#N/A Requesting Data...3174259104</v>
        <stp/>
        <stp>BDP|54740247513833281</stp>
        <tr r="AF135" s="2"/>
        <tr r="AF135" s="2"/>
        <tr r="AF135" s="2"/>
      </tp>
      <tp t="s">
        <v>#N/A Requesting Data...2809519548</v>
        <stp/>
        <stp>BDP|83595152956306416</stp>
        <tr r="K35" s="2"/>
        <tr r="K35" s="2"/>
        <tr r="K35" s="2"/>
      </tp>
      <tp t="s">
        <v>#N/A Requesting Data...1885211928</v>
        <stp/>
        <stp>BDP|25277158470569</stp>
        <tr r="H197" s="1"/>
      </tp>
      <tp t="s">
        <v>#N/A Requesting Data...2345547416</v>
        <stp/>
        <stp>BDP|71808992002419649</stp>
        <tr r="E34" s="2"/>
        <tr r="E65" s="2"/>
      </tp>
      <tp t="s">
        <v>#N/A Requesting Data...1871289848</v>
        <stp/>
        <stp>BDP|53130578785894626</stp>
        <tr r="AJ207" s="2"/>
      </tp>
      <tp t="s">
        <v>#N/A Requesting Data...3065372497</v>
        <stp/>
        <stp>BDP|73607024521156092</stp>
        <tr r="AV122" s="2"/>
        <tr r="AV122" s="2"/>
        <tr r="AV183" s="2"/>
        <tr r="AV183" s="2"/>
      </tp>
      <tp t="s">
        <v>#N/A Requesting Data...2137459986</v>
        <stp/>
        <stp>BDP|83332079741587075</stp>
        <tr r="X141" s="1"/>
        <tr r="X203" s="1"/>
        <tr r="X31" s="1"/>
      </tp>
      <tp t="s">
        <v>#N/A Requesting Data...2701804477</v>
        <stp/>
        <stp>BDP|79347256365928629</stp>
        <tr r="BC51" s="2"/>
      </tp>
      <tp t="s">
        <v>#N/A Requesting Data...2623594377</v>
        <stp/>
        <stp>BDP|16943684651144425</stp>
        <tr r="H9" s="3"/>
        <tr r="H9" s="3"/>
        <tr r="H9" s="3"/>
      </tp>
      <tp t="s">
        <v>#N/A Requesting Data...3566232792</v>
        <stp/>
        <stp>BDP|58939618929951523</stp>
        <tr r="AH3" s="2"/>
      </tp>
      <tp t="s">
        <v>#N/A Requesting Data...4143356240</v>
        <stp/>
        <stp>BDP|23958433696342885</stp>
        <tr r="I128" s="2"/>
        <tr r="I227" s="2"/>
      </tp>
      <tp t="s">
        <v>#N/A Requesting Data...3530805513</v>
        <stp/>
        <stp>BDP|25389429116264079</stp>
        <tr r="H174" s="1"/>
        <tr r="H174" s="1"/>
      </tp>
      <tp t="s">
        <v>#N/A Requesting Data...2322601154</v>
        <stp/>
        <stp>BDP|25548967074695105</stp>
        <tr r="J81" s="2"/>
      </tp>
      <tp t="s">
        <v>#N/A Requesting Data...4150206710</v>
        <stp/>
        <stp>BDP|84563667040012536</stp>
        <tr r="Z18" s="1"/>
      </tp>
      <tp t="s">
        <v>#N/A Requesting Data...4178582240</v>
        <stp/>
        <stp>BDP|89491394658325335</stp>
        <tr r="E105" s="3"/>
        <tr r="E31" s="3"/>
      </tp>
      <tp t="s">
        <v>#N/A Requesting Data...2459545654</v>
        <stp/>
        <stp>BDP|32328261947058482</stp>
        <tr r="AS62" s="2"/>
      </tp>
      <tp t="s">
        <v>#N/A Requesting Data...2355102062</v>
        <stp/>
        <stp>BDP|485537122291880318</stp>
        <tr r="AL88" s="3"/>
        <tr r="AL88" s="3"/>
        <tr r="AL88" s="3"/>
      </tp>
      <tp t="s">
        <v>#N/A Requesting Data...3197835519</v>
        <stp/>
        <stp>BDP|512114208920154402</stp>
        <tr r="V172" s="1"/>
      </tp>
      <tp t="s">
        <v>#N/A Requesting Data...2513626297</v>
        <stp/>
        <stp>BDP|858045202083479674</stp>
        <tr r="Q81" s="2"/>
      </tp>
      <tp t="s">
        <v>#N/A Requesting Data...3700028031</v>
        <stp/>
        <stp>BDP|816055020265968290</stp>
        <tr r="AM33" s="3"/>
        <tr r="AM33" s="3"/>
        <tr r="AM33" s="3"/>
        <tr r="AM60" s="3"/>
        <tr r="AM60" s="3"/>
        <tr r="AM60" s="3"/>
        <tr r="AM75" s="3"/>
        <tr r="AM75" s="3"/>
        <tr r="AM75" s="3"/>
        <tr r="AM41" s="3"/>
        <tr r="AM41" s="3"/>
        <tr r="AM41" s="3"/>
        <tr r="AM42" s="3"/>
        <tr r="AM42" s="3"/>
        <tr r="AM42" s="3"/>
        <tr r="AM50" s="3"/>
        <tr r="AM50" s="3"/>
        <tr r="AM50" s="3"/>
      </tp>
      <tp t="s">
        <v>#N/A Requesting Data...4227611652</v>
        <stp/>
        <stp>BDP|533189325794436218</stp>
        <tr r="J124" s="5"/>
        <tr r="J69" s="5"/>
      </tp>
      <tp t="s">
        <v>#N/A Requesting Data...3726442196</v>
        <stp/>
        <stp>BDP|847204577475736551</stp>
        <tr r="AU121" s="1"/>
        <tr r="AU121" s="1"/>
        <tr r="AU121" s="1"/>
        <tr r="AU49" s="1"/>
        <tr r="AU49" s="1"/>
        <tr r="AU49" s="1"/>
      </tp>
      <tp t="s">
        <v>#N/A Requesting Data...3245469846</v>
        <stp/>
        <stp>BDP|299029174392238089</stp>
        <tr r="AU9" s="2"/>
        <tr r="AU9" s="2"/>
        <tr r="AU9" s="2"/>
        <tr r="AU43" s="2"/>
        <tr r="AU43" s="2"/>
        <tr r="AU43" s="2"/>
        <tr r="AU77" s="2"/>
        <tr r="AU77" s="2"/>
        <tr r="AU77" s="2"/>
        <tr r="AU159" s="2"/>
        <tr r="AU159" s="2"/>
        <tr r="AU159" s="2"/>
        <tr r="AU172" s="2"/>
        <tr r="AU172" s="2"/>
        <tr r="AU172" s="2"/>
        <tr r="AU173" s="2"/>
        <tr r="AU173" s="2"/>
        <tr r="AU173" s="2"/>
      </tp>
      <tp t="s">
        <v>#N/A Requesting Data...4210030068</v>
        <stp/>
        <stp>BDP|573634709330674371</stp>
        <tr r="AR52" s="3"/>
        <tr r="AR52" s="3"/>
        <tr r="AR52" s="3"/>
      </tp>
      <tp t="s">
        <v>#N/A Requesting Data...4129540069</v>
        <stp/>
        <stp>BDP|393966068798350213</stp>
        <tr r="AD168" s="2"/>
        <tr r="AD168" s="2"/>
        <tr r="AD168" s="2"/>
        <tr r="AD169" s="2"/>
        <tr r="AD169" s="2"/>
        <tr r="AD169" s="2"/>
      </tp>
      <tp t="s">
        <v>#N/A Requesting Data...2888860610</v>
        <stp/>
        <stp>BDP|929285079853087375</stp>
        <tr r="AP55" s="2"/>
      </tp>
      <tp t="s">
        <v>#N/A Requesting Data...3243277492</v>
        <stp/>
        <stp>BDP|351488974502984490</stp>
        <tr r="AU142" s="1"/>
        <tr r="AU142" s="1"/>
        <tr r="AU142" s="1"/>
        <tr r="AU204" s="1"/>
        <tr r="AU204" s="1"/>
        <tr r="AU204" s="1"/>
        <tr r="AU32" s="1"/>
        <tr r="AU32" s="1"/>
        <tr r="AU32" s="1"/>
      </tp>
      <tp t="s">
        <v>#N/A Requesting Data...2939406350</v>
        <stp/>
        <stp>BDP|454754848564322228</stp>
        <tr r="AS83" s="1"/>
      </tp>
      <tp t="s">
        <v>#N/A Requesting Data...3219045539</v>
        <stp/>
        <stp>BDP|829358335522413742</stp>
        <tr r="AO38" s="2"/>
        <tr r="AO71" s="2"/>
      </tp>
      <tp t="s">
        <v>#N/A Requesting Data...2966154069</v>
        <stp/>
        <stp>BDP|634338429134034045</stp>
        <tr r="F132" s="1"/>
      </tp>
      <tp t="s">
        <v>#N/A Requesting Data...2119533520</v>
        <stp/>
        <stp>BDP|211329574508925944</stp>
        <tr r="W4" s="3"/>
      </tp>
      <tp t="s">
        <v>#N/A Requesting Data...2953398747</v>
        <stp/>
        <stp>BDP|340460207034985521</stp>
        <tr r="H45" s="1"/>
        <tr r="H45" s="1"/>
      </tp>
      <tp t="s">
        <v>#N/A Requesting Data...3757698196</v>
        <stp/>
        <stp>BDP|883647591129767339</stp>
        <tr r="AT79" s="1"/>
      </tp>
      <tp t="s">
        <v>#N/A Requesting Data...2700192278</v>
        <stp/>
        <stp>BDP|785738292043853872</stp>
        <tr r="I36" s="5"/>
      </tp>
      <tp t="s">
        <v>#N/A Requesting Data...2873114489</v>
        <stp/>
        <stp>BDP|614370942345106789</stp>
        <tr r="AT32" s="1"/>
        <tr r="AT142" s="1"/>
        <tr r="AT204" s="1"/>
      </tp>
      <tp t="s">
        <v>#N/A Requesting Data...3514195193</v>
        <stp/>
        <stp>BDP|131724536064836577</stp>
        <tr r="AV33" s="3"/>
        <tr r="AV33" s="3"/>
        <tr r="AV41" s="3"/>
        <tr r="AV41" s="3"/>
        <tr r="AV60" s="3"/>
        <tr r="AV60" s="3"/>
        <tr r="AV42" s="3"/>
        <tr r="AV42" s="3"/>
        <tr r="AV50" s="3"/>
        <tr r="AV50" s="3"/>
        <tr r="AV75" s="3"/>
        <tr r="AV75" s="3"/>
      </tp>
      <tp t="s">
        <v>#N/A Requesting Data...2133753483</v>
        <stp/>
        <stp>BDP|833043826347953092</stp>
        <tr r="AU23" s="3"/>
        <tr r="AU23" s="3"/>
      </tp>
      <tp t="s">
        <v>#N/A Requesting Data...2782481832</v>
        <stp/>
        <stp>BDP|338692824396102741</stp>
        <tr r="Y132" s="5"/>
        <tr r="Y132" s="5"/>
        <tr r="Y132" s="5"/>
      </tp>
      <tp t="s">
        <v>#N/A N/A</v>
        <stp/>
        <stp>BDP|755072118540124427</stp>
        <tr r="N115" s="1"/>
      </tp>
      <tp t="s">
        <v>#N/A Requesting Data...3001227751</v>
        <stp/>
        <stp>BDP|402587286889587143</stp>
        <tr r="Q44" s="5"/>
      </tp>
      <tp t="s">
        <v>#N/A Requesting Data...2344813407</v>
        <stp/>
        <stp>BDP|782412051633067730</stp>
        <tr r="N132" s="2"/>
        <tr r="N132" s="2"/>
        <tr r="N132" s="2"/>
      </tp>
      <tp t="s">
        <v>#N/A Requesting Data...2069694183</v>
        <stp/>
        <stp>BDP|696072946269188829</stp>
        <tr r="Q54" s="3"/>
      </tp>
      <tp t="s">
        <v>#N/A Requesting Data...4170794574</v>
        <stp/>
        <stp>BDP|112446639695805703</stp>
        <tr r="AS64" s="2"/>
      </tp>
      <tp t="s">
        <v>#N/A Requesting Data...4292775286</v>
        <stp/>
        <stp>BDP|178344226806739213</stp>
        <tr r="M89" s="1"/>
        <tr r="M89" s="1"/>
        <tr r="M100" s="1"/>
        <tr r="M100" s="1"/>
        <tr r="M106" s="1"/>
        <tr r="M106" s="1"/>
        <tr r="M177" s="1"/>
        <tr r="M177" s="1"/>
      </tp>
      <tp t="s">
        <v>#N/A Requesting Data...4166899825</v>
        <stp/>
        <stp>BDP|622351712014116352</stp>
        <tr r="W97" s="3"/>
      </tp>
      <tp t="s">
        <v>#N/A Requesting Data...4130145905</v>
        <stp/>
        <stp>BDP|217554676002177552</stp>
        <tr r="K48" s="2"/>
        <tr r="K48" s="2"/>
        <tr r="K48" s="2"/>
        <tr r="K224" s="2"/>
        <tr r="K224" s="2"/>
        <tr r="K224" s="2"/>
      </tp>
      <tp t="s">
        <v>#N/A Requesting Data...2313584549</v>
        <stp/>
        <stp>BDP|806280655543626160</stp>
        <tr r="I174" s="1"/>
      </tp>
      <tp t="s">
        <v>#N/A Requesting Data...2061193594</v>
        <stp/>
        <stp>BDP|467908464753091955</stp>
        <tr r="H64" s="2"/>
        <tr r="H64" s="2"/>
        <tr r="H64" s="2"/>
        <tr r="AT64" s="2"/>
        <tr r="AT64" s="2"/>
        <tr r="AT64" s="2"/>
      </tp>
      <tp t="s">
        <v>#N/A Requesting Data...2674701905</v>
        <stp/>
        <stp>BDP|262979191734235105</stp>
        <tr r="Q188" s="1"/>
      </tp>
      <tp t="s">
        <v>#N/A Requesting Data...4133986503</v>
        <stp/>
        <stp>BDP|799459571932648430</stp>
        <tr r="Z171" s="1"/>
        <tr r="Z77" s="1"/>
      </tp>
      <tp t="s">
        <v>#N/A Requesting Data...4022800062</v>
        <stp/>
        <stp>BDP|905527598000556918</stp>
        <tr r="AE29" s="3"/>
        <tr r="AE29" s="3"/>
        <tr r="AE29" s="3"/>
        <tr r="AE35" s="3"/>
        <tr r="AE35" s="3"/>
        <tr r="AE35" s="3"/>
        <tr r="AE62" s="3"/>
        <tr r="AE62" s="3"/>
        <tr r="AE62" s="3"/>
        <tr r="AE89" s="3"/>
        <tr r="AE89" s="3"/>
        <tr r="AE89" s="3"/>
        <tr r="AE95" s="3"/>
        <tr r="AE95" s="3"/>
        <tr r="AE95" s="3"/>
      </tp>
      <tp t="s">
        <v>#N/A Requesting Data...1765267295</v>
        <stp/>
        <stp>BDP|499041785665602835</stp>
        <tr r="AO22" s="3"/>
        <tr r="AO22" s="3"/>
        <tr r="AO22" s="3"/>
      </tp>
      <tp t="s">
        <v>#N/A Requesting Data...1829123094</v>
        <stp/>
        <stp>BDP|855996824628747623</stp>
        <tr r="AR44" s="2"/>
      </tp>
      <tp t="s">
        <v>#N/A Requesting Data...3797134833</v>
        <stp/>
        <stp>BDP|537274657225268772</stp>
        <tr r="H196" s="2"/>
        <tr r="H196" s="2"/>
        <tr r="H196" s="2"/>
        <tr r="AT196" s="2"/>
        <tr r="AT196" s="2"/>
        <tr r="AT196" s="2"/>
        <tr r="H197" s="2"/>
        <tr r="H197" s="2"/>
        <tr r="H197" s="2"/>
        <tr r="AT197" s="2"/>
        <tr r="AT197" s="2"/>
        <tr r="AT197" s="2"/>
        <tr r="H198" s="2"/>
        <tr r="H198" s="2"/>
        <tr r="H198" s="2"/>
        <tr r="AT198" s="2"/>
        <tr r="AT198" s="2"/>
        <tr r="AT198" s="2"/>
      </tp>
      <tp t="s">
        <v>#N/A Requesting Data...3372619869</v>
        <stp/>
        <stp>BDP|581321642751443302</stp>
        <tr r="AV132" s="2"/>
        <tr r="AV132" s="2"/>
        <tr r="AV132" s="2"/>
      </tp>
      <tp t="s">
        <v>#N/A Requesting Data...4052156833</v>
        <stp/>
        <stp>BDP|890282262593341205</stp>
        <tr r="N176" s="1"/>
      </tp>
      <tp t="s">
        <v>#N/A Requesting Data...2435701880</v>
        <stp/>
        <stp>BDP|378247584308219703</stp>
        <tr r="AH208" s="2"/>
      </tp>
      <tp t="s">
        <v>#N/A Requesting Data...2947989145</v>
        <stp/>
        <stp>BDP|935440755692851614</stp>
        <tr r="I80" s="1"/>
      </tp>
      <tp t="s">
        <v>#N/A Requesting Data...4135359481</v>
        <stp/>
        <stp>BDP|794831492252496608</stp>
        <tr r="AH100" s="3"/>
        <tr r="AH100" s="3"/>
        <tr r="AH100" s="3"/>
        <tr r="AH85" s="3"/>
        <tr r="AH85" s="3"/>
        <tr r="AH85" s="3"/>
      </tp>
      <tp t="s">
        <v>#N/A Requesting Data...2784829649</v>
        <stp/>
        <stp>BDP|819859040311788885</stp>
        <tr r="W99" s="2"/>
      </tp>
      <tp t="s">
        <v>#N/A Requesting Data...4147140263</v>
        <stp/>
        <stp>BDP|878741977361062494</stp>
        <tr r="AQ57" s="2"/>
      </tp>
      <tp t="s">
        <v>#N/A Requesting Data...1961340116</v>
        <stp/>
        <stp>BDP|105492189011777840</stp>
        <tr r="AJ66" s="2"/>
      </tp>
      <tp t="s">
        <v>#N/A Requesting Data...2817484383</v>
        <stp/>
        <stp>BDP|878553205463822339</stp>
        <tr r="I119" s="2"/>
        <tr r="I160" s="2"/>
      </tp>
      <tp t="s">
        <v>#N/A Requesting Data...3875322846</v>
        <stp/>
        <stp>BDP|626427311707003769</stp>
        <tr r="M20" s="2"/>
        <tr r="M20" s="2"/>
        <tr r="M20" s="2"/>
        <tr r="M158" s="2"/>
        <tr r="M158" s="2"/>
        <tr r="M158" s="2"/>
        <tr r="M209" s="2"/>
        <tr r="M209" s="2"/>
        <tr r="M209" s="2"/>
        <tr r="M231" s="2"/>
        <tr r="M231" s="2"/>
        <tr r="M231" s="2"/>
      </tp>
      <tp t="s">
        <v>#N/A Requesting Data...1902236600</v>
        <stp/>
        <stp>BDP|656521510159638815</stp>
        <tr r="AE194" s="1"/>
      </tp>
      <tp t="s">
        <v>#N/A Requesting Data...3260798361</v>
        <stp/>
        <stp>BDP|626003323825828303</stp>
        <tr r="F207" s="2"/>
      </tp>
      <tp t="s">
        <v>#N/A Requesting Data...4131200418</v>
        <stp/>
        <stp>BDP|176486617897492675</stp>
        <tr r="AT48" s="1"/>
      </tp>
      <tp t="s">
        <v>#N/A Requesting Data...3063211040</v>
        <stp/>
        <stp>BDP|137865688911240535</stp>
        <tr r="K80" s="2"/>
        <tr r="K80" s="2"/>
        <tr r="K80" s="2"/>
      </tp>
      <tp t="s">
        <v>#N/A N/A</v>
        <stp/>
        <stp>BDP|571363003334985373</stp>
        <tr r="AO59" s="3"/>
        <tr r="AO59" s="3"/>
        <tr r="AO59" s="3"/>
        <tr r="AO87" s="3"/>
        <tr r="AO87" s="3"/>
        <tr r="AO87" s="3"/>
        <tr r="AO99" s="3"/>
        <tr r="AO99" s="3"/>
        <tr r="AO99" s="3"/>
      </tp>
      <tp t="s">
        <v>#N/A Requesting Data...1900939873</v>
        <stp/>
        <stp>BDP|279727625299245897</stp>
        <tr r="J48" s="3"/>
        <tr r="J48" s="3"/>
      </tp>
      <tp t="s">
        <v>#N/A Requesting Data...2883353990</v>
        <stp/>
        <stp>BDP|866165401784774167</stp>
        <tr r="AN73" s="2"/>
        <tr r="AN111" s="2"/>
        <tr r="AN180" s="2"/>
        <tr r="AN181" s="2"/>
      </tp>
      <tp t="s">
        <v>#N/A Requesting Data...3785751821</v>
        <stp/>
        <stp>BDP|810594747425170080</stp>
        <tr r="AG8" s="3"/>
        <tr r="AG8" s="3"/>
        <tr r="AG8" s="3"/>
      </tp>
      <tp t="s">
        <v>#N/A Requesting Data...2450048666</v>
        <stp/>
        <stp>BDP|691523101786905743</stp>
        <tr r="AC36" s="3"/>
        <tr r="AC36" s="3"/>
        <tr r="AC36" s="3"/>
      </tp>
      <tp t="s">
        <v>#N/A Requesting Data...3870094038</v>
        <stp/>
        <stp>BDP|823103653885659550</stp>
        <tr r="AP118" s="2"/>
        <tr r="AP171" s="2"/>
      </tp>
      <tp t="s">
        <v>#N/A Requesting Data...2134491327</v>
        <stp/>
        <stp>BDP|474484923403472137</stp>
        <tr r="AH5" s="3"/>
        <tr r="AH5" s="3"/>
        <tr r="AH5" s="3"/>
        <tr r="AH67" s="3"/>
        <tr r="AH67" s="3"/>
        <tr r="AH67" s="3"/>
        <tr r="AH81" s="3"/>
        <tr r="AH81" s="3"/>
        <tr r="AH81" s="3"/>
        <tr r="AH86" s="3"/>
        <tr r="AH86" s="3"/>
        <tr r="AH86" s="3"/>
        <tr r="AH94" s="3"/>
        <tr r="AH94" s="3"/>
        <tr r="AH94" s="3"/>
      </tp>
      <tp t="s">
        <v>#N/A Requesting Data...2821576930</v>
        <stp/>
        <stp>BDP|153033434934648392</stp>
        <tr r="AD87" s="1"/>
      </tp>
      <tp t="s">
        <v>#N/A Requesting Data...2522879846</v>
        <stp/>
        <stp>BDP|526442188578756070</stp>
        <tr r="AU172" s="1"/>
        <tr r="AU172" s="1"/>
        <tr r="AU172" s="1"/>
      </tp>
      <tp t="s">
        <v>#N/A Requesting Data...1959701584</v>
        <stp/>
        <stp>BDP|878258630485662004</stp>
        <tr r="H158" s="1"/>
        <tr r="H158" s="1"/>
        <tr r="H41" s="1"/>
        <tr r="H41" s="1"/>
      </tp>
      <tp t="s">
        <v>#N/A Requesting Data...2871615970</v>
        <stp/>
        <stp>BDP|329289563914054431</stp>
        <tr r="Q17" s="3"/>
      </tp>
      <tp t="s">
        <v>#N/A Requesting Data...2618266750</v>
        <stp/>
        <stp>BDP|867522718533635308</stp>
        <tr r="AP14" s="3"/>
        <tr r="AP14" s="3"/>
        <tr r="AP14" s="3"/>
      </tp>
      <tp t="s">
        <v>#N/A Requesting Data...2194234058</v>
        <stp/>
        <stp>BDP|342270325712265674</stp>
        <tr r="H176" s="2"/>
        <tr r="H176" s="2"/>
        <tr r="H176" s="2"/>
        <tr r="AT176" s="2"/>
        <tr r="AT176" s="2"/>
        <tr r="AT176" s="2"/>
      </tp>
      <tp t="s">
        <v>#N/A Requesting Data...3493738497</v>
        <stp/>
        <stp>BDP|699330553453495162</stp>
        <tr r="AO167" s="1"/>
      </tp>
      <tp t="s">
        <v>#N/A Requesting Data...3711161168</v>
        <stp/>
        <stp>BDP|207276278741168099</stp>
        <tr r="L90" s="1"/>
        <tr r="L90" s="1"/>
        <tr r="AS90" s="1"/>
      </tp>
      <tp t="s">
        <v>#N/A Requesting Data...2899705995</v>
        <stp/>
        <stp>BDP|946365659747495546</stp>
        <tr r="Z123" s="1"/>
        <tr r="Z185" s="1"/>
      </tp>
      <tp t="s">
        <v>#N/A Requesting Data...3565328124</v>
        <stp/>
        <stp>BDP|352208129352461686</stp>
        <tr r="AG176" s="2"/>
        <tr r="AG176" s="2"/>
        <tr r="AG176" s="2"/>
      </tp>
      <tp t="s">
        <v>#N/A Requesting Data...2544181577</v>
        <stp/>
        <stp>BDP|202002047281634152</stp>
        <tr r="AO79" s="1"/>
      </tp>
      <tp t="s">
        <v>#N/A Requesting Data...4238343634</v>
        <stp/>
        <stp>BDP|426491773912162583</stp>
        <tr r="AM109" s="1"/>
        <tr r="AM109" s="1"/>
        <tr r="AM161" s="1"/>
        <tr r="AM161" s="1"/>
        <tr r="AM99" s="1"/>
        <tr r="AM99" s="1"/>
        <tr r="AM98" s="1"/>
        <tr r="AM98" s="1"/>
      </tp>
      <tp t="s">
        <v>#N/A Requesting Data...4242652339</v>
        <stp/>
        <stp>BDP|558446856443698612</stp>
        <tr r="H136" s="1"/>
        <tr r="H136" s="1"/>
        <tr r="H199" s="1"/>
        <tr r="H199" s="1"/>
        <tr r="H30" s="1"/>
        <tr r="H30" s="1"/>
      </tp>
      <tp t="s">
        <v>#N/A Requesting Data...3218503708</v>
        <stp/>
        <stp>BDP|267467603922315254</stp>
        <tr r="AT87" s="1"/>
      </tp>
      <tp t="s">
        <v>#N/A Requesting Data...2267422799</v>
        <stp/>
        <stp>BDP|357773803093180078</stp>
        <tr r="AV46" s="3"/>
        <tr r="AV46" s="3"/>
      </tp>
      <tp t="s">
        <v>#N/A Requesting Data...3820052340</v>
        <stp/>
        <stp>BDP|510968793507991383</stp>
        <tr r="AK8" s="3"/>
        <tr r="AK8" s="3"/>
        <tr r="AK8" s="3"/>
      </tp>
      <tp t="s">
        <v>#N/A Requesting Data...3466560138</v>
        <stp/>
        <stp>BDP|401300833814114042</stp>
        <tr r="AS131" s="1"/>
        <tr r="AS26" s="1"/>
      </tp>
      <tp t="s">
        <v>#N/A Requesting Data...2860452111</v>
        <stp/>
        <stp>BDP|436070485659775529</stp>
        <tr r="V46" s="2"/>
        <tr r="V89" s="2"/>
      </tp>
      <tp t="s">
        <v>#N/A Requesting Data...1800196521</v>
        <stp/>
        <stp>BDP|442430457841962757</stp>
        <tr r="AJ105" s="3"/>
        <tr r="AJ105" s="3"/>
        <tr r="AJ105" s="3"/>
        <tr r="AJ31" s="3"/>
        <tr r="AJ31" s="3"/>
        <tr r="AJ31" s="3"/>
      </tp>
      <tp t="s">
        <v>#N/A Requesting Data...2160900690</v>
        <stp/>
        <stp>BDP|772084263675900491</stp>
        <tr r="AC24" s="3"/>
        <tr r="AC24" s="3"/>
        <tr r="AC24" s="3"/>
        <tr r="AC79" s="3"/>
        <tr r="AC79" s="3"/>
        <tr r="AC79" s="3"/>
      </tp>
      <tp t="s">
        <v>#N/A Requesting Data...3957707536</v>
        <stp/>
        <stp>BDP|217577670453912618</stp>
        <tr r="AH191" s="2"/>
        <tr r="AH192" s="2"/>
      </tp>
      <tp t="s">
        <v>#N/A Requesting Data...3231954300</v>
        <stp/>
        <stp>BDP|627003274645988561</stp>
        <tr r="AM25" s="1"/>
        <tr r="AM25" s="1"/>
      </tp>
      <tp t="s">
        <v>#N/A Requesting Data...2937258432</v>
        <stp/>
        <stp>BDP|917799738604041767</stp>
        <tr r="E170" s="2"/>
      </tp>
      <tp t="s">
        <v>#N/A Requesting Data...3769216035</v>
        <stp/>
        <stp>BDP|690676360046679199</stp>
        <tr r="AK15" s="3"/>
        <tr r="AK15" s="3"/>
      </tp>
      <tp t="s">
        <v>#N/A Requesting Data...3213441907</v>
        <stp/>
        <stp>BDP|565074763883847264</stp>
        <tr r="V134" s="2"/>
        <tr r="V149" s="2"/>
        <tr r="V163" s="2"/>
        <tr r="V164" s="2"/>
        <tr r="V69" s="2"/>
      </tp>
      <tp t="s">
        <v>#N/A Requesting Data...4094407811</v>
        <stp/>
        <stp>BDP|507313697784585995</stp>
        <tr r="Q122" s="1"/>
        <tr r="Q91" s="1"/>
      </tp>
      <tp t="s">
        <v>#N/A Requesting Data...4159119118</v>
        <stp/>
        <stp>BDP|456597816242480105</stp>
        <tr r="AR9" s="2"/>
        <tr r="AR43" s="2"/>
        <tr r="AR77" s="2"/>
        <tr r="AR159" s="2"/>
        <tr r="AR172" s="2"/>
        <tr r="AR173" s="2"/>
      </tp>
      <tp t="s">
        <v>#N/A Requesting Data...2768632583</v>
        <stp/>
        <stp>BDP|531466744033869405</stp>
        <tr r="Y87" s="5"/>
        <tr r="Y87" s="5"/>
        <tr r="Y87" s="5"/>
        <tr r="Y88" s="5"/>
        <tr r="Y88" s="5"/>
        <tr r="Y88" s="5"/>
        <tr r="Y85" s="5"/>
        <tr r="Y85" s="5"/>
        <tr r="Y85" s="5"/>
        <tr r="Y86" s="5"/>
        <tr r="Y86" s="5"/>
        <tr r="Y86" s="5"/>
      </tp>
      <tp t="s">
        <v>#N/A Requesting Data...3723393110</v>
        <stp/>
        <stp>BDP|766247808124777148</stp>
        <tr r="H106" s="5"/>
      </tp>
      <tp t="s">
        <v>#N/A Requesting Data...2430229376</v>
        <stp/>
        <stp>BDP|247116056794832744</stp>
        <tr r="AG46" s="2"/>
        <tr r="AG46" s="2"/>
        <tr r="AG46" s="2"/>
        <tr r="AG89" s="2"/>
        <tr r="AG89" s="2"/>
        <tr r="AG89" s="2"/>
      </tp>
      <tp t="s">
        <v>#N/A Requesting Data...2097898629</v>
        <stp/>
        <stp>BDP|807027024590402534</stp>
        <tr r="AJ54" s="2"/>
      </tp>
      <tp t="s">
        <v>#N/A Requesting Data...3356218930</v>
        <stp/>
        <stp>BDP|406978683795364385</stp>
        <tr r="H192" s="1"/>
      </tp>
      <tp t="s">
        <v>#N/A N/A</v>
        <stp/>
        <stp>BDP|986018471851365118</stp>
        <tr r="J61" s="1"/>
      </tp>
      <tp t="s">
        <v>#N/A Requesting Data...3665705356</v>
        <stp/>
        <stp>BDP|471502511802819196</stp>
        <tr r="AD11" s="1"/>
        <tr r="AD135" s="1"/>
      </tp>
      <tp t="s">
        <v>#N/A Requesting Data...3547792153</v>
        <stp/>
        <stp>BDP|859418728369211873</stp>
        <tr r="M145" s="2"/>
        <tr r="M145" s="2"/>
      </tp>
      <tp t="s">
        <v>#N/A Requesting Data...3383111967</v>
        <stp/>
        <stp>BDP|728783158825738046</stp>
        <tr r="K15" s="3"/>
      </tp>
      <tp t="s">
        <v>#N/A Requesting Data...2061264023</v>
        <stp/>
        <stp>BDP|840652318850374029</stp>
        <tr r="X102" s="1"/>
        <tr r="X108" s="1"/>
      </tp>
      <tp t="s">
        <v>#N/A Requesting Data...4169020792</v>
        <stp/>
        <stp>BDP|340807066278018100</stp>
        <tr r="W98" s="1"/>
        <tr r="W99" s="1"/>
        <tr r="W109" s="1"/>
        <tr r="W161" s="1"/>
      </tp>
      <tp t="s">
        <v>#N/A Requesting Data...2931329057</v>
        <stp/>
        <stp>BDP|251777849685061195</stp>
        <tr r="AI55" s="2"/>
      </tp>
      <tp t="s">
        <v>#N/A Requesting Data...4083821093</v>
        <stp/>
        <stp>BDP|529983298886168125</stp>
        <tr r="AO41" s="2"/>
        <tr r="AO75" s="2"/>
        <tr r="AO115" s="2"/>
        <tr r="AO138" s="2"/>
        <tr r="AO200" s="2"/>
      </tp>
      <tp t="s">
        <v>#N/A Requesting Data...3377611518</v>
        <stp/>
        <stp>BDP|223212088948971544</stp>
        <tr r="AH151" s="2"/>
      </tp>
      <tp t="s">
        <v>#N/A Requesting Data...2349052570</v>
        <stp/>
        <stp>BDP|751023733296548259</stp>
        <tr r="AE124" s="1"/>
      </tp>
      <tp t="s">
        <v>#N/A Requesting Data...3012690500</v>
        <stp/>
        <stp>BDP|287459173801700556</stp>
        <tr r="AR5" s="2"/>
        <tr r="AR27" s="2"/>
        <tr r="AR101" s="2"/>
        <tr r="AR166" s="2"/>
        <tr r="AR167" s="2"/>
      </tp>
      <tp t="s">
        <v>#N/A Requesting Data...4285125869</v>
        <stp/>
        <stp>BDP|886879481532811504</stp>
        <tr r="Y170" s="1"/>
        <tr r="Y37" s="1"/>
      </tp>
      <tp t="s">
        <v>#N/A Requesting Data...2179139693</v>
        <stp/>
        <stp>BDP|430586289632761843</stp>
        <tr r="AS193" s="1"/>
      </tp>
      <tp t="s">
        <v>#N/A Requesting Data...3885083469</v>
        <stp/>
        <stp>BDP|204590865927841308</stp>
        <tr r="AE188" s="1"/>
      </tp>
      <tp t="s">
        <v>#N/A Requesting Data...4240787854</v>
        <stp/>
        <stp>BDP|245411964597201229</stp>
        <tr r="E100" s="3"/>
        <tr r="E85" s="3"/>
      </tp>
      <tp t="s">
        <v>#N/A Requesting Data...3496966186</v>
        <stp/>
        <stp>BDP|131356586179496510</stp>
        <tr r="AO121" s="1"/>
        <tr r="AO49" s="1"/>
      </tp>
      <tp t="s">
        <v>#N/A Requesting Data...2008506247</v>
        <stp/>
        <stp>BDP|780198587916871869</stp>
        <tr r="I45" s="5"/>
      </tp>
      <tp t="s">
        <v>#N/A Requesting Data...4202130951</v>
        <stp/>
        <stp>BDP|643485269416346349</stp>
        <tr r="AI17" s="2"/>
        <tr r="AI107" s="2"/>
      </tp>
      <tp t="s">
        <v>#N/A Requesting Data...2871476248</v>
        <stp/>
        <stp>BDP|972272507694029198</stp>
        <tr r="AU116" s="1"/>
        <tr r="AU116" s="1"/>
        <tr r="AU116" s="1"/>
      </tp>
      <tp t="s">
        <v>#N/A Requesting Data...2670486778</v>
        <stp/>
        <stp>BDP|851699134875418714</stp>
        <tr r="J135" s="2"/>
      </tp>
      <tp t="s">
        <v>#N/A Requesting Data...4068098978</v>
        <stp/>
        <stp>BDP|108524792928920395</stp>
        <tr r="H106" s="2"/>
        <tr r="H106" s="2"/>
        <tr r="H106" s="2"/>
        <tr r="AT106" s="2"/>
        <tr r="AT106" s="2"/>
        <tr r="AT106" s="2"/>
      </tp>
      <tp t="s">
        <v>#N/A Requesting Data...3615486148</v>
        <stp/>
        <stp>BDP|799649871784321204</stp>
        <tr r="K90" s="1"/>
      </tp>
      <tp t="s">
        <v>#N/A Requesting Data...2404153930</v>
        <stp/>
        <stp>BDP|625142090109802688</stp>
        <tr r="AL156" s="1"/>
      </tp>
      <tp t="s">
        <v>#N/A Requesting Data...2827387015</v>
        <stp/>
        <stp>BDP|601611432441363340</stp>
        <tr r="BC38" s="3"/>
      </tp>
      <tp t="s">
        <v>#N/A Requesting Data...3932409272</v>
        <stp/>
        <stp>BDP|771366374637297458</stp>
        <tr r="F40" s="5"/>
      </tp>
      <tp t="s">
        <v>#N/A Requesting Data...3726402664</v>
        <stp/>
        <stp>BDP|696433424282635343</stp>
        <tr r="W45" s="3"/>
      </tp>
      <tp t="s">
        <v>#N/A Requesting Data...3008891672</v>
        <stp/>
        <stp>BDP|749178177270205168</stp>
        <tr r="AE91" s="3"/>
        <tr r="AE91" s="3"/>
        <tr r="AE91" s="3"/>
      </tp>
      <tp t="s">
        <v>#N/A Requesting Data...2879528131</v>
        <stp/>
        <stp>BDP|693068201191567789</stp>
        <tr r="AQ29" s="3"/>
        <tr r="AQ29" s="3"/>
        <tr r="AQ29" s="3"/>
        <tr r="AQ35" s="3"/>
        <tr r="AQ35" s="3"/>
        <tr r="AQ35" s="3"/>
        <tr r="AQ62" s="3"/>
        <tr r="AQ62" s="3"/>
        <tr r="AQ62" s="3"/>
        <tr r="AQ89" s="3"/>
        <tr r="AQ89" s="3"/>
        <tr r="AQ89" s="3"/>
        <tr r="AQ95" s="3"/>
        <tr r="AQ95" s="3"/>
        <tr r="AQ95" s="3"/>
      </tp>
      <tp t="s">
        <v>#N/A Requesting Data...3316986538</v>
        <stp/>
        <stp>BDP|737289575971657203</stp>
        <tr r="W20" s="1"/>
      </tp>
      <tp t="s">
        <v>#N/A Requesting Data...3742833339</v>
        <stp/>
        <stp>BDP|667003139700651549</stp>
        <tr r="AK52" s="1"/>
        <tr r="AK52" s="1"/>
        <tr r="AK52" s="1"/>
      </tp>
      <tp t="s">
        <v>#N/A Requesting Data...2349405734</v>
        <stp/>
        <stp>BDP|507082342904533675</stp>
        <tr r="V115" s="1"/>
      </tp>
      <tp t="s">
        <v>#N/A Requesting Data...2879204380</v>
        <stp/>
        <stp>BDP|471069122341662598</stp>
        <tr r="K22" s="1"/>
      </tp>
      <tp t="s">
        <v>#N/A Requesting Data...3191760025</v>
        <stp/>
        <stp>BDP|160463631647043691</stp>
        <tr r="AS138" s="1"/>
        <tr r="AS200" s="1"/>
        <tr r="AS34" s="1"/>
      </tp>
      <tp t="s">
        <v>#N/A Requesting Data...4242043633</v>
        <stp/>
        <stp>BDP|649135049245769642</stp>
        <tr r="H32" s="5"/>
      </tp>
      <tp t="s">
        <v>#N/A Requesting Data...4128760359</v>
        <stp/>
        <stp>BDP|137949438405243970</stp>
        <tr r="AE23" s="1"/>
      </tp>
      <tp t="s">
        <v>#N/A Requesting Data...3185018119</v>
        <stp/>
        <stp>BDP|658778784960986942</stp>
        <tr r="AQ63" s="3"/>
        <tr r="AQ63" s="3"/>
        <tr r="AQ63" s="3"/>
        <tr r="AQ90" s="3"/>
        <tr r="AQ90" s="3"/>
        <tr r="AQ90" s="3"/>
      </tp>
      <tp t="s">
        <v>#N/A Requesting Data...3558223874</v>
        <stp/>
        <stp>BDP|585655039697844490</stp>
        <tr r="I17" s="5"/>
      </tp>
      <tp t="s">
        <v>#N/A Requesting Data...2804168223</v>
        <stp/>
        <stp>BDP|505981131938727436</stp>
        <tr r="H64" s="1"/>
        <tr r="H64" s="1"/>
      </tp>
      <tp t="s">
        <v>#N/A Requesting Data...1864814868</v>
        <stp/>
        <stp>BDP|537141144306553592</stp>
        <tr r="AF98" s="3"/>
        <tr r="AF98" s="3"/>
      </tp>
      <tp t="s">
        <v>#N/A Requesting Data...2806848092</v>
        <stp/>
        <stp>BDP|899845510399779616</stp>
        <tr r="V104" s="3"/>
        <tr r="V26" s="3"/>
      </tp>
      <tp t="s">
        <v>#N/A Requesting Data...2560484971</v>
        <stp/>
        <stp>BDP|702539249771630618</stp>
        <tr r="I118" s="1"/>
        <tr r="I184" s="1"/>
      </tp>
      <tp t="s">
        <v>#N/A Requesting Data...1965564986</v>
        <stp/>
        <stp>BDP|175449639165486432</stp>
        <tr r="AT25" s="1"/>
      </tp>
      <tp t="s">
        <v>#N/A Requesting Data...4104825308</v>
        <stp/>
        <stp>BDP|242518510675506727</stp>
        <tr r="F73" s="2"/>
        <tr r="F111" s="2"/>
        <tr r="F180" s="2"/>
        <tr r="F181" s="2"/>
      </tp>
      <tp t="s">
        <v>#N/A Requesting Data...3426677905</v>
        <stp/>
        <stp>BDP|202322645038314938</stp>
        <tr r="AS120" s="1"/>
        <tr r="AS169" s="1"/>
      </tp>
      <tp t="s">
        <v>#N/A Requesting Data...2139461587</v>
        <stp/>
        <stp>BDP|611624067544254241</stp>
        <tr r="K203" s="2"/>
        <tr r="K203" s="2"/>
        <tr r="K204" s="2"/>
        <tr r="K204" s="2"/>
      </tp>
      <tp t="s">
        <v>#N/A Requesting Data...3134126009</v>
        <stp/>
        <stp>BDP|469599667987914254</stp>
        <tr r="N98" s="3"/>
        <tr r="N98" s="3"/>
        <tr r="N98" s="3"/>
      </tp>
      <tp t="s">
        <v>#N/A Requesting Data...4000706161</v>
        <stp/>
        <stp>BDP|266252023892096432</stp>
        <tr r="W111" s="1"/>
      </tp>
      <tp t="s">
        <v>#N/A Requesting Data...3645425184</v>
        <stp/>
        <stp>BDP|847103909660168770</stp>
        <tr r="AP129" s="2"/>
      </tp>
      <tp t="s">
        <v>#N/A Requesting Data...2567609331</v>
        <stp/>
        <stp>BDP|772324714024083013</stp>
        <tr r="V117" s="2"/>
        <tr r="V14" s="2"/>
      </tp>
      <tp t="s">
        <v>#N/A Requesting Data...2162176843</v>
        <stp/>
        <stp>BDP|616353613525629167</stp>
        <tr r="L121" s="2"/>
        <tr r="L121" s="2"/>
        <tr r="L121" s="2"/>
        <tr r="L186" s="2"/>
        <tr r="L186" s="2"/>
        <tr r="L186" s="2"/>
        <tr r="L187" s="2"/>
        <tr r="L187" s="2"/>
        <tr r="L187" s="2"/>
      </tp>
      <tp t="s">
        <v>#N/A Requesting Data...3665453319</v>
        <stp/>
        <stp>BDP|136084138316717361</stp>
        <tr r="I84" s="3"/>
        <tr r="I84" s="3"/>
        <tr r="I84" s="3"/>
      </tp>
      <tp t="s">
        <v>#N/A Requesting Data...3867643570</v>
        <stp/>
        <stp>BDP|380150878015667595</stp>
        <tr r="Q33" s="5"/>
      </tp>
      <tp t="s">
        <v>#N/A Requesting Data...2654518091</v>
        <stp/>
        <stp>BDP|718453355270099751</stp>
        <tr r="AG58" s="2"/>
        <tr r="AG58" s="2"/>
        <tr r="AG58" s="2"/>
      </tp>
      <tp t="s">
        <v>#N/A Requesting Data...2854068319</v>
        <stp/>
        <stp>BDP|415103684446379918</stp>
        <tr r="L94" s="1"/>
        <tr r="L94" s="1"/>
        <tr r="AS94" s="1"/>
      </tp>
      <tp t="s">
        <v>#N/A Requesting Data...2547229800</v>
        <stp/>
        <stp>BDP|346121174909373942</stp>
        <tr r="AR22" s="3"/>
        <tr r="AR22" s="3"/>
        <tr r="AR22" s="3"/>
      </tp>
      <tp t="s">
        <v>#N/A Requesting Data...2745972727</v>
        <stp/>
        <stp>BDP|787719420715324664</stp>
        <tr r="L166" s="1"/>
        <tr r="AS166" s="1"/>
      </tp>
      <tp t="s">
        <v>#N/A Requesting Data...3583975344</v>
        <stp/>
        <stp>BDP|456591143223509482</stp>
        <tr r="H38" s="3"/>
        <tr r="H38" s="3"/>
        <tr r="H38" s="3"/>
      </tp>
      <tp t="s">
        <v>#N/A Requesting Data...3974322655</v>
        <stp/>
        <stp>BDP|223436704877201548</stp>
        <tr r="AF142" s="2"/>
        <tr r="AF142" s="2"/>
      </tp>
      <tp t="s">
        <v>#N/A Requesting Data...1894107336</v>
        <stp/>
        <stp>BDP|663015263000513026</stp>
        <tr r="BC188" s="2"/>
      </tp>
      <tp t="s">
        <v>#N/A Requesting Data...2257267613</v>
        <stp/>
        <stp>BDP|866982097352943320</stp>
        <tr r="V145" s="2"/>
      </tp>
      <tp t="s">
        <v>#N/A Requesting Data...3676796591</v>
        <stp/>
        <stp>BDP|492029827144456794</stp>
        <tr r="M84" s="2"/>
        <tr r="M84" s="2"/>
        <tr r="M84" s="2"/>
      </tp>
      <tp t="s">
        <v>#N/A Requesting Data...2678154287</v>
        <stp/>
        <stp>BDP|923677617264119258</stp>
        <tr r="Y16" s="1"/>
        <tr r="Y175" s="1"/>
      </tp>
      <tp t="s">
        <v>#N/A Requesting Data...4167839285</v>
        <stp/>
        <stp>BDP|944566171707229410</stp>
        <tr r="K39" s="1"/>
      </tp>
      <tp t="s">
        <v>#N/A Requesting Data...2670355111</v>
        <stp/>
        <stp>BDP|428776348703697133</stp>
        <tr r="AN109" s="2"/>
      </tp>
      <tp t="s">
        <v>#N/A Requesting Data...4291765781</v>
        <stp/>
        <stp>BDP|396519038476738137</stp>
        <tr r="AU17" s="2"/>
        <tr r="AU17" s="2"/>
        <tr r="AU17" s="2"/>
        <tr r="AU107" s="2"/>
        <tr r="AU107" s="2"/>
        <tr r="AU107" s="2"/>
      </tp>
      <tp t="s">
        <v>#N/A N/A</v>
        <stp/>
        <stp>BDP|974822899077455786</stp>
        <tr r="J39" s="1"/>
      </tp>
      <tp t="s">
        <v>#N/A Requesting Data...3899234631</v>
        <stp/>
        <stp>BDP|391726138920158579</stp>
        <tr r="AR140" s="2"/>
      </tp>
      <tp t="s">
        <v>#N/A Requesting Data...2657598576</v>
        <stp/>
        <stp>BDP|233882085795159419</stp>
        <tr r="AG48" s="3"/>
        <tr r="AG48" s="3"/>
        <tr r="AG48" s="3"/>
      </tp>
      <tp t="s">
        <v>#N/A Requesting Data...4139821699</v>
        <stp/>
        <stp>BDP|807329635481262029</stp>
        <tr r="AD67" s="2"/>
        <tr r="AD67" s="2"/>
        <tr r="AD67" s="2"/>
      </tp>
      <tp t="s">
        <v>#N/A Requesting Data...2442091324</v>
        <stp/>
        <stp>BDP|592100041741501596</stp>
        <tr r="AG4" s="3"/>
        <tr r="AG4" s="3"/>
        <tr r="AG4" s="3"/>
      </tp>
      <tp t="s">
        <v>#N/A Requesting Data...3422215462</v>
        <stp/>
        <stp>BDP|678193902464496404</stp>
        <tr r="J4" s="3"/>
        <tr r="J4" s="3"/>
        <tr r="J4" s="3"/>
      </tp>
      <tp t="s">
        <v>#N/A Requesting Data...1966964889</v>
        <stp/>
        <stp>BDP|936548302715683106</stp>
        <tr r="M207" s="2"/>
        <tr r="M207" s="2"/>
        <tr r="M207" s="2"/>
      </tp>
      <tp t="s">
        <v>#N/A Requesting Data...2911210518</v>
        <stp/>
        <stp>BDP|562434510614577071</stp>
        <tr r="AJ104" s="3"/>
        <tr r="AJ104" s="3"/>
        <tr r="AJ104" s="3"/>
        <tr r="AJ26" s="3"/>
        <tr r="AJ26" s="3"/>
        <tr r="AJ26" s="3"/>
      </tp>
      <tp t="s">
        <v>#N/A Requesting Data...1963554062</v>
        <stp/>
        <stp>BDP|577075143391613431</stp>
        <tr r="AI84" s="2"/>
      </tp>
      <tp t="s">
        <v>#N/A Requesting Data...4284769253</v>
        <stp/>
        <stp>BDP|418241817527521560</stp>
        <tr r="Q21" s="2"/>
        <tr r="Q45" s="2"/>
        <tr r="Q83" s="2"/>
        <tr r="Q141" s="2"/>
        <tr r="Q148" s="2"/>
        <tr r="Q177" s="2"/>
      </tp>
      <tp t="s">
        <v>#N/A Requesting Data...2631591057</v>
        <stp/>
        <stp>BDP|278849496397164744</stp>
        <tr r="J45" s="3"/>
        <tr r="J45" s="3"/>
        <tr r="J45" s="3"/>
      </tp>
      <tp t="s">
        <v>#N/A Requesting Data...4023351135</v>
        <stp/>
        <stp>BDP|479468720755191260</stp>
        <tr r="AS40" s="1"/>
        <tr r="AS81" s="1"/>
        <tr r="AS96" s="1"/>
        <tr r="AS97" s="1"/>
      </tp>
      <tp t="s">
        <v>#N/A Requesting Data...4017952730</v>
        <stp/>
        <stp>BDP|275501370026343547</stp>
        <tr r="AK20" s="2"/>
        <tr r="AK20" s="2"/>
        <tr r="AK20" s="2"/>
        <tr r="AK158" s="2"/>
        <tr r="AK158" s="2"/>
        <tr r="AK158" s="2"/>
        <tr r="AK209" s="2"/>
        <tr r="AK209" s="2"/>
        <tr r="AK209" s="2"/>
        <tr r="AK231" s="2"/>
        <tr r="AK231" s="2"/>
        <tr r="AK231" s="2"/>
      </tp>
      <tp t="s">
        <v>#N/A Requesting Data...3499349250</v>
        <stp/>
        <stp>BDP|828608145010352387</stp>
        <tr r="J37" s="9"/>
      </tp>
      <tp t="s">
        <v>#N/A Requesting Data...3886247233</v>
        <stp/>
        <stp>BDP|323422046237795669</stp>
        <tr r="AN56" s="2"/>
        <tr r="AN98" s="2"/>
      </tp>
      <tp t="s">
        <v>#N/A Requesting Data...4289131332</v>
        <stp/>
        <stp>BDP|673624220047093228</stp>
        <tr r="Z14" s="1"/>
        <tr r="Z59" s="1"/>
      </tp>
      <tp t="s">
        <v>#N/A Requesting Data...2658987381</v>
        <stp/>
        <stp>BDP|169669258453080193</stp>
        <tr r="Q80" s="2"/>
      </tp>
      <tp t="s">
        <v>#N/A Requesting Data...3680318075</v>
        <stp/>
        <stp>BDP|807271599032743866</stp>
        <tr r="AO122" s="2"/>
        <tr r="AO183" s="2"/>
      </tp>
      <tp t="s">
        <v>#N/A Requesting Data...2010567842</v>
        <stp/>
        <stp>BDP|743462601383052608</stp>
        <tr r="M105" s="3"/>
        <tr r="M105" s="3"/>
        <tr r="M105" s="3"/>
        <tr r="M31" s="3"/>
        <tr r="M31" s="3"/>
        <tr r="M31" s="3"/>
      </tp>
      <tp t="s">
        <v>#N/A Requesting Data...2801434842</v>
        <stp/>
        <stp>BDP|683922981593302360</stp>
        <tr r="I55" s="3"/>
        <tr r="I55" s="3"/>
      </tp>
      <tp t="s">
        <v>#N/A N/A</v>
        <stp/>
        <stp>BDP|646452010445190127</stp>
        <tr r="N90" s="1"/>
      </tp>
      <tp t="s">
        <v>#N/A Requesting Data...4131840406</v>
        <stp/>
        <stp>BDP|349577086204625841</stp>
        <tr r="N97" s="2"/>
        <tr r="N97" s="2"/>
        <tr r="N97" s="2"/>
      </tp>
      <tp t="s">
        <v>#N/A Requesting Data...3731077621</v>
        <stp/>
        <stp>BDP|300072650126246260</stp>
        <tr r="L22" s="3"/>
      </tp>
      <tp t="s">
        <v>#N/A Requesting Data...3279032161</v>
        <stp/>
        <stp>BDP|897206018897572554</stp>
        <tr r="Y117" s="5"/>
        <tr r="Y117" s="5"/>
        <tr r="Y117" s="5"/>
        <tr r="Y63" s="5"/>
        <tr r="Y63" s="5"/>
        <tr r="Y63" s="5"/>
      </tp>
      <tp t="s">
        <v>#N/A Requesting Data...2018393201</v>
        <stp/>
        <stp>BDP|797343534664416526</stp>
        <tr r="AL151" s="1"/>
      </tp>
      <tp t="s">
        <v>#N/A Requesting Data...3982861498</v>
        <stp/>
        <stp>BDP|276399948533548571</stp>
        <tr r="AG66" s="3"/>
        <tr r="AG66" s="3"/>
        <tr r="AG66" s="3"/>
      </tp>
      <tp t="s">
        <v>#N/A Requesting Data...2515567100</v>
        <stp/>
        <stp>BDP|904640973626801676</stp>
        <tr r="AP121" s="2"/>
        <tr r="AP186" s="2"/>
        <tr r="AP187" s="2"/>
      </tp>
      <tp t="s">
        <v>#N/A Requesting Data...2554199408</v>
        <stp/>
        <stp>BDP|329719021972114637</stp>
        <tr r="BC234" s="2"/>
        <tr r="BC235" s="2"/>
        <tr r="BC236" s="2"/>
        <tr r="BC110" s="3"/>
        <tr r="BC106" s="3"/>
        <tr r="BC107" s="3"/>
        <tr r="BC108" s="3"/>
        <tr r="BC109" s="3"/>
      </tp>
      <tp t="s">
        <v>#N/A Requesting Data...4214423717</v>
        <stp/>
        <stp>BDP|860522452831017099</stp>
        <tr r="W197" s="1"/>
      </tp>
      <tp t="s">
        <v>#N/A Requesting Data...4085670716</v>
        <stp/>
        <stp>BDP|163334879114378191</stp>
        <tr r="Q17" s="1"/>
        <tr r="Q67" s="1"/>
        <tr r="Q147" s="1"/>
      </tp>
      <tp t="s">
        <v>#N/A Requesting Data...2784396549</v>
        <stp/>
        <stp>BDP|394375730216287745</stp>
        <tr r="V47" s="1"/>
      </tp>
      <tp t="s">
        <v>#N/A Requesting Data...3760767176</v>
        <stp/>
        <stp>BDP|990376320536851649</stp>
        <tr r="Q31" s="2"/>
      </tp>
      <tp t="s">
        <v>#N/A Requesting Data...2361321225</v>
        <stp/>
        <stp>BDP|697177478486216187</stp>
        <tr r="M234" s="2"/>
        <tr r="M234" s="2"/>
        <tr r="M234" s="2"/>
        <tr r="M235" s="2"/>
        <tr r="M235" s="2"/>
        <tr r="M235" s="2"/>
        <tr r="M236" s="2"/>
        <tr r="M236" s="2"/>
        <tr r="M236" s="2"/>
      </tp>
      <tp t="s">
        <v>#N/A Requesting Data...3542754181</v>
        <stp/>
        <stp>BDP|988584835286572124</stp>
        <tr r="J122" s="2"/>
        <tr r="J183" s="2"/>
      </tp>
      <tp t="s">
        <v>#N/A Requesting Data...3556379811</v>
        <stp/>
        <stp>BDP|815528517683158702</stp>
        <tr r="J93" s="3"/>
        <tr r="J93" s="3"/>
      </tp>
      <tp t="s">
        <v>#N/A Requesting Data...3174798967</v>
        <stp/>
        <stp>BDP|679262145426805002</stp>
        <tr r="Q29" s="5"/>
      </tp>
      <tp t="s">
        <v>#N/A Requesting Data...3051419345</v>
        <stp/>
        <stp>BDP|428146915261852103</stp>
        <tr r="I80" s="5"/>
      </tp>
      <tp t="s">
        <v>#N/A Requesting Data...2102810094</v>
        <stp/>
        <stp>BDP|891074662745736340</stp>
        <tr r="AC47" s="2"/>
        <tr r="AC47" s="2"/>
      </tp>
      <tp t="s">
        <v>#N/A Requesting Data...4240032936</v>
        <stp/>
        <stp>BDP|240371133897800713</stp>
        <tr r="AJ10" s="3"/>
        <tr r="AJ10" s="3"/>
        <tr r="AJ10" s="3"/>
      </tp>
      <tp t="s">
        <v>#N/A Requesting Data...3954360734</v>
        <stp/>
        <stp>BDP|684699619514881313</stp>
        <tr r="Z111" s="1"/>
      </tp>
      <tp t="s">
        <v>#N/A Requesting Data...3365289187</v>
        <stp/>
        <stp>BDP|716627473650959105</stp>
        <tr r="AO86" s="2"/>
        <tr r="AO222" s="2"/>
      </tp>
      <tp t="s">
        <v>#N/A Requesting Data...1908280191</v>
        <stp/>
        <stp>BDP|476093725584689665</stp>
        <tr r="J65" s="3"/>
        <tr r="J65" s="3"/>
      </tp>
      <tp t="s">
        <v>#N/A Requesting Data...3880340507</v>
        <stp/>
        <stp>BDP|480389688429569296</stp>
        <tr r="Z56" s="1"/>
      </tp>
      <tp t="s">
        <v>#N/A Requesting Data...2937013224</v>
        <stp/>
        <stp>BDP|150412677970651381</stp>
        <tr r="N90" s="2"/>
        <tr r="N90" s="2"/>
        <tr r="N90" s="2"/>
        <tr r="N123" s="2"/>
        <tr r="N123" s="2"/>
        <tr r="N123" s="2"/>
        <tr r="N174" s="2"/>
        <tr r="N174" s="2"/>
        <tr r="N174" s="2"/>
        <tr r="N175" s="2"/>
        <tr r="N175" s="2"/>
        <tr r="N175" s="2"/>
      </tp>
      <tp t="s">
        <v>#N/A Requesting Data...3926711185</v>
        <stp/>
        <stp>BDP|774516247335920413</stp>
        <tr r="AG28" s="2"/>
        <tr r="AG28" s="2"/>
        <tr r="AG28" s="2"/>
      </tp>
      <tp t="s">
        <v>#N/A Requesting Data...3224561811</v>
        <stp/>
        <stp>BDP|442972289683965295</stp>
        <tr r="L56" s="3"/>
        <tr r="L68" s="3"/>
      </tp>
      <tp t="s">
        <v>#N/A Requesting Data...2811614422</v>
        <stp/>
        <stp>BDP|339747270849827945</stp>
        <tr r="AM10" s="1"/>
        <tr r="AM10" s="1"/>
        <tr r="AM134" s="1"/>
        <tr r="AM134" s="1"/>
      </tp>
      <tp t="s">
        <v>#N/A Requesting Data...2058357950</v>
        <stp/>
        <stp>BDP|294630995628840772</stp>
        <tr r="AQ13" s="3"/>
        <tr r="AQ13" s="3"/>
        <tr r="AQ13" s="3"/>
      </tp>
      <tp t="s">
        <v>#N/A Requesting Data...4012908372</v>
        <stp/>
        <stp>BDP|371415999238041507</stp>
        <tr r="AK68" s="2"/>
        <tr r="AK68" s="2"/>
        <tr r="AK68" s="2"/>
        <tr r="AK131" s="2"/>
        <tr r="AK131" s="2"/>
        <tr r="AK131" s="2"/>
        <tr r="AK153" s="2"/>
        <tr r="AK153" s="2"/>
        <tr r="AK153" s="2"/>
      </tp>
      <tp t="s">
        <v>#N/A Requesting Data...2563270690</v>
        <stp/>
        <stp>BDP|410433874987435430</stp>
        <tr r="AD56" s="1"/>
      </tp>
      <tp t="s">
        <v>#N/A Requesting Data...4004797587</v>
        <stp/>
        <stp>BDP|977664956624509785</stp>
        <tr r="F77" s="1"/>
        <tr r="F171" s="1"/>
      </tp>
      <tp t="s">
        <v>#N/A Requesting Data...2154735206</v>
        <stp/>
        <stp>BDP|508791334411409581</stp>
        <tr r="E198" s="1"/>
      </tp>
      <tp t="s">
        <v>#N/A Requesting Data...2254804649</v>
        <stp/>
        <stp>BDP|727848732698427303</stp>
        <tr r="H15" s="2"/>
        <tr r="H15" s="2"/>
        <tr r="H15" s="2"/>
        <tr r="AT15" s="2"/>
        <tr r="AT15" s="2"/>
        <tr r="AT15" s="2"/>
      </tp>
      <tp t="s">
        <v>#N/A Requesting Data...2849539295</v>
        <stp/>
        <stp>BDP|777347433208696839</stp>
        <tr r="J20" s="3"/>
        <tr r="J20" s="3"/>
        <tr r="J40" s="3"/>
        <tr r="J40" s="3"/>
        <tr r="J44" s="3"/>
        <tr r="J44" s="3"/>
      </tp>
      <tp t="s">
        <v>#N/A Requesting Data...3903345191</v>
        <stp/>
        <stp>BDP|458318082852652941</stp>
        <tr r="AK19" s="1"/>
        <tr r="AK19" s="1"/>
        <tr r="AK19" s="1"/>
        <tr r="AK57" s="1"/>
        <tr r="AK57" s="1"/>
        <tr r="AK57" s="1"/>
      </tp>
      <tp t="s">
        <v>#N/A Requesting Data...3373886288</v>
        <stp/>
        <stp>BDP|949139175073046597</stp>
        <tr r="L164" s="1"/>
        <tr r="AS164" s="1"/>
      </tp>
      <tp t="s">
        <v>#N/A Requesting Data...4185418332</v>
        <stp/>
        <stp>BDP|309773668054241588</stp>
        <tr r="AJ168" s="2"/>
        <tr r="AJ169" s="2"/>
      </tp>
      <tp t="s">
        <v>#N/A Requesting Data...3827010531</v>
        <stp/>
        <stp>BDP|463782300914357399</stp>
        <tr r="Z69" s="1"/>
      </tp>
      <tp t="s">
        <v>#N/A Requesting Data...4273040869</v>
        <stp/>
        <stp>BDP|745665509526938066</stp>
        <tr r="AU21" s="2"/>
        <tr r="AU21" s="2"/>
        <tr r="AU21" s="2"/>
        <tr r="AU45" s="2"/>
        <tr r="AU45" s="2"/>
        <tr r="AU45" s="2"/>
        <tr r="AU83" s="2"/>
        <tr r="AU83" s="2"/>
        <tr r="AU83" s="2"/>
        <tr r="AU141" s="2"/>
        <tr r="AU141" s="2"/>
        <tr r="AU141" s="2"/>
        <tr r="AU148" s="2"/>
        <tr r="AU148" s="2"/>
        <tr r="AU148" s="2"/>
        <tr r="AU177" s="2"/>
        <tr r="AU177" s="2"/>
        <tr r="AU177" s="2"/>
      </tp>
      <tp t="s">
        <v>#N/A Requesting Data...2054056925</v>
        <stp/>
        <stp>BDP|273246480849072366</stp>
        <tr r="AO72" s="1"/>
      </tp>
      <tp t="s">
        <v>#N/A Requesting Data...3673718951</v>
        <stp/>
        <stp>BDP|721623605792086400</stp>
        <tr r="E38" s="3"/>
      </tp>
      <tp t="s">
        <v>#N/A Requesting Data...3138146355</v>
        <stp/>
        <stp>BDP|561425241083728310</stp>
        <tr r="AT20" s="2"/>
        <tr r="AT20" s="2"/>
        <tr r="AT20" s="2"/>
        <tr r="H20" s="2"/>
        <tr r="H20" s="2"/>
        <tr r="H20" s="2"/>
        <tr r="H158" s="2"/>
        <tr r="H158" s="2"/>
        <tr r="H158" s="2"/>
        <tr r="AT158" s="2"/>
        <tr r="AT158" s="2"/>
        <tr r="AT158" s="2"/>
        <tr r="AT209" s="2"/>
        <tr r="AT209" s="2"/>
        <tr r="AT209" s="2"/>
        <tr r="H209" s="2"/>
        <tr r="H209" s="2"/>
        <tr r="H209" s="2"/>
        <tr r="H231" s="2"/>
        <tr r="H231" s="2"/>
        <tr r="H231" s="2"/>
        <tr r="AT231" s="2"/>
        <tr r="AT231" s="2"/>
        <tr r="AT231" s="2"/>
      </tp>
      <tp t="s">
        <v>#N/A Requesting Data...2177708622</v>
        <stp/>
        <stp>BDP|427198818329200953</stp>
        <tr r="Y129" s="1"/>
      </tp>
      <tp t="s">
        <v>#N/A Requesting Data...2042086815</v>
        <stp/>
        <stp>BDP|185629107202500438</stp>
        <tr r="H80" s="1"/>
        <tr r="H80" s="1"/>
      </tp>
      <tp t="s">
        <v>#N/A Requesting Data...3142836684</v>
        <stp/>
        <stp>BDP|419233231327746632</stp>
        <tr r="F92" s="1"/>
      </tp>
      <tp t="s">
        <v>#N/A Requesting Data...3963133002</v>
        <stp/>
        <stp>BDP|711723524895911348</stp>
        <tr r="BC99" s="2"/>
      </tp>
      <tp t="s">
        <v>#N/A Requesting Data...4118159455</v>
        <stp/>
        <stp>BDP|563291705974099557</stp>
        <tr r="AK33" s="2"/>
        <tr r="AK33" s="2"/>
        <tr r="AK33" s="2"/>
      </tp>
      <tp t="s">
        <v>#N/A Requesting Data...3719801386</v>
        <stp/>
        <stp>BDP|717466908637748035</stp>
        <tr r="AS39" s="3"/>
        <tr r="AS39" s="3"/>
        <tr r="AS39" s="3"/>
      </tp>
      <tp t="s">
        <v>#N/A Requesting Data...2573634517</v>
        <stp/>
        <stp>BDP|950139113674080744</stp>
        <tr r="AN66" s="2"/>
      </tp>
      <tp t="s">
        <v>#N/A Requesting Data...3832684915</v>
        <stp/>
        <stp>BDP|586138413264259794</stp>
        <tr r="X42" s="1"/>
      </tp>
      <tp t="s">
        <v>#N/A Requesting Data...3987150034</v>
        <stp/>
        <stp>BDP|878802630300119866</stp>
        <tr r="AM80" s="1"/>
        <tr r="AM80" s="1"/>
      </tp>
      <tp t="s">
        <v>#N/A Requesting Data...3878494662</v>
        <stp/>
        <stp>BDP|730534678302050336</stp>
        <tr r="AA116" s="1"/>
      </tp>
      <tp t="s">
        <v>#N/A Requesting Data...4005509240</v>
        <stp/>
        <stp>BDP|579914425771989905</stp>
        <tr r="I170" s="2"/>
      </tp>
      <tp t="s">
        <v>#N/A Requesting Data...3771629408</v>
        <stp/>
        <stp>BDP|449629508330080564</stp>
        <tr r="I135" s="2"/>
      </tp>
      <tp t="s">
        <v>#N/A Requesting Data...3923885689</v>
        <stp/>
        <stp>BDP|789496900167535026</stp>
        <tr r="AK130" s="2"/>
        <tr r="AK130" s="2"/>
        <tr r="AK130" s="2"/>
      </tp>
      <tp t="s">
        <v>#N/A Requesting Data...3978114321</v>
        <stp/>
        <stp>BDP|660772178857510466</stp>
        <tr r="AO77" s="1"/>
        <tr r="AO171" s="1"/>
      </tp>
      <tp t="s">
        <v>#N/A Requesting Data...4053656353</v>
        <stp/>
        <stp>BDP|553917684000385294</stp>
        <tr r="AE152" s="1"/>
      </tp>
      <tp t="s">
        <v>#N/A Requesting Data...4092244345</v>
        <stp/>
        <stp>BDP|335944116639389293</stp>
        <tr r="N45" s="3"/>
        <tr r="N45" s="3"/>
        <tr r="N45" s="3"/>
      </tp>
      <tp t="s">
        <v>#N/A Requesting Data...4284866020</v>
        <stp/>
        <stp>BDP|986240838275761792</stp>
        <tr r="AC136" s="2"/>
        <tr r="AC136" s="2"/>
      </tp>
      <tp t="s">
        <v>#N/A Requesting Data...4007996585</v>
        <stp/>
        <stp>BDP|936673900412489710</stp>
        <tr r="AS198" s="1"/>
      </tp>
      <tp t="s">
        <v>#N/A Requesting Data...3943852152</v>
        <stp/>
        <stp>BDP|630420206234941302</stp>
        <tr r="AO122" s="1"/>
        <tr r="AO91" s="1"/>
      </tp>
      <tp t="s">
        <v>#N/A Requesting Data...2584676234</v>
        <stp/>
        <stp>BDP|146648026117536026</stp>
        <tr r="F65" s="3"/>
      </tp>
      <tp t="s">
        <v>#N/A Requesting Data...2817999467</v>
        <stp/>
        <stp>BDP|425695228724106303</stp>
        <tr r="AQ56" s="3"/>
        <tr r="AQ56" s="3"/>
        <tr r="AQ56" s="3"/>
        <tr r="AQ68" s="3"/>
        <tr r="AQ68" s="3"/>
        <tr r="AQ68" s="3"/>
      </tp>
      <tp t="s">
        <v>#N/A Requesting Data...2214090576</v>
        <stp/>
        <stp>BDP|175522268968633886</stp>
        <tr r="Q18" s="3"/>
      </tp>
      <tp t="s">
        <v>#N/A Requesting Data...3240275412</v>
        <stp/>
        <stp>BDP|700464916845281302</stp>
        <tr r="I197" s="1"/>
      </tp>
      <tp t="s">
        <v>#N/A Requesting Data...3229074487</v>
        <stp/>
        <stp>BDP|433009306504123768</stp>
        <tr r="E213" s="2"/>
        <tr r="E214" s="2"/>
      </tp>
      <tp t="s">
        <v>#N/A Requesting Data...3651195546</v>
        <stp/>
        <stp>BDP|104571841840681269</stp>
        <tr r="AV91" s="3"/>
        <tr r="AV91" s="3"/>
      </tp>
      <tp t="s">
        <v>#N/A Requesting Data...3672712289</v>
        <stp/>
        <stp>BDP|315143261287959387</stp>
        <tr r="W23" s="1"/>
      </tp>
      <tp t="s">
        <v>#N/A Requesting Data...2009191537</v>
        <stp/>
        <stp>BDP|845590171472512327</stp>
        <tr r="H73" s="1"/>
        <tr r="H73" s="1"/>
      </tp>
      <tp t="s">
        <v>#N/A Requesting Data...3114083020</v>
        <stp/>
        <stp>BDP|646407979618979868</stp>
        <tr r="N4" s="3"/>
        <tr r="N4" s="3"/>
        <tr r="N4" s="3"/>
      </tp>
      <tp t="s">
        <v>#N/A Requesting Data...2879277601</v>
        <stp/>
        <stp>BDP|103869192377421519</stp>
        <tr r="AD137" s="2"/>
        <tr r="AD137" s="2"/>
        <tr r="AD137" s="2"/>
      </tp>
      <tp t="s">
        <v>#N/A Requesting Data...2704496489</v>
        <stp/>
        <stp>BDP|511596448272420002</stp>
        <tr r="M57" s="3"/>
        <tr r="M57" s="3"/>
        <tr r="M57" s="3"/>
        <tr r="M70" s="3"/>
        <tr r="M70" s="3"/>
        <tr r="M70" s="3"/>
      </tp>
      <tp t="s">
        <v>#N/A Requesting Data...2230941377</v>
        <stp/>
        <stp>BDP|890518463952221291</stp>
        <tr r="M136" s="2"/>
        <tr r="M136" s="2"/>
        <tr r="M136" s="2"/>
      </tp>
      <tp t="s">
        <v>#N/A Requesting Data...2142120119</v>
        <stp/>
        <stp>BDP|938328824677606584</stp>
        <tr r="AE51" s="1"/>
      </tp>
      <tp t="s">
        <v>#N/A Requesting Data...4004913344</v>
        <stp/>
        <stp>BDP|930480226466794317</stp>
        <tr r="AS14" s="1"/>
        <tr r="AS59" s="1"/>
      </tp>
      <tp t="s">
        <v>#N/A Requesting Data...3862249184</v>
        <stp/>
        <stp>BDP|481478780568481763</stp>
        <tr r="AR56" s="2"/>
        <tr r="AR98" s="2"/>
      </tp>
      <tp t="s">
        <v>#N/A Requesting Data...4014789380</v>
        <stp/>
        <stp>BDP|622497113254841255</stp>
        <tr r="J104" s="2"/>
      </tp>
      <tp t="s">
        <v>#N/A Requesting Data...3333059566</v>
        <stp/>
        <stp>BDP|852928939459588074</stp>
        <tr r="AU109" s="2"/>
        <tr r="AU109" s="2"/>
        <tr r="AU109" s="2"/>
      </tp>
      <tp t="s">
        <v>#N/A Requesting Data...3442402961</v>
        <stp/>
        <stp>BDP|728368105190274045</stp>
        <tr r="Q78" s="3"/>
      </tp>
      <tp t="s">
        <v>#N/A Requesting Data...2557400957</v>
        <stp/>
        <stp>BDP|639732358773751286</stp>
        <tr r="AJ53" s="2"/>
      </tp>
      <tp t="s">
        <v>#N/A Requesting Data...3736727620</v>
        <stp/>
        <stp>BDP|328777813433708637</stp>
        <tr r="M24" s="1"/>
        <tr r="M24" s="1"/>
      </tp>
      <tp t="s">
        <v>#N/A Requesting Data...2372275605</v>
        <stp/>
        <stp>BDP|276304742131325505</stp>
        <tr r="AG106" s="2"/>
        <tr r="AG106" s="2"/>
        <tr r="AG106" s="2"/>
      </tp>
      <tp t="s">
        <v>#N/A Requesting Data...2654172165</v>
        <stp/>
        <stp>BDP|100017825920923006</stp>
        <tr r="AU18" s="2"/>
        <tr r="AU18" s="2"/>
      </tp>
      <tp t="s">
        <v>#N/A Requesting Data...3822416293</v>
        <stp/>
        <stp>BDP|979262302490093012</stp>
        <tr r="Q55" s="1"/>
      </tp>
      <tp t="s">
        <v>#N/A Requesting Data...2100410879</v>
        <stp/>
        <stp>BDP|297461874632808347</stp>
        <tr r="N140" s="2"/>
        <tr r="N140" s="2"/>
        <tr r="N140" s="2"/>
      </tp>
      <tp t="s">
        <v>#N/A Requesting Data...2639266207</v>
        <stp/>
        <stp>BDP|361462408671636771</stp>
        <tr r="E19" s="3"/>
      </tp>
      <tp t="s">
        <v>#N/A Requesting Data...4215754704</v>
        <stp/>
        <stp>BDP|236128138250074051</stp>
        <tr r="AR152" s="2"/>
      </tp>
      <tp t="s">
        <v>#N/A Requesting Data...2025818288</v>
        <stp/>
        <stp>BDP|564331758793426776</stp>
        <tr r="Q234" s="2"/>
        <tr r="Q235" s="2"/>
        <tr r="Q236" s="2"/>
        <tr r="Q106" s="3"/>
        <tr r="Q107" s="3"/>
        <tr r="Q108" s="3"/>
        <tr r="Q109" s="3"/>
        <tr r="Q110" s="3"/>
      </tp>
      <tp t="s">
        <v>#N/A Requesting Data...1997436349</v>
        <stp/>
        <stp>BDP|209774611171903538</stp>
        <tr r="L46" s="1"/>
        <tr r="L46" s="1"/>
        <tr r="AS46" s="1"/>
      </tp>
      <tp t="s">
        <v>#N/A Requesting Data...4089961538</v>
        <stp/>
        <stp>BDP|121285981951668905</stp>
        <tr r="F82" s="3"/>
      </tp>
      <tp t="s">
        <v>#N/A Requesting Data...3143753848</v>
        <stp/>
        <stp>BDP|710104507110867363</stp>
        <tr r="AD176" s="1"/>
      </tp>
      <tp t="s">
        <v>#N/A Requesting Data...4093646613</v>
        <stp/>
        <stp>BDP|103943518759086353</stp>
        <tr r="Q35" s="2"/>
      </tp>
      <tp t="s">
        <v>#N/A Requesting Data...1989109054</v>
        <stp/>
        <stp>BDP|875521265297253652</stp>
        <tr r="K43" s="1"/>
      </tp>
      <tp t="s">
        <v>#N/A Requesting Data...2729412194</v>
        <stp/>
        <stp>BDP|142731347073461295</stp>
        <tr r="H93" s="5"/>
      </tp>
      <tp t="s">
        <v>#N/A N/A</v>
        <stp/>
        <stp>BDP|698336277584302286</stp>
        <tr r="J53" s="1"/>
      </tp>
      <tp t="s">
        <v>#N/A Requesting Data...1937887286</v>
        <stp/>
        <stp>BDP|362686363094653676</stp>
        <tr r="J123" s="5"/>
        <tr r="J53" s="5"/>
      </tp>
      <tp t="s">
        <v>#N/A Requesting Data...4089386639</v>
        <stp/>
        <stp>BDP|520488251622160162</stp>
        <tr r="N65" s="1"/>
      </tp>
      <tp t="s">
        <v>#N/A Requesting Data...4018913732</v>
        <stp/>
        <stp>BDP|264054879446799323</stp>
        <tr r="E6" s="1"/>
        <tr r="E208" s="1"/>
      </tp>
      <tp t="s">
        <v>#N/A Requesting Data...3620752728</v>
        <stp/>
        <stp>BDP|986381478167422190</stp>
        <tr r="L206" s="1"/>
        <tr r="L206" s="1"/>
        <tr r="AS206" s="1"/>
      </tp>
      <tp t="s">
        <v>#N/A Requesting Data...1959282136</v>
        <stp/>
        <stp>BDP|918555838511715576</stp>
        <tr r="F45" s="1"/>
      </tp>
      <tp t="s">
        <v>#N/A Requesting Data...4256311070</v>
        <stp/>
        <stp>BDP|193804280685082748</stp>
        <tr r="AG23" s="3"/>
        <tr r="AG23" s="3"/>
        <tr r="AG23" s="3"/>
      </tp>
      <tp t="s">
        <v>#N/A Requesting Data...3610802014</v>
        <stp/>
        <stp>BDP|366574218970962601</stp>
        <tr r="AL54" s="1"/>
      </tp>
      <tp t="s">
        <v>#N/A Requesting Data...3340989906</v>
        <stp/>
        <stp>BDP|876455361437940739</stp>
        <tr r="AU176" s="1"/>
        <tr r="AU176" s="1"/>
        <tr r="AU176" s="1"/>
      </tp>
      <tp t="s">
        <v>#N/A Requesting Data...4153468219</v>
        <stp/>
        <stp>BDP|353410264694128418</stp>
        <tr r="AR82" s="2"/>
      </tp>
      <tp t="s">
        <v>#N/A Requesting Data...2090557286</v>
        <stp/>
        <stp>BDP|908166118700738261</stp>
        <tr r="Q106" s="2"/>
      </tp>
      <tp t="s">
        <v>#N/A Requesting Data...3357265755</v>
        <stp/>
        <stp>BDP|199038944672642463</stp>
        <tr r="W88" s="3"/>
      </tp>
      <tp t="s">
        <v>#N/A Requesting Data...2019247990</v>
        <stp/>
        <stp>BDP|771304916826305651</stp>
        <tr r="BC91" s="2"/>
      </tp>
      <tp t="s">
        <v>#N/A Requesting Data...2656830345</v>
        <stp/>
        <stp>BDP|637922632398326020</stp>
        <tr r="AA156" s="1"/>
      </tp>
      <tp t="s">
        <v>#N/A Requesting Data...3103391991</v>
        <stp/>
        <stp>BDP|997619167015668794</stp>
        <tr r="V21" s="1"/>
      </tp>
      <tp t="s">
        <v>#N/A Requesting Data...3458478684</v>
        <stp/>
        <stp>BDP|594138071315423132</stp>
        <tr r="F64" s="1"/>
      </tp>
      <tp t="s">
        <v>#N/A Requesting Data...4090374333</v>
        <stp/>
        <stp>BDP|778238147271672543</stp>
        <tr r="S145" s="2"/>
        <tr r="R145" s="2"/>
      </tp>
      <tp t="s">
        <v>#N/A Requesting Data...4047977806</v>
        <stp/>
        <stp>BDP|320004087248551207</stp>
        <tr r="N56" s="1"/>
      </tp>
      <tp t="s">
        <v>#N/A Requesting Data...2887219866</v>
        <stp/>
        <stp>BDP|521373580309510066</stp>
        <tr r="AU25" s="3"/>
        <tr r="AU25" s="3"/>
      </tp>
      <tp t="s">
        <v>#N/A Requesting Data...3961415183</v>
        <stp/>
        <stp>BDP|460935368099992445</stp>
        <tr r="K41" s="2"/>
        <tr r="K41" s="2"/>
        <tr r="K41" s="2"/>
        <tr r="K75" s="2"/>
        <tr r="K75" s="2"/>
        <tr r="K75" s="2"/>
        <tr r="K115" s="2"/>
        <tr r="K115" s="2"/>
        <tr r="K115" s="2"/>
        <tr r="K138" s="2"/>
        <tr r="K138" s="2"/>
        <tr r="K138" s="2"/>
        <tr r="K200" s="2"/>
        <tr r="K200" s="2"/>
        <tr r="K200" s="2"/>
      </tp>
      <tp t="s">
        <v>#N/A Requesting Data...2912778155</v>
        <stp/>
        <stp>BDP|642079422777798765</stp>
        <tr r="K55" s="3"/>
      </tp>
      <tp t="s">
        <v>#N/A Requesting Data...3923677107</v>
        <stp/>
        <stp>BDP|350479014400119729</stp>
        <tr r="H142" s="1"/>
        <tr r="H142" s="1"/>
        <tr r="H204" s="1"/>
        <tr r="H204" s="1"/>
        <tr r="H32" s="1"/>
        <tr r="H32" s="1"/>
      </tp>
      <tp t="s">
        <v>#N/A Requesting Data...4150737943</v>
        <stp/>
        <stp>BDP|997861060894871843</stp>
        <tr r="H44" s="1"/>
        <tr r="H44" s="1"/>
      </tp>
    </main>
    <main first="bofaddin.rtdserver">
      <tp t="s">
        <v>#N/A Requesting Data...3245249463</v>
        <stp/>
        <stp>BDP|653907054213739294</stp>
        <tr r="H111" s="1"/>
        <tr r="H111" s="1"/>
      </tp>
      <tp t="s">
        <v>#N/A Requesting Data...1935138233</v>
        <stp/>
        <stp>BDP|905728781053771100</stp>
        <tr r="AI14" s="2"/>
        <tr r="AI117" s="2"/>
      </tp>
      <tp t="s">
        <v>#N/A Requesting Data...3242956625</v>
        <stp/>
        <stp>BDP|853235612278595622</stp>
        <tr r="AD213" s="2"/>
        <tr r="AD213" s="2"/>
        <tr r="AD213" s="2"/>
        <tr r="AD214" s="2"/>
        <tr r="AD214" s="2"/>
        <tr r="AD214" s="2"/>
      </tp>
      <tp t="s">
        <v>#N/A Requesting Data...3913127196</v>
        <stp/>
        <stp>BDP|419766527041373999</stp>
        <tr r="AK6" s="3"/>
        <tr r="AK6" s="3"/>
        <tr r="AK6" s="3"/>
      </tp>
      <tp t="s">
        <v>#N/A Requesting Data...3474597625</v>
        <stp/>
        <stp>BDP|465568640138823430</stp>
        <tr r="AR62" s="2"/>
      </tp>
      <tp t="s">
        <v>#N/A Requesting Data...2084117808</v>
        <stp/>
        <stp>BDP|669196018814866968</stp>
        <tr r="AV9" s="3"/>
        <tr r="AV9" s="3"/>
      </tp>
      <tp t="s">
        <v>#N/A Requesting Data...3656945312</v>
        <stp/>
        <stp>BDP|777593388079634992</stp>
        <tr r="AQ17" s="3"/>
        <tr r="AQ17" s="3"/>
        <tr r="AQ17" s="3"/>
      </tp>
      <tp t="s">
        <v>#N/A Requesting Data...1994032830</v>
        <stp/>
        <stp>BDP|758871124436876169</stp>
        <tr r="H189" s="1"/>
      </tp>
      <tp t="s">
        <v>#N/A Requesting Data...4015582146</v>
        <stp/>
        <stp>BDP|247875457572845215</stp>
        <tr r="AT82" s="3"/>
        <tr r="AT82" s="3"/>
        <tr r="AT82" s="3"/>
      </tp>
      <tp t="s">
        <v>#N/A Requesting Data...4069808356</v>
        <stp/>
        <stp>BDP|569807772914332605</stp>
        <tr r="AI32" s="2"/>
        <tr r="AI223" s="2"/>
        <tr r="AI233" s="2"/>
      </tp>
      <tp t="s">
        <v>#N/A Requesting Data...2828969122</v>
        <stp/>
        <stp>BDP|542893418224911098</stp>
        <tr r="Q140" s="2"/>
      </tp>
      <tp t="s">
        <v>#N/A Requesting Data...4182970357</v>
        <stp/>
        <stp>BDP|661622025079621031</stp>
        <tr r="W194" s="2"/>
        <tr r="W216" s="2"/>
        <tr r="W228" s="2"/>
        <tr r="W74" s="2"/>
        <tr r="W193" s="2"/>
        <tr r="W113" s="2"/>
        <tr r="W154" s="2"/>
      </tp>
      <tp t="s">
        <v>#N/A Requesting Data...4051026894</v>
        <stp/>
        <stp>BDP|554915876885056645</stp>
        <tr r="AS130" s="2"/>
      </tp>
      <tp t="s">
        <v>#N/A Requesting Data...2976288680</v>
        <stp/>
        <stp>BDP|374584281559935958</stp>
        <tr r="E80" s="1"/>
      </tp>
      <tp t="s">
        <v>#N/A Requesting Data...2437309781</v>
        <stp/>
        <stp>BDP|867581496990768163</stp>
        <tr r="W6" s="3"/>
      </tp>
      <tp t="s">
        <v>#N/A Requesting Data...3429994425</v>
        <stp/>
        <stp>BDP|758044675772978882</stp>
        <tr r="M12" s="1"/>
        <tr r="M12" s="1"/>
        <tr r="M128" s="1"/>
        <tr r="M128" s="1"/>
      </tp>
      <tp t="s">
        <v>#N/A Requesting Data...2582251084</v>
        <stp/>
        <stp>BDP|962900473715561684</stp>
        <tr r="AO82" s="1"/>
      </tp>
      <tp t="s">
        <v>#N/A Requesting Data...3948848017</v>
        <stp/>
        <stp>BDP|764743152937315830</stp>
        <tr r="Q142" s="2"/>
      </tp>
      <tp t="s">
        <v>#N/A Requesting Data...3842931265</v>
        <stp/>
        <stp>BDP|159809820885161213</stp>
        <tr r="L10" s="2"/>
        <tr r="L10" s="2"/>
        <tr r="L10" s="2"/>
        <tr r="L40" s="2"/>
        <tr r="L40" s="2"/>
        <tr r="L40" s="2"/>
        <tr r="L178" s="2"/>
        <tr r="L178" s="2"/>
        <tr r="L178" s="2"/>
        <tr r="L179" s="2"/>
        <tr r="L179" s="2"/>
        <tr r="L179" s="2"/>
      </tp>
      <tp t="s">
        <v>#N/A Requesting Data...3828619156</v>
        <stp/>
        <stp>BDP|543463611420783873</stp>
        <tr r="Q36" s="2"/>
        <tr r="Q96" s="2"/>
        <tr r="Q126" s="2"/>
      </tp>
      <tp t="s">
        <v>#N/A Requesting Data...2842723770</v>
        <stp/>
        <stp>BDP|404293956602816818</stp>
        <tr r="H15" s="1"/>
        <tr r="H71" s="1"/>
        <tr r="H180" s="1"/>
      </tp>
      <tp t="s">
        <v>#N/A Requesting Data...3807528291</v>
        <stp/>
        <stp>BDP|193299768040023930</stp>
        <tr r="AL144" s="2"/>
      </tp>
      <tp t="s">
        <v>#N/A Requesting Data...3314399447</v>
        <stp/>
        <stp>BDP|681878764224008767</stp>
        <tr r="J25" s="5"/>
      </tp>
      <tp t="s">
        <v>#N/A Requesting Data...3141617218</v>
        <stp/>
        <stp>BDP|219302067761997806</stp>
        <tr r="AT129" s="1"/>
      </tp>
      <tp t="s">
        <v>#N/A Requesting Data...3108664054</v>
        <stp/>
        <stp>BDP|135573718559212104</stp>
        <tr r="F80" s="2"/>
      </tp>
      <tp t="s">
        <v>#N/A Requesting Data...1967966252</v>
        <stp/>
        <stp>BDP|883214818476543989</stp>
        <tr r="AT92" s="1"/>
      </tp>
      <tp t="s">
        <v>#N/A Requesting Data...3352439696</v>
        <stp/>
        <stp>BDP|516671899305078639</stp>
        <tr r="P3" s="4"/>
        <tr r="P4" s="4"/>
      </tp>
      <tp t="s">
        <v>#N/A Requesting Data...3955744125</v>
        <stp/>
        <stp>BDP|540552508248074119</stp>
        <tr r="K91" s="1"/>
        <tr r="K122" s="1"/>
      </tp>
      <tp t="s">
        <v>#N/A Requesting Data...3222684781</v>
        <stp/>
        <stp>BDP|584897627187121134</stp>
        <tr r="AJ11" s="2"/>
      </tp>
      <tp t="s">
        <v>#N/A N/A</v>
        <stp/>
        <stp>BDP|169653310062829957</stp>
        <tr r="M59" s="3"/>
        <tr r="M59" s="3"/>
        <tr r="M59" s="3"/>
        <tr r="M87" s="3"/>
        <tr r="M87" s="3"/>
        <tr r="M87" s="3"/>
        <tr r="M99" s="3"/>
        <tr r="M99" s="3"/>
        <tr r="M99" s="3"/>
      </tp>
      <tp t="s">
        <v>#N/A Requesting Data...2573633978</v>
        <stp/>
        <stp>BDP|207038723996859806</stp>
        <tr r="AL205" s="2"/>
        <tr r="AL206" s="2"/>
      </tp>
      <tp t="s">
        <v>#N/A Requesting Data...2780219689</v>
        <stp/>
        <stp>BDP|808961545413040215</stp>
        <tr r="I129" s="1"/>
      </tp>
      <tp t="s">
        <v>#N/A Requesting Data...3817728646</v>
        <stp/>
        <stp>BDP|620836074965948636</stp>
        <tr r="V174" s="1"/>
      </tp>
      <tp t="s">
        <v>#N/A Requesting Data...3661642940</v>
        <stp/>
        <stp>BDP|783076616875484891</stp>
        <tr r="AU74" s="1"/>
        <tr r="AU74" s="1"/>
        <tr r="AU74" s="1"/>
        <tr r="AU178" s="1"/>
        <tr r="AU178" s="1"/>
        <tr r="AU178" s="1"/>
      </tp>
      <tp t="s">
        <v>#N/A Requesting Data...3740621531</v>
        <stp/>
        <stp>BDP|667409095997066687</stp>
        <tr r="L7" s="1"/>
        <tr r="AS7" s="1"/>
      </tp>
      <tp t="s">
        <v>#N/A Requesting Data...2443747258</v>
        <stp/>
        <stp>BDP|168629498966730599</stp>
        <tr r="AT70" s="1"/>
      </tp>
      <tp t="s">
        <v>#N/A Requesting Data...3885281200</v>
        <stp/>
        <stp>BDP|361421302059011160</stp>
        <tr r="N42" s="1"/>
      </tp>
      <tp t="s">
        <v>#N/A Requesting Data...2226747172</v>
        <stp/>
        <stp>BDP|728516259879075595</stp>
        <tr r="H61" s="1"/>
        <tr r="H61" s="1"/>
      </tp>
      <tp t="s">
        <v>#N/A Requesting Data...3292779326</v>
        <stp/>
        <stp>BDP|240730295387769556</stp>
        <tr r="E69" s="2"/>
        <tr r="E134" s="2"/>
        <tr r="E149" s="2"/>
        <tr r="E163" s="2"/>
        <tr r="E164" s="2"/>
      </tp>
      <tp t="s">
        <v>#N/A Requesting Data...3738474604</v>
        <stp/>
        <stp>BDP|621934331037199121</stp>
        <tr r="H115" s="5"/>
        <tr r="H66" s="5"/>
      </tp>
      <tp t="s">
        <v>#N/A Requesting Data...2136725229</v>
        <stp/>
        <stp>BDP|632922997505477901</stp>
        <tr r="AV72" s="3"/>
        <tr r="AV72" s="3"/>
        <tr r="AV83" s="3"/>
        <tr r="AV83" s="3"/>
        <tr r="AV92" s="3"/>
        <tr r="AV92" s="3"/>
      </tp>
      <tp t="s">
        <v>#N/A Requesting Data...2313802832</v>
        <stp/>
        <stp>BDP|354838406894050017</stp>
        <tr r="E72" s="1"/>
      </tp>
      <tp t="s">
        <v>#N/A Requesting Data...3728542486</v>
        <stp/>
        <stp>BDP|498704742426041969</stp>
        <tr r="E209" s="1"/>
      </tp>
      <tp t="s">
        <v>#N/A Requesting Data...3914974777</v>
        <stp/>
        <stp>BDP|619405431968640307</stp>
        <tr r="X48" s="1"/>
      </tp>
      <tp t="s">
        <v>#N/A Requesting Data...3191139844</v>
        <stp/>
        <stp>BDP|169918095118641429</stp>
        <tr r="J100" s="2"/>
        <tr r="J147" s="2"/>
        <tr r="J165" s="2"/>
        <tr r="J221" s="2"/>
      </tp>
      <tp t="s">
        <v>#N/A Requesting Data...2718126903</v>
        <stp/>
        <stp>BDP|171781117923456989</stp>
        <tr r="L36" s="3"/>
      </tp>
      <tp t="s">
        <v>#N/A Requesting Data...2051975487</v>
        <stp/>
        <stp>BDP|771039886995189119</stp>
        <tr r="N54" s="1"/>
      </tp>
      <tp t="s">
        <v>#N/A Requesting Data...2267375908</v>
        <stp/>
        <stp>BDP|307391519599298739</stp>
        <tr r="H150" s="1"/>
        <tr r="H150" s="1"/>
      </tp>
      <tp t="s">
        <v>#N/A Requesting Data...4287563283</v>
        <stp/>
        <stp>BDP|606978925787972318</stp>
        <tr r="AD124" s="1"/>
      </tp>
      <tp t="s">
        <v>#N/A Requesting Data...4088772098</v>
        <stp/>
        <stp>BDP|759532451008172784</stp>
        <tr r="N116" s="1"/>
      </tp>
      <tp t="s">
        <v>#N/A Requesting Data...2438719390</v>
        <stp/>
        <stp>BDP|813977383858558647</stp>
        <tr r="AN110" s="3"/>
        <tr r="AN110" s="3"/>
        <tr r="AN110" s="3"/>
        <tr r="AN106" s="3"/>
        <tr r="AN106" s="3"/>
        <tr r="AN106" s="3"/>
        <tr r="AN107" s="3"/>
        <tr r="AN107" s="3"/>
        <tr r="AN107" s="3"/>
        <tr r="AN108" s="3"/>
        <tr r="AN108" s="3"/>
        <tr r="AN108" s="3"/>
        <tr r="AN109" s="3"/>
        <tr r="AN109" s="3"/>
        <tr r="AN109" s="3"/>
      </tp>
      <tp t="s">
        <v>#N/A Requesting Data...2917538720</v>
        <stp/>
        <stp>BDP|909824484737020816</stp>
        <tr r="AO24" s="3"/>
        <tr r="AO24" s="3"/>
        <tr r="AO24" s="3"/>
        <tr r="AO79" s="3"/>
        <tr r="AO79" s="3"/>
        <tr r="AO79" s="3"/>
      </tp>
      <tp t="s">
        <v>#N/A Requesting Data...3931264388</v>
        <stp/>
        <stp>BDP|821271914525618927</stp>
        <tr r="V11" s="3"/>
      </tp>
      <tp t="s">
        <v>#N/A Requesting Data...4267787882</v>
        <stp/>
        <stp>BDP|550980141201297362</stp>
        <tr r="AO168" s="2"/>
        <tr r="AO169" s="2"/>
      </tp>
      <tp t="s">
        <v>#N/A Requesting Data...1961302249</v>
        <stp/>
        <stp>BDP|771481850256108865</stp>
        <tr r="K50" s="2"/>
        <tr r="K50" s="2"/>
        <tr r="K50" s="2"/>
      </tp>
      <tp t="s">
        <v>#N/A Requesting Data...3322099334</v>
        <stp/>
        <stp>BDP|616104484912370482</stp>
        <tr r="I194" s="1"/>
      </tp>
      <tp t="s">
        <v>#N/A Requesting Data...3937582524</v>
        <stp/>
        <stp>BDP|470981777863543274</stp>
        <tr r="AO3" s="2"/>
      </tp>
      <tp t="s">
        <v>#N/A Requesting Data...1943200556</v>
        <stp/>
        <stp>BDP|832730821778733244</stp>
        <tr r="H157" s="1"/>
      </tp>
      <tp t="s">
        <v>#N/A Requesting Data...2261543813</v>
        <stp/>
        <stp>BDP|138092669811097881</stp>
        <tr r="AL91" s="3"/>
        <tr r="AL91" s="3"/>
        <tr r="AL91" s="3"/>
      </tp>
      <tp t="s">
        <v>#N/A Requesting Data...3288493948</v>
        <stp/>
        <stp>BDP|538920615252932518</stp>
        <tr r="Q205" s="2"/>
        <tr r="Q206" s="2"/>
      </tp>
      <tp t="s">
        <v>#N/A Requesting Data...2203621698</v>
        <stp/>
        <stp>BDP|524296129968680777</stp>
        <tr r="AU183" s="1"/>
        <tr r="AU183" s="1"/>
        <tr r="AU183" s="1"/>
        <tr r="AU28" s="1"/>
        <tr r="AU28" s="1"/>
        <tr r="AU28" s="1"/>
      </tp>
      <tp t="s">
        <v>#N/A Requesting Data...2167454120</v>
        <stp/>
        <stp>BDP|868786007990314809</stp>
        <tr r="V87" s="1"/>
      </tp>
      <tp t="s">
        <v>#N/A Requesting Data...4252049222</v>
        <stp/>
        <stp>BDP|696115934724320952</stp>
        <tr r="AM138" s="1"/>
        <tr r="AM138" s="1"/>
        <tr r="AM200" s="1"/>
        <tr r="AM200" s="1"/>
        <tr r="AM34" s="1"/>
        <tr r="AM34" s="1"/>
      </tp>
      <tp t="s">
        <v>#N/A Requesting Data...3402532310</v>
        <stp/>
        <stp>BDP|749958245307771550</stp>
        <tr r="AT24" s="3"/>
        <tr r="AT24" s="3"/>
        <tr r="AT24" s="3"/>
        <tr r="AT79" s="3"/>
        <tr r="AT79" s="3"/>
        <tr r="AT79" s="3"/>
      </tp>
      <tp t="s">
        <v>#N/A Requesting Data...3065993504</v>
        <stp/>
        <stp>BDP|523625256118360458</stp>
        <tr r="AG203" s="2"/>
        <tr r="AG203" s="2"/>
        <tr r="AG203" s="2"/>
        <tr r="AG204" s="2"/>
        <tr r="AG204" s="2"/>
        <tr r="AG204" s="2"/>
      </tp>
      <tp t="s">
        <v>#N/A Requesting Data...1966791004</v>
        <stp/>
        <stp>BDP|732739102680179803</stp>
        <tr r="AD54" s="2"/>
        <tr r="AD54" s="2"/>
        <tr r="AD54" s="2"/>
      </tp>
      <tp t="s">
        <v>#N/A Requesting Data...4200986233</v>
        <stp/>
        <stp>BDP|172078801029405646</stp>
        <tr r="AP191" s="2"/>
        <tr r="AP192" s="2"/>
      </tp>
      <tp t="s">
        <v>#N/A Requesting Data...2029917680</v>
        <stp/>
        <stp>BDP|545713236222794925</stp>
        <tr r="J29" s="5"/>
      </tp>
      <tp t="s">
        <v>#N/A Requesting Data...2033992289</v>
        <stp/>
        <stp>BDP|540568963645225922</stp>
        <tr r="AK18" s="2"/>
        <tr r="AK18" s="2"/>
        <tr r="AK18" s="2"/>
      </tp>
      <tp t="s">
        <v>#N/A Requesting Data...3726637163</v>
        <stp/>
        <stp>BDP|638070245772743930</stp>
        <tr r="H35" s="2"/>
        <tr r="H35" s="2"/>
        <tr r="H35" s="2"/>
        <tr r="AT35" s="2"/>
        <tr r="AT35" s="2"/>
        <tr r="AT35" s="2"/>
      </tp>
      <tp t="s">
        <v>#N/A Requesting Data...2743300328</v>
        <stp/>
        <stp>BDP|866636185426853761</stp>
        <tr r="H124" s="1"/>
        <tr r="H124" s="1"/>
      </tp>
      <tp t="s">
        <v>#N/A Requesting Data...2763333746</v>
        <stp/>
        <stp>BDP|665302993170080541</stp>
        <tr r="AT153" s="1"/>
        <tr r="AT191" s="1"/>
        <tr r="AT8" s="1"/>
      </tp>
      <tp t="s">
        <v>#N/A Requesting Data...3722666004</v>
        <stp/>
        <stp>BDP|583712032608790302</stp>
        <tr r="BC168" s="2"/>
      </tp>
      <tp t="s">
        <v>#N/A Requesting Data...3475717189</v>
        <stp/>
        <stp>BDP|283949740004233661</stp>
        <tr r="AQ60" s="2"/>
      </tp>
      <tp t="s">
        <v>#N/A Requesting Data...3368046234</v>
        <stp/>
        <stp>BDP|693874774102334257</stp>
        <tr r="Q135" s="2"/>
      </tp>
      <tp t="s">
        <v>#N/A Requesting Data...3963517038</v>
        <stp/>
        <stp>BDP|622218482543544639</stp>
        <tr r="H186" s="1"/>
        <tr r="H186" s="1"/>
      </tp>
      <tp t="s">
        <v>#N/A Requesting Data...3367835029</v>
        <stp/>
        <stp>BDP|729636562257910938</stp>
        <tr r="AO74" s="1"/>
        <tr r="AO178" s="1"/>
      </tp>
      <tp t="s">
        <v>#N/A Requesting Data...2394359566</v>
        <stp/>
        <stp>BDP|941632990396246744</stp>
        <tr r="AT54" s="1"/>
      </tp>
      <tp t="s">
        <v>#N/A Requesting Data...3960911504</v>
        <stp/>
        <stp>BDP|723083091843021438</stp>
        <tr r="N142" s="1"/>
        <tr r="N204" s="1"/>
        <tr r="N32" s="1"/>
      </tp>
      <tp t="s">
        <v>#N/A Requesting Data...3848655166</v>
        <stp/>
        <stp>BDP|913527261205506821</stp>
        <tr r="N93" s="2"/>
        <tr r="N93" s="2"/>
      </tp>
      <tp t="s">
        <v>#N/A Requesting Data...3611958124</v>
        <stp/>
        <stp>BDP|599889171402705349</stp>
        <tr r="AH112" s="2"/>
        <tr r="AH150" s="2"/>
        <tr r="AH217" s="2"/>
        <tr r="AH230" s="2"/>
      </tp>
      <tp t="s">
        <v>#N/A N/A</v>
        <stp/>
        <stp>BDP|437863036106872335</stp>
        <tr r="J209" s="1"/>
      </tp>
      <tp t="s">
        <v>#N/A Requesting Data...4267103562</v>
        <stp/>
        <stp>BDP|140684233158652333</stp>
        <tr r="AC21" s="2"/>
        <tr r="AC21" s="2"/>
        <tr r="AC45" s="2"/>
        <tr r="AC45" s="2"/>
        <tr r="AC83" s="2"/>
        <tr r="AC83" s="2"/>
        <tr r="AC141" s="2"/>
        <tr r="AC141" s="2"/>
        <tr r="AC148" s="2"/>
        <tr r="AC148" s="2"/>
        <tr r="AC177" s="2"/>
        <tr r="AC177" s="2"/>
      </tp>
      <tp t="s">
        <v>#N/A Requesting Data...2079807966</v>
        <stp/>
        <stp>BDP|793825115955801207</stp>
        <tr r="E20" s="1"/>
      </tp>
      <tp t="s">
        <v>#N/A Requesting Data...4039902612</v>
        <stp/>
        <stp>BDP|255437881225153794</stp>
        <tr r="AT69" s="1"/>
      </tp>
      <tp t="s">
        <v>#N/A Requesting Data...2271389976</v>
        <stp/>
        <stp>BDP|962841253487443409</stp>
        <tr r="Q16" s="1"/>
        <tr r="Q175" s="1"/>
      </tp>
      <tp t="s">
        <v>#N/A Requesting Data...2153737080</v>
        <stp/>
        <stp>BDP|939820726812269650</stp>
        <tr r="AM124" s="1"/>
        <tr r="AM124" s="1"/>
      </tp>
      <tp t="s">
        <v>#N/A Requesting Data...4038802321</v>
        <stp/>
        <stp>BDP|108915427803570699</stp>
        <tr r="AO63" s="2"/>
      </tp>
      <tp t="s">
        <v>#N/A Requesting Data...2753911790</v>
        <stp/>
        <stp>BDP|859683896472942342</stp>
        <tr r="I10" s="8"/>
        <tr r="I11" s="8"/>
      </tp>
      <tp t="s">
        <v>#N/A Requesting Data...3482338167</v>
        <stp/>
        <stp>BDP|167391673398916290</stp>
        <tr r="W10" s="3"/>
      </tp>
      <tp t="s">
        <v>#N/A Requesting Data...3050363238</v>
        <stp/>
        <stp>BDP|712906969534078550</stp>
        <tr r="E143" s="1"/>
      </tp>
      <tp t="s">
        <v>#N/A Requesting Data...3906314186</v>
        <stp/>
        <stp>BDP|516510181126909580</stp>
        <tr r="AH34" s="3"/>
        <tr r="AH34" s="3"/>
      </tp>
      <tp t="s">
        <v>#N/A Requesting Data...2899071266</v>
        <stp/>
        <stp>BDP|297145696350459611</stp>
        <tr r="I205" s="2"/>
        <tr r="I206" s="2"/>
      </tp>
      <tp t="s">
        <v>#N/A Requesting Data...2832874386</v>
        <stp/>
        <stp>BDP|140916268508469998</stp>
        <tr r="AO68" s="1"/>
      </tp>
      <tp t="s">
        <v>#N/A N/A</v>
        <stp/>
        <stp>BDP|149525834009600145</stp>
        <tr r="N162" s="1"/>
      </tp>
      <tp t="s">
        <v>#N/A Requesting Data...4228731346</v>
        <stp/>
        <stp>BDP|447408493374116707</stp>
        <tr r="AV30" s="3"/>
        <tr r="AV30" s="3"/>
        <tr r="AV37" s="3"/>
        <tr r="AV37" s="3"/>
      </tp>
      <tp t="s">
        <v>#N/A Requesting Data...1442979645</v>
        <stp/>
        <stp>BDP|701841078129415896</stp>
        <tr r="AV87" s="2"/>
        <tr r="AV87" s="2"/>
        <tr r="AV143" s="2"/>
        <tr r="AV143" s="2"/>
      </tp>
      <tp t="s">
        <v>#N/A Requesting Data...3147137995</v>
        <stp/>
        <stp>BDP|737748506410264903</stp>
        <tr r="F154" s="1"/>
      </tp>
      <tp t="s">
        <v>#N/A Requesting Data...3845213009</v>
        <stp/>
        <stp>BDP|112369785540047554</stp>
        <tr r="AS73" s="1"/>
      </tp>
      <tp t="s">
        <v>#N/A Requesting Data...2582643974</v>
        <stp/>
        <stp>BDP|365658651454620969</stp>
        <tr r="BC19" s="3"/>
      </tp>
      <tp t="s">
        <v>#N/A Requesting Data...2348570038</v>
        <stp/>
        <stp>BDP|761775496341123104</stp>
        <tr r="AR137" s="2"/>
      </tp>
      <tp t="s">
        <v>#N/A Requesting Data...3915510214</v>
        <stp/>
        <stp>BDP|740092683280994664</stp>
        <tr r="AC20" s="2"/>
        <tr r="AC20" s="2"/>
        <tr r="AC158" s="2"/>
        <tr r="AC158" s="2"/>
        <tr r="AC209" s="2"/>
        <tr r="AC209" s="2"/>
        <tr r="AC231" s="2"/>
        <tr r="AC231" s="2"/>
      </tp>
      <tp t="s">
        <v>#N/A Requesting Data...2162163890</v>
        <stp/>
        <stp>BDP|469854240671623355</stp>
        <tr r="Y28" s="5"/>
        <tr r="Y28" s="5"/>
        <tr r="Y28" s="5"/>
      </tp>
      <tp t="s">
        <v>#N/A Requesting Data...2243669414</v>
        <stp/>
        <stp>BDP|486972618984132281</stp>
        <tr r="J36" s="2"/>
        <tr r="J96" s="2"/>
        <tr r="J126" s="2"/>
      </tp>
      <tp t="s">
        <v>#N/A Requesting Data...2480458214</v>
        <stp/>
        <stp>BDP|179884935805656090</stp>
        <tr r="H22" s="5"/>
      </tp>
      <tp t="s">
        <v>#N/A Requesting Data...3899835820</v>
        <stp/>
        <stp>BDP|726013696773207419</stp>
        <tr r="AS42" s="1"/>
      </tp>
      <tp t="s">
        <v>#N/A Requesting Data...3646180761</v>
        <stp/>
        <stp>BDP|442990485739305174</stp>
        <tr r="H91" s="2"/>
        <tr r="H91" s="2"/>
        <tr r="H91" s="2"/>
        <tr r="AT91" s="2"/>
        <tr r="AT91" s="2"/>
        <tr r="AT91" s="2"/>
      </tp>
      <tp t="s">
        <v>#N/A Requesting Data...4098335638</v>
        <stp/>
        <stp>BDP|335396366004892896</stp>
        <tr r="AL31" s="2"/>
      </tp>
      <tp t="s">
        <v>#N/A Requesting Data...2031745015</v>
        <stp/>
        <stp>BDP|491407688723368610</stp>
        <tr r="E93" s="2"/>
      </tp>
      <tp t="s">
        <v>#N/A Requesting Data...3630945489</v>
        <stp/>
        <stp>BDP|580526048111335928</stp>
        <tr r="AH29" s="3"/>
        <tr r="AH29" s="3"/>
        <tr r="AH29" s="3"/>
        <tr r="AH35" s="3"/>
        <tr r="AH35" s="3"/>
        <tr r="AH35" s="3"/>
        <tr r="AH62" s="3"/>
        <tr r="AH62" s="3"/>
        <tr r="AH62" s="3"/>
        <tr r="AH89" s="3"/>
        <tr r="AH89" s="3"/>
        <tr r="AH89" s="3"/>
        <tr r="AH95" s="3"/>
        <tr r="AH95" s="3"/>
        <tr r="AH95" s="3"/>
      </tp>
      <tp t="s">
        <v>#N/A Requesting Data...4218655887</v>
        <stp/>
        <stp>BDP|860296968494661902</stp>
        <tr r="Q87" s="2"/>
        <tr r="Q143" s="2"/>
      </tp>
      <tp t="s">
        <v>#N/A Requesting Data...2459426768</v>
        <stp/>
        <stp>BDP|255335056159120696</stp>
        <tr r="K31" s="2"/>
        <tr r="K31" s="2"/>
      </tp>
      <tp t="s">
        <v>#N/A Requesting Data...4244238105</v>
        <stp/>
        <stp>BDP|419850432954389689</stp>
        <tr r="V57" s="1"/>
        <tr r="V19" s="1"/>
      </tp>
      <tp t="s">
        <v>#N/A Requesting Data...3472163782</v>
        <stp/>
        <stp>BDP|164351293853989067</stp>
        <tr r="E85" s="2"/>
      </tp>
      <tp t="s">
        <v>#N/A Requesting Data...3896345726</v>
        <stp/>
        <stp>BDP|158148478599155656</stp>
        <tr r="E25" s="2"/>
        <tr r="E49" s="2"/>
        <tr r="E108" s="2"/>
        <tr r="E127" s="2"/>
        <tr r="E195" s="2"/>
      </tp>
      <tp t="s">
        <v>#N/A Requesting Data...3732965987</v>
        <stp/>
        <stp>BDP|780044798409265905</stp>
        <tr r="AK87" s="2"/>
        <tr r="AK87" s="2"/>
        <tr r="AK87" s="2"/>
        <tr r="AK143" s="2"/>
        <tr r="AK143" s="2"/>
        <tr r="AK143" s="2"/>
      </tp>
      <tp t="s">
        <v>#N/A Requesting Data...2189270095</v>
        <stp/>
        <stp>BDP|974680989767613077</stp>
        <tr r="H54" s="1"/>
        <tr r="H54" s="1"/>
      </tp>
      <tp t="s">
        <v>#N/A Requesting Data...4001903283</v>
        <stp/>
        <stp>BDP|934096693596903602</stp>
        <tr r="W171" s="2"/>
        <tr r="W118" s="2"/>
      </tp>
      <tp t="s">
        <v>#N/A Requesting Data...2898106980</v>
        <stp/>
        <stp>BDP|774749890050115767</stp>
        <tr r="M85" s="1"/>
        <tr r="M85" s="1"/>
      </tp>
      <tp t="s">
        <v>#N/A Requesting Data...3959161974</v>
        <stp/>
        <stp>BDP|351811473412287471</stp>
        <tr r="Q165" s="1"/>
      </tp>
      <tp t="s">
        <v>#N/A Requesting Data...4163509656</v>
        <stp/>
        <stp>BDP|972953236565650695</stp>
        <tr r="AT164" s="1"/>
      </tp>
      <tp t="s">
        <v>#N/A Requesting Data...3028577643</v>
        <stp/>
        <stp>BDP|967680896900916686</stp>
        <tr r="AO59" s="2"/>
      </tp>
      <tp t="s">
        <v>#N/A Requesting Data...3388238521</v>
        <stp/>
        <stp>BDP|949388893052664128</stp>
        <tr r="AT42" s="1"/>
      </tp>
      <tp t="s">
        <v>#N/A Requesting Data...2962122683</v>
        <stp/>
        <stp>BDP|525059225959202208</stp>
        <tr r="AS141" s="1"/>
        <tr r="AS203" s="1"/>
        <tr r="AS31" s="1"/>
        <tr r="L141" s="1"/>
        <tr r="L141" s="1"/>
        <tr r="L203" s="1"/>
        <tr r="L203" s="1"/>
        <tr r="L31" s="1"/>
        <tr r="L31" s="1"/>
      </tp>
      <tp t="s">
        <v>#N/A Requesting Data...4046702961</v>
        <stp/>
        <stp>BDP|636070381947771601</stp>
        <tr r="AM38" s="1"/>
        <tr r="AM38" s="1"/>
        <tr r="AM58" s="1"/>
        <tr r="AM58" s="1"/>
      </tp>
    </main>
    <main first="bofaddin.rtdserver">
      <tp t="s">
        <v>#N/A Requesting Data...3740890227</v>
        <stp/>
        <stp>BDP|524842332816663458</stp>
        <tr r="AL35" s="1"/>
        <tr r="AL139" s="1"/>
        <tr r="AL205" s="1"/>
      </tp>
      <tp t="s">
        <v>#N/A Requesting Data...3703848313</v>
        <stp/>
        <stp>BDP|745301003418672222</stp>
        <tr r="F75" s="5"/>
        <tr r="F99" s="5"/>
      </tp>
      <tp t="s">
        <v>#N/A Requesting Data...2587309810</v>
        <stp/>
        <stp>BDP|313513034158289751</stp>
        <tr r="AO14" s="2"/>
        <tr r="AO117" s="2"/>
      </tp>
      <tp t="s">
        <v>#N/A Requesting Data...3457732760</v>
        <stp/>
        <stp>BDP|299980912484908507</stp>
        <tr r="Q46" s="1"/>
      </tp>
      <tp t="s">
        <v>#N/A Requesting Data...2361890708</v>
        <stp/>
        <stp>BDP|351364426231498961</stp>
        <tr r="Q173" s="1"/>
      </tp>
      <tp t="s">
        <v>#N/A Requesting Data...4198881991</v>
        <stp/>
        <stp>BDP|585512727358210609</stp>
        <tr r="F47" s="3"/>
        <tr r="F73" s="3"/>
        <tr r="F96" s="3"/>
      </tp>
      <tp t="s">
        <v>#N/A Requesting Data...4002511932</v>
        <stp/>
        <stp>BDP|313844851983609719</stp>
        <tr r="M74" s="2"/>
        <tr r="M74" s="2"/>
        <tr r="M74" s="2"/>
        <tr r="M113" s="2"/>
        <tr r="M113" s="2"/>
        <tr r="M113" s="2"/>
        <tr r="M154" s="2"/>
        <tr r="M154" s="2"/>
        <tr r="M154" s="2"/>
        <tr r="M193" s="2"/>
        <tr r="M193" s="2"/>
        <tr r="M193" s="2"/>
        <tr r="M194" s="2"/>
        <tr r="M194" s="2"/>
        <tr r="M194" s="2"/>
        <tr r="M216" s="2"/>
        <tr r="M216" s="2"/>
        <tr r="M216" s="2"/>
        <tr r="M228" s="2"/>
        <tr r="M228" s="2"/>
        <tr r="M228" s="2"/>
      </tp>
      <tp t="s">
        <v>#N/A Requesting Data...2923814766</v>
        <stp/>
        <stp>BDP|824088856939144551</stp>
        <tr r="V173" s="1"/>
      </tp>
      <tp t="s">
        <v>#N/A Requesting Data...4137363656</v>
        <stp/>
        <stp>BDP|780182997419399891</stp>
        <tr r="AL16" s="2"/>
        <tr r="AL94" s="2"/>
        <tr r="AL202" s="2"/>
        <tr r="AL220" s="2"/>
        <tr r="AL232" s="2"/>
      </tp>
      <tp t="s">
        <v>#N/A Requesting Data...3499687164</v>
        <stp/>
        <stp>BDP|126202370565268901</stp>
        <tr r="Q36" s="1"/>
        <tr r="Q148" s="1"/>
      </tp>
      <tp t="s">
        <v>#N/A Requesting Data...2758229385</v>
        <stp/>
        <stp>BDP|300226806582141954</stp>
        <tr r="F53" s="3"/>
      </tp>
      <tp t="s">
        <v>#N/A Requesting Data...4237261239</v>
        <stp/>
        <stp>BDP|181840162977937120</stp>
        <tr r="AO191" s="2"/>
        <tr r="AO192" s="2"/>
      </tp>
      <tp t="s">
        <v>#N/A Requesting Data...2053873235</v>
        <stp/>
        <stp>BDP|622667538174542911</stp>
        <tr r="J42" s="5"/>
      </tp>
      <tp t="s">
        <v>#N/A Requesting Data...2668204281</v>
        <stp/>
        <stp>BDP|132101288733048256</stp>
        <tr r="AN170" s="2"/>
      </tp>
      <tp t="s">
        <v>#N/A Requesting Data...4213263212</v>
        <stp/>
        <stp>BDP|500465699117543228</stp>
        <tr r="F119" s="1"/>
        <tr r="F86" s="1"/>
      </tp>
      <tp t="s">
        <v>#N/A Requesting Data...3233569718</v>
        <stp/>
        <stp>BDP|974480655358048192</stp>
        <tr r="Q145" s="1"/>
      </tp>
      <tp t="s">
        <v>#N/A Requesting Data...4005423329</v>
        <stp/>
        <stp>BDP|383980922170265352</stp>
        <tr r="AD116" s="2"/>
        <tr r="AD116" s="2"/>
        <tr r="AD116" s="2"/>
        <tr r="AD190" s="2"/>
        <tr r="AD190" s="2"/>
        <tr r="AD190" s="2"/>
        <tr r="AD218" s="2"/>
        <tr r="AD218" s="2"/>
        <tr r="AD218" s="2"/>
      </tp>
      <tp t="s">
        <v>#N/A Requesting Data...3319615832</v>
        <stp/>
        <stp>BDP|589175483207841669</stp>
        <tr r="Q109" s="2"/>
      </tp>
      <tp t="s">
        <v>#N/A Requesting Data...3653913812</v>
        <stp/>
        <stp>BDP|751850548516660234</stp>
        <tr r="AF103" s="3"/>
        <tr r="AF103" s="3"/>
      </tp>
      <tp t="s">
        <v>#N/A Requesting Data...3845927526</v>
        <stp/>
        <stp>BDP|847819724437279508</stp>
        <tr r="W105" s="2"/>
      </tp>
      <tp t="s">
        <v>#N/A Requesting Data...2013506206</v>
        <stp/>
        <stp>BDP|525906589301607828</stp>
        <tr r="H46" s="2"/>
        <tr r="H46" s="2"/>
        <tr r="H46" s="2"/>
        <tr r="AT46" s="2"/>
        <tr r="AT46" s="2"/>
        <tr r="AT46" s="2"/>
        <tr r="H89" s="2"/>
        <tr r="H89" s="2"/>
        <tr r="H89" s="2"/>
        <tr r="AT89" s="2"/>
        <tr r="AT89" s="2"/>
        <tr r="AT89" s="2"/>
      </tp>
      <tp t="s">
        <v>#N/A Requesting Data...3686803253</v>
        <stp/>
        <stp>BDP|736288883753163169</stp>
        <tr r="AR80" s="2"/>
      </tp>
      <tp t="s">
        <v>#N/A Requesting Data...3784915890</v>
        <stp/>
        <stp>BDP|389232897424766749</stp>
        <tr r="AI40" s="3"/>
        <tr r="AI40" s="3"/>
        <tr r="AI40" s="3"/>
        <tr r="AI44" s="3"/>
        <tr r="AI44" s="3"/>
        <tr r="AI44" s="3"/>
        <tr r="AI20" s="3"/>
        <tr r="AI20" s="3"/>
        <tr r="AI20" s="3"/>
      </tp>
      <tp t="s">
        <v>#N/A Requesting Data...3291772886</v>
        <stp/>
        <stp>BDP|517679441023098965</stp>
        <tr r="Q103" s="3"/>
      </tp>
      <tp t="s">
        <v>#N/A Requesting Data...2824634375</v>
        <stp/>
        <stp>BDP|226657786123306542</stp>
        <tr r="Q40" s="3"/>
        <tr r="Q44" s="3"/>
        <tr r="Q20" s="3"/>
      </tp>
      <tp t="s">
        <v>#N/A Requesting Data...2315781862</v>
        <stp/>
        <stp>BDP|612907603001643048</stp>
        <tr r="J6" s="9"/>
        <tr r="J7" s="9"/>
      </tp>
      <tp t="s">
        <v>#N/A Requesting Data...2359682665</v>
        <stp/>
        <stp>BDP|554177926342376909</stp>
        <tr r="I54" s="1"/>
      </tp>
      <tp t="s">
        <v>#N/A Requesting Data...2810239425</v>
        <stp/>
        <stp>BDP|107396783243511093</stp>
        <tr r="AN145" s="2"/>
      </tp>
      <tp t="s">
        <v>#N/A Requesting Data...4030940572</v>
        <stp/>
        <stp>BDP|373788033534945868</stp>
        <tr r="H196" s="1"/>
      </tp>
      <tp t="s">
        <v>#N/A Requesting Data...2495102435</v>
        <stp/>
        <stp>BDP|925249476679925427</stp>
        <tr r="L91" s="3"/>
      </tp>
      <tp t="s">
        <v>#N/A Requesting Data...2181102319</v>
        <stp/>
        <stp>BDP|694126212781526933</stp>
        <tr r="H125" s="5"/>
        <tr r="H72" s="5"/>
      </tp>
      <tp t="s">
        <v>#N/A Requesting Data...3939679646</v>
        <stp/>
        <stp>BDP|673225821131743929</stp>
        <tr r="F61" s="2"/>
      </tp>
      <tp t="s">
        <v>#N/A Requesting Data...3451994889</v>
        <stp/>
        <stp>BDP|488058490628287927</stp>
        <tr r="N48" s="3"/>
        <tr r="N48" s="3"/>
        <tr r="N48" s="3"/>
      </tp>
      <tp t="s">
        <v>#N/A Requesting Data...4078298293</v>
        <stp/>
        <stp>BDP|310231891393080031</stp>
        <tr r="V3" s="3"/>
        <tr r="V51" s="3"/>
        <tr r="V64" s="3"/>
        <tr r="V74" s="3"/>
      </tp>
      <tp t="s">
        <v>#N/A Requesting Data...3729091298</v>
        <stp/>
        <stp>BDP|184978641870650533</stp>
        <tr r="H120" s="2"/>
        <tr r="H120" s="2"/>
        <tr r="H120" s="2"/>
        <tr r="AT120" s="2"/>
        <tr r="AT120" s="2"/>
        <tr r="AT120" s="2"/>
        <tr r="H184" s="2"/>
        <tr r="H184" s="2"/>
        <tr r="H184" s="2"/>
        <tr r="AT184" s="2"/>
        <tr r="AT184" s="2"/>
        <tr r="AT184" s="2"/>
        <tr r="H185" s="2"/>
        <tr r="H185" s="2"/>
        <tr r="H185" s="2"/>
        <tr r="AT185" s="2"/>
        <tr r="AT185" s="2"/>
        <tr r="AT185" s="2"/>
      </tp>
      <tp t="s">
        <v>#N/A Requesting Data...3235192757</v>
        <stp/>
        <stp>BDP|756431190476355351</stp>
        <tr r="AE16" s="3"/>
        <tr r="AE16" s="3"/>
        <tr r="AE16" s="3"/>
      </tp>
      <tp t="s">
        <v>#N/A Requesting Data...3436305739</v>
        <stp/>
        <stp>BDP|469710797783228533</stp>
        <tr r="AG157" s="2"/>
        <tr r="AG157" s="2"/>
        <tr r="AG157" s="2"/>
      </tp>
      <tp t="s">
        <v>#N/A Requesting Data...4187912954</v>
        <stp/>
        <stp>BDP|977444463879706051</stp>
        <tr r="H78" s="1"/>
      </tp>
      <tp t="s">
        <v>#N/A Requesting Data...3975281418</v>
        <stp/>
        <stp>BDP|718565487350338684</stp>
        <tr r="AI52" s="3"/>
        <tr r="AI52" s="3"/>
        <tr r="AI52" s="3"/>
      </tp>
      <tp t="s">
        <v>#N/A Requesting Data...2821216149</v>
        <stp/>
        <stp>BDP|437983321728403870</stp>
        <tr r="AU38" s="1"/>
        <tr r="AU38" s="1"/>
        <tr r="AU38" s="1"/>
        <tr r="AU58" s="1"/>
        <tr r="AU58" s="1"/>
        <tr r="AU58" s="1"/>
      </tp>
      <tp t="s">
        <v>#N/A Requesting Data...3810153977</v>
        <stp/>
        <stp>BDP|920335921303485906</stp>
        <tr r="W36" s="3"/>
      </tp>
      <tp t="s">
        <v>#N/A Requesting Data...3770734503</v>
        <stp/>
        <stp>BDP|178335303008656080</stp>
        <tr r="AG42" s="3"/>
        <tr r="AG42" s="3"/>
        <tr r="AG42" s="3"/>
        <tr r="AG50" s="3"/>
        <tr r="AG50" s="3"/>
        <tr r="AG50" s="3"/>
        <tr r="AG60" s="3"/>
        <tr r="AG60" s="3"/>
        <tr r="AG60" s="3"/>
        <tr r="AG75" s="3"/>
        <tr r="AG75" s="3"/>
        <tr r="AG75" s="3"/>
        <tr r="AG33" s="3"/>
        <tr r="AG33" s="3"/>
        <tr r="AG33" s="3"/>
        <tr r="AG41" s="3"/>
        <tr r="AG41" s="3"/>
        <tr r="AG41" s="3"/>
      </tp>
      <tp t="s">
        <v>#N/A Requesting Data...3343553003</v>
        <stp/>
        <stp>BDP|826124284242352052</stp>
        <tr r="W113" s="1"/>
      </tp>
      <tp t="s">
        <v>#N/A Requesting Data...3737341020</v>
        <stp/>
        <stp>BDP|935554397770585771</stp>
        <tr r="AU146" s="2"/>
        <tr r="AU146" s="2"/>
      </tp>
      <tp t="s">
        <v>#N/A Requesting Data...3029390473</v>
        <stp/>
        <stp>BDP|105833074804864072</stp>
        <tr r="AR151" s="2"/>
      </tp>
      <tp t="s">
        <v>#N/A Requesting Data...2072446119</v>
        <stp/>
        <stp>BDP|598897595528710277</stp>
        <tr r="AV91" s="2"/>
        <tr r="AV91" s="2"/>
      </tp>
      <tp t="s">
        <v>#N/A Requesting Data...3408282349</v>
        <stp/>
        <stp>BDP|227390165129280756</stp>
        <tr r="I16" s="3"/>
        <tr r="I16" s="3"/>
      </tp>
      <tp t="s">
        <v>#N/A Requesting Data...3934181697</v>
        <stp/>
        <stp>BDP|847072206459133220</stp>
        <tr r="AM48" s="1"/>
        <tr r="AM48" s="1"/>
      </tp>
      <tp t="s">
        <v>#N/A Requesting Data...3968372548</v>
        <stp/>
        <stp>BDP|862541225335602950</stp>
        <tr r="AV47" s="2"/>
        <tr r="AV47" s="2"/>
      </tp>
      <tp t="s">
        <v>#N/A N/A</v>
        <stp/>
        <stp>BDP|954239685849782833</stp>
        <tr r="N72" s="1"/>
      </tp>
      <tp t="s">
        <v>#N/A Requesting Data...2824339449</v>
        <stp/>
        <stp>BDP|280354375819502636</stp>
        <tr r="AH16" s="3"/>
        <tr r="AH16" s="3"/>
        <tr r="AH16" s="3"/>
      </tp>
      <tp t="s">
        <v>#N/A Requesting Data...4268408616</v>
        <stp/>
        <stp>BDP|503016031221009915</stp>
        <tr r="Z209" s="1"/>
      </tp>
      <tp t="s">
        <v>#N/A Requesting Data...3946736773</v>
        <stp/>
        <stp>BDP|695037681532500144</stp>
        <tr r="AL226" s="2"/>
      </tp>
      <tp t="s">
        <v>#N/A Requesting Data...3032753274</v>
        <stp/>
        <stp>BDP|414039999087883530</stp>
        <tr r="AR11" s="3"/>
        <tr r="AR11" s="3"/>
        <tr r="AR11" s="3"/>
      </tp>
      <tp t="s">
        <v>#N/A Requesting Data...4079555182</v>
        <stp/>
        <stp>BDP|516466774578154033</stp>
        <tr r="AO118" s="2"/>
        <tr r="AO171" s="2"/>
      </tp>
      <tp t="s">
        <v>#N/A Requesting Data...2988544704</v>
        <stp/>
        <stp>BDP|535925072005228007</stp>
        <tr r="AK141" s="1"/>
        <tr r="AK141" s="1"/>
        <tr r="AK141" s="1"/>
        <tr r="AK203" s="1"/>
        <tr r="AK203" s="1"/>
        <tr r="AK203" s="1"/>
        <tr r="AK31" s="1"/>
        <tr r="AK31" s="1"/>
        <tr r="AK31" s="1"/>
      </tp>
      <tp t="s">
        <v>#N/A Requesting Data...2086442308</v>
        <stp/>
        <stp>BDP|162731787433649736</stp>
        <tr r="AG18" s="2"/>
        <tr r="AG18" s="2"/>
        <tr r="AG18" s="2"/>
      </tp>
      <tp t="s">
        <v>#N/A Requesting Data...4128101545</v>
        <stp/>
        <stp>BDP|235695893015396190</stp>
        <tr r="W142" s="2"/>
      </tp>
      <tp t="s">
        <v>#N/A Requesting Data...2887854660</v>
        <stp/>
        <stp>BDP|898364850365512882</stp>
        <tr r="AV112" s="2"/>
        <tr r="AV112" s="2"/>
        <tr r="AV112" s="2"/>
        <tr r="AV150" s="2"/>
        <tr r="AV150" s="2"/>
        <tr r="AV150" s="2"/>
        <tr r="AV217" s="2"/>
        <tr r="AV217" s="2"/>
        <tr r="AV217" s="2"/>
        <tr r="AV230" s="2"/>
        <tr r="AV230" s="2"/>
        <tr r="AV230" s="2"/>
      </tp>
      <tp t="s">
        <v>#N/A Requesting Data...3478590391</v>
        <stp/>
        <stp>BDP|460308796768863862</stp>
        <tr r="AD9" s="3"/>
        <tr r="AD9" s="3"/>
        <tr r="AD9" s="3"/>
      </tp>
      <tp t="s">
        <v>#N/A Requesting Data...2090054162</v>
        <stp/>
        <stp>BDP|772062208639354367</stp>
        <tr r="W79" s="1"/>
      </tp>
      <tp t="s">
        <v>#N/A N/A</v>
        <stp/>
        <stp>BDP|289393282714221579</stp>
        <tr r="J24" s="1"/>
      </tp>
      <tp t="s">
        <v>#N/A Requesting Data...4050860358</v>
        <stp/>
        <stp>BDP|998278586863408313</stp>
        <tr r="AS37" s="1"/>
        <tr r="AS170" s="1"/>
      </tp>
      <tp t="s">
        <v>#N/A Requesting Data...2778687109</v>
        <stp/>
        <stp>BDP|404582387747153073</stp>
        <tr r="H166" s="1"/>
      </tp>
      <tp t="s">
        <v>#N/A Requesting Data...3059904491</v>
        <stp/>
        <stp>BDP|269295012160567915</stp>
        <tr r="AQ73" s="2"/>
        <tr r="AQ111" s="2"/>
        <tr r="AQ180" s="2"/>
        <tr r="AQ181" s="2"/>
      </tp>
      <tp t="s">
        <v>#N/A Requesting Data...3978286889</v>
        <stp/>
        <stp>BDP|820842303890919283</stp>
        <tr r="N130" s="2"/>
        <tr r="N130" s="2"/>
        <tr r="N130" s="2"/>
      </tp>
      <tp t="s">
        <v>#N/A Requesting Data...3631345674</v>
        <stp/>
        <stp>BDP|379195498250882243</stp>
        <tr r="E116" s="2"/>
        <tr r="E190" s="2"/>
        <tr r="E218" s="2"/>
      </tp>
      <tp t="s">
        <v>#N/A Requesting Data...4281128642</v>
        <stp/>
        <stp>BDP|166833889398027257</stp>
        <tr r="N191" s="2"/>
        <tr r="N191" s="2"/>
        <tr r="N191" s="2"/>
        <tr r="N192" s="2"/>
        <tr r="N192" s="2"/>
        <tr r="N192" s="2"/>
      </tp>
      <tp t="s">
        <v>#N/A N/A</v>
        <stp/>
        <stp>BDP|794335760137466895</stp>
        <tr r="N78" s="1"/>
      </tp>
      <tp t="s">
        <v>#N/A Requesting Data...3751049184</v>
        <stp/>
        <stp>BDP|556616650878998168</stp>
        <tr r="AU21" s="3"/>
        <tr r="AU21" s="3"/>
      </tp>
      <tp t="s">
        <v>#N/A Requesting Data...3089712334</v>
        <stp/>
        <stp>BDP|477666259518826171</stp>
        <tr r="I15" s="1"/>
        <tr r="I71" s="1"/>
        <tr r="I180" s="1"/>
      </tp>
      <tp t="s">
        <v>#N/A Requesting Data...3533302943</v>
        <stp/>
        <stp>BDP|218167690083896196</stp>
        <tr r="AR64" s="2"/>
      </tp>
      <tp t="s">
        <v>#N/A Requesting Data...2692639699</v>
        <stp/>
        <stp>BDP|906920728109118872</stp>
        <tr r="V50" s="2"/>
      </tp>
      <tp t="s">
        <v>#N/A Requesting Data...2357055525</v>
        <stp/>
        <stp>BDP|877037510168955371</stp>
        <tr r="Y61" s="1"/>
      </tp>
      <tp t="s">
        <v>#N/A Requesting Data...3578603308</v>
        <stp/>
        <stp>BDP|482162270559165550</stp>
        <tr r="X140" s="1"/>
        <tr r="X201" s="1"/>
        <tr r="X29" s="1"/>
      </tp>
      <tp t="s">
        <v>#N/A Requesting Data...2150126633</v>
        <stp/>
        <stp>BDP|270310073298053663</stp>
        <tr r="I26" s="5"/>
      </tp>
      <tp t="s">
        <v>#N/A Requesting Data...3458647625</v>
        <stp/>
        <stp>BDP|124682739639211644</stp>
        <tr r="AO50" s="2"/>
      </tp>
      <tp t="s">
        <v>#N/A Requesting Data...3282160048</v>
        <stp/>
        <stp>BDP|481134490814059672</stp>
        <tr r="L78" s="3"/>
      </tp>
      <tp t="s">
        <v>#N/A Requesting Data...3502248974</v>
        <stp/>
        <stp>BDP|803567333735840951</stp>
        <tr r="F11" s="1"/>
        <tr r="F135" s="1"/>
      </tp>
      <tp t="s">
        <v>#N/A Requesting Data...2234167817</v>
        <stp/>
        <stp>BDP|519554907639532639</stp>
        <tr r="F64" s="2"/>
        <tr r="F8" s="9"/>
      </tp>
      <tp t="s">
        <v>#N/A Requesting Data...4099810281</v>
        <stp/>
        <stp>BDP|171252798478900975</stp>
        <tr r="W120" s="2"/>
        <tr r="W184" s="2"/>
        <tr r="W185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volatileDependencies" Target="volatileDependenci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Common\Investments%20-%202024\New%20Template%20-%20Portfolio%20Analysis\AUMs.xlsx" TargetMode="External"/><Relationship Id="rId1" Type="http://schemas.openxmlformats.org/officeDocument/2006/relationships/externalLinkPath" Target="/Common/Investments%20-%202024/New%20Template%20-%20Portfolio%20Analysis/AUM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pose Asset Allocation"/>
      <sheetName val="Current Asset Allocation"/>
      <sheetName val="Country Codes"/>
      <sheetName val="ISIN Input for Bond Charts"/>
      <sheetName val="DATA SHEET"/>
    </sheetNames>
    <sheetDataSet>
      <sheetData sheetId="0"/>
      <sheetData sheetId="1"/>
      <sheetData sheetId="2">
        <row r="2">
          <cell r="A2" t="str">
            <v>AX</v>
          </cell>
          <cell r="B2" t="str">
            <v>Aland Islands</v>
          </cell>
        </row>
        <row r="3">
          <cell r="A3" t="str">
            <v>AF</v>
          </cell>
          <cell r="B3" t="str">
            <v>Afghanistan</v>
          </cell>
        </row>
        <row r="4">
          <cell r="A4" t="str">
            <v>AL</v>
          </cell>
          <cell r="B4" t="str">
            <v>Albania</v>
          </cell>
        </row>
        <row r="5">
          <cell r="A5" t="str">
            <v>DZ</v>
          </cell>
          <cell r="B5" t="str">
            <v>Algeria</v>
          </cell>
        </row>
        <row r="6">
          <cell r="A6" t="str">
            <v>AS</v>
          </cell>
          <cell r="B6" t="str">
            <v>American Samoa</v>
          </cell>
        </row>
        <row r="7">
          <cell r="A7" t="str">
            <v>AD</v>
          </cell>
          <cell r="B7" t="str">
            <v>Andorra</v>
          </cell>
        </row>
        <row r="8">
          <cell r="A8" t="str">
            <v>AO</v>
          </cell>
          <cell r="B8" t="str">
            <v>Angola</v>
          </cell>
        </row>
        <row r="9">
          <cell r="A9" t="str">
            <v>AI</v>
          </cell>
          <cell r="B9" t="str">
            <v>Anguilla</v>
          </cell>
        </row>
        <row r="10">
          <cell r="A10" t="str">
            <v>AQ</v>
          </cell>
          <cell r="B10" t="str">
            <v>Antarctica</v>
          </cell>
        </row>
        <row r="11">
          <cell r="A11" t="str">
            <v>AG</v>
          </cell>
          <cell r="B11" t="str">
            <v>Antigua and Barbuda</v>
          </cell>
        </row>
        <row r="12">
          <cell r="A12" t="str">
            <v>AR</v>
          </cell>
          <cell r="B12" t="str">
            <v>Argentina</v>
          </cell>
        </row>
        <row r="13">
          <cell r="A13" t="str">
            <v>AM</v>
          </cell>
          <cell r="B13" t="str">
            <v>Armenia</v>
          </cell>
        </row>
        <row r="14">
          <cell r="A14" t="str">
            <v>AW</v>
          </cell>
          <cell r="B14" t="str">
            <v>Aruba</v>
          </cell>
        </row>
        <row r="15">
          <cell r="A15" t="str">
            <v>AU</v>
          </cell>
          <cell r="B15" t="str">
            <v>Australia</v>
          </cell>
        </row>
        <row r="16">
          <cell r="A16" t="str">
            <v>AT</v>
          </cell>
          <cell r="B16" t="str">
            <v>Austria</v>
          </cell>
        </row>
        <row r="17">
          <cell r="A17" t="str">
            <v>AZ</v>
          </cell>
          <cell r="B17" t="str">
            <v>Azerbaijan</v>
          </cell>
        </row>
        <row r="18">
          <cell r="A18" t="str">
            <v>BS</v>
          </cell>
          <cell r="B18" t="str">
            <v>Bahamas</v>
          </cell>
        </row>
        <row r="19">
          <cell r="A19" t="str">
            <v>BH</v>
          </cell>
          <cell r="B19" t="str">
            <v>Bahrain</v>
          </cell>
        </row>
        <row r="20">
          <cell r="A20" t="str">
            <v>BD</v>
          </cell>
          <cell r="B20" t="str">
            <v>Bangladesh</v>
          </cell>
        </row>
        <row r="21">
          <cell r="A21" t="str">
            <v>BB</v>
          </cell>
          <cell r="B21" t="str">
            <v>Barbados</v>
          </cell>
        </row>
        <row r="22">
          <cell r="A22" t="str">
            <v>BY</v>
          </cell>
          <cell r="B22" t="str">
            <v>Belarus</v>
          </cell>
        </row>
        <row r="23">
          <cell r="A23" t="str">
            <v>BE</v>
          </cell>
          <cell r="B23" t="str">
            <v>Belgium</v>
          </cell>
        </row>
        <row r="24">
          <cell r="A24" t="str">
            <v>BZ</v>
          </cell>
          <cell r="B24" t="str">
            <v>Belize</v>
          </cell>
        </row>
        <row r="25">
          <cell r="A25" t="str">
            <v>BJ</v>
          </cell>
          <cell r="B25" t="str">
            <v>Benin</v>
          </cell>
        </row>
        <row r="26">
          <cell r="A26" t="str">
            <v>BM</v>
          </cell>
          <cell r="B26" t="str">
            <v>Bermuda</v>
          </cell>
        </row>
        <row r="27">
          <cell r="A27" t="str">
            <v>BT</v>
          </cell>
          <cell r="B27" t="str">
            <v>Bhutan</v>
          </cell>
        </row>
        <row r="28">
          <cell r="A28" t="str">
            <v>BO</v>
          </cell>
          <cell r="B28" t="str">
            <v>Bolivia</v>
          </cell>
        </row>
        <row r="29">
          <cell r="A29" t="str">
            <v>BQ</v>
          </cell>
          <cell r="B29" t="str">
            <v>Bonaire, Saint Eustatius and Saba</v>
          </cell>
        </row>
        <row r="30">
          <cell r="A30" t="str">
            <v>BA</v>
          </cell>
          <cell r="B30" t="str">
            <v>Bosnia and Herzegovina</v>
          </cell>
        </row>
        <row r="31">
          <cell r="A31" t="str">
            <v>BW</v>
          </cell>
          <cell r="B31" t="str">
            <v>Botswana</v>
          </cell>
        </row>
        <row r="32">
          <cell r="A32" t="str">
            <v>BV</v>
          </cell>
          <cell r="B32" t="str">
            <v>Bouvet Island</v>
          </cell>
        </row>
        <row r="33">
          <cell r="A33" t="str">
            <v>BR</v>
          </cell>
          <cell r="B33" t="str">
            <v>Brazil</v>
          </cell>
        </row>
        <row r="34">
          <cell r="A34" t="str">
            <v>IO</v>
          </cell>
          <cell r="B34" t="str">
            <v>British Indian Ocean Territory</v>
          </cell>
        </row>
        <row r="35">
          <cell r="A35" t="str">
            <v>BN</v>
          </cell>
          <cell r="B35" t="str">
            <v>Brunei Darussalam</v>
          </cell>
        </row>
        <row r="36">
          <cell r="A36" t="str">
            <v>BG</v>
          </cell>
          <cell r="B36" t="str">
            <v>Bulgaria</v>
          </cell>
        </row>
        <row r="37">
          <cell r="A37" t="str">
            <v>BF</v>
          </cell>
          <cell r="B37" t="str">
            <v>Burkina Faso</v>
          </cell>
        </row>
        <row r="38">
          <cell r="A38" t="str">
            <v>BI</v>
          </cell>
          <cell r="B38" t="str">
            <v>Burundi</v>
          </cell>
        </row>
        <row r="39">
          <cell r="A39" t="str">
            <v>KH</v>
          </cell>
          <cell r="B39" t="str">
            <v>Cambodia</v>
          </cell>
        </row>
        <row r="40">
          <cell r="A40" t="str">
            <v>CM</v>
          </cell>
          <cell r="B40" t="str">
            <v>Cameroon</v>
          </cell>
        </row>
        <row r="41">
          <cell r="A41" t="str">
            <v>CA</v>
          </cell>
          <cell r="B41" t="str">
            <v>Canada</v>
          </cell>
        </row>
        <row r="42">
          <cell r="A42" t="str">
            <v>CV</v>
          </cell>
          <cell r="B42" t="str">
            <v>Cape Verde</v>
          </cell>
        </row>
        <row r="43">
          <cell r="A43" t="str">
            <v>KY</v>
          </cell>
          <cell r="B43" t="str">
            <v>Cayman Islands</v>
          </cell>
        </row>
        <row r="44">
          <cell r="A44" t="str">
            <v>CF</v>
          </cell>
          <cell r="B44" t="str">
            <v>Central African Republic</v>
          </cell>
        </row>
        <row r="45">
          <cell r="A45" t="str">
            <v>TD</v>
          </cell>
          <cell r="B45" t="str">
            <v>Chad</v>
          </cell>
        </row>
        <row r="46">
          <cell r="A46" t="str">
            <v>CL</v>
          </cell>
          <cell r="B46" t="str">
            <v>Chile</v>
          </cell>
        </row>
        <row r="47">
          <cell r="A47" t="str">
            <v>CN</v>
          </cell>
          <cell r="B47" t="str">
            <v>China</v>
          </cell>
        </row>
        <row r="48">
          <cell r="A48" t="str">
            <v>CX</v>
          </cell>
          <cell r="B48" t="str">
            <v>Christmas Island</v>
          </cell>
        </row>
        <row r="49">
          <cell r="A49" t="str">
            <v>CC</v>
          </cell>
          <cell r="B49" t="str">
            <v>Cocos (Keeling) Islands</v>
          </cell>
        </row>
        <row r="50">
          <cell r="A50" t="str">
            <v>CO</v>
          </cell>
          <cell r="B50" t="str">
            <v>Colombia</v>
          </cell>
        </row>
        <row r="51">
          <cell r="A51" t="str">
            <v>KM</v>
          </cell>
          <cell r="B51" t="str">
            <v>Comoros (the)</v>
          </cell>
        </row>
        <row r="52">
          <cell r="A52" t="str">
            <v>CD</v>
          </cell>
          <cell r="B52" t="str">
            <v>Congo</v>
          </cell>
        </row>
        <row r="53">
          <cell r="A53" t="str">
            <v>CG</v>
          </cell>
          <cell r="B53" t="str">
            <v>Congo, The Democratic Republic of the</v>
          </cell>
        </row>
        <row r="54">
          <cell r="A54" t="str">
            <v>CK</v>
          </cell>
          <cell r="B54" t="str">
            <v>Cook Islands</v>
          </cell>
        </row>
        <row r="55">
          <cell r="A55" t="str">
            <v>CR</v>
          </cell>
          <cell r="B55" t="str">
            <v>Costa Rica</v>
          </cell>
        </row>
        <row r="56">
          <cell r="A56" t="str">
            <v>CI</v>
          </cell>
          <cell r="B56" t="str">
            <v>Côte D'Ivoire</v>
          </cell>
        </row>
        <row r="57">
          <cell r="A57" t="str">
            <v>HR</v>
          </cell>
          <cell r="B57" t="str">
            <v>Croatia</v>
          </cell>
        </row>
        <row r="58">
          <cell r="A58" t="str">
            <v>CU</v>
          </cell>
          <cell r="B58" t="str">
            <v>Cuba</v>
          </cell>
        </row>
        <row r="59">
          <cell r="A59" t="str">
            <v>CW</v>
          </cell>
          <cell r="B59" t="str">
            <v>Curaçao</v>
          </cell>
        </row>
        <row r="60">
          <cell r="A60" t="str">
            <v>CY</v>
          </cell>
          <cell r="B60" t="str">
            <v>Cyprus</v>
          </cell>
        </row>
        <row r="61">
          <cell r="A61" t="str">
            <v>CZ</v>
          </cell>
          <cell r="B61" t="str">
            <v>Czech Republic</v>
          </cell>
        </row>
        <row r="62">
          <cell r="A62" t="str">
            <v>DK</v>
          </cell>
          <cell r="B62" t="str">
            <v>Denmark</v>
          </cell>
        </row>
        <row r="63">
          <cell r="A63" t="str">
            <v>DJ</v>
          </cell>
          <cell r="B63" t="str">
            <v>Djibouti</v>
          </cell>
        </row>
        <row r="64">
          <cell r="A64" t="str">
            <v>DM</v>
          </cell>
          <cell r="B64" t="str">
            <v>Dominica</v>
          </cell>
        </row>
        <row r="65">
          <cell r="A65" t="str">
            <v>DO</v>
          </cell>
          <cell r="B65" t="str">
            <v>Dominican Republic</v>
          </cell>
        </row>
        <row r="66">
          <cell r="A66" t="str">
            <v>EC</v>
          </cell>
          <cell r="B66" t="str">
            <v>Ecuador</v>
          </cell>
        </row>
        <row r="67">
          <cell r="A67" t="str">
            <v>EG</v>
          </cell>
          <cell r="B67" t="str">
            <v>Egypt</v>
          </cell>
        </row>
        <row r="68">
          <cell r="A68" t="str">
            <v>SV</v>
          </cell>
          <cell r="B68" t="str">
            <v>El Salvador</v>
          </cell>
        </row>
        <row r="69">
          <cell r="A69" t="str">
            <v>GQ</v>
          </cell>
          <cell r="B69" t="str">
            <v>Equatorial Guinea</v>
          </cell>
        </row>
        <row r="70">
          <cell r="A70" t="str">
            <v>ER</v>
          </cell>
          <cell r="B70" t="str">
            <v>Eritrea</v>
          </cell>
        </row>
        <row r="71">
          <cell r="A71" t="str">
            <v>EE</v>
          </cell>
          <cell r="B71" t="str">
            <v>Estonia</v>
          </cell>
        </row>
        <row r="72">
          <cell r="A72" t="str">
            <v>SZ</v>
          </cell>
          <cell r="B72" t="str">
            <v>Eswatini</v>
          </cell>
        </row>
        <row r="73">
          <cell r="A73" t="str">
            <v>ET</v>
          </cell>
          <cell r="B73" t="str">
            <v>Ethiopia</v>
          </cell>
        </row>
        <row r="74">
          <cell r="A74" t="str">
            <v>FK</v>
          </cell>
          <cell r="B74" t="str">
            <v>Falkland Islands (Malvinas)</v>
          </cell>
        </row>
        <row r="75">
          <cell r="A75" t="str">
            <v>FO</v>
          </cell>
          <cell r="B75" t="str">
            <v>Faroe Islands</v>
          </cell>
        </row>
        <row r="76">
          <cell r="A76" t="str">
            <v>FJ</v>
          </cell>
          <cell r="B76" t="str">
            <v>Fiji</v>
          </cell>
        </row>
        <row r="77">
          <cell r="A77" t="str">
            <v>FI</v>
          </cell>
          <cell r="B77" t="str">
            <v>Finland</v>
          </cell>
        </row>
        <row r="78">
          <cell r="A78" t="str">
            <v>FR</v>
          </cell>
          <cell r="B78" t="str">
            <v>France</v>
          </cell>
        </row>
        <row r="79">
          <cell r="A79" t="str">
            <v>GF</v>
          </cell>
          <cell r="B79" t="str">
            <v>French Guiana</v>
          </cell>
        </row>
        <row r="80">
          <cell r="A80" t="str">
            <v>PF</v>
          </cell>
          <cell r="B80" t="str">
            <v>French Polynesia</v>
          </cell>
        </row>
        <row r="81">
          <cell r="A81" t="str">
            <v>TF</v>
          </cell>
          <cell r="B81" t="str">
            <v>French Southern Territories</v>
          </cell>
        </row>
        <row r="82">
          <cell r="A82" t="str">
            <v>GA</v>
          </cell>
          <cell r="B82" t="str">
            <v>Gabon</v>
          </cell>
        </row>
        <row r="83">
          <cell r="A83" t="str">
            <v>GM</v>
          </cell>
          <cell r="B83" t="str">
            <v>Gambia</v>
          </cell>
        </row>
        <row r="84">
          <cell r="A84" t="str">
            <v>GE</v>
          </cell>
          <cell r="B84" t="str">
            <v>Georgia</v>
          </cell>
        </row>
        <row r="85">
          <cell r="A85" t="str">
            <v>DE</v>
          </cell>
          <cell r="B85" t="str">
            <v>Germany</v>
          </cell>
        </row>
        <row r="86">
          <cell r="A86" t="str">
            <v>GH</v>
          </cell>
          <cell r="B86" t="str">
            <v>Ghana</v>
          </cell>
        </row>
        <row r="87">
          <cell r="A87" t="str">
            <v>GI</v>
          </cell>
          <cell r="B87" t="str">
            <v>Gibraltar</v>
          </cell>
        </row>
        <row r="88">
          <cell r="A88" t="str">
            <v>GR</v>
          </cell>
          <cell r="B88" t="str">
            <v>Greece</v>
          </cell>
        </row>
        <row r="89">
          <cell r="A89" t="str">
            <v>GL</v>
          </cell>
          <cell r="B89" t="str">
            <v>Greenland</v>
          </cell>
        </row>
        <row r="90">
          <cell r="A90" t="str">
            <v>GD</v>
          </cell>
          <cell r="B90" t="str">
            <v>Grenada</v>
          </cell>
        </row>
        <row r="91">
          <cell r="A91" t="str">
            <v>GP</v>
          </cell>
          <cell r="B91" t="str">
            <v>Guadeloupe</v>
          </cell>
        </row>
        <row r="92">
          <cell r="A92" t="str">
            <v>GU</v>
          </cell>
          <cell r="B92" t="str">
            <v>Guam</v>
          </cell>
        </row>
        <row r="93">
          <cell r="A93" t="str">
            <v>GT</v>
          </cell>
          <cell r="B93" t="str">
            <v>Guatemala</v>
          </cell>
        </row>
        <row r="94">
          <cell r="A94" t="str">
            <v>GG</v>
          </cell>
          <cell r="B94" t="str">
            <v>Guernsey</v>
          </cell>
        </row>
        <row r="95">
          <cell r="A95" t="str">
            <v>GN</v>
          </cell>
          <cell r="B95" t="str">
            <v>Guinea</v>
          </cell>
        </row>
        <row r="96">
          <cell r="A96" t="str">
            <v>GW</v>
          </cell>
          <cell r="B96" t="str">
            <v>Guinea-Bissau</v>
          </cell>
        </row>
        <row r="97">
          <cell r="A97" t="str">
            <v>GY</v>
          </cell>
          <cell r="B97" t="str">
            <v>Guyana</v>
          </cell>
        </row>
        <row r="98">
          <cell r="A98" t="str">
            <v>HT</v>
          </cell>
          <cell r="B98" t="str">
            <v>Haiti</v>
          </cell>
        </row>
        <row r="99">
          <cell r="A99" t="str">
            <v>HM</v>
          </cell>
          <cell r="B99" t="str">
            <v>Heard Island and McDonald Islands</v>
          </cell>
        </row>
        <row r="100">
          <cell r="A100" t="str">
            <v>VA</v>
          </cell>
          <cell r="B100" t="str">
            <v>Holy See (Vatican City State)</v>
          </cell>
        </row>
        <row r="101">
          <cell r="A101" t="str">
            <v>HN</v>
          </cell>
          <cell r="B101" t="str">
            <v>Honduras</v>
          </cell>
        </row>
        <row r="102">
          <cell r="A102" t="str">
            <v>HK</v>
          </cell>
          <cell r="B102" t="str">
            <v>Hong Kong</v>
          </cell>
        </row>
        <row r="103">
          <cell r="A103" t="str">
            <v>HU</v>
          </cell>
          <cell r="B103" t="str">
            <v>Hungary</v>
          </cell>
        </row>
        <row r="104">
          <cell r="A104" t="str">
            <v>IS</v>
          </cell>
          <cell r="B104" t="str">
            <v>Iceland</v>
          </cell>
        </row>
        <row r="105">
          <cell r="A105" t="str">
            <v>IN</v>
          </cell>
          <cell r="B105" t="str">
            <v>India</v>
          </cell>
        </row>
        <row r="106">
          <cell r="A106" t="str">
            <v>ID</v>
          </cell>
          <cell r="B106" t="str">
            <v>Indonesia</v>
          </cell>
        </row>
        <row r="107">
          <cell r="A107" t="str">
            <v>IR</v>
          </cell>
          <cell r="B107" t="str">
            <v>Iran, Islamic Republic of</v>
          </cell>
        </row>
        <row r="108">
          <cell r="A108" t="str">
            <v>IQ</v>
          </cell>
          <cell r="B108" t="str">
            <v>Iraq</v>
          </cell>
        </row>
        <row r="109">
          <cell r="A109" t="str">
            <v>IE</v>
          </cell>
          <cell r="B109" t="str">
            <v>Ireland</v>
          </cell>
        </row>
        <row r="110">
          <cell r="A110" t="str">
            <v>IM</v>
          </cell>
          <cell r="B110" t="str">
            <v>Isle of Man</v>
          </cell>
        </row>
        <row r="111">
          <cell r="A111" t="str">
            <v>IL</v>
          </cell>
          <cell r="B111" t="str">
            <v>Israel</v>
          </cell>
        </row>
        <row r="112">
          <cell r="A112" t="str">
            <v>IT</v>
          </cell>
          <cell r="B112" t="str">
            <v>Italy</v>
          </cell>
        </row>
        <row r="113">
          <cell r="A113" t="str">
            <v>JM</v>
          </cell>
          <cell r="B113" t="str">
            <v>Jamaica</v>
          </cell>
        </row>
        <row r="114">
          <cell r="A114" t="str">
            <v>JP</v>
          </cell>
          <cell r="B114" t="str">
            <v>Japan</v>
          </cell>
        </row>
        <row r="115">
          <cell r="A115" t="str">
            <v>JE</v>
          </cell>
          <cell r="B115" t="str">
            <v>Jersey</v>
          </cell>
        </row>
        <row r="116">
          <cell r="A116" t="str">
            <v>JO</v>
          </cell>
          <cell r="B116" t="str">
            <v>Jordan</v>
          </cell>
        </row>
        <row r="117">
          <cell r="A117" t="str">
            <v>KZ</v>
          </cell>
          <cell r="B117" t="str">
            <v>Kazakhstan</v>
          </cell>
        </row>
        <row r="118">
          <cell r="A118" t="str">
            <v>KE</v>
          </cell>
          <cell r="B118" t="str">
            <v>Kenya</v>
          </cell>
        </row>
        <row r="119">
          <cell r="A119" t="str">
            <v>KI</v>
          </cell>
          <cell r="B119" t="str">
            <v>Kiribati</v>
          </cell>
        </row>
        <row r="120">
          <cell r="A120" t="str">
            <v>KP</v>
          </cell>
          <cell r="B120" t="str">
            <v>Korea, Democratic People's Republic of</v>
          </cell>
        </row>
        <row r="121">
          <cell r="A121" t="str">
            <v>KR</v>
          </cell>
          <cell r="B121" t="str">
            <v>Korea, Republic of</v>
          </cell>
        </row>
        <row r="122">
          <cell r="A122" t="str">
            <v>KW</v>
          </cell>
          <cell r="B122" t="str">
            <v>Kuwait</v>
          </cell>
        </row>
        <row r="123">
          <cell r="A123" t="str">
            <v>KG</v>
          </cell>
          <cell r="B123" t="str">
            <v>Kyrgyzstan</v>
          </cell>
        </row>
        <row r="124">
          <cell r="A124" t="str">
            <v>LA</v>
          </cell>
          <cell r="B124" t="str">
            <v>Lao People's Democratic Republic</v>
          </cell>
        </row>
        <row r="125">
          <cell r="A125" t="str">
            <v>LV</v>
          </cell>
          <cell r="B125" t="str">
            <v>Latvia</v>
          </cell>
        </row>
        <row r="126">
          <cell r="A126" t="str">
            <v>LB</v>
          </cell>
          <cell r="B126" t="str">
            <v>Lebanon</v>
          </cell>
        </row>
        <row r="127">
          <cell r="A127" t="str">
            <v>LS</v>
          </cell>
          <cell r="B127" t="str">
            <v>Lesotho</v>
          </cell>
        </row>
        <row r="128">
          <cell r="A128" t="str">
            <v>LR</v>
          </cell>
          <cell r="B128" t="str">
            <v>Liberia</v>
          </cell>
        </row>
        <row r="129">
          <cell r="A129" t="str">
            <v>LY</v>
          </cell>
          <cell r="B129" t="str">
            <v>Libya</v>
          </cell>
        </row>
        <row r="130">
          <cell r="A130" t="str">
            <v>LI</v>
          </cell>
          <cell r="B130" t="str">
            <v>Liechtenstein</v>
          </cell>
        </row>
        <row r="131">
          <cell r="A131" t="str">
            <v>LT</v>
          </cell>
          <cell r="B131" t="str">
            <v>Lithuania</v>
          </cell>
        </row>
        <row r="132">
          <cell r="A132" t="str">
            <v>LU</v>
          </cell>
          <cell r="B132" t="str">
            <v>Luxembourg</v>
          </cell>
        </row>
        <row r="133">
          <cell r="A133" t="str">
            <v>MO</v>
          </cell>
          <cell r="B133" t="str">
            <v>Macau</v>
          </cell>
        </row>
        <row r="134">
          <cell r="A134" t="str">
            <v>MK</v>
          </cell>
          <cell r="B134" t="str">
            <v>Macedonia</v>
          </cell>
        </row>
        <row r="135">
          <cell r="A135" t="str">
            <v>MG</v>
          </cell>
          <cell r="B135" t="str">
            <v>Madagascar</v>
          </cell>
        </row>
        <row r="136">
          <cell r="A136" t="str">
            <v>MW</v>
          </cell>
          <cell r="B136" t="str">
            <v>Malawi</v>
          </cell>
        </row>
        <row r="137">
          <cell r="A137" t="str">
            <v>MY</v>
          </cell>
          <cell r="B137" t="str">
            <v>Malaysia</v>
          </cell>
        </row>
        <row r="138">
          <cell r="A138" t="str">
            <v>MV</v>
          </cell>
          <cell r="B138" t="str">
            <v>Maldives</v>
          </cell>
        </row>
        <row r="139">
          <cell r="A139" t="str">
            <v>ML</v>
          </cell>
          <cell r="B139" t="str">
            <v>Mali</v>
          </cell>
        </row>
        <row r="140">
          <cell r="A140" t="str">
            <v>MT</v>
          </cell>
          <cell r="B140" t="str">
            <v>Malta</v>
          </cell>
        </row>
        <row r="141">
          <cell r="A141" t="str">
            <v>MH</v>
          </cell>
          <cell r="B141" t="str">
            <v>Marshall Islands</v>
          </cell>
        </row>
        <row r="142">
          <cell r="A142" t="str">
            <v>MQ</v>
          </cell>
          <cell r="B142" t="str">
            <v>Martinique</v>
          </cell>
        </row>
        <row r="143">
          <cell r="A143" t="str">
            <v>MR</v>
          </cell>
          <cell r="B143" t="str">
            <v>Mauritania</v>
          </cell>
        </row>
        <row r="144">
          <cell r="A144" t="str">
            <v>MU</v>
          </cell>
          <cell r="B144" t="str">
            <v>Mauritius</v>
          </cell>
        </row>
        <row r="145">
          <cell r="A145" t="str">
            <v>YT</v>
          </cell>
          <cell r="B145" t="str">
            <v>Mayotte</v>
          </cell>
        </row>
        <row r="146">
          <cell r="A146" t="str">
            <v>MX</v>
          </cell>
          <cell r="B146" t="str">
            <v>Mexico</v>
          </cell>
        </row>
        <row r="147">
          <cell r="A147" t="str">
            <v>FM</v>
          </cell>
          <cell r="B147" t="str">
            <v>Micronesia, Federated States of</v>
          </cell>
        </row>
        <row r="148">
          <cell r="A148" t="str">
            <v>MD</v>
          </cell>
          <cell r="B148" t="str">
            <v>Moldova, Republic of</v>
          </cell>
        </row>
        <row r="149">
          <cell r="A149" t="str">
            <v>MC</v>
          </cell>
          <cell r="B149" t="str">
            <v>Monaco</v>
          </cell>
        </row>
        <row r="150">
          <cell r="A150" t="str">
            <v>MN</v>
          </cell>
          <cell r="B150" t="str">
            <v>Mongolia</v>
          </cell>
        </row>
        <row r="151">
          <cell r="A151" t="str">
            <v>ME</v>
          </cell>
          <cell r="B151" t="str">
            <v>Montenegro</v>
          </cell>
        </row>
        <row r="152">
          <cell r="A152" t="str">
            <v>MS</v>
          </cell>
          <cell r="B152" t="str">
            <v>Montserrat</v>
          </cell>
        </row>
        <row r="153">
          <cell r="A153" t="str">
            <v>MA</v>
          </cell>
          <cell r="B153" t="str">
            <v>Morocco</v>
          </cell>
        </row>
        <row r="154">
          <cell r="A154" t="str">
            <v>MZ</v>
          </cell>
          <cell r="B154" t="str">
            <v>Mozambique</v>
          </cell>
        </row>
        <row r="155">
          <cell r="A155" t="str">
            <v>MM</v>
          </cell>
          <cell r="B155" t="str">
            <v>Myanmar</v>
          </cell>
        </row>
        <row r="156">
          <cell r="A156" t="str">
            <v>NA</v>
          </cell>
          <cell r="B156" t="str">
            <v>Namibia</v>
          </cell>
        </row>
        <row r="157">
          <cell r="A157" t="str">
            <v>NR</v>
          </cell>
          <cell r="B157" t="str">
            <v>Nauru</v>
          </cell>
        </row>
        <row r="158">
          <cell r="A158" t="str">
            <v>NP</v>
          </cell>
          <cell r="B158" t="str">
            <v>Nepal</v>
          </cell>
        </row>
        <row r="159">
          <cell r="A159" t="str">
            <v>NL</v>
          </cell>
          <cell r="B159" t="str">
            <v>Netherlands</v>
          </cell>
        </row>
        <row r="160">
          <cell r="A160" t="str">
            <v>NC</v>
          </cell>
          <cell r="B160" t="str">
            <v>New Caledonia</v>
          </cell>
        </row>
        <row r="161">
          <cell r="A161" t="str">
            <v>NZ</v>
          </cell>
          <cell r="B161" t="str">
            <v>New Zealand</v>
          </cell>
        </row>
        <row r="162">
          <cell r="A162" t="str">
            <v>NI</v>
          </cell>
          <cell r="B162" t="str">
            <v>Nicaragua</v>
          </cell>
        </row>
        <row r="163">
          <cell r="A163" t="str">
            <v>NE</v>
          </cell>
          <cell r="B163" t="str">
            <v>Niger</v>
          </cell>
        </row>
        <row r="164">
          <cell r="A164" t="str">
            <v>NG</v>
          </cell>
          <cell r="B164" t="str">
            <v>Nigeria</v>
          </cell>
        </row>
        <row r="165">
          <cell r="A165" t="str">
            <v>NU</v>
          </cell>
          <cell r="B165" t="str">
            <v>Niue</v>
          </cell>
        </row>
        <row r="166">
          <cell r="A166" t="str">
            <v>NF</v>
          </cell>
          <cell r="B166" t="str">
            <v>Norfolk Island</v>
          </cell>
        </row>
        <row r="167">
          <cell r="A167" t="str">
            <v>MP</v>
          </cell>
          <cell r="B167" t="str">
            <v>Northern Mariana Islands</v>
          </cell>
        </row>
        <row r="168">
          <cell r="A168" t="str">
            <v>NO</v>
          </cell>
          <cell r="B168" t="str">
            <v>Norway</v>
          </cell>
        </row>
        <row r="169">
          <cell r="A169" t="str">
            <v>OM</v>
          </cell>
          <cell r="B169" t="str">
            <v>Oman</v>
          </cell>
        </row>
        <row r="170">
          <cell r="A170" t="str">
            <v>PK</v>
          </cell>
          <cell r="B170" t="str">
            <v>Pakistan</v>
          </cell>
        </row>
        <row r="171">
          <cell r="A171" t="str">
            <v>PW</v>
          </cell>
          <cell r="B171" t="str">
            <v>Palau</v>
          </cell>
        </row>
        <row r="172">
          <cell r="A172" t="str">
            <v>PS</v>
          </cell>
          <cell r="B172" t="str">
            <v>Palestinian Territory</v>
          </cell>
        </row>
        <row r="173">
          <cell r="A173" t="str">
            <v>PA</v>
          </cell>
          <cell r="B173" t="str">
            <v>Panama</v>
          </cell>
        </row>
        <row r="174">
          <cell r="A174" t="str">
            <v>PG</v>
          </cell>
          <cell r="B174" t="str">
            <v>Papua New Guinea</v>
          </cell>
        </row>
        <row r="175">
          <cell r="A175" t="str">
            <v>PY</v>
          </cell>
          <cell r="B175" t="str">
            <v>Paraguay</v>
          </cell>
        </row>
        <row r="176">
          <cell r="A176" t="str">
            <v>PE</v>
          </cell>
          <cell r="B176" t="str">
            <v>Peru</v>
          </cell>
        </row>
        <row r="177">
          <cell r="A177" t="str">
            <v>PH</v>
          </cell>
          <cell r="B177" t="str">
            <v>Philippines</v>
          </cell>
        </row>
        <row r="178">
          <cell r="A178" t="str">
            <v>PN</v>
          </cell>
          <cell r="B178" t="str">
            <v>Pitcairn Islands</v>
          </cell>
        </row>
        <row r="179">
          <cell r="A179" t="str">
            <v>PL</v>
          </cell>
          <cell r="B179" t="str">
            <v>Poland</v>
          </cell>
        </row>
        <row r="180">
          <cell r="A180" t="str">
            <v>PT</v>
          </cell>
          <cell r="B180" t="str">
            <v>Portugal</v>
          </cell>
        </row>
        <row r="181">
          <cell r="A181" t="str">
            <v>PR</v>
          </cell>
          <cell r="B181" t="str">
            <v>Puerto Rico</v>
          </cell>
        </row>
        <row r="182">
          <cell r="A182" t="str">
            <v>QA</v>
          </cell>
          <cell r="B182" t="str">
            <v>Qatar</v>
          </cell>
        </row>
        <row r="183">
          <cell r="A183" t="str">
            <v>RO</v>
          </cell>
          <cell r="B183" t="str">
            <v>Romania</v>
          </cell>
        </row>
        <row r="184">
          <cell r="A184" t="str">
            <v>RU</v>
          </cell>
          <cell r="B184" t="str">
            <v>Russia</v>
          </cell>
        </row>
        <row r="185">
          <cell r="A185" t="str">
            <v>RW</v>
          </cell>
          <cell r="B185" t="str">
            <v>Rwanda</v>
          </cell>
        </row>
        <row r="186">
          <cell r="A186" t="str">
            <v>RE</v>
          </cell>
          <cell r="B186" t="str">
            <v>Reunion</v>
          </cell>
        </row>
        <row r="187">
          <cell r="A187" t="str">
            <v>BL</v>
          </cell>
          <cell r="B187" t="str">
            <v>Saint Barthelemy</v>
          </cell>
        </row>
        <row r="188">
          <cell r="A188" t="str">
            <v>SH</v>
          </cell>
          <cell r="B188" t="str">
            <v>Saint Helena</v>
          </cell>
        </row>
        <row r="189">
          <cell r="A189" t="str">
            <v>KN</v>
          </cell>
          <cell r="B189" t="str">
            <v>Saint Kitts and Nevis</v>
          </cell>
        </row>
        <row r="190">
          <cell r="A190" t="str">
            <v>LC</v>
          </cell>
          <cell r="B190" t="str">
            <v>Saint Lucia</v>
          </cell>
        </row>
        <row r="191">
          <cell r="A191" t="str">
            <v>MF</v>
          </cell>
          <cell r="B191" t="str">
            <v>Saint Martin</v>
          </cell>
        </row>
        <row r="192">
          <cell r="A192" t="str">
            <v>PM</v>
          </cell>
          <cell r="B192" t="str">
            <v>Saint Pierre and Miquelon</v>
          </cell>
        </row>
        <row r="193">
          <cell r="A193" t="str">
            <v>VC</v>
          </cell>
          <cell r="B193" t="str">
            <v>Saint Vincent and the Grenadines</v>
          </cell>
        </row>
        <row r="194">
          <cell r="A194" t="str">
            <v>WS</v>
          </cell>
          <cell r="B194" t="str">
            <v>Samoa</v>
          </cell>
        </row>
        <row r="195">
          <cell r="A195" t="str">
            <v>SM</v>
          </cell>
          <cell r="B195" t="str">
            <v>San Marino</v>
          </cell>
        </row>
        <row r="196">
          <cell r="A196" t="str">
            <v>ST</v>
          </cell>
          <cell r="B196" t="str">
            <v>Sao Tome and Principe</v>
          </cell>
        </row>
        <row r="197">
          <cell r="A197" t="str">
            <v>SA</v>
          </cell>
          <cell r="B197" t="str">
            <v>Saudi Arabia</v>
          </cell>
        </row>
        <row r="198">
          <cell r="A198" t="str">
            <v>SN</v>
          </cell>
          <cell r="B198" t="str">
            <v>Senegal</v>
          </cell>
        </row>
        <row r="199">
          <cell r="A199" t="str">
            <v>RS</v>
          </cell>
          <cell r="B199" t="str">
            <v>Serbia</v>
          </cell>
        </row>
        <row r="200">
          <cell r="A200" t="str">
            <v>SC</v>
          </cell>
          <cell r="B200" t="str">
            <v>Seychelles</v>
          </cell>
        </row>
        <row r="201">
          <cell r="A201" t="str">
            <v>SL</v>
          </cell>
          <cell r="B201" t="str">
            <v>Sierra Leone</v>
          </cell>
        </row>
        <row r="202">
          <cell r="A202" t="str">
            <v>SG</v>
          </cell>
          <cell r="B202" t="str">
            <v>Singapore</v>
          </cell>
        </row>
        <row r="203">
          <cell r="A203" t="str">
            <v>SX</v>
          </cell>
          <cell r="B203" t="str">
            <v>Sint Maarten (Dutch part)</v>
          </cell>
        </row>
        <row r="204">
          <cell r="A204" t="str">
            <v>SK</v>
          </cell>
          <cell r="B204" t="str">
            <v>Slovakia</v>
          </cell>
        </row>
        <row r="205">
          <cell r="A205" t="str">
            <v>SI</v>
          </cell>
          <cell r="B205" t="str">
            <v>Slovenia</v>
          </cell>
        </row>
        <row r="206">
          <cell r="A206" t="str">
            <v>SB</v>
          </cell>
          <cell r="B206" t="str">
            <v>Solomon Islands</v>
          </cell>
        </row>
        <row r="207">
          <cell r="A207" t="str">
            <v>SO</v>
          </cell>
          <cell r="B207" t="str">
            <v>Somalia</v>
          </cell>
        </row>
        <row r="208">
          <cell r="A208" t="str">
            <v>ZA</v>
          </cell>
          <cell r="B208" t="str">
            <v>South Africa</v>
          </cell>
        </row>
        <row r="209">
          <cell r="A209" t="str">
            <v>GS</v>
          </cell>
          <cell r="B209" t="str">
            <v>South Georgia and the South Sandwich Islands</v>
          </cell>
        </row>
        <row r="210">
          <cell r="A210" t="str">
            <v>SS</v>
          </cell>
          <cell r="B210" t="str">
            <v>South Sudan</v>
          </cell>
        </row>
        <row r="211">
          <cell r="A211" t="str">
            <v>ES</v>
          </cell>
          <cell r="B211" t="str">
            <v>Spain</v>
          </cell>
        </row>
        <row r="212">
          <cell r="A212" t="str">
            <v>LK</v>
          </cell>
          <cell r="B212" t="str">
            <v>Sri Lanka</v>
          </cell>
        </row>
        <row r="213">
          <cell r="A213" t="str">
            <v>SNAT</v>
          </cell>
          <cell r="B213" t="str">
            <v>Supra National</v>
          </cell>
        </row>
        <row r="214">
          <cell r="A214" t="str">
            <v>SD</v>
          </cell>
          <cell r="B214" t="str">
            <v>Sudan</v>
          </cell>
        </row>
        <row r="215">
          <cell r="A215" t="str">
            <v>SR</v>
          </cell>
          <cell r="B215" t="str">
            <v>Suriname</v>
          </cell>
        </row>
        <row r="216">
          <cell r="A216" t="str">
            <v>SJ</v>
          </cell>
          <cell r="B216" t="str">
            <v>Svalbard and Jan Mayen</v>
          </cell>
        </row>
        <row r="217">
          <cell r="A217" t="str">
            <v>SE</v>
          </cell>
          <cell r="B217" t="str">
            <v>Sweden</v>
          </cell>
        </row>
        <row r="218">
          <cell r="A218" t="str">
            <v>CH</v>
          </cell>
          <cell r="B218" t="str">
            <v>Switzerland</v>
          </cell>
        </row>
        <row r="219">
          <cell r="A219" t="str">
            <v>SY</v>
          </cell>
          <cell r="B219" t="str">
            <v>Syrian Arab Republic</v>
          </cell>
        </row>
        <row r="220">
          <cell r="A220" t="str">
            <v>TW</v>
          </cell>
          <cell r="B220" t="str">
            <v>Taiwan</v>
          </cell>
        </row>
        <row r="221">
          <cell r="A221" t="str">
            <v>TJ</v>
          </cell>
          <cell r="B221" t="str">
            <v>Tajikistan</v>
          </cell>
        </row>
        <row r="222">
          <cell r="A222" t="str">
            <v>TZ</v>
          </cell>
          <cell r="B222" t="str">
            <v>Tanzania, United Republic of</v>
          </cell>
        </row>
        <row r="223">
          <cell r="A223" t="str">
            <v>TH</v>
          </cell>
          <cell r="B223" t="str">
            <v>Thailand</v>
          </cell>
        </row>
        <row r="224">
          <cell r="A224" t="str">
            <v>TL</v>
          </cell>
          <cell r="B224" t="str">
            <v>Timor-Leste</v>
          </cell>
        </row>
        <row r="225">
          <cell r="A225" t="str">
            <v>TG</v>
          </cell>
          <cell r="B225" t="str">
            <v>Togo</v>
          </cell>
        </row>
        <row r="226">
          <cell r="A226" t="str">
            <v>TK</v>
          </cell>
          <cell r="B226" t="str">
            <v>Tokelau</v>
          </cell>
        </row>
        <row r="227">
          <cell r="A227" t="str">
            <v>TO</v>
          </cell>
          <cell r="B227" t="str">
            <v>Tonga</v>
          </cell>
        </row>
        <row r="228">
          <cell r="A228" t="str">
            <v>TT</v>
          </cell>
          <cell r="B228" t="str">
            <v>Trinidad and Tobago</v>
          </cell>
        </row>
        <row r="229">
          <cell r="A229" t="str">
            <v>TN</v>
          </cell>
          <cell r="B229" t="str">
            <v>Tunisia</v>
          </cell>
        </row>
        <row r="230">
          <cell r="A230" t="str">
            <v>TR</v>
          </cell>
          <cell r="B230" t="str">
            <v>Turkey</v>
          </cell>
        </row>
        <row r="231">
          <cell r="A231" t="str">
            <v>TM</v>
          </cell>
          <cell r="B231" t="str">
            <v>Turkmenistan</v>
          </cell>
        </row>
        <row r="232">
          <cell r="A232" t="str">
            <v>TC</v>
          </cell>
          <cell r="B232" t="str">
            <v>Turks and Caicos Islands</v>
          </cell>
        </row>
        <row r="233">
          <cell r="A233" t="str">
            <v>TV</v>
          </cell>
          <cell r="B233" t="str">
            <v>Tuvalu</v>
          </cell>
        </row>
        <row r="234">
          <cell r="A234" t="str">
            <v>UG</v>
          </cell>
          <cell r="B234" t="str">
            <v>Uganda</v>
          </cell>
        </row>
        <row r="235">
          <cell r="A235" t="str">
            <v>UA</v>
          </cell>
          <cell r="B235" t="str">
            <v>Ukraine</v>
          </cell>
        </row>
        <row r="236">
          <cell r="A236" t="str">
            <v>AE</v>
          </cell>
          <cell r="B236" t="str">
            <v>UAE</v>
          </cell>
        </row>
        <row r="237">
          <cell r="A237" t="str">
            <v>GB</v>
          </cell>
          <cell r="B237" t="str">
            <v>United Kingdom</v>
          </cell>
        </row>
        <row r="238">
          <cell r="A238" t="str">
            <v>UM</v>
          </cell>
          <cell r="B238" t="str">
            <v>United States Minor Outlying Islands</v>
          </cell>
        </row>
        <row r="239">
          <cell r="A239" t="str">
            <v>US</v>
          </cell>
          <cell r="B239" t="str">
            <v>United States</v>
          </cell>
        </row>
        <row r="240">
          <cell r="A240" t="str">
            <v>UY</v>
          </cell>
          <cell r="B240" t="str">
            <v>Uruguay</v>
          </cell>
        </row>
        <row r="241">
          <cell r="A241" t="str">
            <v>UZ</v>
          </cell>
          <cell r="B241" t="str">
            <v>Uzbekistan</v>
          </cell>
        </row>
        <row r="242">
          <cell r="A242" t="str">
            <v>VU</v>
          </cell>
          <cell r="B242" t="str">
            <v>Vanuatu</v>
          </cell>
        </row>
        <row r="243">
          <cell r="A243" t="str">
            <v>VE</v>
          </cell>
          <cell r="B243" t="str">
            <v>Venezuela</v>
          </cell>
        </row>
        <row r="244">
          <cell r="A244" t="str">
            <v>VN</v>
          </cell>
          <cell r="B244" t="str">
            <v>Vietnam</v>
          </cell>
        </row>
        <row r="245">
          <cell r="A245" t="str">
            <v>VG</v>
          </cell>
          <cell r="B245" t="str">
            <v>BVI</v>
          </cell>
        </row>
        <row r="246">
          <cell r="A246" t="str">
            <v>VI</v>
          </cell>
          <cell r="B246" t="str">
            <v>Virgin Islands, U.S.</v>
          </cell>
        </row>
        <row r="247">
          <cell r="A247" t="str">
            <v>WF</v>
          </cell>
          <cell r="B247" t="str">
            <v>Wallis and Futuna</v>
          </cell>
        </row>
        <row r="248">
          <cell r="A248" t="str">
            <v>EH</v>
          </cell>
          <cell r="B248" t="str">
            <v>Western Sahara</v>
          </cell>
        </row>
        <row r="249">
          <cell r="A249" t="str">
            <v>YE</v>
          </cell>
          <cell r="B249" t="str">
            <v>Yemen</v>
          </cell>
        </row>
        <row r="250">
          <cell r="A250" t="str">
            <v>ZM</v>
          </cell>
          <cell r="B250" t="str">
            <v>Zambia</v>
          </cell>
        </row>
        <row r="251">
          <cell r="A251" t="str">
            <v>ZW</v>
          </cell>
          <cell r="B251" t="str">
            <v>Zimbabwe</v>
          </cell>
        </row>
        <row r="252">
          <cell r="A252" t="str">
            <v>EM</v>
          </cell>
          <cell r="B252" t="str">
            <v>Emerging Markets</v>
          </cell>
        </row>
        <row r="253">
          <cell r="A253" t="str">
            <v>Other</v>
          </cell>
          <cell r="B253" t="str">
            <v>Other</v>
          </cell>
        </row>
      </sheetData>
      <sheetData sheetId="3"/>
      <sheetData sheetId="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nkit Kapoor" id="{63AF09D5-54CB-47E2-A4DD-F7E9F5BF17A9}" userId="S::ankit.kapoor@fiduciacapital.com::a2e8a5d6-5ba2-4a90-a715-43b8a9c0937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X2" dT="2024-07-08T11:37:29.00" personId="{63AF09D5-54CB-47E2-A4DD-F7E9F5BF17A9}" id="{DB5A054E-518F-4BEE-9D97-1C3413BF651B}">
    <text>DO NOT CHANGE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BF4EE-331F-4FC0-805F-CAB9BB54B994}">
  <dimension ref="B2:Q57"/>
  <sheetViews>
    <sheetView showGridLines="0" workbookViewId="0">
      <selection activeCell="C20" sqref="C20"/>
    </sheetView>
  </sheetViews>
  <sheetFormatPr defaultRowHeight="13.5" customHeight="1" x14ac:dyDescent="0.25"/>
  <cols>
    <col min="1" max="1" width="9.140625" style="38"/>
    <col min="2" max="2" width="30.7109375" style="38" customWidth="1"/>
    <col min="3" max="4" width="9.140625" style="38"/>
    <col min="5" max="5" width="9.28515625" style="38" bestFit="1" customWidth="1"/>
    <col min="6" max="16384" width="9.140625" style="38"/>
  </cols>
  <sheetData>
    <row r="2" spans="2:17" ht="13.5" customHeight="1" x14ac:dyDescent="0.25">
      <c r="B2" s="48" t="s">
        <v>131</v>
      </c>
      <c r="C2" s="48"/>
      <c r="D2" s="48"/>
      <c r="E2" s="48"/>
      <c r="F2" s="48"/>
      <c r="G2" s="48"/>
      <c r="L2" s="56" t="s">
        <v>137</v>
      </c>
      <c r="M2" s="56"/>
      <c r="N2" s="56"/>
      <c r="O2" s="56"/>
      <c r="P2" s="56"/>
      <c r="Q2" s="56"/>
    </row>
    <row r="3" spans="2:17" ht="13.5" customHeight="1" x14ac:dyDescent="0.25">
      <c r="B3" s="49" t="s">
        <v>130</v>
      </c>
      <c r="C3" s="49"/>
      <c r="D3" s="49" t="s">
        <v>132</v>
      </c>
      <c r="E3" s="49" t="s">
        <v>133</v>
      </c>
      <c r="F3" s="49"/>
      <c r="G3" s="49"/>
    </row>
    <row r="4" spans="2:17" ht="13.5" customHeight="1" x14ac:dyDescent="0.25">
      <c r="B4" s="57" t="s">
        <v>138</v>
      </c>
      <c r="C4" s="57"/>
      <c r="D4" s="57" t="str">
        <f>IF(MIN(Bonds!V:V)&lt;-1%,"Y","-")</f>
        <v>Y</v>
      </c>
      <c r="E4" s="58">
        <f>COUNTIF(Bonds!V:V,"&lt;-1.0%")</f>
        <v>9</v>
      </c>
      <c r="F4" s="57"/>
      <c r="G4" s="57"/>
      <c r="I4" s="50"/>
      <c r="L4" s="66"/>
      <c r="M4" s="66"/>
      <c r="N4" s="66"/>
      <c r="O4" s="66"/>
      <c r="P4" s="66"/>
      <c r="Q4" s="66"/>
    </row>
    <row r="5" spans="2:17" ht="13.5" customHeight="1" x14ac:dyDescent="0.25">
      <c r="B5" s="57" t="s">
        <v>140</v>
      </c>
      <c r="C5" s="57"/>
      <c r="D5" s="57" t="str">
        <f>IF(MIN(Bonds!W:W)&lt;-5%,"Y","-")</f>
        <v>Y</v>
      </c>
      <c r="E5" s="58">
        <f>COUNTIF(Bonds!W:W,"&lt;-5.0%")</f>
        <v>7</v>
      </c>
      <c r="F5" s="57"/>
      <c r="G5" s="57"/>
      <c r="I5" s="50"/>
      <c r="L5" s="66"/>
      <c r="M5" s="66"/>
      <c r="N5" s="66"/>
      <c r="O5" s="66"/>
      <c r="P5" s="66"/>
      <c r="Q5" s="66"/>
    </row>
    <row r="6" spans="2:17" ht="13.5" customHeight="1" x14ac:dyDescent="0.25">
      <c r="B6" s="57" t="s">
        <v>139</v>
      </c>
      <c r="C6" s="57"/>
      <c r="D6" s="57" t="str">
        <f>IF(MAX(Bonds!V:V)&gt;1%,"Y","-")</f>
        <v>Y</v>
      </c>
      <c r="E6" s="58">
        <f>COUNTIF(Bonds!V:V,"&gt;1.0%")</f>
        <v>5</v>
      </c>
      <c r="F6" s="57"/>
      <c r="G6" s="57"/>
      <c r="L6" s="66"/>
      <c r="M6" s="66"/>
      <c r="N6" s="66"/>
      <c r="O6" s="66"/>
      <c r="P6" s="66"/>
      <c r="Q6" s="66"/>
    </row>
    <row r="7" spans="2:17" ht="13.5" customHeight="1" x14ac:dyDescent="0.25">
      <c r="B7" s="57" t="s">
        <v>141</v>
      </c>
      <c r="C7" s="57"/>
      <c r="D7" s="57" t="str">
        <f>IF(MAX(Bonds!W:W)&gt;5%,"Y","-")</f>
        <v>Y</v>
      </c>
      <c r="E7" s="58">
        <f>COUNTIF(Bonds!W:W,"&gt;5.0%")</f>
        <v>4</v>
      </c>
      <c r="F7" s="57"/>
      <c r="G7" s="57"/>
      <c r="L7" s="66"/>
      <c r="M7" s="66"/>
      <c r="N7" s="66"/>
      <c r="O7" s="66"/>
      <c r="P7" s="66"/>
      <c r="Q7" s="66"/>
    </row>
    <row r="8" spans="2:17" ht="13.5" customHeight="1" x14ac:dyDescent="0.25">
      <c r="L8" s="66"/>
      <c r="M8" s="66"/>
      <c r="N8" s="66"/>
      <c r="O8" s="66"/>
      <c r="P8" s="66"/>
      <c r="Q8" s="66"/>
    </row>
    <row r="9" spans="2:17" ht="13.5" customHeight="1" x14ac:dyDescent="0.25">
      <c r="L9" s="66"/>
      <c r="M9" s="66"/>
      <c r="N9" s="66"/>
      <c r="O9" s="66"/>
      <c r="P9" s="66"/>
      <c r="Q9" s="66"/>
    </row>
    <row r="10" spans="2:17" ht="13.5" customHeight="1" x14ac:dyDescent="0.25">
      <c r="B10" s="48" t="s">
        <v>134</v>
      </c>
      <c r="C10" s="48"/>
      <c r="D10" s="48"/>
      <c r="E10" s="48"/>
      <c r="F10" s="48"/>
      <c r="G10" s="48"/>
      <c r="L10" s="66"/>
      <c r="M10" s="66"/>
      <c r="N10" s="66"/>
      <c r="O10" s="66"/>
      <c r="P10" s="66"/>
      <c r="Q10" s="66"/>
    </row>
    <row r="11" spans="2:17" ht="13.5" customHeight="1" x14ac:dyDescent="0.25">
      <c r="B11" s="49" t="s">
        <v>130</v>
      </c>
      <c r="C11" s="49"/>
      <c r="D11" s="49" t="s">
        <v>132</v>
      </c>
      <c r="E11" s="49" t="s">
        <v>133</v>
      </c>
      <c r="F11" s="49"/>
      <c r="G11" s="49"/>
      <c r="L11" s="66"/>
      <c r="M11" s="66"/>
      <c r="N11" s="66"/>
      <c r="O11" s="66"/>
      <c r="P11" s="66"/>
      <c r="Q11" s="66"/>
    </row>
    <row r="12" spans="2:17" ht="13.5" customHeight="1" x14ac:dyDescent="0.25">
      <c r="B12" s="57" t="s">
        <v>135</v>
      </c>
      <c r="C12" s="57"/>
      <c r="D12" s="57" t="str">
        <f>IF(MIN(Equities!V:V)&lt;-5%,"Y","-")</f>
        <v>-</v>
      </c>
      <c r="E12" s="58">
        <f>COUNTIF(Equities!V:V,"&lt;-5%")</f>
        <v>0</v>
      </c>
      <c r="F12" s="57"/>
      <c r="G12" s="57"/>
      <c r="L12" s="66"/>
      <c r="M12" s="66"/>
      <c r="N12" s="66"/>
      <c r="O12" s="66"/>
      <c r="P12" s="66"/>
      <c r="Q12" s="66"/>
    </row>
    <row r="13" spans="2:17" ht="13.5" customHeight="1" x14ac:dyDescent="0.25">
      <c r="B13" s="57" t="s">
        <v>149</v>
      </c>
      <c r="C13" s="57"/>
      <c r="D13" s="57" t="str">
        <f>IF(MIN(Equities!W:W)&lt;-10%,"Y","-")</f>
        <v>-</v>
      </c>
      <c r="E13" s="58">
        <f>COUNTIF(Equities!W:W,"&lt;-10%")</f>
        <v>0</v>
      </c>
      <c r="F13" s="57"/>
      <c r="G13" s="57"/>
      <c r="L13" s="66"/>
      <c r="M13" s="66"/>
      <c r="N13" s="66"/>
      <c r="O13" s="66"/>
      <c r="P13" s="66"/>
      <c r="Q13" s="66"/>
    </row>
    <row r="14" spans="2:17" ht="13.5" customHeight="1" x14ac:dyDescent="0.25">
      <c r="B14" s="57" t="s">
        <v>136</v>
      </c>
      <c r="C14" s="57"/>
      <c r="D14" s="57" t="str">
        <f>IF(MAX(Equities!V:V)&gt;5%,"Y","-")</f>
        <v>Y</v>
      </c>
      <c r="E14" s="58">
        <f>COUNTIF(Equities!V:V,"&gt;5%")</f>
        <v>7</v>
      </c>
      <c r="F14" s="57"/>
      <c r="G14" s="57"/>
      <c r="L14" s="66"/>
      <c r="M14" s="66"/>
      <c r="N14" s="66"/>
      <c r="O14" s="66"/>
      <c r="P14" s="66"/>
      <c r="Q14" s="66"/>
    </row>
    <row r="15" spans="2:17" ht="13.5" customHeight="1" x14ac:dyDescent="0.25">
      <c r="B15" s="57" t="s">
        <v>150</v>
      </c>
      <c r="C15" s="57"/>
      <c r="D15" s="57" t="str">
        <f>IF(MAX(Equities!W:W)&gt;10%,"Y","-")</f>
        <v>Y</v>
      </c>
      <c r="E15" s="58">
        <f>COUNTIF(Equities!W:W,"&gt;10%")</f>
        <v>53</v>
      </c>
      <c r="F15" s="57"/>
      <c r="G15" s="57"/>
      <c r="L15" s="66"/>
      <c r="M15" s="66"/>
      <c r="N15" s="66"/>
      <c r="O15" s="66"/>
      <c r="P15" s="66"/>
      <c r="Q15" s="66"/>
    </row>
    <row r="16" spans="2:17" ht="13.5" customHeight="1" x14ac:dyDescent="0.25">
      <c r="L16" s="66"/>
      <c r="M16" s="66"/>
      <c r="N16" s="66"/>
      <c r="O16" s="66"/>
      <c r="P16" s="66"/>
      <c r="Q16" s="66"/>
    </row>
    <row r="17" spans="2:17" ht="13.5" customHeight="1" x14ac:dyDescent="0.25">
      <c r="L17" s="66"/>
      <c r="M17" s="66"/>
      <c r="N17" s="66"/>
      <c r="O17" s="66"/>
      <c r="P17" s="66"/>
      <c r="Q17" s="66"/>
    </row>
    <row r="18" spans="2:17" ht="13.5" customHeight="1" x14ac:dyDescent="0.25">
      <c r="B18" s="48" t="s">
        <v>151</v>
      </c>
      <c r="C18" s="48"/>
      <c r="D18" s="48"/>
      <c r="E18" s="48"/>
      <c r="F18" s="48"/>
      <c r="G18" s="48"/>
      <c r="L18" s="66"/>
      <c r="M18" s="66"/>
      <c r="N18" s="66"/>
      <c r="O18" s="66"/>
      <c r="P18" s="66"/>
      <c r="Q18" s="66"/>
    </row>
    <row r="19" spans="2:17" ht="13.5" customHeight="1" x14ac:dyDescent="0.25">
      <c r="B19" s="49" t="s">
        <v>130</v>
      </c>
      <c r="C19" s="49"/>
      <c r="D19" s="49" t="s">
        <v>132</v>
      </c>
      <c r="E19" s="49" t="s">
        <v>133</v>
      </c>
      <c r="F19" s="49"/>
      <c r="G19" s="49"/>
      <c r="L19" s="66"/>
      <c r="M19" s="66"/>
      <c r="N19" s="66"/>
      <c r="O19" s="66"/>
      <c r="P19" s="66"/>
      <c r="Q19" s="66"/>
    </row>
    <row r="20" spans="2:17" ht="13.5" customHeight="1" x14ac:dyDescent="0.25">
      <c r="B20" s="57" t="s">
        <v>135</v>
      </c>
      <c r="C20" s="57"/>
      <c r="D20" s="57" t="str">
        <f>IF(MIN('MF and ETFs'!V:V)&lt;-5%,"Y","-")</f>
        <v>-</v>
      </c>
      <c r="E20" s="58">
        <f>COUNTIF('MF and ETFs'!V:V,"&lt;-5%")</f>
        <v>0</v>
      </c>
      <c r="F20" s="57"/>
      <c r="G20" s="57"/>
      <c r="L20" s="66"/>
      <c r="M20" s="66"/>
      <c r="N20" s="66"/>
      <c r="O20" s="66"/>
      <c r="P20" s="66"/>
      <c r="Q20" s="66"/>
    </row>
    <row r="21" spans="2:17" ht="13.5" customHeight="1" x14ac:dyDescent="0.25">
      <c r="B21" s="57" t="s">
        <v>149</v>
      </c>
      <c r="C21" s="57"/>
      <c r="D21" s="57" t="str">
        <f>IF(MIN('MF and ETFs'!W:W)&lt;-10%,"Y","-")</f>
        <v>-</v>
      </c>
      <c r="E21" s="58">
        <f>COUNTIF('MF and ETFs'!W:W,"&lt;-10%")</f>
        <v>0</v>
      </c>
      <c r="F21" s="57"/>
      <c r="G21" s="57"/>
      <c r="L21" s="66"/>
      <c r="M21" s="66"/>
      <c r="N21" s="66"/>
      <c r="O21" s="66"/>
      <c r="P21" s="66"/>
      <c r="Q21" s="66"/>
    </row>
    <row r="22" spans="2:17" ht="13.5" customHeight="1" x14ac:dyDescent="0.25">
      <c r="B22" s="57" t="s">
        <v>136</v>
      </c>
      <c r="C22" s="57"/>
      <c r="D22" s="57" t="str">
        <f>IF(MAX('MF and ETFs'!V:V)&gt;5%,"Y","-")</f>
        <v>-</v>
      </c>
      <c r="E22" s="58">
        <f>COUNTIF('MF and ETFs'!V:V,"&gt;5%")</f>
        <v>0</v>
      </c>
      <c r="F22" s="57"/>
      <c r="G22" s="57"/>
      <c r="L22" s="66"/>
      <c r="M22" s="66"/>
      <c r="N22" s="66"/>
      <c r="O22" s="66"/>
      <c r="P22" s="66"/>
      <c r="Q22" s="66"/>
    </row>
    <row r="23" spans="2:17" ht="13.5" customHeight="1" x14ac:dyDescent="0.25">
      <c r="B23" s="57" t="s">
        <v>150</v>
      </c>
      <c r="C23" s="57"/>
      <c r="D23" s="57" t="str">
        <f>IF(MAX('MF and ETFs'!W:W)&gt;10%,"Y","-")</f>
        <v>Y</v>
      </c>
      <c r="E23" s="58">
        <f>COUNTIF('MF and ETFs'!W:W,"&gt;10%")</f>
        <v>5</v>
      </c>
      <c r="F23" s="57"/>
      <c r="G23" s="57"/>
      <c r="L23" s="66"/>
      <c r="M23" s="66"/>
      <c r="N23" s="66"/>
      <c r="O23" s="66"/>
      <c r="P23" s="66"/>
      <c r="Q23" s="66"/>
    </row>
    <row r="24" spans="2:17" ht="13.5" customHeight="1" x14ac:dyDescent="0.25">
      <c r="E24" s="51"/>
      <c r="L24" s="66"/>
      <c r="M24" s="66"/>
      <c r="N24" s="66"/>
      <c r="O24" s="66"/>
      <c r="P24" s="66"/>
      <c r="Q24" s="66"/>
    </row>
    <row r="25" spans="2:17" ht="13.5" customHeight="1" x14ac:dyDescent="0.25">
      <c r="E25" s="51"/>
      <c r="L25" s="66"/>
      <c r="M25" s="66"/>
      <c r="N25" s="66"/>
      <c r="O25" s="66"/>
      <c r="P25" s="66"/>
      <c r="Q25" s="66"/>
    </row>
    <row r="26" spans="2:17" ht="13.5" customHeight="1" x14ac:dyDescent="0.25">
      <c r="B26" s="48" t="s">
        <v>152</v>
      </c>
      <c r="C26" s="48"/>
      <c r="D26" s="48"/>
      <c r="E26" s="48"/>
      <c r="F26" s="48"/>
      <c r="G26" s="48"/>
      <c r="L26" s="66"/>
      <c r="M26" s="66"/>
      <c r="N26" s="66"/>
      <c r="O26" s="66"/>
      <c r="P26" s="66"/>
      <c r="Q26" s="66"/>
    </row>
    <row r="27" spans="2:17" ht="13.5" customHeight="1" x14ac:dyDescent="0.25">
      <c r="B27" s="49" t="s">
        <v>130</v>
      </c>
      <c r="C27" s="49"/>
      <c r="D27" s="49" t="s">
        <v>132</v>
      </c>
      <c r="E27" s="49" t="s">
        <v>133</v>
      </c>
      <c r="F27" s="49"/>
      <c r="G27" s="49"/>
      <c r="L27" s="66"/>
      <c r="M27" s="66"/>
      <c r="N27" s="66"/>
      <c r="O27" s="66"/>
      <c r="P27" s="66"/>
      <c r="Q27" s="66"/>
    </row>
    <row r="28" spans="2:17" ht="13.5" customHeight="1" x14ac:dyDescent="0.25">
      <c r="B28" s="57" t="s">
        <v>135</v>
      </c>
      <c r="C28" s="57"/>
      <c r="D28" s="57" t="str">
        <f>IF(MIN(Commodities!P:P)&lt;-5%,"Y","-")</f>
        <v>-</v>
      </c>
      <c r="E28" s="58">
        <f>COUNTIF(Commodities!P:P,"&lt;-5%")</f>
        <v>0</v>
      </c>
      <c r="F28" s="57"/>
      <c r="G28" s="57"/>
      <c r="L28" s="66"/>
      <c r="M28" s="66"/>
      <c r="N28" s="66"/>
      <c r="O28" s="66"/>
      <c r="P28" s="66"/>
      <c r="Q28" s="66"/>
    </row>
    <row r="29" spans="2:17" ht="13.5" customHeight="1" x14ac:dyDescent="0.25">
      <c r="B29" s="57" t="s">
        <v>149</v>
      </c>
      <c r="C29" s="57"/>
      <c r="D29" s="57" t="str">
        <f>IF(MIN(Commodities!Q:Q)&lt;-10%,"Y","-")</f>
        <v>-</v>
      </c>
      <c r="E29" s="58">
        <f>COUNTIF(Commodities!Q:Q,"&lt;-10%")</f>
        <v>0</v>
      </c>
      <c r="F29" s="57"/>
      <c r="G29" s="57"/>
      <c r="L29" s="66"/>
      <c r="M29" s="66"/>
      <c r="N29" s="66"/>
      <c r="O29" s="66"/>
      <c r="P29" s="66"/>
      <c r="Q29" s="66"/>
    </row>
    <row r="30" spans="2:17" ht="13.5" customHeight="1" x14ac:dyDescent="0.25">
      <c r="B30" s="57" t="s">
        <v>136</v>
      </c>
      <c r="C30" s="57"/>
      <c r="D30" s="57" t="str">
        <f>IF(MAX(Commodities!P:P)&gt;5%,"Y","-")</f>
        <v>-</v>
      </c>
      <c r="E30" s="58">
        <f>COUNTIF(Commodities!P:P,"&gt;5%")</f>
        <v>0</v>
      </c>
      <c r="F30" s="57"/>
      <c r="G30" s="57"/>
      <c r="L30" s="66"/>
      <c r="M30" s="66"/>
      <c r="N30" s="66"/>
      <c r="O30" s="66"/>
      <c r="P30" s="66"/>
      <c r="Q30" s="66"/>
    </row>
    <row r="31" spans="2:17" ht="13.5" customHeight="1" x14ac:dyDescent="0.25">
      <c r="B31" s="57" t="s">
        <v>150</v>
      </c>
      <c r="C31" s="57"/>
      <c r="D31" s="57" t="str">
        <f>IF(MAX(Commodities!Q:Q)&gt;10%,"Y","-")</f>
        <v>-</v>
      </c>
      <c r="E31" s="58">
        <f>COUNTIF(Commodities!Q:Q,"&gt;10%")</f>
        <v>0</v>
      </c>
      <c r="F31" s="57"/>
      <c r="G31" s="57"/>
      <c r="L31" s="66"/>
      <c r="M31" s="66"/>
      <c r="N31" s="66"/>
      <c r="O31" s="66"/>
      <c r="P31" s="66"/>
      <c r="Q31" s="66"/>
    </row>
    <row r="32" spans="2:17" ht="13.5" customHeight="1" x14ac:dyDescent="0.25">
      <c r="E32" s="51"/>
    </row>
    <row r="33" spans="5:5" ht="13.5" customHeight="1" x14ac:dyDescent="0.25">
      <c r="E33" s="51"/>
    </row>
    <row r="34" spans="5:5" ht="13.5" customHeight="1" x14ac:dyDescent="0.25">
      <c r="E34" s="51"/>
    </row>
    <row r="35" spans="5:5" ht="13.5" customHeight="1" x14ac:dyDescent="0.25">
      <c r="E35" s="51"/>
    </row>
    <row r="36" spans="5:5" ht="13.5" customHeight="1" x14ac:dyDescent="0.25">
      <c r="E36" s="51"/>
    </row>
    <row r="37" spans="5:5" ht="13.5" customHeight="1" x14ac:dyDescent="0.25">
      <c r="E37" s="51"/>
    </row>
    <row r="38" spans="5:5" ht="13.5" customHeight="1" x14ac:dyDescent="0.25">
      <c r="E38" s="51"/>
    </row>
    <row r="39" spans="5:5" ht="13.5" customHeight="1" x14ac:dyDescent="0.25">
      <c r="E39" s="51"/>
    </row>
    <row r="40" spans="5:5" ht="13.5" customHeight="1" x14ac:dyDescent="0.25">
      <c r="E40" s="51"/>
    </row>
    <row r="41" spans="5:5" ht="13.5" customHeight="1" x14ac:dyDescent="0.25">
      <c r="E41" s="51"/>
    </row>
    <row r="42" spans="5:5" ht="13.5" customHeight="1" x14ac:dyDescent="0.25">
      <c r="E42" s="51"/>
    </row>
    <row r="43" spans="5:5" ht="13.5" customHeight="1" x14ac:dyDescent="0.25">
      <c r="E43" s="51"/>
    </row>
    <row r="44" spans="5:5" ht="13.5" customHeight="1" x14ac:dyDescent="0.25">
      <c r="E44" s="51"/>
    </row>
    <row r="45" spans="5:5" ht="13.5" customHeight="1" x14ac:dyDescent="0.25">
      <c r="E45" s="51"/>
    </row>
    <row r="46" spans="5:5" ht="13.5" customHeight="1" x14ac:dyDescent="0.25">
      <c r="E46" s="51"/>
    </row>
    <row r="47" spans="5:5" ht="13.5" customHeight="1" x14ac:dyDescent="0.25">
      <c r="E47" s="51"/>
    </row>
    <row r="48" spans="5:5" ht="13.5" customHeight="1" x14ac:dyDescent="0.25">
      <c r="E48" s="51"/>
    </row>
    <row r="49" spans="5:5" ht="13.5" customHeight="1" x14ac:dyDescent="0.25">
      <c r="E49" s="51"/>
    </row>
    <row r="50" spans="5:5" ht="13.5" customHeight="1" x14ac:dyDescent="0.25">
      <c r="E50" s="51"/>
    </row>
    <row r="51" spans="5:5" ht="13.5" customHeight="1" x14ac:dyDescent="0.25">
      <c r="E51" s="51"/>
    </row>
    <row r="52" spans="5:5" ht="13.5" customHeight="1" x14ac:dyDescent="0.25">
      <c r="E52" s="51"/>
    </row>
    <row r="53" spans="5:5" ht="13.5" customHeight="1" x14ac:dyDescent="0.25">
      <c r="E53" s="51"/>
    </row>
    <row r="54" spans="5:5" ht="13.5" customHeight="1" x14ac:dyDescent="0.25">
      <c r="E54" s="51"/>
    </row>
    <row r="55" spans="5:5" ht="13.5" customHeight="1" x14ac:dyDescent="0.25">
      <c r="E55" s="51"/>
    </row>
    <row r="56" spans="5:5" ht="13.5" customHeight="1" x14ac:dyDescent="0.25">
      <c r="E56" s="51"/>
    </row>
    <row r="57" spans="5:5" ht="13.5" customHeight="1" x14ac:dyDescent="0.25">
      <c r="E57" s="5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152C4-AF90-4230-805A-CA0A2B14A65A}">
  <dimension ref="A2:I17"/>
  <sheetViews>
    <sheetView showGridLines="0" workbookViewId="0">
      <selection activeCell="C27" sqref="C27"/>
    </sheetView>
  </sheetViews>
  <sheetFormatPr defaultRowHeight="13.5" x14ac:dyDescent="0.25"/>
  <cols>
    <col min="1" max="1" width="12.140625" style="38" customWidth="1"/>
    <col min="2" max="2" width="15" style="38" customWidth="1"/>
    <col min="3" max="6" width="15.85546875" style="38" customWidth="1"/>
    <col min="7" max="9" width="9.140625" style="38"/>
    <col min="10" max="11" width="11.28515625" style="38" bestFit="1" customWidth="1"/>
    <col min="12" max="12" width="9.85546875" style="38" bestFit="1" customWidth="1"/>
    <col min="13" max="16384" width="9.140625" style="38"/>
  </cols>
  <sheetData>
    <row r="2" spans="1:9" x14ac:dyDescent="0.25">
      <c r="A2" s="63" t="s">
        <v>153</v>
      </c>
      <c r="B2" s="63"/>
      <c r="C2" s="64"/>
      <c r="D2" s="64"/>
      <c r="E2" s="64"/>
      <c r="F2" s="64">
        <v>45764</v>
      </c>
    </row>
    <row r="4" spans="1:9" ht="27" x14ac:dyDescent="0.25">
      <c r="A4" s="1" t="s">
        <v>0</v>
      </c>
      <c r="B4" s="1" t="s">
        <v>1</v>
      </c>
      <c r="C4" s="1" t="s">
        <v>155</v>
      </c>
      <c r="D4" s="1" t="s">
        <v>167</v>
      </c>
      <c r="E4" s="1" t="s">
        <v>459</v>
      </c>
      <c r="F4" s="1" t="s">
        <v>166</v>
      </c>
    </row>
    <row r="5" spans="1:9" x14ac:dyDescent="0.25">
      <c r="A5" s="38" t="s">
        <v>125</v>
      </c>
      <c r="B5" s="38" t="s">
        <v>887</v>
      </c>
      <c r="C5" s="92">
        <f>6558200.412952-88151</f>
        <v>6470049.4129520003</v>
      </c>
      <c r="D5" s="92">
        <v>5159000</v>
      </c>
      <c r="E5" s="92">
        <v>0</v>
      </c>
      <c r="F5" s="93">
        <f t="shared" ref="F5:F17" si="0">C5+D5+E5</f>
        <v>11629049.412952</v>
      </c>
      <c r="I5" s="94"/>
    </row>
    <row r="6" spans="1:9" x14ac:dyDescent="0.25">
      <c r="A6" s="38" t="s">
        <v>125</v>
      </c>
      <c r="B6" s="38" t="s">
        <v>158</v>
      </c>
      <c r="C6" s="92">
        <v>1544040.2504140001</v>
      </c>
      <c r="D6" s="92">
        <v>1020256.57</v>
      </c>
      <c r="E6" s="92">
        <v>0</v>
      </c>
      <c r="F6" s="93">
        <f t="shared" si="0"/>
        <v>2564296.8204140002</v>
      </c>
    </row>
    <row r="7" spans="1:9" x14ac:dyDescent="0.25">
      <c r="A7" s="38" t="s">
        <v>125</v>
      </c>
      <c r="B7" s="38" t="s">
        <v>159</v>
      </c>
      <c r="C7" s="92">
        <v>1208830.2346348001</v>
      </c>
      <c r="D7" s="92">
        <v>1374327.068244</v>
      </c>
      <c r="E7" s="92">
        <v>0</v>
      </c>
      <c r="F7" s="93">
        <f t="shared" si="0"/>
        <v>2583157.3028787998</v>
      </c>
    </row>
    <row r="8" spans="1:9" x14ac:dyDescent="0.25">
      <c r="A8" s="38" t="s">
        <v>125</v>
      </c>
      <c r="B8" s="38" t="s">
        <v>800</v>
      </c>
      <c r="C8" s="92">
        <v>423673.56144379999</v>
      </c>
      <c r="D8" s="92">
        <v>419443.6862</v>
      </c>
      <c r="E8" s="92">
        <v>0</v>
      </c>
      <c r="F8" s="93">
        <f t="shared" si="0"/>
        <v>843117.24764379999</v>
      </c>
    </row>
    <row r="9" spans="1:9" x14ac:dyDescent="0.25">
      <c r="A9" s="38" t="s">
        <v>125</v>
      </c>
      <c r="B9" s="38" t="s">
        <v>801</v>
      </c>
      <c r="C9" s="92">
        <v>2464257.4712752169</v>
      </c>
      <c r="D9" s="92">
        <v>0</v>
      </c>
      <c r="E9" s="92">
        <v>0</v>
      </c>
      <c r="F9" s="93">
        <f t="shared" si="0"/>
        <v>2464257.4712752169</v>
      </c>
    </row>
    <row r="10" spans="1:9" x14ac:dyDescent="0.25">
      <c r="A10" s="38" t="s">
        <v>125</v>
      </c>
      <c r="B10" s="38" t="s">
        <v>157</v>
      </c>
      <c r="C10" s="92">
        <v>4394528.3840729995</v>
      </c>
      <c r="D10" s="92">
        <v>1000000</v>
      </c>
      <c r="E10" s="92">
        <v>0</v>
      </c>
      <c r="F10" s="93">
        <f t="shared" si="0"/>
        <v>5394528.3840729995</v>
      </c>
    </row>
    <row r="11" spans="1:9" x14ac:dyDescent="0.25">
      <c r="A11" s="38" t="s">
        <v>126</v>
      </c>
      <c r="B11" s="38" t="s">
        <v>198</v>
      </c>
      <c r="C11" s="92"/>
      <c r="D11" s="92"/>
      <c r="E11" s="92"/>
      <c r="F11" s="93">
        <f t="shared" si="0"/>
        <v>0</v>
      </c>
    </row>
    <row r="12" spans="1:9" x14ac:dyDescent="0.25">
      <c r="A12" s="38" t="s">
        <v>126</v>
      </c>
      <c r="B12" s="38" t="s">
        <v>164</v>
      </c>
      <c r="C12" s="92">
        <v>16017514.454779999</v>
      </c>
      <c r="D12" s="92">
        <v>1103872.5</v>
      </c>
      <c r="E12" s="92">
        <v>0</v>
      </c>
      <c r="F12" s="93">
        <f t="shared" si="0"/>
        <v>17121386.954779997</v>
      </c>
    </row>
    <row r="13" spans="1:9" x14ac:dyDescent="0.25">
      <c r="A13" s="38" t="s">
        <v>126</v>
      </c>
      <c r="B13" s="38" t="s">
        <v>165</v>
      </c>
      <c r="C13" s="92">
        <v>20038.32</v>
      </c>
      <c r="D13" s="92">
        <v>1137000</v>
      </c>
      <c r="E13" s="92">
        <v>8485715.2972800005</v>
      </c>
      <c r="F13" s="93">
        <f t="shared" si="0"/>
        <v>9642753.6172800008</v>
      </c>
    </row>
    <row r="14" spans="1:9" x14ac:dyDescent="0.25">
      <c r="A14" s="38" t="s">
        <v>126</v>
      </c>
      <c r="B14" s="38" t="s">
        <v>160</v>
      </c>
      <c r="C14" s="92">
        <v>899476.65460499993</v>
      </c>
      <c r="D14" s="92">
        <v>0</v>
      </c>
      <c r="E14" s="92">
        <v>0</v>
      </c>
      <c r="F14" s="93">
        <f t="shared" si="0"/>
        <v>899476.65460499993</v>
      </c>
    </row>
    <row r="15" spans="1:9" x14ac:dyDescent="0.25">
      <c r="A15" s="38" t="s">
        <v>126</v>
      </c>
      <c r="B15" s="38" t="s">
        <v>162</v>
      </c>
      <c r="C15" s="92">
        <v>5077244.5810550004</v>
      </c>
      <c r="D15" s="92">
        <v>4400000</v>
      </c>
      <c r="E15" s="92">
        <v>0</v>
      </c>
      <c r="F15" s="93">
        <f t="shared" si="0"/>
        <v>9477244.5810550004</v>
      </c>
    </row>
    <row r="16" spans="1:9" x14ac:dyDescent="0.25">
      <c r="A16" s="38" t="s">
        <v>126</v>
      </c>
      <c r="B16" s="38" t="s">
        <v>163</v>
      </c>
      <c r="C16" s="92">
        <v>721.31536999999992</v>
      </c>
      <c r="D16" s="92">
        <v>0</v>
      </c>
      <c r="E16" s="92">
        <v>0</v>
      </c>
      <c r="F16" s="93">
        <f t="shared" si="0"/>
        <v>721.31536999999992</v>
      </c>
    </row>
    <row r="17" spans="1:6" x14ac:dyDescent="0.25">
      <c r="A17" s="38" t="s">
        <v>126</v>
      </c>
      <c r="B17" s="38" t="s">
        <v>161</v>
      </c>
      <c r="C17" s="92">
        <v>279775.03922799998</v>
      </c>
      <c r="D17" s="92">
        <v>0</v>
      </c>
      <c r="E17" s="92">
        <v>789440</v>
      </c>
      <c r="F17" s="93">
        <f t="shared" si="0"/>
        <v>1069215.039228</v>
      </c>
    </row>
  </sheetData>
  <sortState xmlns:xlrd2="http://schemas.microsoft.com/office/spreadsheetml/2017/richdata2" ref="A5:F17">
    <sortCondition descending="1" ref="A5:A17"/>
    <sortCondition ref="B5:B1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83421-505E-45C9-974F-B0776CCFC810}">
  <sheetPr filterMode="1"/>
  <dimension ref="A1:XFA209"/>
  <sheetViews>
    <sheetView showGridLines="0" zoomScaleNormal="100" workbookViewId="0">
      <pane xSplit="7" ySplit="2" topLeftCell="N86" activePane="bottomRight" state="frozen"/>
      <selection pane="topRight" activeCell="H1" sqref="H1"/>
      <selection pane="bottomLeft" activeCell="A3" sqref="A3"/>
      <selection pane="bottomRight" sqref="A1:AC149"/>
    </sheetView>
  </sheetViews>
  <sheetFormatPr defaultRowHeight="13.5" outlineLevelCol="1" x14ac:dyDescent="0.25"/>
  <cols>
    <col min="1" max="1" width="6.42578125" style="38" customWidth="1"/>
    <col min="2" max="2" width="15.28515625" style="38" customWidth="1"/>
    <col min="3" max="3" width="17.42578125" style="38" customWidth="1"/>
    <col min="4" max="4" width="15.7109375" style="38" customWidth="1"/>
    <col min="5" max="5" width="30.7109375" style="38" customWidth="1"/>
    <col min="6" max="6" width="9.85546875" style="38" customWidth="1"/>
    <col min="7" max="7" width="17.28515625" style="38" customWidth="1"/>
    <col min="8" max="8" width="14.7109375" style="38" customWidth="1"/>
    <col min="9" max="9" width="9.42578125" style="38" bestFit="1" customWidth="1"/>
    <col min="10" max="10" width="12.42578125" style="38" bestFit="1" customWidth="1"/>
    <col min="11" max="11" width="12.7109375" style="38" bestFit="1" customWidth="1"/>
    <col min="12" max="12" width="10.140625" style="38" bestFit="1" customWidth="1"/>
    <col min="13" max="13" width="9.140625" style="38"/>
    <col min="14" max="14" width="10.140625" style="38" bestFit="1" customWidth="1"/>
    <col min="15" max="16" width="9.42578125" style="38" bestFit="1" customWidth="1"/>
    <col min="17" max="17" width="9.140625" style="38"/>
    <col min="18" max="18" width="9.42578125" style="38" bestFit="1" customWidth="1"/>
    <col min="19" max="19" width="11.5703125" style="38" customWidth="1"/>
    <col min="20" max="20" width="9.42578125" style="38" bestFit="1" customWidth="1"/>
    <col min="21" max="21" width="9.42578125" style="38" customWidth="1"/>
    <col min="22" max="22" width="9.42578125" style="61" hidden="1" customWidth="1"/>
    <col min="23" max="27" width="9.42578125" style="38" hidden="1" customWidth="1"/>
    <col min="28" max="28" width="9.42578125" style="38" hidden="1" customWidth="1" outlineLevel="1"/>
    <col min="29" max="29" width="11.42578125" style="38" customWidth="1" outlineLevel="1"/>
    <col min="30" max="30" width="19" style="38" customWidth="1" outlineLevel="1"/>
    <col min="31" max="31" width="9.140625" style="38" customWidth="1" outlineLevel="1"/>
    <col min="32" max="34" width="9.42578125" style="38" customWidth="1" outlineLevel="1"/>
    <col min="35" max="35" width="17" style="38" customWidth="1" outlineLevel="1"/>
    <col min="36" max="36" width="9.42578125" style="38" customWidth="1" outlineLevel="1"/>
    <col min="37" max="39" width="9.140625" style="38" customWidth="1" outlineLevel="1"/>
    <col min="40" max="40" width="10.42578125" style="38" customWidth="1" outlineLevel="1"/>
    <col min="41" max="44" width="9.42578125" style="38" customWidth="1" outlineLevel="1"/>
    <col min="45" max="58" width="9.140625" style="38" customWidth="1" outlineLevel="1"/>
    <col min="59" max="59" width="13.7109375" style="38" customWidth="1" outlineLevel="1"/>
    <col min="60" max="60" width="10.140625" style="38" customWidth="1" outlineLevel="1"/>
    <col min="61" max="16384" width="9.140625" style="38"/>
  </cols>
  <sheetData>
    <row r="1" spans="1:16381" ht="27" x14ac:dyDescent="0.25">
      <c r="L1" s="65" t="s">
        <v>145</v>
      </c>
      <c r="M1" s="65"/>
      <c r="N1" s="65" t="s">
        <v>146</v>
      </c>
      <c r="O1" s="65"/>
      <c r="P1" s="65"/>
      <c r="U1" s="53" t="s">
        <v>142</v>
      </c>
      <c r="V1" s="54" t="s">
        <v>143</v>
      </c>
      <c r="W1" s="53" t="s">
        <v>144</v>
      </c>
    </row>
    <row r="2" spans="1:16381" s="3" customFormat="1" ht="30" customHeight="1" x14ac:dyDescent="0.25">
      <c r="A2" s="1" t="s">
        <v>0</v>
      </c>
      <c r="B2" s="1" t="s">
        <v>1</v>
      </c>
      <c r="C2" s="1" t="s">
        <v>124</v>
      </c>
      <c r="D2" s="1" t="s">
        <v>154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17</v>
      </c>
      <c r="U2" s="52" t="s">
        <v>18</v>
      </c>
      <c r="V2" s="52" t="s">
        <v>128</v>
      </c>
      <c r="W2" s="52" t="s">
        <v>129</v>
      </c>
      <c r="X2" s="2" t="s">
        <v>66</v>
      </c>
      <c r="Y2" s="2" t="s">
        <v>67</v>
      </c>
      <c r="Z2" s="2" t="s">
        <v>68</v>
      </c>
      <c r="AA2" s="2" t="s">
        <v>69</v>
      </c>
      <c r="AB2" s="1" t="s">
        <v>19</v>
      </c>
      <c r="AC2" s="1" t="s">
        <v>20</v>
      </c>
      <c r="AD2" s="1" t="s">
        <v>21</v>
      </c>
      <c r="AE2" s="1" t="s">
        <v>22</v>
      </c>
      <c r="AF2" s="1" t="s">
        <v>23</v>
      </c>
      <c r="AG2" s="1" t="s">
        <v>24</v>
      </c>
      <c r="AH2" s="1" t="s">
        <v>25</v>
      </c>
      <c r="AI2" s="1" t="s">
        <v>26</v>
      </c>
      <c r="AJ2" s="1" t="s">
        <v>27</v>
      </c>
      <c r="AK2" s="1" t="s">
        <v>28</v>
      </c>
      <c r="AL2" s="1" t="s">
        <v>29</v>
      </c>
      <c r="AM2" s="1" t="s">
        <v>30</v>
      </c>
      <c r="AN2" s="2" t="s">
        <v>31</v>
      </c>
      <c r="AO2" s="2" t="s">
        <v>32</v>
      </c>
      <c r="AP2" s="2" t="s">
        <v>33</v>
      </c>
      <c r="AQ2" s="1" t="s">
        <v>34</v>
      </c>
      <c r="AR2" s="1" t="s">
        <v>35</v>
      </c>
      <c r="AS2" s="1" t="s">
        <v>36</v>
      </c>
      <c r="AT2" s="1" t="s">
        <v>37</v>
      </c>
      <c r="AU2" s="1" t="s">
        <v>38</v>
      </c>
      <c r="BG2" s="1" t="s">
        <v>4</v>
      </c>
      <c r="BH2" s="1" t="s">
        <v>41</v>
      </c>
    </row>
    <row r="3" spans="1:16381" s="3" customFormat="1" ht="14.45" hidden="1" customHeight="1" x14ac:dyDescent="0.25">
      <c r="A3" s="47" t="s">
        <v>125</v>
      </c>
      <c r="B3" s="47" t="s">
        <v>156</v>
      </c>
      <c r="C3" s="47">
        <v>4371510</v>
      </c>
      <c r="D3" s="47" t="s">
        <v>194</v>
      </c>
      <c r="E3" s="4" t="str">
        <f>_xll.BDP(AI3,"ds520")</f>
        <v>Abu Dhabi Commercial Bank PJSC</v>
      </c>
      <c r="F3" s="4" t="str">
        <f>_xll.BDP(AI3,"crncy")</f>
        <v>USD</v>
      </c>
      <c r="G3" s="5" t="s">
        <v>168</v>
      </c>
      <c r="H3" s="4" t="str">
        <f>IF(_xll.BDP(AI3,"RTG_MOODY")="#N/A N/A","N/A",_xll.BDP(AI3,"RTG_MOODY"))&amp;","&amp;IF(_xll.BDP(AI3,"RTG_FITCH")="#N/A N/A","N/A",_xll.BDP(AI3,"RTG_FITCH"))&amp;","&amp;IF(_xll.BDP(AI3,"RTG_SP")="#N/A N/A","N/A",_xll.BDP(AI3,"RTG_SP"))</f>
        <v>N/A,N/A,N/A</v>
      </c>
      <c r="I3" s="6">
        <f>_xll.BDP(AI3,"cpn")/100</f>
        <v>0.08</v>
      </c>
      <c r="J3" s="6">
        <f ca="1">_xll.BDP($G3&amp;" isin","YAS_BOND_YLD", "YAS_YLD_FLAG=15", "user_local_trade_date",AN3,"Yas_bond_px",$Q3)/100</f>
        <v>6.0721319999999995E-2</v>
      </c>
      <c r="K3" s="4" t="str">
        <f>_xll.BDP(AI3,"PAYMENT_RANK")</f>
        <v>Jr Subordinated</v>
      </c>
      <c r="L3" s="4" t="str">
        <f>IF((TEXT(_xll.BDP(AI3,"MATURITY"),"DD/MM/YYYY")="#N/A Field Not Applicable"),"Perp",TEXT(_xll.BDP(AI3,"MATURITY"),"DD/MM/YYYY"))</f>
        <v>Perp</v>
      </c>
      <c r="M3" s="7">
        <f>(IF(_xll.BDP($AI3&amp;" ISIN","DU003")="#n/a n/a"," ",_xll.BDP($AI3&amp;" ISIN","DU003")))</f>
        <v>3.0930509116248142</v>
      </c>
      <c r="N3" s="4" t="str">
        <f>IF(_xll.BDP(AI3,"CALLABLE")="Y",_xll.BDP(AI3,"NXT_CALL_DT")," ")</f>
        <v>27/11/2028</v>
      </c>
      <c r="O3" s="8">
        <v>500000</v>
      </c>
      <c r="P3" s="5">
        <v>100</v>
      </c>
      <c r="Q3" s="9">
        <f>_xll.BDP(AI3,"px_bid")</f>
        <v>106.09699999999999</v>
      </c>
      <c r="R3" s="10">
        <f>IF(F3="USD",AG3,(((_xll.BDP(F3&amp;"USD CURNCY","PX_LAST")))*AG3))</f>
        <v>500000</v>
      </c>
      <c r="S3" s="10">
        <f>IF(F3="USD",AH3,(((_xll.BDP(F3&amp;"USD CURNCY","PX_LAST")))*AH3))+AP3</f>
        <v>547361.71232876717</v>
      </c>
      <c r="T3" s="11">
        <f t="shared" ref="T3:T62" si="0">U3*R3</f>
        <v>30484.999999999971</v>
      </c>
      <c r="U3" s="12">
        <f t="shared" ref="U3:U62" si="1">(Q3-P3)/P3</f>
        <v>6.0969999999999941E-2</v>
      </c>
      <c r="V3" s="12" cm="1">
        <f t="array" ref="V3">IFERROR(_xll.BDP($G3&amp;" ISIN","CHG_PCT_1D")/100,"")</f>
        <v>-9.3934640277209628E-5</v>
      </c>
      <c r="W3" s="12" cm="1">
        <f t="array" ref="W3">IFERROR(_xll.BDP($G3&amp;" ISIN","CHG_PCT_5D")/100,"")</f>
        <v>-4.1318045656437569E-4</v>
      </c>
      <c r="X3" s="12" cm="1">
        <f t="array" ref="X3">_xll.BDP($G3&amp;" ISIN","CHG_PCT_1M")/100</f>
        <v>-4.0512724550897522E-3</v>
      </c>
      <c r="Y3" s="12" cm="1">
        <f t="array" ref="Y3">_xll.BDP($G3&amp;" ISIN","CHG_PCT_3M")/100</f>
        <v>4.041201458592381E-4</v>
      </c>
      <c r="Z3" s="12" cm="1">
        <f t="array" ref="Z3">_xll.BDP($G3&amp;" ISIN","CHG_PCT_6M")/100</f>
        <v>-1.2037793287793261E-2</v>
      </c>
      <c r="AA3" s="12" cm="1">
        <f t="array" ref="AA3">_xll.BDP($G3&amp;" ISIN","CHG_PCT_YTD")/100</f>
        <v>-3.9953590209030497E-3</v>
      </c>
      <c r="AB3" s="12" t="e">
        <f>S3/$H$36</f>
        <v>#VALUE!</v>
      </c>
      <c r="AC3" s="13">
        <f t="shared" ref="AC3:AC62" ca="1" si="2">((AF3*I3)* ((TODAY()-BH3)/360))+(Q3-P3)%*AF3</f>
        <v>88262.777777777752</v>
      </c>
      <c r="AD3" s="4" t="str">
        <f>_xll.BDP(AI3,"DS199")</f>
        <v>Financial</v>
      </c>
      <c r="AE3" s="9">
        <f>_xll.BDP(AI3,"px_ask")</f>
        <v>106.79600000000001</v>
      </c>
      <c r="AF3" s="13">
        <f>IF(F3="USD",O3,(((_xll.BDP(F3&amp;"USD CURNCY","PX_LAST")))*O3))</f>
        <v>500000</v>
      </c>
      <c r="AG3" s="10">
        <f t="shared" ref="AG3:AG62" si="3">O3*P3/100</f>
        <v>500000</v>
      </c>
      <c r="AH3" s="10">
        <f t="shared" ref="AH3:AH62" si="4">Q3*O3/100</f>
        <v>530485</v>
      </c>
      <c r="AI3" s="4" t="str">
        <f t="shared" ref="AI3:AI62" si="5">G3&amp; " ISIN"</f>
        <v>XS2725803162 ISIN</v>
      </c>
      <c r="AJ3" s="4" t="e" cm="1">
        <f t="array" ref="AJ3">VLOOKUP(IF(NOT(_xll.BDP($G3&amp;" CORP",$BX$4)="#N/A N/A"),(_xll.BDP($G3&amp;" CORP",$BX$4)),"-"), '[1]Country Codes'!$A$2:$B$253,2,0)</f>
        <v>#N/A</v>
      </c>
      <c r="AK3" s="4" t="str" cm="1">
        <f t="array" ref="AK3">IF(OR(_xll.BDP($AI3,"EX028")= "#N/A N/A", _xll.BDP($AI3,"EX028")="#N/A FIELD NOT APPLICABLE"), " ", _xll.BDP($AI3,"EX028"))</f>
        <v>FixedIncome</v>
      </c>
      <c r="AL3" s="14" t="str">
        <f>(IF(_xll.BDP($AI3&amp;" ISIN","DZ282")="Y","Single line Bonds Cocos","Single line Bonds ex Cocos"))</f>
        <v>Single line Bonds ex Cocos</v>
      </c>
      <c r="AM3" s="7">
        <f>(IF(_xll.BDP($G3&amp;" ISIN","SP153")="#n/a n/a"," ",_xll.BDP($G3&amp;" ISIN","SP153")))</f>
        <v>251.8247048126666</v>
      </c>
      <c r="AN3" s="15">
        <f t="shared" ref="AN3:AN62" ca="1" si="6">TODAY()</f>
        <v>45777</v>
      </c>
      <c r="AO3" s="10">
        <f>(((_xll.BDP(AI3,"DS032"))/365)*I3)*O3</f>
        <v>16876.712328767124</v>
      </c>
      <c r="AP3" s="10">
        <f>IF(F3="USD",AO3,(((_xll.BDP(F3&amp;"USD CURNCY","PX_LAST")))*AO3))</f>
        <v>16876.712328767124</v>
      </c>
      <c r="AQ3" s="12">
        <f>S3/$S$147</f>
        <v>2.4064229799813264</v>
      </c>
      <c r="AR3" s="10">
        <f t="shared" ref="AR3:AR62" si="7">S3-AP3</f>
        <v>530485</v>
      </c>
      <c r="AS3" s="9" t="str">
        <f>IF((TEXT(_xll.BDP(AI3,"MATURITY"),"DD/MM/YYYY")="#N/A Field Not Applicable"),"Perp",_xll.BDP(AI3,"DS252"))</f>
        <v>Perp</v>
      </c>
      <c r="AT3" s="14" t="str">
        <f>(IF(_xll.BDP($AI3&amp;" ISIN","DT247")="Y","Yes","No"))</f>
        <v>Yes</v>
      </c>
      <c r="AU3" s="14" t="str">
        <f>PROPER(IF(OR(_xll.BDP($AI3,"CPN_TYP")="#n/a N/A",_xll.BDP($AI3,"CPN_TYP")= "#N/A FIELD NOT APPLICABLE"), " ", _xll.BDP($AI3,"CPN_TYP")))</f>
        <v>Variable</v>
      </c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14" t="str">
        <f t="shared" ref="BG3:BG62" si="8">G3</f>
        <v>XS2725803162</v>
      </c>
      <c r="BH3" s="18">
        <v>45257</v>
      </c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  <c r="EY3" s="20"/>
      <c r="EZ3" s="20"/>
      <c r="FA3" s="20"/>
      <c r="FB3" s="20"/>
      <c r="FC3" s="20"/>
      <c r="FD3" s="20"/>
      <c r="FE3" s="20"/>
      <c r="FF3" s="20"/>
      <c r="FG3" s="20"/>
      <c r="FH3" s="20"/>
      <c r="FI3" s="20"/>
      <c r="FJ3" s="20"/>
      <c r="FK3" s="20"/>
      <c r="FL3" s="20"/>
      <c r="FM3" s="20"/>
      <c r="FN3" s="20"/>
      <c r="FO3" s="20"/>
      <c r="FP3" s="20"/>
      <c r="FQ3" s="20"/>
      <c r="FR3" s="20"/>
      <c r="FS3" s="20"/>
      <c r="FT3" s="20"/>
      <c r="FU3" s="20"/>
      <c r="FV3" s="20"/>
      <c r="FW3" s="20"/>
      <c r="FX3" s="20"/>
      <c r="FY3" s="20"/>
      <c r="FZ3" s="20"/>
      <c r="GA3" s="20"/>
      <c r="GB3" s="20"/>
      <c r="GC3" s="20"/>
      <c r="GD3" s="20"/>
      <c r="GE3" s="20"/>
      <c r="GF3" s="20"/>
      <c r="GG3" s="20"/>
      <c r="GH3" s="20"/>
      <c r="GI3" s="20"/>
      <c r="GJ3" s="20"/>
      <c r="GK3" s="20"/>
      <c r="GL3" s="20"/>
      <c r="GM3" s="20"/>
      <c r="GN3" s="20"/>
      <c r="GO3" s="20"/>
      <c r="GP3" s="20"/>
      <c r="GQ3" s="20"/>
      <c r="GR3" s="20"/>
      <c r="GS3" s="20"/>
      <c r="GT3" s="20"/>
      <c r="GU3" s="20"/>
      <c r="GV3" s="20"/>
      <c r="GW3" s="20"/>
      <c r="GX3" s="20"/>
      <c r="GY3" s="20"/>
      <c r="GZ3" s="20"/>
      <c r="HA3" s="20"/>
      <c r="HB3" s="20"/>
      <c r="HC3" s="20"/>
      <c r="HD3" s="20"/>
      <c r="HE3" s="20"/>
      <c r="HF3" s="20"/>
      <c r="HG3" s="20"/>
      <c r="HH3" s="20"/>
      <c r="HI3" s="20"/>
      <c r="HJ3" s="20"/>
      <c r="HK3" s="20"/>
      <c r="HL3" s="20"/>
      <c r="HM3" s="20"/>
      <c r="HN3" s="20"/>
      <c r="HO3" s="20"/>
      <c r="HP3" s="20"/>
      <c r="HQ3" s="20"/>
      <c r="HR3" s="20"/>
      <c r="HS3" s="20"/>
      <c r="HT3" s="20"/>
      <c r="HU3" s="20"/>
      <c r="HV3" s="20"/>
      <c r="HW3" s="20"/>
      <c r="HX3" s="20"/>
      <c r="HY3" s="20"/>
      <c r="HZ3" s="20"/>
      <c r="IA3" s="20"/>
      <c r="IB3" s="20"/>
      <c r="IC3" s="20"/>
      <c r="ID3" s="20"/>
      <c r="IE3" s="20"/>
      <c r="IF3" s="20"/>
      <c r="IG3" s="20"/>
      <c r="IH3" s="20"/>
      <c r="II3" s="20"/>
      <c r="IJ3" s="20"/>
      <c r="IK3" s="20"/>
      <c r="IL3" s="20"/>
      <c r="IM3" s="20"/>
      <c r="IN3" s="20"/>
      <c r="IO3" s="20"/>
      <c r="IP3" s="20"/>
      <c r="IQ3" s="20"/>
      <c r="IR3" s="20"/>
      <c r="IS3" s="20"/>
      <c r="IT3" s="20"/>
      <c r="IU3" s="20"/>
      <c r="IV3" s="20"/>
      <c r="IW3" s="20"/>
      <c r="IX3" s="20"/>
      <c r="IY3" s="20"/>
      <c r="IZ3" s="20"/>
      <c r="JA3" s="20"/>
      <c r="JB3" s="20"/>
      <c r="JC3" s="20"/>
      <c r="JD3" s="20"/>
      <c r="JE3" s="20"/>
      <c r="JF3" s="20"/>
      <c r="JG3" s="20"/>
      <c r="JH3" s="20"/>
      <c r="JI3" s="20"/>
      <c r="JJ3" s="20"/>
      <c r="JK3" s="20"/>
      <c r="JL3" s="20"/>
      <c r="JM3" s="20"/>
      <c r="JN3" s="20"/>
      <c r="JO3" s="20"/>
      <c r="JP3" s="20"/>
      <c r="JQ3" s="20"/>
      <c r="JR3" s="20"/>
      <c r="JS3" s="20"/>
      <c r="JT3" s="20"/>
      <c r="JU3" s="20"/>
      <c r="JV3" s="20"/>
      <c r="JW3" s="20"/>
      <c r="JX3" s="20"/>
      <c r="JY3" s="20"/>
      <c r="JZ3" s="20"/>
      <c r="KA3" s="20"/>
      <c r="KB3" s="20"/>
      <c r="KC3" s="20"/>
      <c r="KD3" s="20"/>
      <c r="KE3" s="20"/>
      <c r="KF3" s="20"/>
      <c r="KG3" s="20"/>
      <c r="KH3" s="20"/>
      <c r="KI3" s="20"/>
      <c r="KJ3" s="20"/>
      <c r="KK3" s="20"/>
      <c r="KL3" s="20"/>
      <c r="KM3" s="20"/>
      <c r="KN3" s="20"/>
      <c r="KO3" s="20"/>
      <c r="KP3" s="20"/>
      <c r="KQ3" s="20"/>
      <c r="KR3" s="20"/>
      <c r="KS3" s="20"/>
      <c r="KT3" s="20"/>
      <c r="KU3" s="20"/>
      <c r="KV3" s="20"/>
      <c r="KW3" s="20"/>
      <c r="KX3" s="20"/>
      <c r="KY3" s="20"/>
      <c r="KZ3" s="20"/>
      <c r="LA3" s="20"/>
      <c r="LB3" s="20"/>
      <c r="LC3" s="20"/>
      <c r="LD3" s="20"/>
      <c r="LE3" s="20"/>
      <c r="LF3" s="20"/>
      <c r="LG3" s="20"/>
      <c r="LH3" s="20"/>
      <c r="LI3" s="20"/>
      <c r="LJ3" s="20"/>
      <c r="LK3" s="20"/>
      <c r="LL3" s="20"/>
      <c r="LM3" s="20"/>
      <c r="LN3" s="20"/>
      <c r="LO3" s="20"/>
      <c r="LP3" s="20"/>
      <c r="LQ3" s="20"/>
      <c r="LR3" s="20"/>
      <c r="LS3" s="20"/>
      <c r="LT3" s="20"/>
      <c r="LU3" s="20"/>
      <c r="LV3" s="20"/>
      <c r="LW3" s="20"/>
      <c r="LX3" s="20"/>
      <c r="LY3" s="20"/>
      <c r="LZ3" s="20"/>
      <c r="MA3" s="20"/>
      <c r="MB3" s="20"/>
      <c r="MC3" s="20"/>
      <c r="MD3" s="20"/>
      <c r="ME3" s="20"/>
      <c r="MF3" s="20"/>
      <c r="MG3" s="20"/>
      <c r="MH3" s="20"/>
      <c r="MI3" s="20"/>
      <c r="MJ3" s="20"/>
      <c r="MK3" s="20"/>
      <c r="ML3" s="20"/>
      <c r="MM3" s="20"/>
      <c r="MN3" s="20"/>
      <c r="MO3" s="20"/>
      <c r="MP3" s="20"/>
      <c r="MQ3" s="20"/>
      <c r="MR3" s="20"/>
      <c r="MS3" s="20"/>
      <c r="MT3" s="20"/>
      <c r="MU3" s="20"/>
      <c r="MV3" s="20"/>
      <c r="MW3" s="20"/>
      <c r="MX3" s="20"/>
      <c r="MY3" s="20"/>
      <c r="MZ3" s="20"/>
      <c r="NA3" s="20"/>
      <c r="NB3" s="20"/>
      <c r="NC3" s="20"/>
      <c r="ND3" s="20"/>
      <c r="NE3" s="20"/>
      <c r="NF3" s="20"/>
      <c r="NG3" s="20"/>
      <c r="NH3" s="20"/>
      <c r="NI3" s="20"/>
      <c r="NJ3" s="20"/>
      <c r="NK3" s="20"/>
      <c r="NL3" s="20"/>
      <c r="NM3" s="20"/>
      <c r="NN3" s="20"/>
      <c r="NO3" s="20"/>
      <c r="NP3" s="20"/>
      <c r="NQ3" s="20"/>
      <c r="NR3" s="20"/>
      <c r="NS3" s="20"/>
      <c r="NT3" s="20"/>
      <c r="NU3" s="20"/>
      <c r="NV3" s="20"/>
      <c r="NW3" s="20"/>
      <c r="NX3" s="20"/>
      <c r="NY3" s="20"/>
      <c r="NZ3" s="20"/>
      <c r="OA3" s="20"/>
      <c r="OB3" s="20"/>
      <c r="OC3" s="20"/>
      <c r="OD3" s="20"/>
      <c r="OE3" s="20"/>
      <c r="OF3" s="20"/>
      <c r="OG3" s="20"/>
      <c r="OH3" s="20"/>
      <c r="OI3" s="20"/>
      <c r="OJ3" s="20"/>
      <c r="OK3" s="20"/>
      <c r="OL3" s="20"/>
      <c r="OM3" s="20"/>
      <c r="ON3" s="20"/>
      <c r="OO3" s="20"/>
      <c r="OP3" s="20"/>
      <c r="OQ3" s="20"/>
      <c r="OR3" s="20"/>
      <c r="OS3" s="20"/>
      <c r="OT3" s="20"/>
      <c r="OU3" s="20"/>
      <c r="OV3" s="20"/>
      <c r="OW3" s="20"/>
      <c r="OX3" s="20"/>
      <c r="OY3" s="20"/>
      <c r="OZ3" s="20"/>
      <c r="PA3" s="20"/>
      <c r="PB3" s="20"/>
      <c r="PC3" s="20"/>
      <c r="PD3" s="20"/>
      <c r="PE3" s="20"/>
      <c r="PF3" s="20"/>
      <c r="PG3" s="20"/>
      <c r="PH3" s="20"/>
      <c r="PI3" s="20"/>
      <c r="PJ3" s="20"/>
      <c r="PK3" s="20"/>
      <c r="PL3" s="20"/>
      <c r="PM3" s="20"/>
      <c r="PN3" s="20"/>
      <c r="PO3" s="20"/>
      <c r="PP3" s="20"/>
      <c r="PQ3" s="20"/>
      <c r="PR3" s="20"/>
      <c r="PS3" s="20"/>
      <c r="PT3" s="20"/>
      <c r="PU3" s="20"/>
      <c r="PV3" s="20"/>
      <c r="PW3" s="20"/>
      <c r="PX3" s="20"/>
      <c r="PY3" s="20"/>
      <c r="PZ3" s="20"/>
      <c r="QA3" s="20"/>
      <c r="QB3" s="20"/>
      <c r="QC3" s="20"/>
      <c r="QD3" s="20"/>
      <c r="QE3" s="20"/>
      <c r="QF3" s="20"/>
      <c r="QG3" s="20"/>
      <c r="QH3" s="20"/>
      <c r="QI3" s="20"/>
      <c r="QJ3" s="20"/>
      <c r="QK3" s="20"/>
      <c r="QL3" s="20"/>
      <c r="QM3" s="20"/>
      <c r="QN3" s="20"/>
      <c r="QO3" s="20"/>
      <c r="QP3" s="20"/>
      <c r="QQ3" s="20"/>
      <c r="QR3" s="20"/>
      <c r="QS3" s="20"/>
      <c r="QT3" s="20"/>
      <c r="QU3" s="20"/>
      <c r="QV3" s="20"/>
      <c r="QW3" s="20"/>
      <c r="QX3" s="20"/>
      <c r="QY3" s="20"/>
      <c r="QZ3" s="20"/>
      <c r="RA3" s="20"/>
      <c r="RB3" s="20"/>
      <c r="RC3" s="20"/>
      <c r="RD3" s="20"/>
      <c r="RE3" s="20"/>
      <c r="RF3" s="20"/>
      <c r="RG3" s="20"/>
      <c r="RH3" s="20"/>
      <c r="RI3" s="20"/>
      <c r="RJ3" s="20"/>
      <c r="RK3" s="20"/>
      <c r="RL3" s="20"/>
      <c r="RM3" s="20"/>
      <c r="RN3" s="20"/>
      <c r="RO3" s="20"/>
      <c r="RP3" s="20"/>
      <c r="RQ3" s="20"/>
      <c r="RR3" s="20"/>
      <c r="RS3" s="20"/>
      <c r="RT3" s="20"/>
      <c r="RU3" s="20"/>
      <c r="RV3" s="20"/>
      <c r="RW3" s="20"/>
      <c r="RX3" s="20"/>
      <c r="RY3" s="20"/>
      <c r="RZ3" s="20"/>
      <c r="SA3" s="20"/>
      <c r="SB3" s="20"/>
      <c r="SC3" s="20"/>
      <c r="SD3" s="20"/>
      <c r="SE3" s="20"/>
      <c r="SF3" s="20"/>
      <c r="SG3" s="20"/>
      <c r="SH3" s="20"/>
      <c r="SI3" s="20"/>
      <c r="SJ3" s="20"/>
      <c r="SK3" s="20"/>
      <c r="SL3" s="20"/>
      <c r="SM3" s="20"/>
      <c r="SN3" s="20"/>
      <c r="SO3" s="20"/>
      <c r="SP3" s="20"/>
      <c r="SQ3" s="20"/>
      <c r="SR3" s="20"/>
      <c r="SS3" s="20"/>
      <c r="ST3" s="20"/>
      <c r="SU3" s="20"/>
      <c r="SV3" s="20"/>
      <c r="SW3" s="20"/>
      <c r="SX3" s="20"/>
      <c r="SY3" s="20"/>
      <c r="SZ3" s="20"/>
      <c r="TA3" s="20"/>
      <c r="TB3" s="20"/>
      <c r="TC3" s="20"/>
      <c r="TD3" s="20"/>
      <c r="TE3" s="20"/>
      <c r="TF3" s="20"/>
      <c r="TG3" s="20"/>
      <c r="TH3" s="20"/>
      <c r="TI3" s="20"/>
      <c r="TJ3" s="20"/>
      <c r="TK3" s="20"/>
      <c r="TL3" s="20"/>
      <c r="TM3" s="20"/>
      <c r="TN3" s="20"/>
      <c r="TO3" s="20"/>
      <c r="TP3" s="20"/>
      <c r="TQ3" s="20"/>
      <c r="TR3" s="20"/>
      <c r="TS3" s="20"/>
      <c r="TT3" s="20"/>
      <c r="TU3" s="20"/>
      <c r="TV3" s="20"/>
      <c r="TW3" s="20"/>
      <c r="TX3" s="20"/>
      <c r="TY3" s="20"/>
      <c r="TZ3" s="20"/>
      <c r="UA3" s="20"/>
      <c r="UB3" s="20"/>
      <c r="UC3" s="20"/>
      <c r="UD3" s="20"/>
      <c r="UE3" s="20"/>
      <c r="UF3" s="20"/>
      <c r="UG3" s="20"/>
      <c r="UH3" s="20"/>
      <c r="UI3" s="20"/>
      <c r="UJ3" s="20"/>
      <c r="UK3" s="20"/>
      <c r="UL3" s="20"/>
      <c r="UM3" s="20"/>
      <c r="UN3" s="20"/>
      <c r="UO3" s="20"/>
      <c r="UP3" s="20"/>
      <c r="UQ3" s="20"/>
      <c r="UR3" s="20"/>
      <c r="US3" s="20"/>
      <c r="UT3" s="20"/>
      <c r="UU3" s="20"/>
      <c r="UV3" s="20"/>
      <c r="UW3" s="20"/>
      <c r="UX3" s="20"/>
      <c r="UY3" s="20"/>
      <c r="UZ3" s="20"/>
      <c r="VA3" s="20"/>
      <c r="VB3" s="20"/>
      <c r="VC3" s="20"/>
      <c r="VD3" s="20"/>
      <c r="VE3" s="20"/>
      <c r="VF3" s="20"/>
      <c r="VG3" s="20"/>
      <c r="VH3" s="20"/>
      <c r="VI3" s="20"/>
      <c r="VJ3" s="20"/>
      <c r="VK3" s="20"/>
      <c r="VL3" s="20"/>
      <c r="VM3" s="20"/>
      <c r="VN3" s="20"/>
      <c r="VO3" s="20"/>
      <c r="VP3" s="20"/>
      <c r="VQ3" s="20"/>
      <c r="VR3" s="20"/>
      <c r="VS3" s="20"/>
      <c r="VT3" s="20"/>
      <c r="VU3" s="20"/>
      <c r="VV3" s="20"/>
      <c r="VW3" s="20"/>
      <c r="VX3" s="20"/>
      <c r="VY3" s="20"/>
      <c r="VZ3" s="20"/>
      <c r="WA3" s="20"/>
      <c r="WB3" s="20"/>
      <c r="WC3" s="20"/>
      <c r="WD3" s="20"/>
      <c r="WE3" s="20"/>
      <c r="WF3" s="20"/>
      <c r="WG3" s="20"/>
      <c r="WH3" s="20"/>
      <c r="WI3" s="20"/>
      <c r="WJ3" s="20"/>
      <c r="WK3" s="20"/>
      <c r="WL3" s="20"/>
      <c r="WM3" s="20"/>
      <c r="WN3" s="20"/>
      <c r="WO3" s="20"/>
      <c r="WP3" s="20"/>
      <c r="WQ3" s="20"/>
      <c r="WR3" s="20"/>
      <c r="WS3" s="20"/>
      <c r="WT3" s="20"/>
      <c r="WU3" s="20"/>
      <c r="WV3" s="20"/>
      <c r="WW3" s="20"/>
      <c r="WX3" s="20"/>
      <c r="WY3" s="20"/>
      <c r="WZ3" s="20"/>
      <c r="XA3" s="20"/>
      <c r="XB3" s="20"/>
      <c r="XC3" s="20"/>
      <c r="XD3" s="20"/>
      <c r="XE3" s="20"/>
      <c r="XF3" s="20"/>
      <c r="XG3" s="20"/>
      <c r="XH3" s="20"/>
      <c r="XI3" s="20"/>
      <c r="XJ3" s="20"/>
      <c r="XK3" s="20"/>
      <c r="XL3" s="20"/>
      <c r="XM3" s="20"/>
      <c r="XN3" s="20"/>
      <c r="XO3" s="20"/>
      <c r="XP3" s="20"/>
      <c r="XQ3" s="20"/>
      <c r="XR3" s="20"/>
      <c r="XS3" s="20"/>
      <c r="XT3" s="20"/>
      <c r="XU3" s="20"/>
      <c r="XV3" s="20"/>
      <c r="XW3" s="20"/>
      <c r="XX3" s="20"/>
      <c r="XY3" s="20"/>
      <c r="XZ3" s="20"/>
      <c r="YA3" s="20"/>
      <c r="YB3" s="20"/>
      <c r="YC3" s="20"/>
      <c r="YD3" s="20"/>
      <c r="YE3" s="20"/>
      <c r="YF3" s="20"/>
      <c r="YG3" s="20"/>
      <c r="YH3" s="20"/>
      <c r="YI3" s="20"/>
      <c r="YJ3" s="20"/>
      <c r="YK3" s="20"/>
      <c r="YL3" s="20"/>
      <c r="YM3" s="20"/>
      <c r="YN3" s="20"/>
      <c r="YO3" s="20"/>
      <c r="YP3" s="20"/>
      <c r="YQ3" s="20"/>
      <c r="YR3" s="20"/>
      <c r="YS3" s="20"/>
      <c r="YT3" s="20"/>
      <c r="YU3" s="20"/>
      <c r="YV3" s="20"/>
      <c r="YW3" s="20"/>
      <c r="YX3" s="20"/>
      <c r="YY3" s="20"/>
      <c r="YZ3" s="20"/>
      <c r="ZA3" s="20"/>
      <c r="ZB3" s="20"/>
      <c r="ZC3" s="20"/>
      <c r="ZD3" s="20"/>
      <c r="ZE3" s="20"/>
      <c r="ZF3" s="20"/>
      <c r="ZG3" s="20"/>
      <c r="ZH3" s="20"/>
      <c r="ZI3" s="20"/>
      <c r="ZJ3" s="20"/>
      <c r="ZK3" s="20"/>
      <c r="ZL3" s="20"/>
      <c r="ZM3" s="20"/>
      <c r="ZN3" s="20"/>
      <c r="ZO3" s="20"/>
      <c r="ZP3" s="20"/>
      <c r="ZQ3" s="20"/>
      <c r="ZR3" s="20"/>
      <c r="ZS3" s="20"/>
      <c r="ZT3" s="20"/>
      <c r="ZU3" s="20"/>
      <c r="ZV3" s="20"/>
      <c r="ZW3" s="20"/>
      <c r="ZX3" s="20"/>
      <c r="ZY3" s="20"/>
      <c r="ZZ3" s="20"/>
      <c r="AAA3" s="20"/>
      <c r="AAB3" s="20"/>
      <c r="AAC3" s="20"/>
      <c r="AAD3" s="20"/>
      <c r="AAE3" s="20"/>
      <c r="AAF3" s="20"/>
      <c r="AAG3" s="20"/>
      <c r="AAH3" s="20"/>
      <c r="AAI3" s="20"/>
      <c r="AAJ3" s="20"/>
      <c r="AAK3" s="20"/>
      <c r="AAL3" s="20"/>
      <c r="AAM3" s="20"/>
      <c r="AAN3" s="20"/>
      <c r="AAO3" s="20"/>
      <c r="AAP3" s="20"/>
      <c r="AAQ3" s="20"/>
      <c r="AAR3" s="20"/>
      <c r="AAS3" s="20"/>
      <c r="AAT3" s="20"/>
      <c r="AAU3" s="20"/>
      <c r="AAV3" s="20"/>
      <c r="AAW3" s="20"/>
      <c r="AAX3" s="20"/>
      <c r="AAY3" s="20"/>
      <c r="AAZ3" s="20"/>
      <c r="ABA3" s="20"/>
      <c r="ABB3" s="20"/>
      <c r="ABC3" s="20"/>
      <c r="ABD3" s="20"/>
      <c r="ABE3" s="20"/>
      <c r="ABF3" s="20"/>
      <c r="ABG3" s="20"/>
      <c r="ABH3" s="20"/>
      <c r="ABI3" s="20"/>
      <c r="ABJ3" s="20"/>
      <c r="ABK3" s="20"/>
      <c r="ABL3" s="20"/>
      <c r="ABM3" s="20"/>
      <c r="ABN3" s="20"/>
      <c r="ABO3" s="20"/>
      <c r="ABP3" s="20"/>
      <c r="ABQ3" s="20"/>
      <c r="ABR3" s="20"/>
      <c r="ABS3" s="20"/>
      <c r="ABT3" s="20"/>
      <c r="ABU3" s="20"/>
      <c r="ABV3" s="20"/>
      <c r="ABW3" s="20"/>
      <c r="ABX3" s="20"/>
      <c r="ABY3" s="20"/>
      <c r="ABZ3" s="20"/>
      <c r="ACA3" s="20"/>
      <c r="ACB3" s="20"/>
      <c r="ACC3" s="20"/>
      <c r="ACD3" s="20"/>
      <c r="ACE3" s="20"/>
      <c r="ACF3" s="20"/>
      <c r="ACG3" s="20"/>
      <c r="ACH3" s="20"/>
      <c r="ACI3" s="20"/>
      <c r="ACJ3" s="20"/>
      <c r="ACK3" s="20"/>
      <c r="ACL3" s="20"/>
      <c r="ACM3" s="20"/>
      <c r="ACN3" s="20"/>
      <c r="ACO3" s="20"/>
      <c r="ACP3" s="20"/>
      <c r="ACQ3" s="20"/>
      <c r="ACR3" s="20"/>
      <c r="ACS3" s="20"/>
      <c r="ACT3" s="20"/>
      <c r="ACU3" s="20"/>
      <c r="ACV3" s="20"/>
      <c r="ACW3" s="20"/>
      <c r="ACX3" s="20"/>
      <c r="ACY3" s="20"/>
      <c r="ACZ3" s="20"/>
      <c r="ADA3" s="20"/>
      <c r="ADB3" s="20"/>
      <c r="ADC3" s="20"/>
      <c r="ADD3" s="20"/>
      <c r="ADE3" s="20"/>
      <c r="ADF3" s="20"/>
      <c r="ADG3" s="20"/>
      <c r="ADH3" s="20"/>
      <c r="ADI3" s="20"/>
      <c r="ADJ3" s="20"/>
      <c r="ADK3" s="20"/>
      <c r="ADL3" s="20"/>
      <c r="ADM3" s="20"/>
      <c r="ADN3" s="20"/>
      <c r="ADO3" s="20"/>
      <c r="ADP3" s="20"/>
      <c r="ADQ3" s="20"/>
      <c r="ADR3" s="20"/>
      <c r="ADS3" s="20"/>
      <c r="ADT3" s="20"/>
      <c r="ADU3" s="20"/>
      <c r="ADV3" s="20"/>
      <c r="ADW3" s="20"/>
      <c r="ADX3" s="20"/>
      <c r="ADY3" s="20"/>
      <c r="ADZ3" s="20"/>
      <c r="AEA3" s="20"/>
      <c r="AEB3" s="20"/>
      <c r="AEC3" s="20"/>
      <c r="AED3" s="20"/>
      <c r="AEE3" s="20"/>
      <c r="AEF3" s="20"/>
      <c r="AEG3" s="20"/>
      <c r="AEH3" s="20"/>
      <c r="AEI3" s="20"/>
      <c r="AEJ3" s="20"/>
      <c r="AEK3" s="20"/>
      <c r="AEL3" s="20"/>
      <c r="AEM3" s="20"/>
      <c r="AEN3" s="20"/>
      <c r="AEO3" s="20"/>
      <c r="AEP3" s="20"/>
      <c r="AEQ3" s="20"/>
      <c r="AER3" s="20"/>
      <c r="AES3" s="20"/>
      <c r="AET3" s="20"/>
      <c r="AEU3" s="20"/>
      <c r="AEV3" s="20"/>
      <c r="AEW3" s="20"/>
      <c r="AEX3" s="20"/>
      <c r="AEY3" s="20"/>
      <c r="AEZ3" s="20"/>
      <c r="AFA3" s="20"/>
      <c r="AFB3" s="20"/>
      <c r="AFC3" s="20"/>
      <c r="AFD3" s="20"/>
      <c r="AFE3" s="20"/>
      <c r="AFF3" s="20"/>
      <c r="AFG3" s="20"/>
      <c r="AFH3" s="20"/>
      <c r="AFI3" s="20"/>
      <c r="AFJ3" s="20"/>
      <c r="AFK3" s="20"/>
      <c r="AFL3" s="20"/>
      <c r="AFM3" s="20"/>
      <c r="AFN3" s="20"/>
      <c r="AFO3" s="20"/>
      <c r="AFP3" s="20"/>
      <c r="AFQ3" s="20"/>
      <c r="AFR3" s="20"/>
      <c r="AFS3" s="20"/>
      <c r="AFT3" s="20"/>
      <c r="AFU3" s="20"/>
      <c r="AFV3" s="20"/>
      <c r="AFW3" s="20"/>
      <c r="AFX3" s="20"/>
      <c r="AFY3" s="20"/>
      <c r="AFZ3" s="20"/>
      <c r="AGA3" s="20"/>
      <c r="AGB3" s="20"/>
      <c r="AGC3" s="20"/>
      <c r="AGD3" s="20"/>
      <c r="AGE3" s="20"/>
      <c r="AGF3" s="20"/>
      <c r="AGG3" s="20"/>
      <c r="AGH3" s="20"/>
      <c r="AGI3" s="20"/>
      <c r="AGJ3" s="20"/>
      <c r="AGK3" s="20"/>
      <c r="AGL3" s="20"/>
      <c r="AGM3" s="20"/>
      <c r="AGN3" s="20"/>
      <c r="AGO3" s="20"/>
      <c r="AGP3" s="20"/>
      <c r="AGQ3" s="20"/>
      <c r="AGR3" s="20"/>
      <c r="AGS3" s="20"/>
      <c r="AGT3" s="20"/>
      <c r="AGU3" s="20"/>
      <c r="AGV3" s="20"/>
      <c r="AGW3" s="20"/>
      <c r="AGX3" s="20"/>
      <c r="AGY3" s="20"/>
      <c r="AGZ3" s="20"/>
      <c r="AHA3" s="20"/>
      <c r="AHB3" s="20"/>
      <c r="AHC3" s="20"/>
      <c r="AHD3" s="20"/>
      <c r="AHE3" s="20"/>
      <c r="AHF3" s="20"/>
      <c r="AHG3" s="20"/>
      <c r="AHH3" s="20"/>
      <c r="AHI3" s="20"/>
      <c r="AHJ3" s="20"/>
      <c r="AHK3" s="20"/>
      <c r="AHL3" s="20"/>
      <c r="AHM3" s="20"/>
      <c r="AHN3" s="20"/>
      <c r="AHO3" s="20"/>
      <c r="AHP3" s="20"/>
      <c r="AHQ3" s="20"/>
      <c r="AHR3" s="20"/>
      <c r="AHS3" s="20"/>
      <c r="AHT3" s="20"/>
      <c r="AHU3" s="20"/>
      <c r="AHV3" s="20"/>
      <c r="AHW3" s="20"/>
      <c r="AHX3" s="20"/>
      <c r="AHY3" s="20"/>
      <c r="AHZ3" s="20"/>
      <c r="AIA3" s="20"/>
      <c r="AIB3" s="20"/>
      <c r="AIC3" s="20"/>
      <c r="AID3" s="20"/>
      <c r="AIE3" s="20"/>
      <c r="AIF3" s="20"/>
      <c r="AIG3" s="20"/>
      <c r="AIH3" s="20"/>
      <c r="AII3" s="20"/>
      <c r="AIJ3" s="20"/>
      <c r="AIK3" s="20"/>
      <c r="AIL3" s="20"/>
      <c r="AIM3" s="20"/>
      <c r="AIN3" s="20"/>
      <c r="AIO3" s="20"/>
      <c r="AIP3" s="20"/>
      <c r="AIQ3" s="20"/>
      <c r="AIR3" s="20"/>
      <c r="AIS3" s="20"/>
      <c r="AIT3" s="20"/>
      <c r="AIU3" s="20"/>
      <c r="AIV3" s="20"/>
      <c r="AIW3" s="20"/>
      <c r="AIX3" s="20"/>
      <c r="AIY3" s="20"/>
      <c r="AIZ3" s="20"/>
      <c r="AJA3" s="20"/>
      <c r="AJB3" s="20"/>
      <c r="AJC3" s="20"/>
      <c r="AJD3" s="20"/>
      <c r="AJE3" s="20"/>
      <c r="AJF3" s="20"/>
      <c r="AJG3" s="20"/>
      <c r="AJH3" s="20"/>
      <c r="AJI3" s="20"/>
      <c r="AJJ3" s="20"/>
      <c r="AJK3" s="20"/>
      <c r="AJL3" s="20"/>
      <c r="AJM3" s="20"/>
      <c r="AJN3" s="20"/>
      <c r="AJO3" s="20"/>
      <c r="AJP3" s="20"/>
      <c r="AJQ3" s="20"/>
      <c r="AJR3" s="20"/>
      <c r="AJS3" s="20"/>
      <c r="AJT3" s="20"/>
      <c r="AJU3" s="20"/>
      <c r="AJV3" s="20"/>
      <c r="AJW3" s="20"/>
      <c r="AJX3" s="20"/>
      <c r="AJY3" s="20"/>
      <c r="AJZ3" s="20"/>
      <c r="AKA3" s="20"/>
      <c r="AKB3" s="20"/>
      <c r="AKC3" s="20"/>
      <c r="AKD3" s="20"/>
      <c r="AKE3" s="20"/>
      <c r="AKF3" s="20"/>
      <c r="AKG3" s="20"/>
      <c r="AKH3" s="20"/>
      <c r="AKI3" s="20"/>
      <c r="AKJ3" s="20"/>
      <c r="AKK3" s="20"/>
      <c r="AKL3" s="20"/>
      <c r="AKM3" s="20"/>
      <c r="AKN3" s="20"/>
      <c r="AKO3" s="20"/>
      <c r="AKP3" s="20"/>
      <c r="AKQ3" s="20"/>
      <c r="AKR3" s="20"/>
      <c r="AKS3" s="20"/>
      <c r="AKT3" s="20"/>
      <c r="AKU3" s="20"/>
      <c r="AKV3" s="20"/>
      <c r="AKW3" s="20"/>
      <c r="AKX3" s="20"/>
      <c r="AKY3" s="20"/>
      <c r="AKZ3" s="20"/>
      <c r="ALA3" s="20"/>
      <c r="ALB3" s="20"/>
      <c r="ALC3" s="20"/>
      <c r="ALD3" s="20"/>
      <c r="ALE3" s="20"/>
      <c r="ALF3" s="20"/>
      <c r="ALG3" s="20"/>
      <c r="ALH3" s="20"/>
      <c r="ALI3" s="20"/>
      <c r="ALJ3" s="20"/>
      <c r="ALK3" s="20"/>
      <c r="ALL3" s="20"/>
      <c r="ALM3" s="20"/>
      <c r="ALN3" s="20"/>
      <c r="ALO3" s="20"/>
      <c r="ALP3" s="20"/>
      <c r="ALQ3" s="20"/>
      <c r="ALR3" s="20"/>
      <c r="ALS3" s="20"/>
      <c r="ALT3" s="20"/>
      <c r="ALU3" s="20"/>
      <c r="ALV3" s="20"/>
      <c r="ALW3" s="20"/>
      <c r="ALX3" s="20"/>
      <c r="ALY3" s="20"/>
      <c r="ALZ3" s="20"/>
      <c r="AMA3" s="20"/>
      <c r="AMB3" s="20"/>
      <c r="AMC3" s="20"/>
      <c r="AMD3" s="20"/>
      <c r="AME3" s="20"/>
      <c r="AMF3" s="20"/>
      <c r="AMG3" s="20"/>
      <c r="AMH3" s="20"/>
      <c r="AMI3" s="20"/>
      <c r="AMJ3" s="20"/>
      <c r="AMK3" s="20"/>
      <c r="AML3" s="20"/>
      <c r="AMM3" s="20"/>
      <c r="AMN3" s="20"/>
      <c r="AMO3" s="20"/>
      <c r="AMP3" s="20"/>
      <c r="AMQ3" s="20"/>
      <c r="AMR3" s="20"/>
      <c r="AMS3" s="20"/>
      <c r="AMT3" s="20"/>
      <c r="AMU3" s="20"/>
      <c r="AMV3" s="20"/>
      <c r="AMW3" s="20"/>
      <c r="AMX3" s="20"/>
      <c r="AMY3" s="20"/>
      <c r="AMZ3" s="20"/>
      <c r="ANA3" s="20"/>
      <c r="ANB3" s="20"/>
      <c r="ANC3" s="20"/>
      <c r="AND3" s="20"/>
      <c r="ANE3" s="20"/>
      <c r="ANF3" s="20"/>
      <c r="ANG3" s="20"/>
      <c r="ANH3" s="20"/>
      <c r="ANI3" s="20"/>
      <c r="ANJ3" s="20"/>
      <c r="ANK3" s="20"/>
      <c r="ANL3" s="20"/>
      <c r="ANM3" s="20"/>
      <c r="ANN3" s="20"/>
      <c r="ANO3" s="20"/>
      <c r="ANP3" s="20"/>
      <c r="ANQ3" s="20"/>
      <c r="ANR3" s="20"/>
      <c r="ANS3" s="20"/>
      <c r="ANT3" s="20"/>
      <c r="ANU3" s="20"/>
      <c r="ANV3" s="20"/>
      <c r="ANW3" s="20"/>
      <c r="ANX3" s="20"/>
      <c r="ANY3" s="20"/>
      <c r="ANZ3" s="20"/>
      <c r="AOA3" s="20"/>
      <c r="AOB3" s="20"/>
      <c r="AOC3" s="20"/>
      <c r="AOD3" s="20"/>
      <c r="AOE3" s="20"/>
      <c r="AOF3" s="20"/>
      <c r="AOG3" s="20"/>
      <c r="AOH3" s="20"/>
      <c r="AOI3" s="20"/>
      <c r="AOJ3" s="20"/>
      <c r="AOK3" s="20"/>
      <c r="AOL3" s="20"/>
      <c r="AOM3" s="20"/>
      <c r="AON3" s="20"/>
      <c r="AOO3" s="20"/>
      <c r="AOP3" s="20"/>
      <c r="AOQ3" s="20"/>
      <c r="AOR3" s="20"/>
      <c r="AOS3" s="20"/>
      <c r="AOT3" s="20"/>
      <c r="AOU3" s="20"/>
      <c r="AOV3" s="20"/>
      <c r="AOW3" s="20"/>
      <c r="AOX3" s="20"/>
      <c r="AOY3" s="20"/>
      <c r="AOZ3" s="20"/>
      <c r="APA3" s="20"/>
      <c r="APB3" s="20"/>
      <c r="APC3" s="20"/>
      <c r="APD3" s="20"/>
      <c r="APE3" s="20"/>
      <c r="APF3" s="20"/>
      <c r="APG3" s="20"/>
      <c r="APH3" s="20"/>
      <c r="API3" s="20"/>
      <c r="APJ3" s="20"/>
      <c r="APK3" s="20"/>
      <c r="APL3" s="20"/>
      <c r="APM3" s="20"/>
      <c r="APN3" s="20"/>
      <c r="APO3" s="20"/>
      <c r="APP3" s="20"/>
      <c r="APQ3" s="20"/>
      <c r="APR3" s="20"/>
      <c r="APS3" s="20"/>
      <c r="APT3" s="20"/>
      <c r="APU3" s="20"/>
      <c r="APV3" s="20"/>
      <c r="APW3" s="20"/>
      <c r="APX3" s="20"/>
      <c r="APY3" s="20"/>
      <c r="APZ3" s="20"/>
      <c r="AQA3" s="20"/>
      <c r="AQB3" s="20"/>
      <c r="AQC3" s="20"/>
      <c r="AQD3" s="20"/>
      <c r="AQE3" s="20"/>
      <c r="AQF3" s="20"/>
      <c r="AQG3" s="20"/>
      <c r="AQH3" s="20"/>
      <c r="AQI3" s="20"/>
      <c r="AQJ3" s="20"/>
      <c r="AQK3" s="20"/>
      <c r="AQL3" s="20"/>
      <c r="AQM3" s="20"/>
      <c r="AQN3" s="20"/>
      <c r="AQO3" s="20"/>
      <c r="AQP3" s="20"/>
      <c r="AQQ3" s="20"/>
      <c r="AQR3" s="20"/>
      <c r="AQS3" s="20"/>
      <c r="AQT3" s="20"/>
      <c r="AQU3" s="20"/>
      <c r="AQV3" s="20"/>
      <c r="AQW3" s="20"/>
      <c r="AQX3" s="20"/>
      <c r="AQY3" s="20"/>
      <c r="AQZ3" s="20"/>
      <c r="ARA3" s="20"/>
      <c r="ARB3" s="20"/>
      <c r="ARC3" s="20"/>
      <c r="ARD3" s="20"/>
      <c r="ARE3" s="20"/>
      <c r="ARF3" s="20"/>
      <c r="ARG3" s="20"/>
      <c r="ARH3" s="20"/>
      <c r="ARI3" s="20"/>
      <c r="ARJ3" s="20"/>
      <c r="ARK3" s="20"/>
      <c r="ARL3" s="20"/>
      <c r="ARM3" s="20"/>
      <c r="ARN3" s="20"/>
      <c r="ARO3" s="20"/>
      <c r="ARP3" s="20"/>
      <c r="ARQ3" s="20"/>
      <c r="ARR3" s="20"/>
      <c r="ARS3" s="20"/>
      <c r="ART3" s="20"/>
      <c r="ARU3" s="20"/>
      <c r="ARV3" s="20"/>
      <c r="ARW3" s="20"/>
      <c r="ARX3" s="20"/>
      <c r="ARY3" s="20"/>
      <c r="ARZ3" s="20"/>
      <c r="ASA3" s="20"/>
      <c r="ASB3" s="20"/>
      <c r="ASC3" s="20"/>
      <c r="ASD3" s="20"/>
      <c r="ASE3" s="20"/>
      <c r="ASF3" s="20"/>
      <c r="ASG3" s="20"/>
      <c r="ASH3" s="20"/>
      <c r="ASI3" s="20"/>
      <c r="ASJ3" s="20"/>
      <c r="ASK3" s="20"/>
      <c r="ASL3" s="20"/>
      <c r="ASM3" s="20"/>
      <c r="ASN3" s="20"/>
      <c r="ASO3" s="20"/>
      <c r="ASP3" s="20"/>
      <c r="ASQ3" s="20"/>
      <c r="ASR3" s="20"/>
      <c r="ASS3" s="20"/>
      <c r="AST3" s="20"/>
      <c r="ASU3" s="20"/>
      <c r="ASV3" s="20"/>
      <c r="ASW3" s="20"/>
      <c r="ASX3" s="20"/>
      <c r="ASY3" s="20"/>
      <c r="ASZ3" s="20"/>
      <c r="ATA3" s="20"/>
      <c r="ATB3" s="20"/>
      <c r="ATC3" s="20"/>
      <c r="ATD3" s="20"/>
      <c r="ATE3" s="20"/>
      <c r="ATF3" s="20"/>
      <c r="ATG3" s="20"/>
      <c r="ATH3" s="20"/>
      <c r="ATI3" s="20"/>
      <c r="ATJ3" s="20"/>
      <c r="ATK3" s="20"/>
      <c r="ATL3" s="20"/>
      <c r="ATM3" s="20"/>
      <c r="ATN3" s="20"/>
      <c r="ATO3" s="20"/>
      <c r="ATP3" s="20"/>
      <c r="ATQ3" s="20"/>
      <c r="ATR3" s="20"/>
      <c r="ATS3" s="20"/>
      <c r="ATT3" s="20"/>
      <c r="ATU3" s="20"/>
      <c r="ATV3" s="20"/>
      <c r="ATW3" s="20"/>
      <c r="ATX3" s="20"/>
      <c r="ATY3" s="20"/>
      <c r="ATZ3" s="20"/>
      <c r="AUA3" s="20"/>
      <c r="AUB3" s="20"/>
      <c r="AUC3" s="20"/>
      <c r="AUD3" s="20"/>
      <c r="AUE3" s="20"/>
      <c r="AUF3" s="20"/>
      <c r="AUG3" s="20"/>
      <c r="AUH3" s="20"/>
      <c r="AUI3" s="20"/>
      <c r="AUJ3" s="20"/>
      <c r="AUK3" s="20"/>
      <c r="AUL3" s="20"/>
      <c r="AUM3" s="20"/>
      <c r="AUN3" s="20"/>
      <c r="AUO3" s="20"/>
      <c r="AUP3" s="20"/>
      <c r="AUQ3" s="20"/>
      <c r="AUR3" s="20"/>
      <c r="AUS3" s="20"/>
      <c r="AUT3" s="20"/>
      <c r="AUU3" s="20"/>
      <c r="AUV3" s="20"/>
      <c r="AUW3" s="20"/>
      <c r="AUX3" s="20"/>
      <c r="AUY3" s="20"/>
      <c r="AUZ3" s="20"/>
      <c r="AVA3" s="20"/>
      <c r="AVB3" s="20"/>
      <c r="AVC3" s="20"/>
      <c r="AVD3" s="20"/>
      <c r="AVE3" s="20"/>
      <c r="AVF3" s="20"/>
      <c r="AVG3" s="20"/>
      <c r="AVH3" s="20"/>
      <c r="AVI3" s="20"/>
      <c r="AVJ3" s="20"/>
      <c r="AVK3" s="20"/>
      <c r="AVL3" s="20"/>
      <c r="AVM3" s="20"/>
      <c r="AVN3" s="20"/>
      <c r="AVO3" s="20"/>
      <c r="AVP3" s="20"/>
      <c r="AVQ3" s="20"/>
      <c r="AVR3" s="20"/>
      <c r="AVS3" s="20"/>
      <c r="AVT3" s="20"/>
      <c r="AVU3" s="20"/>
      <c r="AVV3" s="20"/>
      <c r="AVW3" s="20"/>
      <c r="AVX3" s="20"/>
      <c r="AVY3" s="20"/>
      <c r="AVZ3" s="20"/>
      <c r="AWA3" s="20"/>
      <c r="AWB3" s="20"/>
      <c r="AWC3" s="20"/>
      <c r="AWD3" s="20"/>
      <c r="AWE3" s="20"/>
      <c r="AWF3" s="20"/>
      <c r="AWG3" s="20"/>
      <c r="AWH3" s="20"/>
      <c r="AWI3" s="20"/>
      <c r="AWJ3" s="20"/>
      <c r="AWK3" s="20"/>
      <c r="AWL3" s="20"/>
      <c r="AWM3" s="20"/>
      <c r="AWN3" s="20"/>
      <c r="AWO3" s="20"/>
      <c r="AWP3" s="20"/>
      <c r="AWQ3" s="20"/>
      <c r="AWR3" s="20"/>
      <c r="AWS3" s="20"/>
      <c r="AWT3" s="20"/>
      <c r="AWU3" s="20"/>
      <c r="AWV3" s="20"/>
      <c r="AWW3" s="20"/>
      <c r="AWX3" s="20"/>
      <c r="AWY3" s="20"/>
      <c r="AWZ3" s="20"/>
      <c r="AXA3" s="20"/>
      <c r="AXB3" s="20"/>
      <c r="AXC3" s="20"/>
      <c r="AXD3" s="20"/>
      <c r="AXE3" s="20"/>
      <c r="AXF3" s="20"/>
      <c r="AXG3" s="20"/>
      <c r="AXH3" s="20"/>
      <c r="AXI3" s="20"/>
      <c r="AXJ3" s="20"/>
      <c r="AXK3" s="20"/>
      <c r="AXL3" s="20"/>
      <c r="AXM3" s="20"/>
      <c r="AXN3" s="20"/>
      <c r="AXO3" s="20"/>
      <c r="AXP3" s="20"/>
      <c r="AXQ3" s="20"/>
      <c r="AXR3" s="20"/>
      <c r="AXS3" s="20"/>
      <c r="AXT3" s="20"/>
      <c r="AXU3" s="20"/>
      <c r="AXV3" s="20"/>
      <c r="AXW3" s="20"/>
      <c r="AXX3" s="20"/>
      <c r="AXY3" s="20"/>
      <c r="AXZ3" s="20"/>
      <c r="AYA3" s="20"/>
      <c r="AYB3" s="20"/>
      <c r="AYC3" s="20"/>
      <c r="AYD3" s="20"/>
      <c r="AYE3" s="20"/>
      <c r="AYF3" s="20"/>
      <c r="AYG3" s="20"/>
      <c r="AYH3" s="20"/>
      <c r="AYI3" s="20"/>
      <c r="AYJ3" s="20"/>
      <c r="AYK3" s="20"/>
      <c r="AYL3" s="20"/>
      <c r="AYM3" s="20"/>
      <c r="AYN3" s="20"/>
      <c r="AYO3" s="20"/>
      <c r="AYP3" s="20"/>
      <c r="AYQ3" s="20"/>
      <c r="AYR3" s="20"/>
      <c r="AYS3" s="20"/>
      <c r="AYT3" s="20"/>
      <c r="AYU3" s="20"/>
      <c r="AYV3" s="20"/>
      <c r="AYW3" s="20"/>
      <c r="AYX3" s="20"/>
      <c r="AYY3" s="20"/>
      <c r="AYZ3" s="20"/>
      <c r="AZA3" s="20"/>
      <c r="AZB3" s="20"/>
      <c r="AZC3" s="20"/>
      <c r="AZD3" s="20"/>
      <c r="AZE3" s="20"/>
      <c r="AZF3" s="20"/>
      <c r="AZG3" s="20"/>
      <c r="AZH3" s="20"/>
      <c r="AZI3" s="20"/>
      <c r="AZJ3" s="20"/>
      <c r="AZK3" s="20"/>
      <c r="AZL3" s="20"/>
      <c r="AZM3" s="20"/>
      <c r="AZN3" s="20"/>
      <c r="AZO3" s="20"/>
      <c r="AZP3" s="20"/>
      <c r="AZQ3" s="20"/>
      <c r="AZR3" s="20"/>
      <c r="AZS3" s="20"/>
      <c r="AZT3" s="20"/>
      <c r="AZU3" s="20"/>
      <c r="AZV3" s="20"/>
      <c r="AZW3" s="20"/>
      <c r="AZX3" s="20"/>
      <c r="AZY3" s="20"/>
      <c r="AZZ3" s="20"/>
      <c r="BAA3" s="20"/>
      <c r="BAB3" s="20"/>
      <c r="BAC3" s="20"/>
      <c r="BAD3" s="20"/>
      <c r="BAE3" s="20"/>
      <c r="BAF3" s="20"/>
      <c r="BAG3" s="20"/>
      <c r="BAH3" s="20"/>
      <c r="BAI3" s="20"/>
      <c r="BAJ3" s="20"/>
      <c r="BAK3" s="20"/>
      <c r="BAL3" s="20"/>
      <c r="BAM3" s="20"/>
      <c r="BAN3" s="20"/>
      <c r="BAO3" s="20"/>
      <c r="BAP3" s="20"/>
      <c r="BAQ3" s="20"/>
      <c r="BAR3" s="20"/>
      <c r="BAS3" s="20"/>
      <c r="BAT3" s="20"/>
      <c r="BAU3" s="20"/>
      <c r="BAV3" s="20"/>
      <c r="BAW3" s="20"/>
      <c r="BAX3" s="20"/>
      <c r="BAY3" s="20"/>
      <c r="BAZ3" s="20"/>
      <c r="BBA3" s="20"/>
      <c r="BBB3" s="20"/>
      <c r="BBC3" s="20"/>
      <c r="BBD3" s="20"/>
      <c r="BBE3" s="20"/>
      <c r="BBF3" s="20"/>
      <c r="BBG3" s="20"/>
      <c r="BBH3" s="20"/>
      <c r="BBI3" s="20"/>
      <c r="BBJ3" s="20"/>
      <c r="BBK3" s="20"/>
      <c r="BBL3" s="20"/>
      <c r="BBM3" s="20"/>
      <c r="BBN3" s="20"/>
      <c r="BBO3" s="20"/>
      <c r="BBP3" s="20"/>
      <c r="BBQ3" s="20"/>
      <c r="BBR3" s="20"/>
      <c r="BBS3" s="20"/>
      <c r="BBT3" s="20"/>
      <c r="BBU3" s="20"/>
      <c r="BBV3" s="20"/>
      <c r="BBW3" s="20"/>
      <c r="BBX3" s="20"/>
      <c r="BBY3" s="20"/>
      <c r="BBZ3" s="20"/>
      <c r="BCA3" s="20"/>
      <c r="BCB3" s="20"/>
      <c r="BCC3" s="20"/>
      <c r="BCD3" s="20"/>
      <c r="BCE3" s="20"/>
      <c r="BCF3" s="20"/>
      <c r="BCG3" s="20"/>
      <c r="BCH3" s="20"/>
      <c r="BCI3" s="20"/>
      <c r="BCJ3" s="20"/>
      <c r="BCK3" s="20"/>
      <c r="BCL3" s="20"/>
      <c r="BCM3" s="20"/>
      <c r="BCN3" s="20"/>
      <c r="BCO3" s="20"/>
      <c r="BCP3" s="20"/>
      <c r="BCQ3" s="20"/>
      <c r="BCR3" s="20"/>
      <c r="BCS3" s="20"/>
      <c r="BCT3" s="20"/>
      <c r="BCU3" s="20"/>
      <c r="BCV3" s="20"/>
      <c r="BCW3" s="20"/>
      <c r="BCX3" s="20"/>
      <c r="BCY3" s="20"/>
      <c r="BCZ3" s="20"/>
      <c r="BDA3" s="20"/>
      <c r="BDB3" s="20"/>
      <c r="BDC3" s="20"/>
      <c r="BDD3" s="20"/>
      <c r="BDE3" s="20"/>
      <c r="BDF3" s="20"/>
      <c r="BDG3" s="20"/>
      <c r="BDH3" s="20"/>
      <c r="BDI3" s="20"/>
      <c r="BDJ3" s="20"/>
      <c r="BDK3" s="20"/>
      <c r="BDL3" s="20"/>
      <c r="BDM3" s="20"/>
      <c r="BDN3" s="20"/>
      <c r="BDO3" s="20"/>
      <c r="BDP3" s="20"/>
      <c r="BDQ3" s="20"/>
      <c r="BDR3" s="20"/>
      <c r="BDS3" s="20"/>
      <c r="BDT3" s="20"/>
      <c r="BDU3" s="20"/>
      <c r="BDV3" s="20"/>
      <c r="BDW3" s="20"/>
      <c r="BDX3" s="20"/>
      <c r="BDY3" s="20"/>
      <c r="BDZ3" s="20"/>
      <c r="BEA3" s="20"/>
      <c r="BEB3" s="20"/>
      <c r="BEC3" s="20"/>
      <c r="BED3" s="20"/>
      <c r="BEE3" s="20"/>
      <c r="BEF3" s="20"/>
      <c r="BEG3" s="20"/>
      <c r="BEH3" s="20"/>
      <c r="BEI3" s="20"/>
      <c r="BEJ3" s="20"/>
      <c r="BEK3" s="20"/>
      <c r="BEL3" s="20"/>
      <c r="BEM3" s="20"/>
      <c r="BEN3" s="20"/>
      <c r="BEO3" s="20"/>
      <c r="BEP3" s="20"/>
      <c r="BEQ3" s="20"/>
      <c r="BER3" s="20"/>
      <c r="BES3" s="20"/>
      <c r="BET3" s="20"/>
      <c r="BEU3" s="20"/>
      <c r="BEV3" s="20"/>
      <c r="BEW3" s="20"/>
      <c r="BEX3" s="20"/>
      <c r="BEY3" s="20"/>
      <c r="BEZ3" s="20"/>
      <c r="BFA3" s="20"/>
      <c r="BFB3" s="20"/>
      <c r="BFC3" s="20"/>
      <c r="BFD3" s="20"/>
      <c r="BFE3" s="20"/>
      <c r="BFF3" s="20"/>
      <c r="BFG3" s="20"/>
      <c r="BFH3" s="20"/>
      <c r="BFI3" s="20"/>
      <c r="BFJ3" s="20"/>
      <c r="BFK3" s="20"/>
      <c r="BFL3" s="20"/>
      <c r="BFM3" s="20"/>
      <c r="BFN3" s="20"/>
      <c r="BFO3" s="20"/>
      <c r="BFP3" s="20"/>
      <c r="BFQ3" s="20"/>
      <c r="BFR3" s="20"/>
      <c r="BFS3" s="20"/>
      <c r="BFT3" s="20"/>
      <c r="BFU3" s="20"/>
      <c r="BFV3" s="20"/>
      <c r="BFW3" s="20"/>
      <c r="BFX3" s="20"/>
      <c r="BFY3" s="20"/>
      <c r="BFZ3" s="20"/>
      <c r="BGA3" s="20"/>
      <c r="BGB3" s="20"/>
      <c r="BGC3" s="20"/>
      <c r="BGD3" s="20"/>
      <c r="BGE3" s="20"/>
      <c r="BGF3" s="20"/>
      <c r="BGG3" s="20"/>
      <c r="BGH3" s="20"/>
      <c r="BGI3" s="20"/>
      <c r="BGJ3" s="20"/>
      <c r="BGK3" s="20"/>
      <c r="BGL3" s="20"/>
      <c r="BGM3" s="20"/>
      <c r="BGN3" s="20"/>
      <c r="BGO3" s="20"/>
      <c r="BGP3" s="20"/>
      <c r="BGQ3" s="20"/>
      <c r="BGR3" s="20"/>
      <c r="BGS3" s="20"/>
      <c r="BGT3" s="20"/>
      <c r="BGU3" s="20"/>
      <c r="BGV3" s="20"/>
      <c r="BGW3" s="20"/>
      <c r="BGX3" s="20"/>
      <c r="BGY3" s="20"/>
      <c r="BGZ3" s="20"/>
      <c r="BHA3" s="20"/>
      <c r="BHB3" s="20"/>
      <c r="BHC3" s="20"/>
      <c r="BHD3" s="20"/>
      <c r="BHE3" s="20"/>
      <c r="BHF3" s="20"/>
      <c r="BHG3" s="20"/>
      <c r="BHH3" s="20"/>
      <c r="BHI3" s="20"/>
      <c r="BHJ3" s="20"/>
      <c r="BHK3" s="20"/>
      <c r="BHL3" s="20"/>
      <c r="BHM3" s="20"/>
      <c r="BHN3" s="20"/>
      <c r="BHO3" s="20"/>
      <c r="BHP3" s="20"/>
      <c r="BHQ3" s="20"/>
      <c r="BHR3" s="20"/>
      <c r="BHS3" s="20"/>
      <c r="BHT3" s="20"/>
      <c r="BHU3" s="20"/>
      <c r="BHV3" s="20"/>
      <c r="BHW3" s="20"/>
      <c r="BHX3" s="20"/>
      <c r="BHY3" s="20"/>
      <c r="BHZ3" s="20"/>
      <c r="BIA3" s="20"/>
      <c r="BIB3" s="20"/>
      <c r="BIC3" s="20"/>
      <c r="BID3" s="20"/>
      <c r="BIE3" s="20"/>
      <c r="BIF3" s="20"/>
      <c r="BIG3" s="20"/>
      <c r="BIH3" s="20"/>
      <c r="BII3" s="20"/>
      <c r="BIJ3" s="20"/>
      <c r="BIK3" s="20"/>
      <c r="BIL3" s="20"/>
      <c r="BIM3" s="20"/>
      <c r="BIN3" s="20"/>
      <c r="BIO3" s="20"/>
      <c r="BIP3" s="20"/>
      <c r="BIQ3" s="20"/>
      <c r="BIR3" s="20"/>
      <c r="BIS3" s="20"/>
      <c r="BIT3" s="20"/>
      <c r="BIU3" s="20"/>
      <c r="BIV3" s="20"/>
      <c r="BIW3" s="20"/>
      <c r="BIX3" s="20"/>
      <c r="BIY3" s="20"/>
      <c r="BIZ3" s="20"/>
      <c r="BJA3" s="20"/>
      <c r="BJB3" s="20"/>
      <c r="BJC3" s="20"/>
      <c r="BJD3" s="20"/>
      <c r="BJE3" s="20"/>
      <c r="BJF3" s="20"/>
      <c r="BJG3" s="20"/>
      <c r="BJH3" s="20"/>
      <c r="BJI3" s="20"/>
      <c r="BJJ3" s="20"/>
      <c r="BJK3" s="20"/>
      <c r="BJL3" s="20"/>
      <c r="BJM3" s="20"/>
      <c r="BJN3" s="20"/>
      <c r="BJO3" s="20"/>
      <c r="BJP3" s="20"/>
      <c r="BJQ3" s="20"/>
      <c r="BJR3" s="20"/>
      <c r="BJS3" s="20"/>
      <c r="BJT3" s="20"/>
      <c r="BJU3" s="20"/>
      <c r="BJV3" s="20"/>
      <c r="BJW3" s="20"/>
      <c r="BJX3" s="20"/>
      <c r="BJY3" s="20"/>
      <c r="BJZ3" s="20"/>
      <c r="BKA3" s="20"/>
      <c r="BKB3" s="20"/>
      <c r="BKC3" s="20"/>
      <c r="BKD3" s="20"/>
      <c r="BKE3" s="20"/>
      <c r="BKF3" s="20"/>
      <c r="BKG3" s="20"/>
      <c r="BKH3" s="20"/>
      <c r="BKI3" s="20"/>
      <c r="BKJ3" s="20"/>
      <c r="BKK3" s="20"/>
      <c r="BKL3" s="20"/>
      <c r="BKM3" s="20"/>
      <c r="BKN3" s="20"/>
      <c r="BKO3" s="20"/>
      <c r="BKP3" s="20"/>
      <c r="BKQ3" s="20"/>
      <c r="BKR3" s="20"/>
      <c r="BKS3" s="20"/>
      <c r="BKT3" s="20"/>
      <c r="BKU3" s="20"/>
      <c r="BKV3" s="20"/>
      <c r="BKW3" s="20"/>
      <c r="BKX3" s="20"/>
      <c r="BKY3" s="20"/>
      <c r="BKZ3" s="20"/>
      <c r="BLA3" s="20"/>
      <c r="BLB3" s="20"/>
      <c r="BLC3" s="20"/>
      <c r="BLD3" s="20"/>
      <c r="BLE3" s="20"/>
      <c r="BLF3" s="20"/>
      <c r="BLG3" s="20"/>
      <c r="BLH3" s="20"/>
      <c r="BLI3" s="20"/>
      <c r="BLJ3" s="20"/>
      <c r="BLK3" s="20"/>
      <c r="BLL3" s="20"/>
      <c r="BLM3" s="20"/>
      <c r="BLN3" s="20"/>
      <c r="BLO3" s="20"/>
      <c r="BLP3" s="20"/>
      <c r="BLQ3" s="20"/>
      <c r="BLR3" s="20"/>
      <c r="BLS3" s="20"/>
      <c r="BLT3" s="20"/>
      <c r="BLU3" s="20"/>
      <c r="BLV3" s="20"/>
      <c r="BLW3" s="20"/>
      <c r="BLX3" s="20"/>
      <c r="BLY3" s="20"/>
      <c r="BLZ3" s="20"/>
      <c r="BMA3" s="20"/>
      <c r="BMB3" s="20"/>
      <c r="BMC3" s="20"/>
      <c r="BMD3" s="20"/>
      <c r="BME3" s="20"/>
      <c r="BMF3" s="20"/>
      <c r="BMG3" s="20"/>
      <c r="BMH3" s="20"/>
      <c r="BMI3" s="20"/>
      <c r="BMJ3" s="20"/>
      <c r="BMK3" s="20"/>
      <c r="BML3" s="20"/>
      <c r="BMM3" s="20"/>
      <c r="BMN3" s="20"/>
      <c r="BMO3" s="20"/>
      <c r="BMP3" s="20"/>
      <c r="BMQ3" s="20"/>
      <c r="BMR3" s="20"/>
      <c r="BMS3" s="20"/>
      <c r="BMT3" s="20"/>
      <c r="BMU3" s="20"/>
      <c r="BMV3" s="20"/>
      <c r="BMW3" s="20"/>
      <c r="BMX3" s="20"/>
      <c r="BMY3" s="20"/>
      <c r="BMZ3" s="20"/>
      <c r="BNA3" s="20"/>
      <c r="BNB3" s="20"/>
      <c r="BNC3" s="20"/>
      <c r="BND3" s="20"/>
      <c r="BNE3" s="20"/>
      <c r="BNF3" s="20"/>
      <c r="BNG3" s="20"/>
      <c r="BNH3" s="20"/>
      <c r="BNI3" s="20"/>
      <c r="BNJ3" s="20"/>
      <c r="BNK3" s="20"/>
      <c r="BNL3" s="20"/>
      <c r="BNM3" s="20"/>
      <c r="BNN3" s="20"/>
      <c r="BNO3" s="20"/>
      <c r="BNP3" s="20"/>
      <c r="BNQ3" s="20"/>
      <c r="BNR3" s="20"/>
      <c r="BNS3" s="20"/>
      <c r="BNT3" s="20"/>
      <c r="BNU3" s="20"/>
      <c r="BNV3" s="20"/>
      <c r="BNW3" s="20"/>
      <c r="BNX3" s="20"/>
      <c r="BNY3" s="20"/>
      <c r="BNZ3" s="20"/>
      <c r="BOA3" s="20"/>
      <c r="BOB3" s="20"/>
      <c r="BOC3" s="20"/>
      <c r="BOD3" s="20"/>
      <c r="BOE3" s="20"/>
      <c r="BOF3" s="20"/>
      <c r="BOG3" s="20"/>
      <c r="BOH3" s="20"/>
      <c r="BOI3" s="20"/>
      <c r="BOJ3" s="20"/>
      <c r="BOK3" s="20"/>
      <c r="BOL3" s="20"/>
      <c r="BOM3" s="20"/>
      <c r="BON3" s="20"/>
      <c r="BOO3" s="20"/>
      <c r="BOP3" s="20"/>
      <c r="BOQ3" s="20"/>
      <c r="BOR3" s="20"/>
      <c r="BOS3" s="20"/>
      <c r="BOT3" s="20"/>
      <c r="BOU3" s="20"/>
      <c r="BOV3" s="20"/>
      <c r="BOW3" s="20"/>
      <c r="BOX3" s="20"/>
      <c r="BOY3" s="20"/>
      <c r="BOZ3" s="20"/>
      <c r="BPA3" s="20"/>
      <c r="BPB3" s="20"/>
      <c r="BPC3" s="20"/>
      <c r="BPD3" s="20"/>
      <c r="BPE3" s="20"/>
      <c r="BPF3" s="20"/>
      <c r="BPG3" s="20"/>
      <c r="BPH3" s="20"/>
      <c r="BPI3" s="20"/>
      <c r="BPJ3" s="20"/>
      <c r="BPK3" s="20"/>
      <c r="BPL3" s="20"/>
      <c r="BPM3" s="20"/>
      <c r="BPN3" s="20"/>
      <c r="BPO3" s="20"/>
      <c r="BPP3" s="20"/>
      <c r="BPQ3" s="20"/>
      <c r="BPR3" s="20"/>
      <c r="BPS3" s="20"/>
      <c r="BPT3" s="20"/>
      <c r="BPU3" s="20"/>
      <c r="BPV3" s="20"/>
      <c r="BPW3" s="20"/>
      <c r="BPX3" s="20"/>
      <c r="BPY3" s="20"/>
      <c r="BPZ3" s="20"/>
      <c r="BQA3" s="20"/>
      <c r="BQB3" s="20"/>
      <c r="BQC3" s="20"/>
      <c r="BQD3" s="20"/>
      <c r="BQE3" s="20"/>
      <c r="BQF3" s="20"/>
      <c r="BQG3" s="20"/>
      <c r="BQH3" s="20"/>
      <c r="BQI3" s="20"/>
      <c r="BQJ3" s="20"/>
      <c r="BQK3" s="20"/>
      <c r="BQL3" s="20"/>
      <c r="BQM3" s="20"/>
      <c r="BQN3" s="20"/>
      <c r="BQO3" s="20"/>
      <c r="BQP3" s="20"/>
      <c r="BQQ3" s="20"/>
      <c r="BQR3" s="20"/>
      <c r="BQS3" s="20"/>
      <c r="BQT3" s="20"/>
      <c r="BQU3" s="20"/>
      <c r="BQV3" s="20"/>
      <c r="BQW3" s="20"/>
      <c r="BQX3" s="20"/>
      <c r="BQY3" s="20"/>
      <c r="BQZ3" s="20"/>
      <c r="BRA3" s="20"/>
      <c r="BRB3" s="20"/>
      <c r="BRC3" s="20"/>
      <c r="BRD3" s="20"/>
      <c r="BRE3" s="20"/>
      <c r="BRF3" s="20"/>
      <c r="BRG3" s="20"/>
      <c r="BRH3" s="20"/>
      <c r="BRI3" s="20"/>
      <c r="BRJ3" s="20"/>
      <c r="BRK3" s="20"/>
      <c r="BRL3" s="20"/>
      <c r="BRM3" s="20"/>
      <c r="BRN3" s="20"/>
      <c r="BRO3" s="20"/>
      <c r="BRP3" s="20"/>
      <c r="BRQ3" s="20"/>
      <c r="BRR3" s="20"/>
      <c r="BRS3" s="20"/>
      <c r="BRT3" s="20"/>
      <c r="BRU3" s="20"/>
      <c r="BRV3" s="20"/>
      <c r="BRW3" s="20"/>
      <c r="BRX3" s="20"/>
      <c r="BRY3" s="20"/>
      <c r="BRZ3" s="20"/>
      <c r="BSA3" s="20"/>
      <c r="BSB3" s="20"/>
      <c r="BSC3" s="20"/>
      <c r="BSD3" s="20"/>
      <c r="BSE3" s="20"/>
      <c r="BSF3" s="20"/>
      <c r="BSG3" s="20"/>
      <c r="BSH3" s="20"/>
      <c r="BSI3" s="20"/>
      <c r="BSJ3" s="20"/>
      <c r="BSK3" s="20"/>
      <c r="BSL3" s="20"/>
      <c r="BSM3" s="20"/>
      <c r="BSN3" s="20"/>
      <c r="BSO3" s="20"/>
      <c r="BSP3" s="20"/>
      <c r="BSQ3" s="20"/>
      <c r="BSR3" s="20"/>
      <c r="BSS3" s="20"/>
      <c r="BST3" s="20"/>
      <c r="BSU3" s="20"/>
      <c r="BSV3" s="20"/>
      <c r="BSW3" s="20"/>
      <c r="BSX3" s="20"/>
      <c r="BSY3" s="20"/>
      <c r="BSZ3" s="20"/>
      <c r="BTA3" s="20"/>
      <c r="BTB3" s="20"/>
      <c r="BTC3" s="20"/>
      <c r="BTD3" s="20"/>
      <c r="BTE3" s="20"/>
      <c r="BTF3" s="20"/>
      <c r="BTG3" s="20"/>
      <c r="BTH3" s="20"/>
      <c r="BTI3" s="20"/>
      <c r="BTJ3" s="20"/>
      <c r="BTK3" s="20"/>
      <c r="BTL3" s="20"/>
      <c r="BTM3" s="20"/>
      <c r="BTN3" s="20"/>
      <c r="BTO3" s="20"/>
      <c r="BTP3" s="20"/>
      <c r="BTQ3" s="20"/>
      <c r="BTR3" s="20"/>
      <c r="BTS3" s="20"/>
      <c r="BTT3" s="20"/>
      <c r="BTU3" s="20"/>
      <c r="BTV3" s="20"/>
      <c r="BTW3" s="20"/>
      <c r="BTX3" s="20"/>
      <c r="BTY3" s="20"/>
      <c r="BTZ3" s="20"/>
      <c r="BUA3" s="20"/>
      <c r="BUB3" s="20"/>
      <c r="BUC3" s="20"/>
      <c r="BUD3" s="20"/>
      <c r="BUE3" s="20"/>
      <c r="BUF3" s="20"/>
      <c r="BUG3" s="20"/>
      <c r="BUH3" s="20"/>
      <c r="BUI3" s="20"/>
      <c r="BUJ3" s="20"/>
      <c r="BUK3" s="20"/>
      <c r="BUL3" s="20"/>
      <c r="BUM3" s="20"/>
      <c r="BUN3" s="20"/>
      <c r="BUO3" s="20"/>
      <c r="BUP3" s="20"/>
      <c r="BUQ3" s="20"/>
      <c r="BUR3" s="20"/>
      <c r="BUS3" s="20"/>
      <c r="BUT3" s="20"/>
      <c r="BUU3" s="20"/>
      <c r="BUV3" s="20"/>
      <c r="BUW3" s="20"/>
      <c r="BUX3" s="20"/>
      <c r="BUY3" s="20"/>
      <c r="BUZ3" s="20"/>
      <c r="BVA3" s="20"/>
      <c r="BVB3" s="20"/>
      <c r="BVC3" s="20"/>
      <c r="BVD3" s="20"/>
      <c r="BVE3" s="20"/>
      <c r="BVF3" s="20"/>
      <c r="BVG3" s="20"/>
      <c r="BVH3" s="20"/>
      <c r="BVI3" s="20"/>
      <c r="BVJ3" s="20"/>
      <c r="BVK3" s="20"/>
      <c r="BVL3" s="20"/>
      <c r="BVM3" s="20"/>
      <c r="BVN3" s="20"/>
      <c r="BVO3" s="20"/>
      <c r="BVP3" s="20"/>
      <c r="BVQ3" s="20"/>
      <c r="BVR3" s="20"/>
      <c r="BVS3" s="20"/>
      <c r="BVT3" s="20"/>
      <c r="BVU3" s="20"/>
      <c r="BVV3" s="20"/>
      <c r="BVW3" s="20"/>
      <c r="BVX3" s="20"/>
      <c r="BVY3" s="20"/>
      <c r="BVZ3" s="20"/>
      <c r="BWA3" s="20"/>
      <c r="BWB3" s="20"/>
      <c r="BWC3" s="20"/>
      <c r="BWD3" s="20"/>
      <c r="BWE3" s="20"/>
      <c r="BWF3" s="20"/>
      <c r="BWG3" s="20"/>
      <c r="BWH3" s="20"/>
      <c r="BWI3" s="20"/>
      <c r="BWJ3" s="20"/>
      <c r="BWK3" s="20"/>
      <c r="BWL3" s="20"/>
      <c r="BWM3" s="20"/>
      <c r="BWN3" s="20"/>
      <c r="BWO3" s="20"/>
      <c r="BWP3" s="20"/>
      <c r="BWQ3" s="20"/>
      <c r="BWR3" s="20"/>
      <c r="BWS3" s="20"/>
      <c r="BWT3" s="20"/>
      <c r="BWU3" s="20"/>
      <c r="BWV3" s="20"/>
      <c r="BWW3" s="20"/>
      <c r="BWX3" s="20"/>
      <c r="BWY3" s="20"/>
      <c r="BWZ3" s="20"/>
      <c r="BXA3" s="20"/>
      <c r="BXB3" s="20"/>
      <c r="BXC3" s="20"/>
      <c r="BXD3" s="20"/>
      <c r="BXE3" s="20"/>
      <c r="BXF3" s="20"/>
      <c r="BXG3" s="20"/>
      <c r="BXH3" s="20"/>
      <c r="BXI3" s="20"/>
      <c r="BXJ3" s="20"/>
      <c r="BXK3" s="20"/>
      <c r="BXL3" s="20"/>
      <c r="BXM3" s="20"/>
      <c r="BXN3" s="20"/>
      <c r="BXO3" s="20"/>
      <c r="BXP3" s="20"/>
      <c r="BXQ3" s="20"/>
      <c r="BXR3" s="20"/>
      <c r="BXS3" s="20"/>
      <c r="BXT3" s="20"/>
      <c r="BXU3" s="20"/>
      <c r="BXV3" s="20"/>
      <c r="BXW3" s="20"/>
      <c r="BXX3" s="20"/>
      <c r="BXY3" s="20"/>
      <c r="BXZ3" s="20"/>
      <c r="BYA3" s="20"/>
      <c r="BYB3" s="20"/>
      <c r="BYC3" s="20"/>
      <c r="BYD3" s="20"/>
      <c r="BYE3" s="20"/>
      <c r="BYF3" s="20"/>
      <c r="BYG3" s="20"/>
      <c r="BYH3" s="20"/>
      <c r="BYI3" s="20"/>
      <c r="BYJ3" s="20"/>
      <c r="BYK3" s="20"/>
      <c r="BYL3" s="20"/>
      <c r="BYM3" s="20"/>
      <c r="BYN3" s="20"/>
      <c r="BYO3" s="20"/>
      <c r="BYP3" s="20"/>
      <c r="BYQ3" s="20"/>
      <c r="BYR3" s="20"/>
      <c r="BYS3" s="20"/>
      <c r="BYT3" s="20"/>
      <c r="BYU3" s="20"/>
      <c r="BYV3" s="20"/>
      <c r="BYW3" s="20"/>
      <c r="BYX3" s="20"/>
      <c r="BYY3" s="20"/>
      <c r="BYZ3" s="20"/>
      <c r="BZA3" s="20"/>
      <c r="BZB3" s="20"/>
      <c r="BZC3" s="20"/>
      <c r="BZD3" s="20"/>
      <c r="BZE3" s="20"/>
      <c r="BZF3" s="20"/>
      <c r="BZG3" s="20"/>
      <c r="BZH3" s="20"/>
      <c r="BZI3" s="20"/>
      <c r="BZJ3" s="20"/>
      <c r="BZK3" s="20"/>
      <c r="BZL3" s="20"/>
      <c r="BZM3" s="20"/>
      <c r="BZN3" s="20"/>
      <c r="BZO3" s="20"/>
      <c r="BZP3" s="20"/>
      <c r="BZQ3" s="20"/>
      <c r="BZR3" s="20"/>
      <c r="BZS3" s="20"/>
      <c r="BZT3" s="20"/>
      <c r="BZU3" s="20"/>
      <c r="BZV3" s="20"/>
      <c r="BZW3" s="20"/>
      <c r="BZX3" s="20"/>
      <c r="BZY3" s="20"/>
      <c r="BZZ3" s="20"/>
      <c r="CAA3" s="20"/>
      <c r="CAB3" s="20"/>
      <c r="CAC3" s="20"/>
      <c r="CAD3" s="20"/>
      <c r="CAE3" s="20"/>
      <c r="CAF3" s="20"/>
      <c r="CAG3" s="20"/>
      <c r="CAH3" s="20"/>
      <c r="CAI3" s="20"/>
      <c r="CAJ3" s="20"/>
      <c r="CAK3" s="20"/>
      <c r="CAL3" s="20"/>
      <c r="CAM3" s="20"/>
      <c r="CAN3" s="20"/>
      <c r="CAO3" s="20"/>
      <c r="CAP3" s="20"/>
      <c r="CAQ3" s="20"/>
      <c r="CAR3" s="20"/>
      <c r="CAS3" s="20"/>
      <c r="CAT3" s="20"/>
      <c r="CAU3" s="20"/>
      <c r="CAV3" s="20"/>
      <c r="CAW3" s="20"/>
      <c r="CAX3" s="20"/>
      <c r="CAY3" s="20"/>
      <c r="CAZ3" s="20"/>
      <c r="CBA3" s="20"/>
      <c r="CBB3" s="20"/>
      <c r="CBC3" s="20"/>
      <c r="CBD3" s="20"/>
      <c r="CBE3" s="20"/>
      <c r="CBF3" s="20"/>
      <c r="CBG3" s="20"/>
      <c r="CBH3" s="20"/>
      <c r="CBI3" s="20"/>
      <c r="CBJ3" s="20"/>
      <c r="CBK3" s="20"/>
      <c r="CBL3" s="20"/>
      <c r="CBM3" s="20"/>
      <c r="CBN3" s="20"/>
      <c r="CBO3" s="20"/>
      <c r="CBP3" s="20"/>
      <c r="CBQ3" s="20"/>
      <c r="CBR3" s="20"/>
      <c r="CBS3" s="20"/>
      <c r="CBT3" s="20"/>
      <c r="CBU3" s="20"/>
      <c r="CBV3" s="20"/>
      <c r="CBW3" s="20"/>
      <c r="CBX3" s="20"/>
      <c r="CBY3" s="20"/>
      <c r="CBZ3" s="20"/>
      <c r="CCA3" s="20"/>
      <c r="CCB3" s="20"/>
      <c r="CCC3" s="20"/>
      <c r="CCD3" s="20"/>
      <c r="CCE3" s="20"/>
      <c r="CCF3" s="20"/>
      <c r="CCG3" s="20"/>
      <c r="CCH3" s="20"/>
      <c r="CCI3" s="20"/>
      <c r="CCJ3" s="20"/>
      <c r="CCK3" s="20"/>
      <c r="CCL3" s="20"/>
      <c r="CCM3" s="20"/>
      <c r="CCN3" s="20"/>
      <c r="CCO3" s="20"/>
      <c r="CCP3" s="20"/>
      <c r="CCQ3" s="20"/>
      <c r="CCR3" s="20"/>
      <c r="CCS3" s="20"/>
      <c r="CCT3" s="20"/>
      <c r="CCU3" s="20"/>
      <c r="CCV3" s="20"/>
      <c r="CCW3" s="20"/>
      <c r="CCX3" s="20"/>
      <c r="CCY3" s="20"/>
      <c r="CCZ3" s="20"/>
      <c r="CDA3" s="20"/>
      <c r="CDB3" s="20"/>
      <c r="CDC3" s="20"/>
      <c r="CDD3" s="20"/>
      <c r="CDE3" s="20"/>
      <c r="CDF3" s="20"/>
      <c r="CDG3" s="20"/>
      <c r="CDH3" s="20"/>
      <c r="CDI3" s="20"/>
      <c r="CDJ3" s="20"/>
      <c r="CDK3" s="20"/>
      <c r="CDL3" s="20"/>
      <c r="CDM3" s="20"/>
      <c r="CDN3" s="20"/>
      <c r="CDO3" s="20"/>
      <c r="CDP3" s="20"/>
      <c r="CDQ3" s="20"/>
      <c r="CDR3" s="20"/>
      <c r="CDS3" s="20"/>
      <c r="CDT3" s="20"/>
      <c r="CDU3" s="20"/>
      <c r="CDV3" s="20"/>
      <c r="CDW3" s="20"/>
      <c r="CDX3" s="20"/>
      <c r="CDY3" s="20"/>
      <c r="CDZ3" s="20"/>
      <c r="CEA3" s="20"/>
      <c r="CEB3" s="20"/>
      <c r="CEC3" s="20"/>
      <c r="CED3" s="20"/>
      <c r="CEE3" s="20"/>
      <c r="CEF3" s="20"/>
      <c r="CEG3" s="20"/>
      <c r="CEH3" s="20"/>
      <c r="CEI3" s="20"/>
      <c r="CEJ3" s="20"/>
      <c r="CEK3" s="20"/>
      <c r="CEL3" s="20"/>
      <c r="CEM3" s="20"/>
      <c r="CEN3" s="20"/>
      <c r="CEO3" s="20"/>
      <c r="CEP3" s="20"/>
      <c r="CEQ3" s="20"/>
      <c r="CER3" s="20"/>
      <c r="CES3" s="20"/>
      <c r="CET3" s="20"/>
      <c r="CEU3" s="20"/>
      <c r="CEV3" s="20"/>
      <c r="CEW3" s="20"/>
      <c r="CEX3" s="20"/>
      <c r="CEY3" s="20"/>
      <c r="CEZ3" s="20"/>
      <c r="CFA3" s="20"/>
      <c r="CFB3" s="20"/>
      <c r="CFC3" s="20"/>
      <c r="CFD3" s="20"/>
      <c r="CFE3" s="20"/>
      <c r="CFF3" s="20"/>
      <c r="CFG3" s="20"/>
      <c r="CFH3" s="20"/>
      <c r="CFI3" s="20"/>
      <c r="CFJ3" s="20"/>
      <c r="CFK3" s="20"/>
      <c r="CFL3" s="20"/>
      <c r="CFM3" s="20"/>
      <c r="CFN3" s="20"/>
      <c r="CFO3" s="20"/>
      <c r="CFP3" s="20"/>
      <c r="CFQ3" s="20"/>
      <c r="CFR3" s="20"/>
      <c r="CFS3" s="20"/>
      <c r="CFT3" s="20"/>
      <c r="CFU3" s="20"/>
      <c r="CFV3" s="20"/>
      <c r="CFW3" s="20"/>
      <c r="CFX3" s="20"/>
      <c r="CFY3" s="20"/>
      <c r="CFZ3" s="20"/>
      <c r="CGA3" s="20"/>
      <c r="CGB3" s="20"/>
      <c r="CGC3" s="20"/>
      <c r="CGD3" s="20"/>
      <c r="CGE3" s="20"/>
      <c r="CGF3" s="20"/>
      <c r="CGG3" s="20"/>
      <c r="CGH3" s="20"/>
      <c r="CGI3" s="20"/>
      <c r="CGJ3" s="20"/>
      <c r="CGK3" s="20"/>
      <c r="CGL3" s="20"/>
      <c r="CGM3" s="20"/>
      <c r="CGN3" s="20"/>
      <c r="CGO3" s="20"/>
      <c r="CGP3" s="20"/>
      <c r="CGQ3" s="20"/>
      <c r="CGR3" s="20"/>
      <c r="CGS3" s="20"/>
      <c r="CGT3" s="20"/>
      <c r="CGU3" s="20"/>
      <c r="CGV3" s="20"/>
      <c r="CGW3" s="20"/>
      <c r="CGX3" s="20"/>
      <c r="CGY3" s="20"/>
      <c r="CGZ3" s="20"/>
      <c r="CHA3" s="20"/>
      <c r="CHB3" s="20"/>
      <c r="CHC3" s="20"/>
      <c r="CHD3" s="20"/>
      <c r="CHE3" s="20"/>
      <c r="CHF3" s="20"/>
      <c r="CHG3" s="20"/>
      <c r="CHH3" s="20"/>
      <c r="CHI3" s="20"/>
      <c r="CHJ3" s="20"/>
      <c r="CHK3" s="20"/>
      <c r="CHL3" s="20"/>
      <c r="CHM3" s="20"/>
      <c r="CHN3" s="20"/>
      <c r="CHO3" s="20"/>
      <c r="CHP3" s="20"/>
      <c r="CHQ3" s="20"/>
      <c r="CHR3" s="20"/>
      <c r="CHS3" s="20"/>
      <c r="CHT3" s="20"/>
      <c r="CHU3" s="20"/>
      <c r="CHV3" s="20"/>
      <c r="CHW3" s="20"/>
      <c r="CHX3" s="20"/>
      <c r="CHY3" s="20"/>
      <c r="CHZ3" s="20"/>
      <c r="CIA3" s="20"/>
      <c r="CIB3" s="20"/>
      <c r="CIC3" s="20"/>
      <c r="CID3" s="20"/>
      <c r="CIE3" s="20"/>
      <c r="CIF3" s="20"/>
      <c r="CIG3" s="20"/>
      <c r="CIH3" s="20"/>
      <c r="CII3" s="20"/>
      <c r="CIJ3" s="20"/>
      <c r="CIK3" s="20"/>
      <c r="CIL3" s="20"/>
      <c r="CIM3" s="20"/>
      <c r="CIN3" s="20"/>
      <c r="CIO3" s="20"/>
      <c r="CIP3" s="20"/>
      <c r="CIQ3" s="20"/>
      <c r="CIR3" s="20"/>
      <c r="CIS3" s="20"/>
      <c r="CIT3" s="20"/>
      <c r="CIU3" s="20"/>
      <c r="CIV3" s="20"/>
      <c r="CIW3" s="20"/>
      <c r="CIX3" s="20"/>
      <c r="CIY3" s="20"/>
      <c r="CIZ3" s="20"/>
      <c r="CJA3" s="20"/>
      <c r="CJB3" s="20"/>
      <c r="CJC3" s="20"/>
      <c r="CJD3" s="20"/>
      <c r="CJE3" s="20"/>
      <c r="CJF3" s="20"/>
      <c r="CJG3" s="20"/>
      <c r="CJH3" s="20"/>
      <c r="CJI3" s="20"/>
      <c r="CJJ3" s="20"/>
      <c r="CJK3" s="20"/>
      <c r="CJL3" s="20"/>
      <c r="CJM3" s="20"/>
      <c r="CJN3" s="20"/>
      <c r="CJO3" s="20"/>
      <c r="CJP3" s="20"/>
      <c r="CJQ3" s="20"/>
      <c r="CJR3" s="20"/>
      <c r="CJS3" s="20"/>
      <c r="CJT3" s="20"/>
      <c r="CJU3" s="20"/>
      <c r="CJV3" s="20"/>
      <c r="CJW3" s="20"/>
      <c r="CJX3" s="20"/>
      <c r="CJY3" s="20"/>
      <c r="CJZ3" s="20"/>
      <c r="CKA3" s="20"/>
      <c r="CKB3" s="20"/>
      <c r="CKC3" s="20"/>
      <c r="CKD3" s="20"/>
      <c r="CKE3" s="20"/>
      <c r="CKF3" s="20"/>
      <c r="CKG3" s="20"/>
      <c r="CKH3" s="20"/>
      <c r="CKI3" s="20"/>
      <c r="CKJ3" s="20"/>
      <c r="CKK3" s="20"/>
      <c r="CKL3" s="20"/>
      <c r="CKM3" s="20"/>
      <c r="CKN3" s="20"/>
      <c r="CKO3" s="20"/>
      <c r="CKP3" s="20"/>
      <c r="CKQ3" s="20"/>
      <c r="CKR3" s="20"/>
      <c r="CKS3" s="20"/>
      <c r="CKT3" s="20"/>
      <c r="CKU3" s="20"/>
      <c r="CKV3" s="20"/>
      <c r="CKW3" s="20"/>
      <c r="CKX3" s="20"/>
      <c r="CKY3" s="20"/>
      <c r="CKZ3" s="20"/>
      <c r="CLA3" s="20"/>
      <c r="CLB3" s="20"/>
      <c r="CLC3" s="20"/>
      <c r="CLD3" s="20"/>
      <c r="CLE3" s="20"/>
      <c r="CLF3" s="20"/>
      <c r="CLG3" s="20"/>
      <c r="CLH3" s="20"/>
      <c r="CLI3" s="20"/>
      <c r="CLJ3" s="20"/>
      <c r="CLK3" s="20"/>
      <c r="CLL3" s="20"/>
      <c r="CLM3" s="20"/>
      <c r="CLN3" s="20"/>
      <c r="CLO3" s="20"/>
      <c r="CLP3" s="20"/>
      <c r="CLQ3" s="20"/>
      <c r="CLR3" s="20"/>
      <c r="CLS3" s="20"/>
      <c r="CLT3" s="20"/>
      <c r="CLU3" s="20"/>
      <c r="CLV3" s="20"/>
      <c r="CLW3" s="20"/>
      <c r="CLX3" s="20"/>
      <c r="CLY3" s="20"/>
      <c r="CLZ3" s="20"/>
      <c r="CMA3" s="20"/>
      <c r="CMB3" s="20"/>
      <c r="CMC3" s="20"/>
      <c r="CMD3" s="20"/>
      <c r="CME3" s="20"/>
      <c r="CMF3" s="20"/>
      <c r="CMG3" s="20"/>
      <c r="CMH3" s="20"/>
      <c r="CMI3" s="20"/>
      <c r="CMJ3" s="20"/>
      <c r="CMK3" s="20"/>
      <c r="CML3" s="20"/>
      <c r="CMM3" s="20"/>
      <c r="CMN3" s="20"/>
      <c r="CMO3" s="20"/>
      <c r="CMP3" s="20"/>
      <c r="CMQ3" s="20"/>
      <c r="CMR3" s="20"/>
      <c r="CMS3" s="20"/>
      <c r="CMT3" s="20"/>
      <c r="CMU3" s="20"/>
      <c r="CMV3" s="20"/>
      <c r="CMW3" s="20"/>
      <c r="CMX3" s="20"/>
      <c r="CMY3" s="20"/>
      <c r="CMZ3" s="20"/>
      <c r="CNA3" s="20"/>
      <c r="CNB3" s="20"/>
      <c r="CNC3" s="20"/>
      <c r="CND3" s="20"/>
      <c r="CNE3" s="20"/>
      <c r="CNF3" s="20"/>
      <c r="CNG3" s="20"/>
      <c r="CNH3" s="20"/>
      <c r="CNI3" s="20"/>
      <c r="CNJ3" s="20"/>
      <c r="CNK3" s="20"/>
      <c r="CNL3" s="20"/>
      <c r="CNM3" s="20"/>
      <c r="CNN3" s="20"/>
      <c r="CNO3" s="20"/>
      <c r="CNP3" s="20"/>
      <c r="CNQ3" s="20"/>
      <c r="CNR3" s="20"/>
      <c r="CNS3" s="20"/>
      <c r="CNT3" s="20"/>
      <c r="CNU3" s="20"/>
      <c r="CNV3" s="20"/>
      <c r="CNW3" s="20"/>
      <c r="CNX3" s="20"/>
      <c r="CNY3" s="20"/>
      <c r="CNZ3" s="20"/>
      <c r="COA3" s="20"/>
      <c r="COB3" s="20"/>
      <c r="COC3" s="20"/>
      <c r="COD3" s="20"/>
      <c r="COE3" s="20"/>
      <c r="COF3" s="20"/>
      <c r="COG3" s="20"/>
      <c r="COH3" s="20"/>
      <c r="COI3" s="20"/>
      <c r="COJ3" s="20"/>
      <c r="COK3" s="20"/>
      <c r="COL3" s="20"/>
      <c r="COM3" s="20"/>
      <c r="CON3" s="20"/>
      <c r="COO3" s="20"/>
      <c r="COP3" s="20"/>
      <c r="COQ3" s="20"/>
      <c r="COR3" s="20"/>
      <c r="COS3" s="20"/>
      <c r="COT3" s="20"/>
      <c r="COU3" s="20"/>
      <c r="COV3" s="20"/>
      <c r="COW3" s="20"/>
      <c r="COX3" s="20"/>
      <c r="COY3" s="20"/>
      <c r="COZ3" s="20"/>
      <c r="CPA3" s="20"/>
      <c r="CPB3" s="20"/>
      <c r="CPC3" s="20"/>
      <c r="CPD3" s="20"/>
      <c r="CPE3" s="20"/>
      <c r="CPF3" s="20"/>
      <c r="CPG3" s="20"/>
      <c r="CPH3" s="20"/>
      <c r="CPI3" s="20"/>
      <c r="CPJ3" s="20"/>
      <c r="CPK3" s="20"/>
      <c r="CPL3" s="20"/>
      <c r="CPM3" s="20"/>
      <c r="CPN3" s="20"/>
      <c r="CPO3" s="20"/>
      <c r="CPP3" s="20"/>
      <c r="CPQ3" s="20"/>
      <c r="CPR3" s="20"/>
      <c r="CPS3" s="20"/>
      <c r="CPT3" s="20"/>
      <c r="CPU3" s="20"/>
      <c r="CPV3" s="20"/>
      <c r="CPW3" s="20"/>
      <c r="CPX3" s="20"/>
      <c r="CPY3" s="20"/>
      <c r="CPZ3" s="20"/>
      <c r="CQA3" s="20"/>
      <c r="CQB3" s="20"/>
      <c r="CQC3" s="20"/>
      <c r="CQD3" s="20"/>
      <c r="CQE3" s="20"/>
      <c r="CQF3" s="20"/>
      <c r="CQG3" s="20"/>
      <c r="CQH3" s="20"/>
      <c r="CQI3" s="20"/>
      <c r="CQJ3" s="20"/>
      <c r="CQK3" s="20"/>
      <c r="CQL3" s="20"/>
      <c r="CQM3" s="20"/>
      <c r="CQN3" s="20"/>
      <c r="CQO3" s="20"/>
      <c r="CQP3" s="20"/>
      <c r="CQQ3" s="20"/>
      <c r="CQR3" s="20"/>
      <c r="CQS3" s="20"/>
      <c r="CQT3" s="20"/>
      <c r="CQU3" s="20"/>
      <c r="CQV3" s="20"/>
      <c r="CQW3" s="20"/>
      <c r="CQX3" s="20"/>
      <c r="CQY3" s="20"/>
      <c r="CQZ3" s="20"/>
      <c r="CRA3" s="20"/>
      <c r="CRB3" s="20"/>
      <c r="CRC3" s="20"/>
      <c r="CRD3" s="20"/>
      <c r="CRE3" s="20"/>
      <c r="CRF3" s="20"/>
      <c r="CRG3" s="20"/>
      <c r="CRH3" s="20"/>
      <c r="CRI3" s="20"/>
      <c r="CRJ3" s="20"/>
      <c r="CRK3" s="20"/>
      <c r="CRL3" s="20"/>
      <c r="CRM3" s="20"/>
      <c r="CRN3" s="20"/>
      <c r="CRO3" s="20"/>
      <c r="CRP3" s="20"/>
      <c r="CRQ3" s="20"/>
      <c r="CRR3" s="20"/>
      <c r="CRS3" s="20"/>
      <c r="CRT3" s="20"/>
      <c r="CRU3" s="20"/>
      <c r="CRV3" s="20"/>
      <c r="CRW3" s="20"/>
      <c r="CRX3" s="20"/>
      <c r="CRY3" s="20"/>
      <c r="CRZ3" s="20"/>
      <c r="CSA3" s="20"/>
      <c r="CSB3" s="20"/>
      <c r="CSC3" s="20"/>
      <c r="CSD3" s="20"/>
      <c r="CSE3" s="20"/>
      <c r="CSF3" s="20"/>
      <c r="CSG3" s="20"/>
      <c r="CSH3" s="20"/>
      <c r="CSI3" s="20"/>
      <c r="CSJ3" s="20"/>
      <c r="CSK3" s="20"/>
      <c r="CSL3" s="20"/>
      <c r="CSM3" s="20"/>
      <c r="CSN3" s="20"/>
      <c r="CSO3" s="20"/>
      <c r="CSP3" s="20"/>
      <c r="CSQ3" s="20"/>
      <c r="CSR3" s="20"/>
      <c r="CSS3" s="20"/>
      <c r="CST3" s="20"/>
      <c r="CSU3" s="20"/>
      <c r="CSV3" s="20"/>
      <c r="CSW3" s="20"/>
      <c r="CSX3" s="20"/>
      <c r="CSY3" s="20"/>
      <c r="CSZ3" s="20"/>
      <c r="CTA3" s="20"/>
      <c r="CTB3" s="20"/>
      <c r="CTC3" s="20"/>
      <c r="CTD3" s="20"/>
      <c r="CTE3" s="20"/>
      <c r="CTF3" s="20"/>
      <c r="CTG3" s="20"/>
      <c r="CTH3" s="20"/>
      <c r="CTI3" s="20"/>
      <c r="CTJ3" s="20"/>
      <c r="CTK3" s="20"/>
      <c r="CTL3" s="20"/>
      <c r="CTM3" s="20"/>
      <c r="CTN3" s="20"/>
      <c r="CTO3" s="20"/>
      <c r="CTP3" s="20"/>
      <c r="CTQ3" s="20"/>
      <c r="CTR3" s="20"/>
      <c r="CTS3" s="20"/>
      <c r="CTT3" s="20"/>
      <c r="CTU3" s="20"/>
      <c r="CTV3" s="20"/>
      <c r="CTW3" s="20"/>
      <c r="CTX3" s="20"/>
      <c r="CTY3" s="20"/>
      <c r="CTZ3" s="20"/>
      <c r="CUA3" s="20"/>
      <c r="CUB3" s="20"/>
      <c r="CUC3" s="20"/>
      <c r="CUD3" s="20"/>
      <c r="CUE3" s="20"/>
      <c r="CUF3" s="20"/>
      <c r="CUG3" s="20"/>
      <c r="CUH3" s="20"/>
      <c r="CUI3" s="20"/>
      <c r="CUJ3" s="20"/>
      <c r="CUK3" s="20"/>
      <c r="CUL3" s="20"/>
      <c r="CUM3" s="20"/>
      <c r="CUN3" s="20"/>
      <c r="CUO3" s="20"/>
      <c r="CUP3" s="20"/>
      <c r="CUQ3" s="20"/>
      <c r="CUR3" s="20"/>
      <c r="CUS3" s="20"/>
      <c r="CUT3" s="20"/>
      <c r="CUU3" s="20"/>
      <c r="CUV3" s="20"/>
      <c r="CUW3" s="20"/>
      <c r="CUX3" s="20"/>
      <c r="CUY3" s="20"/>
      <c r="CUZ3" s="20"/>
      <c r="CVA3" s="20"/>
      <c r="CVB3" s="20"/>
      <c r="CVC3" s="20"/>
      <c r="CVD3" s="20"/>
      <c r="CVE3" s="20"/>
      <c r="CVF3" s="20"/>
      <c r="CVG3" s="20"/>
      <c r="CVH3" s="20"/>
      <c r="CVI3" s="20"/>
      <c r="CVJ3" s="20"/>
      <c r="CVK3" s="20"/>
      <c r="CVL3" s="20"/>
      <c r="CVM3" s="20"/>
      <c r="CVN3" s="20"/>
      <c r="CVO3" s="20"/>
      <c r="CVP3" s="20"/>
      <c r="CVQ3" s="20"/>
      <c r="CVR3" s="20"/>
      <c r="CVS3" s="20"/>
      <c r="CVT3" s="20"/>
      <c r="CVU3" s="20"/>
      <c r="CVV3" s="20"/>
      <c r="CVW3" s="20"/>
      <c r="CVX3" s="20"/>
      <c r="CVY3" s="20"/>
      <c r="CVZ3" s="20"/>
      <c r="CWA3" s="20"/>
      <c r="CWB3" s="20"/>
      <c r="CWC3" s="20"/>
      <c r="CWD3" s="20"/>
      <c r="CWE3" s="20"/>
      <c r="CWF3" s="20"/>
      <c r="CWG3" s="20"/>
      <c r="CWH3" s="20"/>
      <c r="CWI3" s="20"/>
      <c r="CWJ3" s="20"/>
      <c r="CWK3" s="20"/>
      <c r="CWL3" s="20"/>
      <c r="CWM3" s="20"/>
      <c r="CWN3" s="20"/>
      <c r="CWO3" s="20"/>
      <c r="CWP3" s="20"/>
      <c r="CWQ3" s="20"/>
      <c r="CWR3" s="20"/>
      <c r="CWS3" s="20"/>
      <c r="CWT3" s="20"/>
      <c r="CWU3" s="20"/>
      <c r="CWV3" s="20"/>
      <c r="CWW3" s="20"/>
      <c r="CWX3" s="20"/>
      <c r="CWY3" s="20"/>
      <c r="CWZ3" s="20"/>
      <c r="CXA3" s="20"/>
      <c r="CXB3" s="20"/>
      <c r="CXC3" s="20"/>
      <c r="CXD3" s="20"/>
      <c r="CXE3" s="20"/>
      <c r="CXF3" s="20"/>
      <c r="CXG3" s="20"/>
      <c r="CXH3" s="20"/>
      <c r="CXI3" s="20"/>
      <c r="CXJ3" s="20"/>
      <c r="CXK3" s="20"/>
      <c r="CXL3" s="20"/>
      <c r="CXM3" s="20"/>
      <c r="CXN3" s="20"/>
      <c r="CXO3" s="20"/>
      <c r="CXP3" s="20"/>
      <c r="CXQ3" s="20"/>
      <c r="CXR3" s="20"/>
      <c r="CXS3" s="20"/>
      <c r="CXT3" s="20"/>
      <c r="CXU3" s="20"/>
      <c r="CXV3" s="20"/>
      <c r="CXW3" s="20"/>
      <c r="CXX3" s="20"/>
      <c r="CXY3" s="20"/>
      <c r="CXZ3" s="20"/>
      <c r="CYA3" s="20"/>
      <c r="CYB3" s="20"/>
      <c r="CYC3" s="20"/>
      <c r="CYD3" s="20"/>
      <c r="CYE3" s="20"/>
      <c r="CYF3" s="20"/>
      <c r="CYG3" s="20"/>
      <c r="CYH3" s="20"/>
      <c r="CYI3" s="20"/>
      <c r="CYJ3" s="20"/>
      <c r="CYK3" s="20"/>
      <c r="CYL3" s="20"/>
      <c r="CYM3" s="20"/>
      <c r="CYN3" s="20"/>
      <c r="CYO3" s="20"/>
      <c r="CYP3" s="20"/>
      <c r="CYQ3" s="20"/>
      <c r="CYR3" s="20"/>
      <c r="CYS3" s="20"/>
      <c r="CYT3" s="20"/>
      <c r="CYU3" s="20"/>
      <c r="CYV3" s="20"/>
      <c r="CYW3" s="20"/>
      <c r="CYX3" s="20"/>
      <c r="CYY3" s="20"/>
      <c r="CYZ3" s="20"/>
      <c r="CZA3" s="20"/>
      <c r="CZB3" s="20"/>
      <c r="CZC3" s="20"/>
      <c r="CZD3" s="20"/>
      <c r="CZE3" s="20"/>
      <c r="CZF3" s="20"/>
      <c r="CZG3" s="20"/>
      <c r="CZH3" s="20"/>
      <c r="CZI3" s="20"/>
      <c r="CZJ3" s="20"/>
      <c r="CZK3" s="20"/>
      <c r="CZL3" s="20"/>
      <c r="CZM3" s="20"/>
      <c r="CZN3" s="20"/>
      <c r="CZO3" s="20"/>
      <c r="CZP3" s="20"/>
      <c r="CZQ3" s="20"/>
      <c r="CZR3" s="20"/>
      <c r="CZS3" s="20"/>
      <c r="CZT3" s="20"/>
      <c r="CZU3" s="20"/>
      <c r="CZV3" s="20"/>
      <c r="CZW3" s="20"/>
      <c r="CZX3" s="20"/>
      <c r="CZY3" s="20"/>
      <c r="CZZ3" s="20"/>
      <c r="DAA3" s="20"/>
      <c r="DAB3" s="20"/>
      <c r="DAC3" s="20"/>
      <c r="DAD3" s="20"/>
      <c r="DAE3" s="20"/>
      <c r="DAF3" s="20"/>
      <c r="DAG3" s="20"/>
      <c r="DAH3" s="20"/>
      <c r="DAI3" s="20"/>
      <c r="DAJ3" s="20"/>
      <c r="DAK3" s="20"/>
      <c r="DAL3" s="20"/>
      <c r="DAM3" s="20"/>
      <c r="DAN3" s="20"/>
      <c r="DAO3" s="20"/>
      <c r="DAP3" s="20"/>
      <c r="DAQ3" s="20"/>
      <c r="DAR3" s="20"/>
      <c r="DAS3" s="20"/>
      <c r="DAT3" s="20"/>
      <c r="DAU3" s="20"/>
      <c r="DAV3" s="20"/>
      <c r="DAW3" s="20"/>
      <c r="DAX3" s="20"/>
      <c r="DAY3" s="20"/>
      <c r="DAZ3" s="20"/>
      <c r="DBA3" s="20"/>
      <c r="DBB3" s="20"/>
      <c r="DBC3" s="20"/>
      <c r="DBD3" s="20"/>
      <c r="DBE3" s="20"/>
      <c r="DBF3" s="20"/>
      <c r="DBG3" s="20"/>
      <c r="DBH3" s="20"/>
      <c r="DBI3" s="20"/>
      <c r="DBJ3" s="20"/>
      <c r="DBK3" s="20"/>
      <c r="DBL3" s="20"/>
      <c r="DBM3" s="20"/>
      <c r="DBN3" s="20"/>
      <c r="DBO3" s="20"/>
      <c r="DBP3" s="20"/>
      <c r="DBQ3" s="20"/>
      <c r="DBR3" s="20"/>
      <c r="DBS3" s="20"/>
      <c r="DBT3" s="20"/>
      <c r="DBU3" s="20"/>
      <c r="DBV3" s="20"/>
      <c r="DBW3" s="20"/>
      <c r="DBX3" s="20"/>
      <c r="DBY3" s="20"/>
      <c r="DBZ3" s="20"/>
      <c r="DCA3" s="20"/>
      <c r="DCB3" s="20"/>
      <c r="DCC3" s="20"/>
      <c r="DCD3" s="20"/>
      <c r="DCE3" s="20"/>
      <c r="DCF3" s="20"/>
      <c r="DCG3" s="20"/>
      <c r="DCH3" s="20"/>
      <c r="DCI3" s="20"/>
      <c r="DCJ3" s="20"/>
      <c r="DCK3" s="20"/>
      <c r="DCL3" s="20"/>
      <c r="DCM3" s="20"/>
      <c r="DCN3" s="20"/>
      <c r="DCO3" s="20"/>
      <c r="DCP3" s="20"/>
      <c r="DCQ3" s="20"/>
      <c r="DCR3" s="20"/>
      <c r="DCS3" s="20"/>
      <c r="DCT3" s="20"/>
      <c r="DCU3" s="20"/>
      <c r="DCV3" s="20"/>
      <c r="DCW3" s="20"/>
      <c r="DCX3" s="20"/>
      <c r="DCY3" s="20"/>
      <c r="DCZ3" s="20"/>
      <c r="DDA3" s="20"/>
      <c r="DDB3" s="20"/>
      <c r="DDC3" s="20"/>
      <c r="DDD3" s="20"/>
      <c r="DDE3" s="20"/>
      <c r="DDF3" s="20"/>
      <c r="DDG3" s="20"/>
      <c r="DDH3" s="20"/>
      <c r="DDI3" s="20"/>
      <c r="DDJ3" s="20"/>
      <c r="DDK3" s="20"/>
      <c r="DDL3" s="20"/>
      <c r="DDM3" s="20"/>
      <c r="DDN3" s="20"/>
      <c r="DDO3" s="20"/>
      <c r="DDP3" s="20"/>
      <c r="DDQ3" s="20"/>
      <c r="DDR3" s="20"/>
      <c r="DDS3" s="20"/>
      <c r="DDT3" s="20"/>
      <c r="DDU3" s="20"/>
      <c r="DDV3" s="20"/>
      <c r="DDW3" s="20"/>
      <c r="DDX3" s="20"/>
      <c r="DDY3" s="20"/>
      <c r="DDZ3" s="20"/>
      <c r="DEA3" s="20"/>
      <c r="DEB3" s="20"/>
      <c r="DEC3" s="20"/>
      <c r="DED3" s="20"/>
      <c r="DEE3" s="20"/>
      <c r="DEF3" s="20"/>
      <c r="DEG3" s="20"/>
      <c r="DEH3" s="20"/>
      <c r="DEI3" s="20"/>
      <c r="DEJ3" s="20"/>
      <c r="DEK3" s="20"/>
      <c r="DEL3" s="20"/>
      <c r="DEM3" s="20"/>
      <c r="DEN3" s="20"/>
      <c r="DEO3" s="20"/>
      <c r="DEP3" s="20"/>
      <c r="DEQ3" s="20"/>
      <c r="DER3" s="20"/>
      <c r="DES3" s="20"/>
      <c r="DET3" s="20"/>
      <c r="DEU3" s="20"/>
      <c r="DEV3" s="20"/>
      <c r="DEW3" s="20"/>
      <c r="DEX3" s="20"/>
      <c r="DEY3" s="20"/>
      <c r="DEZ3" s="20"/>
      <c r="DFA3" s="20"/>
      <c r="DFB3" s="20"/>
      <c r="DFC3" s="20"/>
      <c r="DFD3" s="20"/>
      <c r="DFE3" s="20"/>
      <c r="DFF3" s="20"/>
      <c r="DFG3" s="20"/>
      <c r="DFH3" s="20"/>
      <c r="DFI3" s="20"/>
      <c r="DFJ3" s="20"/>
      <c r="DFK3" s="20"/>
      <c r="DFL3" s="20"/>
      <c r="DFM3" s="20"/>
      <c r="DFN3" s="20"/>
      <c r="DFO3" s="20"/>
      <c r="DFP3" s="20"/>
      <c r="DFQ3" s="20"/>
      <c r="DFR3" s="20"/>
      <c r="DFS3" s="20"/>
      <c r="DFT3" s="20"/>
      <c r="DFU3" s="20"/>
      <c r="DFV3" s="20"/>
      <c r="DFW3" s="20"/>
      <c r="DFX3" s="20"/>
      <c r="DFY3" s="20"/>
      <c r="DFZ3" s="20"/>
      <c r="DGA3" s="20"/>
      <c r="DGB3" s="20"/>
      <c r="DGC3" s="20"/>
      <c r="DGD3" s="20"/>
      <c r="DGE3" s="20"/>
      <c r="DGF3" s="20"/>
      <c r="DGG3" s="20"/>
      <c r="DGH3" s="20"/>
      <c r="DGI3" s="20"/>
      <c r="DGJ3" s="20"/>
      <c r="DGK3" s="20"/>
      <c r="DGL3" s="20"/>
      <c r="DGM3" s="20"/>
      <c r="DGN3" s="20"/>
      <c r="DGO3" s="20"/>
      <c r="DGP3" s="20"/>
      <c r="DGQ3" s="20"/>
      <c r="DGR3" s="20"/>
      <c r="DGS3" s="20"/>
      <c r="DGT3" s="20"/>
      <c r="DGU3" s="20"/>
      <c r="DGV3" s="20"/>
      <c r="DGW3" s="20"/>
      <c r="DGX3" s="20"/>
      <c r="DGY3" s="20"/>
      <c r="DGZ3" s="20"/>
      <c r="DHA3" s="20"/>
      <c r="DHB3" s="20"/>
      <c r="DHC3" s="20"/>
      <c r="DHD3" s="20"/>
      <c r="DHE3" s="20"/>
      <c r="DHF3" s="20"/>
      <c r="DHG3" s="20"/>
      <c r="DHH3" s="20"/>
      <c r="DHI3" s="20"/>
      <c r="DHJ3" s="20"/>
      <c r="DHK3" s="20"/>
      <c r="DHL3" s="20"/>
      <c r="DHM3" s="20"/>
      <c r="DHN3" s="20"/>
      <c r="DHO3" s="20"/>
      <c r="DHP3" s="20"/>
      <c r="DHQ3" s="20"/>
      <c r="DHR3" s="20"/>
      <c r="DHS3" s="20"/>
      <c r="DHT3" s="20"/>
      <c r="DHU3" s="20"/>
      <c r="DHV3" s="20"/>
      <c r="DHW3" s="20"/>
      <c r="DHX3" s="20"/>
      <c r="DHY3" s="20"/>
      <c r="DHZ3" s="20"/>
      <c r="DIA3" s="20"/>
      <c r="DIB3" s="20"/>
      <c r="DIC3" s="20"/>
      <c r="DID3" s="20"/>
      <c r="DIE3" s="20"/>
      <c r="DIF3" s="20"/>
      <c r="DIG3" s="20"/>
      <c r="DIH3" s="20"/>
      <c r="DII3" s="20"/>
      <c r="DIJ3" s="20"/>
      <c r="DIK3" s="20"/>
      <c r="DIL3" s="20"/>
      <c r="DIM3" s="20"/>
      <c r="DIN3" s="20"/>
      <c r="DIO3" s="20"/>
      <c r="DIP3" s="20"/>
      <c r="DIQ3" s="20"/>
      <c r="DIR3" s="20"/>
      <c r="DIS3" s="20"/>
      <c r="DIT3" s="20"/>
      <c r="DIU3" s="20"/>
      <c r="DIV3" s="20"/>
      <c r="DIW3" s="20"/>
      <c r="DIX3" s="20"/>
      <c r="DIY3" s="20"/>
      <c r="DIZ3" s="20"/>
      <c r="DJA3" s="20"/>
      <c r="DJB3" s="20"/>
      <c r="DJC3" s="20"/>
      <c r="DJD3" s="20"/>
      <c r="DJE3" s="20"/>
      <c r="DJF3" s="20"/>
      <c r="DJG3" s="20"/>
      <c r="DJH3" s="20"/>
      <c r="DJI3" s="20"/>
      <c r="DJJ3" s="20"/>
      <c r="DJK3" s="20"/>
      <c r="DJL3" s="20"/>
      <c r="DJM3" s="20"/>
      <c r="DJN3" s="20"/>
      <c r="DJO3" s="20"/>
      <c r="DJP3" s="20"/>
      <c r="DJQ3" s="20"/>
      <c r="DJR3" s="20"/>
      <c r="DJS3" s="20"/>
      <c r="DJT3" s="20"/>
      <c r="DJU3" s="20"/>
      <c r="DJV3" s="20"/>
      <c r="DJW3" s="20"/>
      <c r="DJX3" s="20"/>
      <c r="DJY3" s="20"/>
      <c r="DJZ3" s="20"/>
      <c r="DKA3" s="20"/>
      <c r="DKB3" s="20"/>
      <c r="DKC3" s="20"/>
      <c r="DKD3" s="20"/>
      <c r="DKE3" s="20"/>
      <c r="DKF3" s="20"/>
      <c r="DKG3" s="20"/>
      <c r="DKH3" s="20"/>
      <c r="DKI3" s="20"/>
      <c r="DKJ3" s="20"/>
      <c r="DKK3" s="20"/>
      <c r="DKL3" s="20"/>
      <c r="DKM3" s="20"/>
      <c r="DKN3" s="20"/>
      <c r="DKO3" s="20"/>
      <c r="DKP3" s="20"/>
      <c r="DKQ3" s="20"/>
      <c r="DKR3" s="20"/>
      <c r="DKS3" s="20"/>
      <c r="DKT3" s="20"/>
      <c r="DKU3" s="20"/>
      <c r="DKV3" s="20"/>
      <c r="DKW3" s="20"/>
      <c r="DKX3" s="20"/>
      <c r="DKY3" s="20"/>
      <c r="DKZ3" s="20"/>
      <c r="DLA3" s="20"/>
      <c r="DLB3" s="20"/>
      <c r="DLC3" s="20"/>
      <c r="DLD3" s="20"/>
      <c r="DLE3" s="20"/>
      <c r="DLF3" s="20"/>
      <c r="DLG3" s="20"/>
      <c r="DLH3" s="20"/>
      <c r="DLI3" s="20"/>
      <c r="DLJ3" s="20"/>
      <c r="DLK3" s="20"/>
      <c r="DLL3" s="20"/>
      <c r="DLM3" s="20"/>
      <c r="DLN3" s="20"/>
      <c r="DLO3" s="20"/>
      <c r="DLP3" s="20"/>
      <c r="DLQ3" s="20"/>
      <c r="DLR3" s="20"/>
      <c r="DLS3" s="20"/>
      <c r="DLT3" s="20"/>
      <c r="DLU3" s="20"/>
      <c r="DLV3" s="20"/>
      <c r="DLW3" s="20"/>
      <c r="DLX3" s="20"/>
      <c r="DLY3" s="20"/>
      <c r="DLZ3" s="20"/>
      <c r="DMA3" s="20"/>
      <c r="DMB3" s="20"/>
      <c r="DMC3" s="20"/>
      <c r="DMD3" s="20"/>
      <c r="DME3" s="20"/>
      <c r="DMF3" s="20"/>
      <c r="DMG3" s="20"/>
      <c r="DMH3" s="20"/>
      <c r="DMI3" s="20"/>
      <c r="DMJ3" s="20"/>
      <c r="DMK3" s="20"/>
      <c r="DML3" s="20"/>
      <c r="DMM3" s="20"/>
      <c r="DMN3" s="20"/>
      <c r="DMO3" s="20"/>
      <c r="DMP3" s="20"/>
      <c r="DMQ3" s="20"/>
      <c r="DMR3" s="20"/>
      <c r="DMS3" s="20"/>
      <c r="DMT3" s="20"/>
      <c r="DMU3" s="20"/>
      <c r="DMV3" s="20"/>
      <c r="DMW3" s="20"/>
      <c r="DMX3" s="20"/>
      <c r="DMY3" s="20"/>
      <c r="DMZ3" s="20"/>
      <c r="DNA3" s="20"/>
      <c r="DNB3" s="20"/>
      <c r="DNC3" s="20"/>
      <c r="DND3" s="20"/>
      <c r="DNE3" s="20"/>
      <c r="DNF3" s="20"/>
      <c r="DNG3" s="20"/>
      <c r="DNH3" s="20"/>
      <c r="DNI3" s="20"/>
      <c r="DNJ3" s="20"/>
      <c r="DNK3" s="20"/>
      <c r="DNL3" s="20"/>
      <c r="DNM3" s="20"/>
      <c r="DNN3" s="20"/>
      <c r="DNO3" s="20"/>
      <c r="DNP3" s="20"/>
      <c r="DNQ3" s="20"/>
      <c r="DNR3" s="20"/>
      <c r="DNS3" s="20"/>
      <c r="DNT3" s="20"/>
      <c r="DNU3" s="20"/>
      <c r="DNV3" s="20"/>
      <c r="DNW3" s="20"/>
      <c r="DNX3" s="20"/>
      <c r="DNY3" s="20"/>
      <c r="DNZ3" s="20"/>
      <c r="DOA3" s="20"/>
      <c r="DOB3" s="20"/>
      <c r="DOC3" s="20"/>
      <c r="DOD3" s="20"/>
      <c r="DOE3" s="20"/>
      <c r="DOF3" s="20"/>
      <c r="DOG3" s="20"/>
      <c r="DOH3" s="20"/>
      <c r="DOI3" s="20"/>
      <c r="DOJ3" s="20"/>
      <c r="DOK3" s="20"/>
      <c r="DOL3" s="20"/>
      <c r="DOM3" s="20"/>
      <c r="DON3" s="20"/>
      <c r="DOO3" s="20"/>
      <c r="DOP3" s="20"/>
      <c r="DOQ3" s="20"/>
      <c r="DOR3" s="20"/>
      <c r="DOS3" s="20"/>
      <c r="DOT3" s="20"/>
      <c r="DOU3" s="20"/>
      <c r="DOV3" s="20"/>
      <c r="DOW3" s="20"/>
      <c r="DOX3" s="20"/>
      <c r="DOY3" s="20"/>
      <c r="DOZ3" s="20"/>
      <c r="DPA3" s="20"/>
      <c r="DPB3" s="20"/>
      <c r="DPC3" s="20"/>
      <c r="DPD3" s="20"/>
      <c r="DPE3" s="20"/>
      <c r="DPF3" s="20"/>
      <c r="DPG3" s="20"/>
      <c r="DPH3" s="20"/>
      <c r="DPI3" s="20"/>
      <c r="DPJ3" s="20"/>
      <c r="DPK3" s="20"/>
      <c r="DPL3" s="20"/>
      <c r="DPM3" s="20"/>
      <c r="DPN3" s="20"/>
      <c r="DPO3" s="20"/>
      <c r="DPP3" s="20"/>
      <c r="DPQ3" s="20"/>
      <c r="DPR3" s="20"/>
      <c r="DPS3" s="20"/>
      <c r="DPT3" s="20"/>
      <c r="DPU3" s="20"/>
      <c r="DPV3" s="20"/>
      <c r="DPW3" s="20"/>
      <c r="DPX3" s="20"/>
      <c r="DPY3" s="20"/>
      <c r="DPZ3" s="20"/>
      <c r="DQA3" s="20"/>
      <c r="DQB3" s="20"/>
      <c r="DQC3" s="20"/>
      <c r="DQD3" s="20"/>
      <c r="DQE3" s="20"/>
      <c r="DQF3" s="20"/>
      <c r="DQG3" s="20"/>
      <c r="DQH3" s="20"/>
      <c r="DQI3" s="20"/>
      <c r="DQJ3" s="20"/>
      <c r="DQK3" s="20"/>
      <c r="DQL3" s="20"/>
      <c r="DQM3" s="20"/>
      <c r="DQN3" s="20"/>
      <c r="DQO3" s="20"/>
      <c r="DQP3" s="20"/>
      <c r="DQQ3" s="20"/>
      <c r="DQR3" s="20"/>
      <c r="DQS3" s="20"/>
      <c r="DQT3" s="20"/>
      <c r="DQU3" s="20"/>
      <c r="DQV3" s="20"/>
      <c r="DQW3" s="20"/>
      <c r="DQX3" s="20"/>
      <c r="DQY3" s="20"/>
      <c r="DQZ3" s="20"/>
      <c r="DRA3" s="20"/>
      <c r="DRB3" s="20"/>
      <c r="DRC3" s="20"/>
      <c r="DRD3" s="20"/>
      <c r="DRE3" s="20"/>
      <c r="DRF3" s="20"/>
      <c r="DRG3" s="20"/>
      <c r="DRH3" s="20"/>
      <c r="DRI3" s="20"/>
      <c r="DRJ3" s="20"/>
      <c r="DRK3" s="20"/>
      <c r="DRL3" s="20"/>
      <c r="DRM3" s="20"/>
      <c r="DRN3" s="20"/>
      <c r="DRO3" s="20"/>
      <c r="DRP3" s="20"/>
      <c r="DRQ3" s="20"/>
      <c r="DRR3" s="20"/>
      <c r="DRS3" s="20"/>
      <c r="DRT3" s="20"/>
      <c r="DRU3" s="20"/>
      <c r="DRV3" s="20"/>
      <c r="DRW3" s="20"/>
      <c r="DRX3" s="20"/>
      <c r="DRY3" s="20"/>
      <c r="DRZ3" s="20"/>
      <c r="DSA3" s="20"/>
      <c r="DSB3" s="20"/>
      <c r="DSC3" s="20"/>
      <c r="DSD3" s="20"/>
      <c r="DSE3" s="20"/>
      <c r="DSF3" s="20"/>
      <c r="DSG3" s="20"/>
      <c r="DSH3" s="20"/>
      <c r="DSI3" s="20"/>
      <c r="DSJ3" s="20"/>
      <c r="DSK3" s="20"/>
      <c r="DSL3" s="20"/>
      <c r="DSM3" s="20"/>
      <c r="DSN3" s="20"/>
      <c r="DSO3" s="20"/>
      <c r="DSP3" s="20"/>
      <c r="DSQ3" s="20"/>
      <c r="DSR3" s="20"/>
      <c r="DSS3" s="20"/>
      <c r="DST3" s="20"/>
      <c r="DSU3" s="20"/>
      <c r="DSV3" s="20"/>
      <c r="DSW3" s="20"/>
      <c r="DSX3" s="20"/>
      <c r="DSY3" s="20"/>
      <c r="DSZ3" s="20"/>
      <c r="DTA3" s="20"/>
      <c r="DTB3" s="20"/>
      <c r="DTC3" s="20"/>
      <c r="DTD3" s="20"/>
      <c r="DTE3" s="20"/>
      <c r="DTF3" s="20"/>
      <c r="DTG3" s="20"/>
      <c r="DTH3" s="20"/>
      <c r="DTI3" s="20"/>
      <c r="DTJ3" s="20"/>
      <c r="DTK3" s="20"/>
      <c r="DTL3" s="20"/>
      <c r="DTM3" s="20"/>
      <c r="DTN3" s="20"/>
      <c r="DTO3" s="20"/>
      <c r="DTP3" s="20"/>
      <c r="DTQ3" s="20"/>
      <c r="DTR3" s="20"/>
      <c r="DTS3" s="20"/>
      <c r="DTT3" s="20"/>
      <c r="DTU3" s="20"/>
      <c r="DTV3" s="20"/>
      <c r="DTW3" s="20"/>
      <c r="DTX3" s="20"/>
      <c r="DTY3" s="20"/>
      <c r="DTZ3" s="20"/>
      <c r="DUA3" s="20"/>
      <c r="DUB3" s="20"/>
      <c r="DUC3" s="20"/>
      <c r="DUD3" s="20"/>
      <c r="DUE3" s="20"/>
      <c r="DUF3" s="20"/>
      <c r="DUG3" s="20"/>
      <c r="DUH3" s="20"/>
      <c r="DUI3" s="20"/>
      <c r="DUJ3" s="20"/>
      <c r="DUK3" s="20"/>
      <c r="DUL3" s="20"/>
      <c r="DUM3" s="20"/>
      <c r="DUN3" s="20"/>
      <c r="DUO3" s="20"/>
      <c r="DUP3" s="20"/>
      <c r="DUQ3" s="20"/>
      <c r="DUR3" s="20"/>
      <c r="DUS3" s="20"/>
      <c r="DUT3" s="20"/>
      <c r="DUU3" s="20"/>
      <c r="DUV3" s="20"/>
      <c r="DUW3" s="20"/>
      <c r="DUX3" s="20"/>
      <c r="DUY3" s="20"/>
      <c r="DUZ3" s="20"/>
      <c r="DVA3" s="20"/>
      <c r="DVB3" s="20"/>
      <c r="DVC3" s="20"/>
      <c r="DVD3" s="20"/>
      <c r="DVE3" s="20"/>
      <c r="DVF3" s="20"/>
      <c r="DVG3" s="20"/>
      <c r="DVH3" s="20"/>
      <c r="DVI3" s="20"/>
      <c r="DVJ3" s="20"/>
      <c r="DVK3" s="20"/>
      <c r="DVL3" s="20"/>
      <c r="DVM3" s="20"/>
      <c r="DVN3" s="20"/>
      <c r="DVO3" s="20"/>
      <c r="DVP3" s="20"/>
      <c r="DVQ3" s="20"/>
      <c r="DVR3" s="20"/>
      <c r="DVS3" s="20"/>
      <c r="DVT3" s="20"/>
      <c r="DVU3" s="20"/>
      <c r="DVV3" s="20"/>
      <c r="DVW3" s="20"/>
      <c r="DVX3" s="20"/>
      <c r="DVY3" s="20"/>
      <c r="DVZ3" s="20"/>
      <c r="DWA3" s="20"/>
      <c r="DWB3" s="20"/>
      <c r="DWC3" s="20"/>
      <c r="DWD3" s="20"/>
      <c r="DWE3" s="20"/>
      <c r="DWF3" s="20"/>
      <c r="DWG3" s="20"/>
      <c r="DWH3" s="20"/>
      <c r="DWI3" s="20"/>
      <c r="DWJ3" s="20"/>
      <c r="DWK3" s="20"/>
      <c r="DWL3" s="20"/>
      <c r="DWM3" s="20"/>
      <c r="DWN3" s="20"/>
      <c r="DWO3" s="20"/>
      <c r="DWP3" s="20"/>
      <c r="DWQ3" s="20"/>
      <c r="DWR3" s="20"/>
      <c r="DWS3" s="20"/>
      <c r="DWT3" s="20"/>
      <c r="DWU3" s="20"/>
      <c r="DWV3" s="20"/>
      <c r="DWW3" s="20"/>
      <c r="DWX3" s="20"/>
      <c r="DWY3" s="20"/>
      <c r="DWZ3" s="20"/>
      <c r="DXA3" s="20"/>
      <c r="DXB3" s="20"/>
      <c r="DXC3" s="20"/>
      <c r="DXD3" s="20"/>
      <c r="DXE3" s="20"/>
      <c r="DXF3" s="20"/>
      <c r="DXG3" s="20"/>
      <c r="DXH3" s="20"/>
      <c r="DXI3" s="20"/>
      <c r="DXJ3" s="20"/>
      <c r="DXK3" s="20"/>
      <c r="DXL3" s="20"/>
      <c r="DXM3" s="20"/>
      <c r="DXN3" s="20"/>
      <c r="DXO3" s="20"/>
      <c r="DXP3" s="20"/>
      <c r="DXQ3" s="20"/>
      <c r="DXR3" s="20"/>
      <c r="DXS3" s="20"/>
      <c r="DXT3" s="20"/>
      <c r="DXU3" s="20"/>
      <c r="DXV3" s="20"/>
      <c r="DXW3" s="20"/>
      <c r="DXX3" s="20"/>
      <c r="DXY3" s="20"/>
      <c r="DXZ3" s="20"/>
      <c r="DYA3" s="20"/>
      <c r="DYB3" s="20"/>
      <c r="DYC3" s="20"/>
      <c r="DYD3" s="20"/>
      <c r="DYE3" s="20"/>
      <c r="DYF3" s="20"/>
      <c r="DYG3" s="20"/>
      <c r="DYH3" s="20"/>
      <c r="DYI3" s="20"/>
      <c r="DYJ3" s="20"/>
      <c r="DYK3" s="20"/>
      <c r="DYL3" s="20"/>
      <c r="DYM3" s="20"/>
      <c r="DYN3" s="20"/>
      <c r="DYO3" s="20"/>
      <c r="DYP3" s="20"/>
      <c r="DYQ3" s="20"/>
      <c r="DYR3" s="20"/>
      <c r="DYS3" s="20"/>
      <c r="DYT3" s="20"/>
      <c r="DYU3" s="20"/>
      <c r="DYV3" s="20"/>
      <c r="DYW3" s="20"/>
      <c r="DYX3" s="20"/>
      <c r="DYY3" s="20"/>
      <c r="DYZ3" s="20"/>
      <c r="DZA3" s="20"/>
      <c r="DZB3" s="20"/>
      <c r="DZC3" s="20"/>
      <c r="DZD3" s="20"/>
      <c r="DZE3" s="20"/>
      <c r="DZF3" s="20"/>
      <c r="DZG3" s="20"/>
      <c r="DZH3" s="20"/>
      <c r="DZI3" s="20"/>
      <c r="DZJ3" s="20"/>
      <c r="DZK3" s="20"/>
      <c r="DZL3" s="20"/>
      <c r="DZM3" s="20"/>
      <c r="DZN3" s="20"/>
      <c r="DZO3" s="20"/>
      <c r="DZP3" s="20"/>
      <c r="DZQ3" s="20"/>
      <c r="DZR3" s="20"/>
      <c r="DZS3" s="20"/>
      <c r="DZT3" s="20"/>
      <c r="DZU3" s="20"/>
      <c r="DZV3" s="20"/>
      <c r="DZW3" s="20"/>
      <c r="DZX3" s="20"/>
      <c r="DZY3" s="20"/>
      <c r="DZZ3" s="20"/>
      <c r="EAA3" s="20"/>
      <c r="EAB3" s="20"/>
      <c r="EAC3" s="20"/>
      <c r="EAD3" s="20"/>
      <c r="EAE3" s="20"/>
      <c r="EAF3" s="20"/>
      <c r="EAG3" s="20"/>
      <c r="EAH3" s="20"/>
      <c r="EAI3" s="20"/>
      <c r="EAJ3" s="20"/>
      <c r="EAK3" s="20"/>
      <c r="EAL3" s="20"/>
      <c r="EAM3" s="20"/>
      <c r="EAN3" s="20"/>
      <c r="EAO3" s="20"/>
      <c r="EAP3" s="20"/>
      <c r="EAQ3" s="20"/>
      <c r="EAR3" s="20"/>
      <c r="EAS3" s="20"/>
      <c r="EAT3" s="20"/>
      <c r="EAU3" s="20"/>
      <c r="EAV3" s="20"/>
      <c r="EAW3" s="20"/>
      <c r="EAX3" s="20"/>
      <c r="EAY3" s="20"/>
      <c r="EAZ3" s="20"/>
      <c r="EBA3" s="20"/>
      <c r="EBB3" s="20"/>
      <c r="EBC3" s="20"/>
      <c r="EBD3" s="20"/>
      <c r="EBE3" s="20"/>
      <c r="EBF3" s="20"/>
      <c r="EBG3" s="20"/>
      <c r="EBH3" s="20"/>
      <c r="EBI3" s="20"/>
      <c r="EBJ3" s="20"/>
      <c r="EBK3" s="20"/>
      <c r="EBL3" s="20"/>
      <c r="EBM3" s="20"/>
      <c r="EBN3" s="20"/>
      <c r="EBO3" s="20"/>
      <c r="EBP3" s="20"/>
      <c r="EBQ3" s="20"/>
      <c r="EBR3" s="20"/>
      <c r="EBS3" s="20"/>
      <c r="EBT3" s="20"/>
      <c r="EBU3" s="20"/>
      <c r="EBV3" s="20"/>
      <c r="EBW3" s="20"/>
      <c r="EBX3" s="20"/>
      <c r="EBY3" s="20"/>
      <c r="EBZ3" s="20"/>
      <c r="ECA3" s="20"/>
      <c r="ECB3" s="20"/>
      <c r="ECC3" s="20"/>
      <c r="ECD3" s="20"/>
      <c r="ECE3" s="20"/>
      <c r="ECF3" s="20"/>
      <c r="ECG3" s="20"/>
      <c r="ECH3" s="20"/>
      <c r="ECI3" s="20"/>
      <c r="ECJ3" s="20"/>
      <c r="ECK3" s="20"/>
      <c r="ECL3" s="20"/>
      <c r="ECM3" s="20"/>
      <c r="ECN3" s="20"/>
      <c r="ECO3" s="20"/>
      <c r="ECP3" s="20"/>
      <c r="ECQ3" s="20"/>
      <c r="ECR3" s="20"/>
      <c r="ECS3" s="20"/>
      <c r="ECT3" s="20"/>
      <c r="ECU3" s="20"/>
      <c r="ECV3" s="20"/>
      <c r="ECW3" s="20"/>
      <c r="ECX3" s="20"/>
      <c r="ECY3" s="20"/>
      <c r="ECZ3" s="20"/>
      <c r="EDA3" s="20"/>
      <c r="EDB3" s="20"/>
      <c r="EDC3" s="20"/>
      <c r="EDD3" s="20"/>
      <c r="EDE3" s="20"/>
      <c r="EDF3" s="20"/>
      <c r="EDG3" s="20"/>
      <c r="EDH3" s="20"/>
      <c r="EDI3" s="20"/>
      <c r="EDJ3" s="20"/>
      <c r="EDK3" s="20"/>
      <c r="EDL3" s="20"/>
      <c r="EDM3" s="20"/>
      <c r="EDN3" s="20"/>
      <c r="EDO3" s="20"/>
      <c r="EDP3" s="20"/>
      <c r="EDQ3" s="20"/>
      <c r="EDR3" s="20"/>
      <c r="EDS3" s="20"/>
      <c r="EDT3" s="20"/>
      <c r="EDU3" s="20"/>
      <c r="EDV3" s="20"/>
      <c r="EDW3" s="20"/>
      <c r="EDX3" s="20"/>
      <c r="EDY3" s="20"/>
      <c r="EDZ3" s="20"/>
      <c r="EEA3" s="20"/>
      <c r="EEB3" s="20"/>
      <c r="EEC3" s="20"/>
      <c r="EED3" s="20"/>
      <c r="EEE3" s="20"/>
      <c r="EEF3" s="20"/>
      <c r="EEG3" s="20"/>
      <c r="EEH3" s="20"/>
      <c r="EEI3" s="20"/>
      <c r="EEJ3" s="20"/>
      <c r="EEK3" s="20"/>
      <c r="EEL3" s="20"/>
      <c r="EEM3" s="20"/>
      <c r="EEN3" s="20"/>
      <c r="EEO3" s="20"/>
      <c r="EEP3" s="20"/>
      <c r="EEQ3" s="20"/>
      <c r="EER3" s="20"/>
      <c r="EES3" s="20"/>
      <c r="EET3" s="20"/>
      <c r="EEU3" s="20"/>
      <c r="EEV3" s="20"/>
      <c r="EEW3" s="20"/>
      <c r="EEX3" s="20"/>
      <c r="EEY3" s="20"/>
      <c r="EEZ3" s="20"/>
      <c r="EFA3" s="20"/>
      <c r="EFB3" s="20"/>
      <c r="EFC3" s="20"/>
      <c r="EFD3" s="20"/>
      <c r="EFE3" s="20"/>
      <c r="EFF3" s="20"/>
      <c r="EFG3" s="20"/>
      <c r="EFH3" s="20"/>
      <c r="EFI3" s="20"/>
      <c r="EFJ3" s="20"/>
      <c r="EFK3" s="20"/>
      <c r="EFL3" s="20"/>
      <c r="EFM3" s="20"/>
      <c r="EFN3" s="20"/>
      <c r="EFO3" s="20"/>
      <c r="EFP3" s="20"/>
      <c r="EFQ3" s="20"/>
      <c r="EFR3" s="20"/>
      <c r="EFS3" s="20"/>
      <c r="EFT3" s="20"/>
      <c r="EFU3" s="20"/>
      <c r="EFV3" s="20"/>
      <c r="EFW3" s="20"/>
      <c r="EFX3" s="20"/>
      <c r="EFY3" s="20"/>
      <c r="EFZ3" s="20"/>
      <c r="EGA3" s="20"/>
      <c r="EGB3" s="20"/>
      <c r="EGC3" s="20"/>
      <c r="EGD3" s="20"/>
      <c r="EGE3" s="20"/>
      <c r="EGF3" s="20"/>
      <c r="EGG3" s="20"/>
      <c r="EGH3" s="20"/>
      <c r="EGI3" s="20"/>
      <c r="EGJ3" s="20"/>
      <c r="EGK3" s="20"/>
      <c r="EGL3" s="20"/>
      <c r="EGM3" s="20"/>
      <c r="EGN3" s="20"/>
      <c r="EGO3" s="20"/>
      <c r="EGP3" s="20"/>
      <c r="EGQ3" s="20"/>
      <c r="EGR3" s="20"/>
      <c r="EGS3" s="20"/>
      <c r="EGT3" s="20"/>
      <c r="EGU3" s="20"/>
      <c r="EGV3" s="20"/>
      <c r="EGW3" s="20"/>
      <c r="EGX3" s="20"/>
      <c r="EGY3" s="20"/>
      <c r="EGZ3" s="20"/>
      <c r="EHA3" s="20"/>
      <c r="EHB3" s="20"/>
      <c r="EHC3" s="20"/>
      <c r="EHD3" s="20"/>
      <c r="EHE3" s="20"/>
      <c r="EHF3" s="20"/>
      <c r="EHG3" s="20"/>
      <c r="EHH3" s="20"/>
      <c r="EHI3" s="20"/>
      <c r="EHJ3" s="20"/>
      <c r="EHK3" s="20"/>
      <c r="EHL3" s="20"/>
      <c r="EHM3" s="20"/>
      <c r="EHN3" s="20"/>
      <c r="EHO3" s="20"/>
      <c r="EHP3" s="20"/>
      <c r="EHQ3" s="20"/>
      <c r="EHR3" s="20"/>
      <c r="EHS3" s="20"/>
      <c r="EHT3" s="20"/>
      <c r="EHU3" s="20"/>
      <c r="EHV3" s="20"/>
      <c r="EHW3" s="20"/>
      <c r="EHX3" s="20"/>
      <c r="EHY3" s="20"/>
      <c r="EHZ3" s="20"/>
      <c r="EIA3" s="20"/>
      <c r="EIB3" s="20"/>
      <c r="EIC3" s="20"/>
      <c r="EID3" s="20"/>
      <c r="EIE3" s="20"/>
      <c r="EIF3" s="20"/>
      <c r="EIG3" s="20"/>
      <c r="EIH3" s="20"/>
      <c r="EII3" s="20"/>
      <c r="EIJ3" s="20"/>
      <c r="EIK3" s="20"/>
      <c r="EIL3" s="20"/>
      <c r="EIM3" s="20"/>
      <c r="EIN3" s="20"/>
      <c r="EIO3" s="20"/>
      <c r="EIP3" s="20"/>
      <c r="EIQ3" s="20"/>
      <c r="EIR3" s="20"/>
      <c r="EIS3" s="20"/>
      <c r="EIT3" s="20"/>
      <c r="EIU3" s="20"/>
      <c r="EIV3" s="20"/>
      <c r="EIW3" s="20"/>
      <c r="EIX3" s="20"/>
      <c r="EIY3" s="20"/>
      <c r="EIZ3" s="20"/>
      <c r="EJA3" s="20"/>
      <c r="EJB3" s="20"/>
      <c r="EJC3" s="20"/>
      <c r="EJD3" s="20"/>
      <c r="EJE3" s="20"/>
      <c r="EJF3" s="20"/>
      <c r="EJG3" s="20"/>
      <c r="EJH3" s="20"/>
      <c r="EJI3" s="20"/>
      <c r="EJJ3" s="20"/>
      <c r="EJK3" s="20"/>
      <c r="EJL3" s="20"/>
      <c r="EJM3" s="20"/>
      <c r="EJN3" s="20"/>
      <c r="EJO3" s="20"/>
      <c r="EJP3" s="20"/>
      <c r="EJQ3" s="20"/>
      <c r="EJR3" s="20"/>
      <c r="EJS3" s="20"/>
      <c r="EJT3" s="20"/>
      <c r="EJU3" s="20"/>
      <c r="EJV3" s="20"/>
      <c r="EJW3" s="20"/>
      <c r="EJX3" s="20"/>
      <c r="EJY3" s="20"/>
      <c r="EJZ3" s="20"/>
      <c r="EKA3" s="20"/>
      <c r="EKB3" s="20"/>
      <c r="EKC3" s="20"/>
      <c r="EKD3" s="20"/>
      <c r="EKE3" s="20"/>
      <c r="EKF3" s="20"/>
      <c r="EKG3" s="20"/>
      <c r="EKH3" s="20"/>
      <c r="EKI3" s="20"/>
      <c r="EKJ3" s="20"/>
      <c r="EKK3" s="20"/>
      <c r="EKL3" s="20"/>
      <c r="EKM3" s="20"/>
      <c r="EKN3" s="20"/>
      <c r="EKO3" s="20"/>
      <c r="EKP3" s="20"/>
      <c r="EKQ3" s="20"/>
      <c r="EKR3" s="20"/>
      <c r="EKS3" s="20"/>
      <c r="EKT3" s="20"/>
      <c r="EKU3" s="20"/>
      <c r="EKV3" s="20"/>
      <c r="EKW3" s="20"/>
      <c r="EKX3" s="20"/>
      <c r="EKY3" s="20"/>
      <c r="EKZ3" s="20"/>
      <c r="ELA3" s="20"/>
      <c r="ELB3" s="20"/>
      <c r="ELC3" s="20"/>
      <c r="ELD3" s="20"/>
      <c r="ELE3" s="20"/>
      <c r="ELF3" s="20"/>
      <c r="ELG3" s="20"/>
      <c r="ELH3" s="20"/>
      <c r="ELI3" s="20"/>
      <c r="ELJ3" s="20"/>
      <c r="ELK3" s="20"/>
      <c r="ELL3" s="20"/>
      <c r="ELM3" s="20"/>
      <c r="ELN3" s="20"/>
      <c r="ELO3" s="20"/>
      <c r="ELP3" s="20"/>
      <c r="ELQ3" s="20"/>
      <c r="ELR3" s="20"/>
      <c r="ELS3" s="20"/>
      <c r="ELT3" s="20"/>
      <c r="ELU3" s="20"/>
      <c r="ELV3" s="20"/>
      <c r="ELW3" s="20"/>
      <c r="ELX3" s="20"/>
      <c r="ELY3" s="20"/>
      <c r="ELZ3" s="20"/>
      <c r="EMA3" s="20"/>
      <c r="EMB3" s="20"/>
      <c r="EMC3" s="20"/>
      <c r="EMD3" s="20"/>
      <c r="EME3" s="20"/>
      <c r="EMF3" s="20"/>
      <c r="EMG3" s="20"/>
      <c r="EMH3" s="20"/>
      <c r="EMI3" s="20"/>
      <c r="EMJ3" s="20"/>
      <c r="EMK3" s="20"/>
      <c r="EML3" s="20"/>
      <c r="EMM3" s="20"/>
      <c r="EMN3" s="20"/>
      <c r="EMO3" s="20"/>
      <c r="EMP3" s="20"/>
      <c r="EMQ3" s="20"/>
      <c r="EMR3" s="20"/>
      <c r="EMS3" s="20"/>
      <c r="EMT3" s="20"/>
      <c r="EMU3" s="20"/>
      <c r="EMV3" s="20"/>
      <c r="EMW3" s="20"/>
      <c r="EMX3" s="20"/>
      <c r="EMY3" s="20"/>
      <c r="EMZ3" s="20"/>
      <c r="ENA3" s="20"/>
      <c r="ENB3" s="20"/>
      <c r="ENC3" s="20"/>
      <c r="END3" s="20"/>
      <c r="ENE3" s="20"/>
      <c r="ENF3" s="20"/>
      <c r="ENG3" s="20"/>
      <c r="ENH3" s="20"/>
      <c r="ENI3" s="20"/>
      <c r="ENJ3" s="20"/>
      <c r="ENK3" s="20"/>
      <c r="ENL3" s="20"/>
      <c r="ENM3" s="20"/>
      <c r="ENN3" s="20"/>
      <c r="ENO3" s="20"/>
      <c r="ENP3" s="20"/>
      <c r="ENQ3" s="20"/>
      <c r="ENR3" s="20"/>
      <c r="ENS3" s="20"/>
      <c r="ENT3" s="20"/>
      <c r="ENU3" s="20"/>
      <c r="ENV3" s="20"/>
      <c r="ENW3" s="20"/>
      <c r="ENX3" s="20"/>
      <c r="ENY3" s="20"/>
      <c r="ENZ3" s="20"/>
      <c r="EOA3" s="20"/>
      <c r="EOB3" s="20"/>
      <c r="EOC3" s="20"/>
      <c r="EOD3" s="20"/>
      <c r="EOE3" s="20"/>
      <c r="EOF3" s="20"/>
      <c r="EOG3" s="20"/>
      <c r="EOH3" s="20"/>
      <c r="EOI3" s="20"/>
      <c r="EOJ3" s="20"/>
      <c r="EOK3" s="20"/>
      <c r="EOL3" s="20"/>
      <c r="EOM3" s="20"/>
      <c r="EON3" s="20"/>
      <c r="EOO3" s="20"/>
      <c r="EOP3" s="20"/>
      <c r="EOQ3" s="20"/>
      <c r="EOR3" s="20"/>
      <c r="EOS3" s="20"/>
      <c r="EOT3" s="20"/>
      <c r="EOU3" s="20"/>
      <c r="EOV3" s="20"/>
      <c r="EOW3" s="20"/>
      <c r="EOX3" s="20"/>
      <c r="EOY3" s="20"/>
      <c r="EOZ3" s="20"/>
      <c r="EPA3" s="20"/>
      <c r="EPB3" s="20"/>
      <c r="EPC3" s="20"/>
      <c r="EPD3" s="20"/>
      <c r="EPE3" s="20"/>
      <c r="EPF3" s="20"/>
      <c r="EPG3" s="20"/>
      <c r="EPH3" s="20"/>
      <c r="EPI3" s="20"/>
      <c r="EPJ3" s="20"/>
      <c r="EPK3" s="20"/>
      <c r="EPL3" s="20"/>
      <c r="EPM3" s="20"/>
      <c r="EPN3" s="20"/>
      <c r="EPO3" s="20"/>
      <c r="EPP3" s="20"/>
      <c r="EPQ3" s="20"/>
      <c r="EPR3" s="20"/>
      <c r="EPS3" s="20"/>
      <c r="EPT3" s="20"/>
      <c r="EPU3" s="20"/>
      <c r="EPV3" s="20"/>
      <c r="EPW3" s="20"/>
      <c r="EPX3" s="20"/>
      <c r="EPY3" s="20"/>
      <c r="EPZ3" s="20"/>
      <c r="EQA3" s="20"/>
      <c r="EQB3" s="20"/>
      <c r="EQC3" s="20"/>
      <c r="EQD3" s="20"/>
      <c r="EQE3" s="20"/>
      <c r="EQF3" s="20"/>
      <c r="EQG3" s="20"/>
      <c r="EQH3" s="20"/>
      <c r="EQI3" s="20"/>
      <c r="EQJ3" s="20"/>
      <c r="EQK3" s="20"/>
      <c r="EQL3" s="20"/>
      <c r="EQM3" s="20"/>
      <c r="EQN3" s="20"/>
      <c r="EQO3" s="20"/>
      <c r="EQP3" s="20"/>
      <c r="EQQ3" s="20"/>
      <c r="EQR3" s="20"/>
      <c r="EQS3" s="20"/>
      <c r="EQT3" s="20"/>
      <c r="EQU3" s="20"/>
      <c r="EQV3" s="20"/>
      <c r="EQW3" s="20"/>
      <c r="EQX3" s="20"/>
      <c r="EQY3" s="20"/>
      <c r="EQZ3" s="20"/>
      <c r="ERA3" s="20"/>
      <c r="ERB3" s="20"/>
      <c r="ERC3" s="20"/>
      <c r="ERD3" s="20"/>
      <c r="ERE3" s="20"/>
      <c r="ERF3" s="20"/>
      <c r="ERG3" s="20"/>
      <c r="ERH3" s="20"/>
      <c r="ERI3" s="20"/>
      <c r="ERJ3" s="20"/>
      <c r="ERK3" s="20"/>
      <c r="ERL3" s="20"/>
      <c r="ERM3" s="20"/>
      <c r="ERN3" s="20"/>
      <c r="ERO3" s="20"/>
      <c r="ERP3" s="20"/>
      <c r="ERQ3" s="20"/>
      <c r="ERR3" s="20"/>
      <c r="ERS3" s="20"/>
      <c r="ERT3" s="20"/>
      <c r="ERU3" s="20"/>
      <c r="ERV3" s="20"/>
      <c r="ERW3" s="20"/>
      <c r="ERX3" s="20"/>
      <c r="ERY3" s="20"/>
      <c r="ERZ3" s="20"/>
      <c r="ESA3" s="20"/>
      <c r="ESB3" s="20"/>
      <c r="ESC3" s="20"/>
      <c r="ESD3" s="20"/>
      <c r="ESE3" s="20"/>
      <c r="ESF3" s="20"/>
      <c r="ESG3" s="20"/>
      <c r="ESH3" s="20"/>
      <c r="ESI3" s="20"/>
      <c r="ESJ3" s="20"/>
      <c r="ESK3" s="20"/>
      <c r="ESL3" s="20"/>
      <c r="ESM3" s="20"/>
      <c r="ESN3" s="20"/>
      <c r="ESO3" s="20"/>
      <c r="ESP3" s="20"/>
      <c r="ESQ3" s="20"/>
      <c r="ESR3" s="20"/>
      <c r="ESS3" s="20"/>
      <c r="EST3" s="20"/>
      <c r="ESU3" s="20"/>
      <c r="ESV3" s="20"/>
      <c r="ESW3" s="20"/>
      <c r="ESX3" s="20"/>
      <c r="ESY3" s="20"/>
      <c r="ESZ3" s="20"/>
      <c r="ETA3" s="20"/>
      <c r="ETB3" s="20"/>
      <c r="ETC3" s="20"/>
      <c r="ETD3" s="20"/>
      <c r="ETE3" s="20"/>
      <c r="ETF3" s="20"/>
      <c r="ETG3" s="20"/>
      <c r="ETH3" s="20"/>
      <c r="ETI3" s="20"/>
      <c r="ETJ3" s="20"/>
      <c r="ETK3" s="20"/>
      <c r="ETL3" s="20"/>
      <c r="ETM3" s="20"/>
      <c r="ETN3" s="20"/>
      <c r="ETO3" s="20"/>
      <c r="ETP3" s="20"/>
      <c r="ETQ3" s="20"/>
      <c r="ETR3" s="20"/>
      <c r="ETS3" s="20"/>
      <c r="ETT3" s="20"/>
      <c r="ETU3" s="20"/>
      <c r="ETV3" s="20"/>
      <c r="ETW3" s="20"/>
      <c r="ETX3" s="20"/>
      <c r="ETY3" s="20"/>
      <c r="ETZ3" s="20"/>
      <c r="EUA3" s="20"/>
      <c r="EUB3" s="20"/>
      <c r="EUC3" s="20"/>
      <c r="EUD3" s="20"/>
      <c r="EUE3" s="20"/>
      <c r="EUF3" s="20"/>
      <c r="EUG3" s="20"/>
      <c r="EUH3" s="20"/>
      <c r="EUI3" s="20"/>
      <c r="EUJ3" s="20"/>
      <c r="EUK3" s="20"/>
      <c r="EUL3" s="20"/>
      <c r="EUM3" s="20"/>
      <c r="EUN3" s="20"/>
      <c r="EUO3" s="20"/>
      <c r="EUP3" s="20"/>
      <c r="EUQ3" s="20"/>
      <c r="EUR3" s="20"/>
      <c r="EUS3" s="20"/>
      <c r="EUT3" s="20"/>
      <c r="EUU3" s="20"/>
      <c r="EUV3" s="20"/>
      <c r="EUW3" s="20"/>
      <c r="EUX3" s="20"/>
      <c r="EUY3" s="20"/>
      <c r="EUZ3" s="20"/>
      <c r="EVA3" s="20"/>
      <c r="EVB3" s="20"/>
      <c r="EVC3" s="20"/>
      <c r="EVD3" s="20"/>
      <c r="EVE3" s="20"/>
      <c r="EVF3" s="20"/>
      <c r="EVG3" s="20"/>
      <c r="EVH3" s="20"/>
      <c r="EVI3" s="20"/>
      <c r="EVJ3" s="20"/>
      <c r="EVK3" s="20"/>
      <c r="EVL3" s="20"/>
      <c r="EVM3" s="20"/>
      <c r="EVN3" s="20"/>
      <c r="EVO3" s="20"/>
      <c r="EVP3" s="20"/>
      <c r="EVQ3" s="20"/>
      <c r="EVR3" s="20"/>
      <c r="EVS3" s="20"/>
      <c r="EVT3" s="20"/>
      <c r="EVU3" s="20"/>
      <c r="EVV3" s="20"/>
      <c r="EVW3" s="20"/>
      <c r="EVX3" s="20"/>
      <c r="EVY3" s="20"/>
      <c r="EVZ3" s="20"/>
      <c r="EWA3" s="20"/>
      <c r="EWB3" s="20"/>
      <c r="EWC3" s="20"/>
      <c r="EWD3" s="20"/>
      <c r="EWE3" s="20"/>
      <c r="EWF3" s="20"/>
      <c r="EWG3" s="20"/>
      <c r="EWH3" s="20"/>
      <c r="EWI3" s="20"/>
      <c r="EWJ3" s="20"/>
      <c r="EWK3" s="20"/>
      <c r="EWL3" s="20"/>
      <c r="EWM3" s="20"/>
      <c r="EWN3" s="20"/>
      <c r="EWO3" s="20"/>
      <c r="EWP3" s="20"/>
      <c r="EWQ3" s="20"/>
      <c r="EWR3" s="20"/>
      <c r="EWS3" s="20"/>
      <c r="EWT3" s="20"/>
      <c r="EWU3" s="20"/>
      <c r="EWV3" s="20"/>
      <c r="EWW3" s="20"/>
      <c r="EWX3" s="20"/>
      <c r="EWY3" s="20"/>
      <c r="EWZ3" s="20"/>
      <c r="EXA3" s="20"/>
      <c r="EXB3" s="20"/>
      <c r="EXC3" s="20"/>
      <c r="EXD3" s="20"/>
      <c r="EXE3" s="20"/>
      <c r="EXF3" s="20"/>
      <c r="EXG3" s="20"/>
      <c r="EXH3" s="20"/>
      <c r="EXI3" s="20"/>
      <c r="EXJ3" s="20"/>
      <c r="EXK3" s="20"/>
      <c r="EXL3" s="20"/>
      <c r="EXM3" s="20"/>
      <c r="EXN3" s="20"/>
      <c r="EXO3" s="20"/>
      <c r="EXP3" s="20"/>
      <c r="EXQ3" s="20"/>
      <c r="EXR3" s="20"/>
      <c r="EXS3" s="20"/>
      <c r="EXT3" s="20"/>
      <c r="EXU3" s="20"/>
      <c r="EXV3" s="20"/>
      <c r="EXW3" s="20"/>
      <c r="EXX3" s="20"/>
      <c r="EXY3" s="20"/>
      <c r="EXZ3" s="20"/>
      <c r="EYA3" s="20"/>
      <c r="EYB3" s="20"/>
      <c r="EYC3" s="20"/>
      <c r="EYD3" s="20"/>
      <c r="EYE3" s="20"/>
      <c r="EYF3" s="20"/>
      <c r="EYG3" s="20"/>
      <c r="EYH3" s="20"/>
      <c r="EYI3" s="20"/>
      <c r="EYJ3" s="20"/>
      <c r="EYK3" s="20"/>
      <c r="EYL3" s="20"/>
      <c r="EYM3" s="20"/>
      <c r="EYN3" s="20"/>
      <c r="EYO3" s="20"/>
      <c r="EYP3" s="20"/>
      <c r="EYQ3" s="20"/>
      <c r="EYR3" s="20"/>
      <c r="EYS3" s="20"/>
      <c r="EYT3" s="20"/>
      <c r="EYU3" s="20"/>
      <c r="EYV3" s="20"/>
      <c r="EYW3" s="20"/>
      <c r="EYX3" s="20"/>
      <c r="EYY3" s="20"/>
      <c r="EYZ3" s="20"/>
      <c r="EZA3" s="20"/>
      <c r="EZB3" s="20"/>
      <c r="EZC3" s="20"/>
      <c r="EZD3" s="20"/>
      <c r="EZE3" s="20"/>
      <c r="EZF3" s="20"/>
      <c r="EZG3" s="20"/>
      <c r="EZH3" s="20"/>
      <c r="EZI3" s="20"/>
      <c r="EZJ3" s="20"/>
      <c r="EZK3" s="20"/>
      <c r="EZL3" s="20"/>
      <c r="EZM3" s="20"/>
      <c r="EZN3" s="20"/>
      <c r="EZO3" s="20"/>
      <c r="EZP3" s="20"/>
      <c r="EZQ3" s="20"/>
      <c r="EZR3" s="20"/>
      <c r="EZS3" s="20"/>
      <c r="EZT3" s="20"/>
      <c r="EZU3" s="20"/>
      <c r="EZV3" s="20"/>
      <c r="EZW3" s="20"/>
      <c r="EZX3" s="20"/>
      <c r="EZY3" s="20"/>
      <c r="EZZ3" s="20"/>
      <c r="FAA3" s="20"/>
      <c r="FAB3" s="20"/>
      <c r="FAC3" s="20"/>
      <c r="FAD3" s="20"/>
      <c r="FAE3" s="20"/>
      <c r="FAF3" s="20"/>
      <c r="FAG3" s="20"/>
      <c r="FAH3" s="20"/>
      <c r="FAI3" s="20"/>
      <c r="FAJ3" s="20"/>
      <c r="FAK3" s="20"/>
      <c r="FAL3" s="20"/>
      <c r="FAM3" s="20"/>
      <c r="FAN3" s="20"/>
      <c r="FAO3" s="20"/>
      <c r="FAP3" s="20"/>
      <c r="FAQ3" s="20"/>
      <c r="FAR3" s="20"/>
      <c r="FAS3" s="20"/>
      <c r="FAT3" s="20"/>
      <c r="FAU3" s="20"/>
      <c r="FAV3" s="20"/>
      <c r="FAW3" s="20"/>
      <c r="FAX3" s="20"/>
      <c r="FAY3" s="20"/>
      <c r="FAZ3" s="20"/>
      <c r="FBA3" s="20"/>
      <c r="FBB3" s="20"/>
      <c r="FBC3" s="20"/>
      <c r="FBD3" s="20"/>
      <c r="FBE3" s="20"/>
      <c r="FBF3" s="20"/>
      <c r="FBG3" s="20"/>
      <c r="FBH3" s="20"/>
      <c r="FBI3" s="20"/>
      <c r="FBJ3" s="20"/>
      <c r="FBK3" s="20"/>
      <c r="FBL3" s="20"/>
      <c r="FBM3" s="20"/>
      <c r="FBN3" s="20"/>
      <c r="FBO3" s="20"/>
      <c r="FBP3" s="20"/>
      <c r="FBQ3" s="20"/>
      <c r="FBR3" s="20"/>
      <c r="FBS3" s="20"/>
      <c r="FBT3" s="20"/>
      <c r="FBU3" s="20"/>
      <c r="FBV3" s="20"/>
      <c r="FBW3" s="20"/>
      <c r="FBX3" s="20"/>
      <c r="FBY3" s="20"/>
      <c r="FBZ3" s="20"/>
      <c r="FCA3" s="20"/>
      <c r="FCB3" s="20"/>
      <c r="FCC3" s="20"/>
      <c r="FCD3" s="20"/>
      <c r="FCE3" s="20"/>
      <c r="FCF3" s="20"/>
      <c r="FCG3" s="20"/>
      <c r="FCH3" s="20"/>
      <c r="FCI3" s="20"/>
      <c r="FCJ3" s="20"/>
      <c r="FCK3" s="20"/>
      <c r="FCL3" s="20"/>
      <c r="FCM3" s="20"/>
      <c r="FCN3" s="20"/>
      <c r="FCO3" s="20"/>
      <c r="FCP3" s="20"/>
      <c r="FCQ3" s="20"/>
      <c r="FCR3" s="20"/>
      <c r="FCS3" s="20"/>
      <c r="FCT3" s="20"/>
      <c r="FCU3" s="20"/>
      <c r="FCV3" s="20"/>
      <c r="FCW3" s="20"/>
      <c r="FCX3" s="20"/>
      <c r="FCY3" s="20"/>
      <c r="FCZ3" s="20"/>
      <c r="FDA3" s="20"/>
      <c r="FDB3" s="20"/>
      <c r="FDC3" s="20"/>
      <c r="FDD3" s="20"/>
      <c r="FDE3" s="20"/>
      <c r="FDF3" s="20"/>
      <c r="FDG3" s="20"/>
      <c r="FDH3" s="20"/>
      <c r="FDI3" s="20"/>
      <c r="FDJ3" s="20"/>
      <c r="FDK3" s="20"/>
      <c r="FDL3" s="20"/>
      <c r="FDM3" s="20"/>
      <c r="FDN3" s="20"/>
      <c r="FDO3" s="20"/>
      <c r="FDP3" s="20"/>
      <c r="FDQ3" s="20"/>
      <c r="FDR3" s="20"/>
      <c r="FDS3" s="20"/>
      <c r="FDT3" s="20"/>
      <c r="FDU3" s="20"/>
      <c r="FDV3" s="20"/>
      <c r="FDW3" s="20"/>
      <c r="FDX3" s="20"/>
      <c r="FDY3" s="20"/>
      <c r="FDZ3" s="20"/>
      <c r="FEA3" s="20"/>
      <c r="FEB3" s="20"/>
      <c r="FEC3" s="20"/>
      <c r="FED3" s="20"/>
      <c r="FEE3" s="20"/>
      <c r="FEF3" s="20"/>
      <c r="FEG3" s="20"/>
      <c r="FEH3" s="20"/>
      <c r="FEI3" s="20"/>
      <c r="FEJ3" s="20"/>
      <c r="FEK3" s="20"/>
      <c r="FEL3" s="20"/>
      <c r="FEM3" s="20"/>
      <c r="FEN3" s="20"/>
      <c r="FEO3" s="20"/>
      <c r="FEP3" s="20"/>
      <c r="FEQ3" s="20"/>
      <c r="FER3" s="20"/>
      <c r="FES3" s="20"/>
      <c r="FET3" s="20"/>
      <c r="FEU3" s="20"/>
      <c r="FEV3" s="20"/>
      <c r="FEW3" s="20"/>
      <c r="FEX3" s="20"/>
      <c r="FEY3" s="20"/>
      <c r="FEZ3" s="20"/>
      <c r="FFA3" s="20"/>
      <c r="FFB3" s="20"/>
      <c r="FFC3" s="20"/>
      <c r="FFD3" s="20"/>
      <c r="FFE3" s="20"/>
      <c r="FFF3" s="20"/>
      <c r="FFG3" s="20"/>
      <c r="FFH3" s="20"/>
      <c r="FFI3" s="20"/>
      <c r="FFJ3" s="20"/>
      <c r="FFK3" s="20"/>
      <c r="FFL3" s="20"/>
      <c r="FFM3" s="20"/>
      <c r="FFN3" s="20"/>
      <c r="FFO3" s="20"/>
      <c r="FFP3" s="20"/>
      <c r="FFQ3" s="20"/>
      <c r="FFR3" s="20"/>
      <c r="FFS3" s="20"/>
      <c r="FFT3" s="20"/>
      <c r="FFU3" s="20"/>
      <c r="FFV3" s="20"/>
      <c r="FFW3" s="20"/>
      <c r="FFX3" s="20"/>
      <c r="FFY3" s="20"/>
      <c r="FFZ3" s="20"/>
      <c r="FGA3" s="20"/>
      <c r="FGB3" s="20"/>
      <c r="FGC3" s="20"/>
      <c r="FGD3" s="20"/>
      <c r="FGE3" s="20"/>
      <c r="FGF3" s="20"/>
      <c r="FGG3" s="20"/>
      <c r="FGH3" s="20"/>
      <c r="FGI3" s="20"/>
      <c r="FGJ3" s="20"/>
      <c r="FGK3" s="20"/>
      <c r="FGL3" s="20"/>
      <c r="FGM3" s="20"/>
      <c r="FGN3" s="20"/>
      <c r="FGO3" s="20"/>
      <c r="FGP3" s="20"/>
      <c r="FGQ3" s="20"/>
      <c r="FGR3" s="20"/>
      <c r="FGS3" s="20"/>
      <c r="FGT3" s="20"/>
      <c r="FGU3" s="20"/>
      <c r="FGV3" s="20"/>
      <c r="FGW3" s="20"/>
      <c r="FGX3" s="20"/>
      <c r="FGY3" s="20"/>
      <c r="FGZ3" s="20"/>
      <c r="FHA3" s="20"/>
      <c r="FHB3" s="20"/>
      <c r="FHC3" s="20"/>
      <c r="FHD3" s="20"/>
      <c r="FHE3" s="20"/>
      <c r="FHF3" s="20"/>
      <c r="FHG3" s="20"/>
      <c r="FHH3" s="20"/>
      <c r="FHI3" s="20"/>
      <c r="FHJ3" s="20"/>
      <c r="FHK3" s="20"/>
      <c r="FHL3" s="20"/>
      <c r="FHM3" s="20"/>
      <c r="FHN3" s="20"/>
      <c r="FHO3" s="20"/>
      <c r="FHP3" s="20"/>
      <c r="FHQ3" s="20"/>
      <c r="FHR3" s="20"/>
      <c r="FHS3" s="20"/>
      <c r="FHT3" s="20"/>
      <c r="FHU3" s="20"/>
      <c r="FHV3" s="20"/>
      <c r="FHW3" s="20"/>
      <c r="FHX3" s="20"/>
      <c r="FHY3" s="20"/>
      <c r="FHZ3" s="20"/>
      <c r="FIA3" s="20"/>
      <c r="FIB3" s="20"/>
      <c r="FIC3" s="20"/>
      <c r="FID3" s="20"/>
      <c r="FIE3" s="20"/>
      <c r="FIF3" s="20"/>
      <c r="FIG3" s="20"/>
      <c r="FIH3" s="20"/>
      <c r="FII3" s="20"/>
      <c r="FIJ3" s="20"/>
      <c r="FIK3" s="20"/>
      <c r="FIL3" s="20"/>
      <c r="FIM3" s="20"/>
      <c r="FIN3" s="20"/>
      <c r="FIO3" s="20"/>
      <c r="FIP3" s="20"/>
      <c r="FIQ3" s="20"/>
      <c r="FIR3" s="20"/>
      <c r="FIS3" s="20"/>
      <c r="FIT3" s="20"/>
      <c r="FIU3" s="20"/>
      <c r="FIV3" s="20"/>
      <c r="FIW3" s="20"/>
      <c r="FIX3" s="20"/>
      <c r="FIY3" s="20"/>
      <c r="FIZ3" s="20"/>
      <c r="FJA3" s="20"/>
      <c r="FJB3" s="20"/>
      <c r="FJC3" s="20"/>
      <c r="FJD3" s="20"/>
      <c r="FJE3" s="20"/>
      <c r="FJF3" s="20"/>
      <c r="FJG3" s="20"/>
      <c r="FJH3" s="20"/>
      <c r="FJI3" s="20"/>
      <c r="FJJ3" s="20"/>
      <c r="FJK3" s="20"/>
      <c r="FJL3" s="20"/>
      <c r="FJM3" s="20"/>
      <c r="FJN3" s="20"/>
      <c r="FJO3" s="20"/>
      <c r="FJP3" s="20"/>
      <c r="FJQ3" s="20"/>
      <c r="FJR3" s="20"/>
      <c r="FJS3" s="20"/>
      <c r="FJT3" s="20"/>
      <c r="FJU3" s="20"/>
      <c r="FJV3" s="20"/>
      <c r="FJW3" s="20"/>
      <c r="FJX3" s="20"/>
      <c r="FJY3" s="20"/>
      <c r="FJZ3" s="20"/>
      <c r="FKA3" s="20"/>
      <c r="FKB3" s="20"/>
      <c r="FKC3" s="20"/>
      <c r="FKD3" s="20"/>
      <c r="FKE3" s="20"/>
      <c r="FKF3" s="20"/>
      <c r="FKG3" s="20"/>
      <c r="FKH3" s="20"/>
      <c r="FKI3" s="20"/>
      <c r="FKJ3" s="20"/>
      <c r="FKK3" s="20"/>
      <c r="FKL3" s="20"/>
      <c r="FKM3" s="20"/>
      <c r="FKN3" s="20"/>
      <c r="FKO3" s="20"/>
      <c r="FKP3" s="20"/>
      <c r="FKQ3" s="20"/>
      <c r="FKR3" s="20"/>
      <c r="FKS3" s="20"/>
      <c r="FKT3" s="20"/>
      <c r="FKU3" s="20"/>
      <c r="FKV3" s="20"/>
      <c r="FKW3" s="20"/>
      <c r="FKX3" s="20"/>
      <c r="FKY3" s="20"/>
      <c r="FKZ3" s="20"/>
      <c r="FLA3" s="20"/>
      <c r="FLB3" s="20"/>
      <c r="FLC3" s="20"/>
      <c r="FLD3" s="20"/>
      <c r="FLE3" s="20"/>
      <c r="FLF3" s="20"/>
      <c r="FLG3" s="20"/>
      <c r="FLH3" s="20"/>
      <c r="FLI3" s="20"/>
      <c r="FLJ3" s="20"/>
      <c r="FLK3" s="20"/>
      <c r="FLL3" s="20"/>
      <c r="FLM3" s="20"/>
      <c r="FLN3" s="20"/>
      <c r="FLO3" s="20"/>
      <c r="FLP3" s="20"/>
      <c r="FLQ3" s="20"/>
      <c r="FLR3" s="20"/>
      <c r="FLS3" s="20"/>
      <c r="FLT3" s="20"/>
      <c r="FLU3" s="20"/>
      <c r="FLV3" s="20"/>
      <c r="FLW3" s="20"/>
      <c r="FLX3" s="20"/>
      <c r="FLY3" s="20"/>
      <c r="FLZ3" s="20"/>
      <c r="FMA3" s="20"/>
      <c r="FMB3" s="20"/>
      <c r="FMC3" s="20"/>
      <c r="FMD3" s="20"/>
      <c r="FME3" s="20"/>
      <c r="FMF3" s="20"/>
      <c r="FMG3" s="20"/>
      <c r="FMH3" s="20"/>
      <c r="FMI3" s="20"/>
      <c r="FMJ3" s="20"/>
      <c r="FMK3" s="20"/>
      <c r="FML3" s="20"/>
      <c r="FMM3" s="20"/>
      <c r="FMN3" s="20"/>
      <c r="FMO3" s="20"/>
      <c r="FMP3" s="20"/>
      <c r="FMQ3" s="20"/>
      <c r="FMR3" s="20"/>
      <c r="FMS3" s="20"/>
      <c r="FMT3" s="20"/>
      <c r="FMU3" s="20"/>
      <c r="FMV3" s="20"/>
      <c r="FMW3" s="20"/>
      <c r="FMX3" s="20"/>
      <c r="FMY3" s="20"/>
      <c r="FMZ3" s="20"/>
      <c r="FNA3" s="20"/>
      <c r="FNB3" s="20"/>
      <c r="FNC3" s="20"/>
      <c r="FND3" s="20"/>
      <c r="FNE3" s="20"/>
      <c r="FNF3" s="20"/>
      <c r="FNG3" s="20"/>
      <c r="FNH3" s="20"/>
      <c r="FNI3" s="20"/>
      <c r="FNJ3" s="20"/>
      <c r="FNK3" s="20"/>
      <c r="FNL3" s="20"/>
      <c r="FNM3" s="20"/>
      <c r="FNN3" s="20"/>
      <c r="FNO3" s="20"/>
      <c r="FNP3" s="20"/>
      <c r="FNQ3" s="20"/>
      <c r="FNR3" s="20"/>
      <c r="FNS3" s="20"/>
      <c r="FNT3" s="20"/>
      <c r="FNU3" s="20"/>
      <c r="FNV3" s="20"/>
      <c r="FNW3" s="20"/>
      <c r="FNX3" s="20"/>
      <c r="FNY3" s="20"/>
      <c r="FNZ3" s="20"/>
      <c r="FOA3" s="20"/>
      <c r="FOB3" s="20"/>
      <c r="FOC3" s="20"/>
      <c r="FOD3" s="20"/>
      <c r="FOE3" s="20"/>
      <c r="FOF3" s="20"/>
      <c r="FOG3" s="20"/>
      <c r="FOH3" s="20"/>
      <c r="FOI3" s="20"/>
      <c r="FOJ3" s="20"/>
      <c r="FOK3" s="20"/>
      <c r="FOL3" s="20"/>
      <c r="FOM3" s="20"/>
      <c r="FON3" s="20"/>
      <c r="FOO3" s="20"/>
      <c r="FOP3" s="20"/>
      <c r="FOQ3" s="20"/>
      <c r="FOR3" s="20"/>
      <c r="FOS3" s="20"/>
      <c r="FOT3" s="20"/>
      <c r="FOU3" s="20"/>
      <c r="FOV3" s="20"/>
      <c r="FOW3" s="20"/>
      <c r="FOX3" s="20"/>
      <c r="FOY3" s="20"/>
      <c r="FOZ3" s="20"/>
      <c r="FPA3" s="20"/>
      <c r="FPB3" s="20"/>
      <c r="FPC3" s="20"/>
      <c r="FPD3" s="20"/>
      <c r="FPE3" s="20"/>
      <c r="FPF3" s="20"/>
      <c r="FPG3" s="20"/>
      <c r="FPH3" s="20"/>
      <c r="FPI3" s="20"/>
      <c r="FPJ3" s="20"/>
      <c r="FPK3" s="20"/>
      <c r="FPL3" s="20"/>
      <c r="FPM3" s="20"/>
      <c r="FPN3" s="20"/>
      <c r="FPO3" s="20"/>
      <c r="FPP3" s="20"/>
      <c r="FPQ3" s="20"/>
      <c r="FPR3" s="20"/>
      <c r="FPS3" s="20"/>
      <c r="FPT3" s="20"/>
      <c r="FPU3" s="20"/>
      <c r="FPV3" s="20"/>
      <c r="FPW3" s="20"/>
      <c r="FPX3" s="20"/>
      <c r="FPY3" s="20"/>
      <c r="FPZ3" s="20"/>
      <c r="FQA3" s="20"/>
      <c r="FQB3" s="20"/>
      <c r="FQC3" s="20"/>
      <c r="FQD3" s="20"/>
      <c r="FQE3" s="20"/>
      <c r="FQF3" s="20"/>
      <c r="FQG3" s="20"/>
      <c r="FQH3" s="20"/>
      <c r="FQI3" s="20"/>
      <c r="FQJ3" s="20"/>
      <c r="FQK3" s="20"/>
      <c r="FQL3" s="20"/>
      <c r="FQM3" s="20"/>
      <c r="FQN3" s="20"/>
      <c r="FQO3" s="20"/>
      <c r="FQP3" s="20"/>
      <c r="FQQ3" s="20"/>
      <c r="FQR3" s="20"/>
      <c r="FQS3" s="20"/>
      <c r="FQT3" s="20"/>
      <c r="FQU3" s="20"/>
      <c r="FQV3" s="20"/>
      <c r="FQW3" s="20"/>
      <c r="FQX3" s="20"/>
      <c r="FQY3" s="20"/>
      <c r="FQZ3" s="20"/>
      <c r="FRA3" s="20"/>
      <c r="FRB3" s="20"/>
      <c r="FRC3" s="20"/>
      <c r="FRD3" s="20"/>
      <c r="FRE3" s="20"/>
      <c r="FRF3" s="20"/>
      <c r="FRG3" s="20"/>
      <c r="FRH3" s="20"/>
      <c r="FRI3" s="20"/>
      <c r="FRJ3" s="20"/>
      <c r="FRK3" s="20"/>
      <c r="FRL3" s="20"/>
      <c r="FRM3" s="20"/>
      <c r="FRN3" s="20"/>
      <c r="FRO3" s="20"/>
      <c r="FRP3" s="20"/>
      <c r="FRQ3" s="20"/>
      <c r="FRR3" s="20"/>
      <c r="FRS3" s="20"/>
      <c r="FRT3" s="20"/>
      <c r="FRU3" s="20"/>
      <c r="FRV3" s="20"/>
      <c r="FRW3" s="20"/>
      <c r="FRX3" s="20"/>
      <c r="FRY3" s="20"/>
      <c r="FRZ3" s="20"/>
      <c r="FSA3" s="20"/>
      <c r="FSB3" s="20"/>
      <c r="FSC3" s="20"/>
      <c r="FSD3" s="20"/>
      <c r="FSE3" s="20"/>
      <c r="FSF3" s="20"/>
      <c r="FSG3" s="20"/>
      <c r="FSH3" s="20"/>
      <c r="FSI3" s="20"/>
      <c r="FSJ3" s="20"/>
      <c r="FSK3" s="20"/>
      <c r="FSL3" s="20"/>
      <c r="FSM3" s="20"/>
      <c r="FSN3" s="20"/>
      <c r="FSO3" s="20"/>
      <c r="FSP3" s="20"/>
      <c r="FSQ3" s="20"/>
      <c r="FSR3" s="20"/>
      <c r="FSS3" s="20"/>
      <c r="FST3" s="20"/>
      <c r="FSU3" s="20"/>
      <c r="FSV3" s="20"/>
      <c r="FSW3" s="20"/>
      <c r="FSX3" s="20"/>
      <c r="FSY3" s="20"/>
      <c r="FSZ3" s="20"/>
      <c r="FTA3" s="20"/>
      <c r="FTB3" s="20"/>
      <c r="FTC3" s="20"/>
      <c r="FTD3" s="20"/>
      <c r="FTE3" s="20"/>
      <c r="FTF3" s="20"/>
      <c r="FTG3" s="20"/>
      <c r="FTH3" s="20"/>
      <c r="FTI3" s="20"/>
      <c r="FTJ3" s="20"/>
      <c r="FTK3" s="20"/>
      <c r="FTL3" s="20"/>
      <c r="FTM3" s="20"/>
      <c r="FTN3" s="20"/>
      <c r="FTO3" s="20"/>
      <c r="FTP3" s="20"/>
      <c r="FTQ3" s="20"/>
      <c r="FTR3" s="20"/>
      <c r="FTS3" s="20"/>
      <c r="FTT3" s="20"/>
      <c r="FTU3" s="20"/>
      <c r="FTV3" s="20"/>
      <c r="FTW3" s="20"/>
      <c r="FTX3" s="20"/>
      <c r="FTY3" s="20"/>
      <c r="FTZ3" s="20"/>
      <c r="FUA3" s="20"/>
      <c r="FUB3" s="20"/>
      <c r="FUC3" s="20"/>
      <c r="FUD3" s="20"/>
      <c r="FUE3" s="20"/>
      <c r="FUF3" s="20"/>
      <c r="FUG3" s="20"/>
      <c r="FUH3" s="20"/>
      <c r="FUI3" s="20"/>
      <c r="FUJ3" s="20"/>
      <c r="FUK3" s="20"/>
      <c r="FUL3" s="20"/>
      <c r="FUM3" s="20"/>
      <c r="FUN3" s="20"/>
      <c r="FUO3" s="20"/>
      <c r="FUP3" s="20"/>
      <c r="FUQ3" s="20"/>
      <c r="FUR3" s="20"/>
      <c r="FUS3" s="20"/>
      <c r="FUT3" s="20"/>
      <c r="FUU3" s="20"/>
      <c r="FUV3" s="20"/>
      <c r="FUW3" s="20"/>
      <c r="FUX3" s="20"/>
      <c r="FUY3" s="20"/>
      <c r="FUZ3" s="20"/>
      <c r="FVA3" s="20"/>
      <c r="FVB3" s="20"/>
      <c r="FVC3" s="20"/>
      <c r="FVD3" s="20"/>
      <c r="FVE3" s="20"/>
      <c r="FVF3" s="20"/>
      <c r="FVG3" s="20"/>
      <c r="FVH3" s="20"/>
      <c r="FVI3" s="20"/>
      <c r="FVJ3" s="20"/>
      <c r="FVK3" s="20"/>
      <c r="FVL3" s="20"/>
      <c r="FVM3" s="20"/>
      <c r="FVN3" s="20"/>
      <c r="FVO3" s="20"/>
      <c r="FVP3" s="20"/>
      <c r="FVQ3" s="20"/>
      <c r="FVR3" s="20"/>
      <c r="FVS3" s="20"/>
      <c r="FVT3" s="20"/>
      <c r="FVU3" s="20"/>
      <c r="FVV3" s="20"/>
      <c r="FVW3" s="20"/>
      <c r="FVX3" s="20"/>
      <c r="FVY3" s="20"/>
      <c r="FVZ3" s="20"/>
      <c r="FWA3" s="20"/>
      <c r="FWB3" s="20"/>
      <c r="FWC3" s="20"/>
      <c r="FWD3" s="20"/>
      <c r="FWE3" s="20"/>
      <c r="FWF3" s="20"/>
      <c r="FWG3" s="20"/>
      <c r="FWH3" s="20"/>
      <c r="FWI3" s="20"/>
      <c r="FWJ3" s="20"/>
      <c r="FWK3" s="20"/>
      <c r="FWL3" s="20"/>
      <c r="FWM3" s="20"/>
      <c r="FWN3" s="20"/>
      <c r="FWO3" s="20"/>
      <c r="FWP3" s="20"/>
      <c r="FWQ3" s="20"/>
      <c r="FWR3" s="20"/>
      <c r="FWS3" s="20"/>
      <c r="FWT3" s="20"/>
      <c r="FWU3" s="20"/>
      <c r="FWV3" s="20"/>
      <c r="FWW3" s="20"/>
      <c r="FWX3" s="20"/>
      <c r="FWY3" s="20"/>
      <c r="FWZ3" s="20"/>
      <c r="FXA3" s="20"/>
      <c r="FXB3" s="20"/>
      <c r="FXC3" s="20"/>
      <c r="FXD3" s="20"/>
      <c r="FXE3" s="20"/>
      <c r="FXF3" s="20"/>
      <c r="FXG3" s="20"/>
      <c r="FXH3" s="20"/>
      <c r="FXI3" s="20"/>
      <c r="FXJ3" s="20"/>
      <c r="FXK3" s="20"/>
      <c r="FXL3" s="20"/>
      <c r="FXM3" s="20"/>
      <c r="FXN3" s="20"/>
      <c r="FXO3" s="20"/>
      <c r="FXP3" s="20"/>
      <c r="FXQ3" s="20"/>
      <c r="FXR3" s="20"/>
      <c r="FXS3" s="20"/>
      <c r="FXT3" s="20"/>
      <c r="FXU3" s="20"/>
      <c r="FXV3" s="20"/>
      <c r="FXW3" s="20"/>
      <c r="FXX3" s="20"/>
      <c r="FXY3" s="20"/>
      <c r="FXZ3" s="20"/>
      <c r="FYA3" s="20"/>
      <c r="FYB3" s="20"/>
      <c r="FYC3" s="20"/>
      <c r="FYD3" s="20"/>
      <c r="FYE3" s="20"/>
      <c r="FYF3" s="20"/>
      <c r="FYG3" s="20"/>
      <c r="FYH3" s="20"/>
      <c r="FYI3" s="20"/>
      <c r="FYJ3" s="20"/>
      <c r="FYK3" s="20"/>
      <c r="FYL3" s="20"/>
      <c r="FYM3" s="20"/>
      <c r="FYN3" s="20"/>
      <c r="FYO3" s="20"/>
      <c r="FYP3" s="20"/>
      <c r="FYQ3" s="20"/>
      <c r="FYR3" s="20"/>
      <c r="FYS3" s="20"/>
      <c r="FYT3" s="20"/>
      <c r="FYU3" s="20"/>
      <c r="FYV3" s="20"/>
      <c r="FYW3" s="20"/>
      <c r="FYX3" s="20"/>
      <c r="FYY3" s="20"/>
      <c r="FYZ3" s="20"/>
      <c r="FZA3" s="20"/>
      <c r="FZB3" s="20"/>
      <c r="FZC3" s="20"/>
      <c r="FZD3" s="20"/>
      <c r="FZE3" s="20"/>
      <c r="FZF3" s="20"/>
      <c r="FZG3" s="20"/>
      <c r="FZH3" s="20"/>
      <c r="FZI3" s="20"/>
      <c r="FZJ3" s="20"/>
      <c r="FZK3" s="20"/>
      <c r="FZL3" s="20"/>
      <c r="FZM3" s="20"/>
      <c r="FZN3" s="20"/>
      <c r="FZO3" s="20"/>
      <c r="FZP3" s="20"/>
      <c r="FZQ3" s="20"/>
      <c r="FZR3" s="20"/>
      <c r="FZS3" s="20"/>
      <c r="FZT3" s="20"/>
      <c r="FZU3" s="20"/>
      <c r="FZV3" s="20"/>
      <c r="FZW3" s="20"/>
      <c r="FZX3" s="20"/>
      <c r="FZY3" s="20"/>
      <c r="FZZ3" s="20"/>
      <c r="GAA3" s="20"/>
      <c r="GAB3" s="20"/>
      <c r="GAC3" s="20"/>
      <c r="GAD3" s="20"/>
      <c r="GAE3" s="20"/>
      <c r="GAF3" s="20"/>
      <c r="GAG3" s="20"/>
      <c r="GAH3" s="20"/>
      <c r="GAI3" s="20"/>
      <c r="GAJ3" s="20"/>
      <c r="GAK3" s="20"/>
      <c r="GAL3" s="20"/>
      <c r="GAM3" s="20"/>
      <c r="GAN3" s="20"/>
      <c r="GAO3" s="20"/>
      <c r="GAP3" s="20"/>
      <c r="GAQ3" s="20"/>
      <c r="GAR3" s="20"/>
      <c r="GAS3" s="20"/>
      <c r="GAT3" s="20"/>
      <c r="GAU3" s="20"/>
      <c r="GAV3" s="20"/>
      <c r="GAW3" s="20"/>
      <c r="GAX3" s="20"/>
      <c r="GAY3" s="20"/>
      <c r="GAZ3" s="20"/>
      <c r="GBA3" s="20"/>
      <c r="GBB3" s="20"/>
      <c r="GBC3" s="20"/>
      <c r="GBD3" s="20"/>
      <c r="GBE3" s="20"/>
      <c r="GBF3" s="20"/>
      <c r="GBG3" s="20"/>
      <c r="GBH3" s="20"/>
      <c r="GBI3" s="20"/>
      <c r="GBJ3" s="20"/>
      <c r="GBK3" s="20"/>
      <c r="GBL3" s="20"/>
      <c r="GBM3" s="20"/>
      <c r="GBN3" s="20"/>
      <c r="GBO3" s="20"/>
      <c r="GBP3" s="20"/>
      <c r="GBQ3" s="20"/>
      <c r="GBR3" s="20"/>
      <c r="GBS3" s="20"/>
      <c r="GBT3" s="20"/>
      <c r="GBU3" s="20"/>
      <c r="GBV3" s="20"/>
      <c r="GBW3" s="20"/>
      <c r="GBX3" s="20"/>
      <c r="GBY3" s="20"/>
      <c r="GBZ3" s="20"/>
      <c r="GCA3" s="20"/>
      <c r="GCB3" s="20"/>
      <c r="GCC3" s="20"/>
      <c r="GCD3" s="20"/>
      <c r="GCE3" s="20"/>
      <c r="GCF3" s="20"/>
      <c r="GCG3" s="20"/>
      <c r="GCH3" s="20"/>
      <c r="GCI3" s="20"/>
      <c r="GCJ3" s="20"/>
      <c r="GCK3" s="20"/>
      <c r="GCL3" s="20"/>
      <c r="GCM3" s="20"/>
      <c r="GCN3" s="20"/>
      <c r="GCO3" s="20"/>
      <c r="GCP3" s="20"/>
      <c r="GCQ3" s="20"/>
      <c r="GCR3" s="20"/>
      <c r="GCS3" s="20"/>
      <c r="GCT3" s="20"/>
      <c r="GCU3" s="20"/>
      <c r="GCV3" s="20"/>
      <c r="GCW3" s="20"/>
      <c r="GCX3" s="20"/>
      <c r="GCY3" s="20"/>
      <c r="GCZ3" s="20"/>
      <c r="GDA3" s="20"/>
      <c r="GDB3" s="20"/>
      <c r="GDC3" s="20"/>
      <c r="GDD3" s="20"/>
      <c r="GDE3" s="20"/>
      <c r="GDF3" s="20"/>
      <c r="GDG3" s="20"/>
      <c r="GDH3" s="20"/>
      <c r="GDI3" s="20"/>
      <c r="GDJ3" s="20"/>
      <c r="GDK3" s="20"/>
      <c r="GDL3" s="20"/>
      <c r="GDM3" s="20"/>
      <c r="GDN3" s="20"/>
      <c r="GDO3" s="20"/>
      <c r="GDP3" s="20"/>
      <c r="GDQ3" s="20"/>
      <c r="GDR3" s="20"/>
      <c r="GDS3" s="20"/>
      <c r="GDT3" s="20"/>
      <c r="GDU3" s="20"/>
      <c r="GDV3" s="20"/>
      <c r="GDW3" s="20"/>
      <c r="GDX3" s="20"/>
      <c r="GDY3" s="20"/>
      <c r="GDZ3" s="20"/>
      <c r="GEA3" s="20"/>
      <c r="GEB3" s="20"/>
      <c r="GEC3" s="20"/>
      <c r="GED3" s="20"/>
      <c r="GEE3" s="20"/>
      <c r="GEF3" s="20"/>
      <c r="GEG3" s="20"/>
      <c r="GEH3" s="20"/>
      <c r="GEI3" s="20"/>
      <c r="GEJ3" s="20"/>
      <c r="GEK3" s="20"/>
      <c r="GEL3" s="20"/>
      <c r="GEM3" s="20"/>
      <c r="GEN3" s="20"/>
      <c r="GEO3" s="20"/>
      <c r="GEP3" s="20"/>
      <c r="GEQ3" s="20"/>
      <c r="GER3" s="20"/>
      <c r="GES3" s="20"/>
      <c r="GET3" s="20"/>
      <c r="GEU3" s="20"/>
      <c r="GEV3" s="20"/>
      <c r="GEW3" s="20"/>
      <c r="GEX3" s="20"/>
      <c r="GEY3" s="20"/>
      <c r="GEZ3" s="20"/>
      <c r="GFA3" s="20"/>
      <c r="GFB3" s="20"/>
      <c r="GFC3" s="20"/>
      <c r="GFD3" s="20"/>
      <c r="GFE3" s="20"/>
      <c r="GFF3" s="20"/>
      <c r="GFG3" s="20"/>
      <c r="GFH3" s="20"/>
      <c r="GFI3" s="20"/>
      <c r="GFJ3" s="20"/>
      <c r="GFK3" s="20"/>
      <c r="GFL3" s="20"/>
      <c r="GFM3" s="20"/>
      <c r="GFN3" s="20"/>
      <c r="GFO3" s="20"/>
      <c r="GFP3" s="20"/>
      <c r="GFQ3" s="20"/>
      <c r="GFR3" s="20"/>
      <c r="GFS3" s="20"/>
      <c r="GFT3" s="20"/>
      <c r="GFU3" s="20"/>
      <c r="GFV3" s="20"/>
      <c r="GFW3" s="20"/>
      <c r="GFX3" s="20"/>
      <c r="GFY3" s="20"/>
      <c r="GFZ3" s="20"/>
      <c r="GGA3" s="20"/>
      <c r="GGB3" s="20"/>
      <c r="GGC3" s="20"/>
      <c r="GGD3" s="20"/>
      <c r="GGE3" s="20"/>
      <c r="GGF3" s="20"/>
      <c r="GGG3" s="20"/>
      <c r="GGH3" s="20"/>
      <c r="GGI3" s="20"/>
      <c r="GGJ3" s="20"/>
      <c r="GGK3" s="20"/>
      <c r="GGL3" s="20"/>
      <c r="GGM3" s="20"/>
      <c r="GGN3" s="20"/>
      <c r="GGO3" s="20"/>
      <c r="GGP3" s="20"/>
      <c r="GGQ3" s="20"/>
      <c r="GGR3" s="20"/>
      <c r="GGS3" s="20"/>
      <c r="GGT3" s="20"/>
      <c r="GGU3" s="20"/>
      <c r="GGV3" s="20"/>
      <c r="GGW3" s="20"/>
      <c r="GGX3" s="20"/>
      <c r="GGY3" s="20"/>
      <c r="GGZ3" s="20"/>
      <c r="GHA3" s="20"/>
      <c r="GHB3" s="20"/>
      <c r="GHC3" s="20"/>
      <c r="GHD3" s="20"/>
      <c r="GHE3" s="20"/>
      <c r="GHF3" s="20"/>
      <c r="GHG3" s="20"/>
      <c r="GHH3" s="20"/>
      <c r="GHI3" s="20"/>
      <c r="GHJ3" s="20"/>
      <c r="GHK3" s="20"/>
      <c r="GHL3" s="20"/>
      <c r="GHM3" s="20"/>
      <c r="GHN3" s="20"/>
      <c r="GHO3" s="20"/>
      <c r="GHP3" s="20"/>
      <c r="GHQ3" s="20"/>
      <c r="GHR3" s="20"/>
      <c r="GHS3" s="20"/>
      <c r="GHT3" s="20"/>
      <c r="GHU3" s="20"/>
      <c r="GHV3" s="20"/>
      <c r="GHW3" s="20"/>
      <c r="GHX3" s="20"/>
      <c r="GHY3" s="20"/>
      <c r="GHZ3" s="20"/>
      <c r="GIA3" s="20"/>
      <c r="GIB3" s="20"/>
      <c r="GIC3" s="20"/>
      <c r="GID3" s="20"/>
      <c r="GIE3" s="20"/>
      <c r="GIF3" s="20"/>
      <c r="GIG3" s="20"/>
      <c r="GIH3" s="20"/>
      <c r="GII3" s="20"/>
      <c r="GIJ3" s="20"/>
      <c r="GIK3" s="20"/>
      <c r="GIL3" s="20"/>
      <c r="GIM3" s="20"/>
      <c r="GIN3" s="20"/>
      <c r="GIO3" s="20"/>
      <c r="GIP3" s="20"/>
      <c r="GIQ3" s="20"/>
      <c r="GIR3" s="20"/>
      <c r="GIS3" s="20"/>
      <c r="GIT3" s="20"/>
      <c r="GIU3" s="20"/>
      <c r="GIV3" s="20"/>
      <c r="GIW3" s="20"/>
      <c r="GIX3" s="20"/>
      <c r="GIY3" s="20"/>
      <c r="GIZ3" s="20"/>
      <c r="GJA3" s="20"/>
      <c r="GJB3" s="20"/>
      <c r="GJC3" s="20"/>
      <c r="GJD3" s="20"/>
      <c r="GJE3" s="20"/>
      <c r="GJF3" s="20"/>
      <c r="GJG3" s="20"/>
      <c r="GJH3" s="20"/>
      <c r="GJI3" s="20"/>
      <c r="GJJ3" s="20"/>
      <c r="GJK3" s="20"/>
      <c r="GJL3" s="20"/>
      <c r="GJM3" s="20"/>
      <c r="GJN3" s="20"/>
      <c r="GJO3" s="20"/>
      <c r="GJP3" s="20"/>
      <c r="GJQ3" s="20"/>
      <c r="GJR3" s="20"/>
      <c r="GJS3" s="20"/>
      <c r="GJT3" s="20"/>
      <c r="GJU3" s="20"/>
      <c r="GJV3" s="20"/>
      <c r="GJW3" s="20"/>
      <c r="GJX3" s="20"/>
      <c r="GJY3" s="20"/>
      <c r="GJZ3" s="20"/>
      <c r="GKA3" s="20"/>
      <c r="GKB3" s="20"/>
      <c r="GKC3" s="20"/>
      <c r="GKD3" s="20"/>
      <c r="GKE3" s="20"/>
      <c r="GKF3" s="20"/>
      <c r="GKG3" s="20"/>
      <c r="GKH3" s="20"/>
      <c r="GKI3" s="20"/>
      <c r="GKJ3" s="20"/>
      <c r="GKK3" s="20"/>
      <c r="GKL3" s="20"/>
      <c r="GKM3" s="20"/>
      <c r="GKN3" s="20"/>
      <c r="GKO3" s="20"/>
      <c r="GKP3" s="20"/>
      <c r="GKQ3" s="20"/>
      <c r="GKR3" s="20"/>
      <c r="GKS3" s="20"/>
      <c r="GKT3" s="20"/>
      <c r="GKU3" s="20"/>
      <c r="GKV3" s="20"/>
      <c r="GKW3" s="20"/>
      <c r="GKX3" s="20"/>
      <c r="GKY3" s="20"/>
      <c r="GKZ3" s="20"/>
      <c r="GLA3" s="20"/>
      <c r="GLB3" s="20"/>
      <c r="GLC3" s="20"/>
      <c r="GLD3" s="20"/>
      <c r="GLE3" s="20"/>
      <c r="GLF3" s="20"/>
      <c r="GLG3" s="20"/>
      <c r="GLH3" s="20"/>
      <c r="GLI3" s="20"/>
      <c r="GLJ3" s="20"/>
      <c r="GLK3" s="20"/>
      <c r="GLL3" s="20"/>
      <c r="GLM3" s="20"/>
      <c r="GLN3" s="20"/>
      <c r="GLO3" s="20"/>
      <c r="GLP3" s="20"/>
      <c r="GLQ3" s="20"/>
      <c r="GLR3" s="20"/>
      <c r="GLS3" s="20"/>
      <c r="GLT3" s="20"/>
      <c r="GLU3" s="20"/>
      <c r="GLV3" s="20"/>
      <c r="GLW3" s="20"/>
      <c r="GLX3" s="20"/>
      <c r="GLY3" s="20"/>
      <c r="GLZ3" s="20"/>
      <c r="GMA3" s="20"/>
      <c r="GMB3" s="20"/>
      <c r="GMC3" s="20"/>
      <c r="GMD3" s="20"/>
      <c r="GME3" s="20"/>
      <c r="GMF3" s="20"/>
      <c r="GMG3" s="20"/>
      <c r="GMH3" s="20"/>
      <c r="GMI3" s="20"/>
      <c r="GMJ3" s="20"/>
      <c r="GMK3" s="20"/>
      <c r="GML3" s="20"/>
      <c r="GMM3" s="20"/>
      <c r="GMN3" s="20"/>
      <c r="GMO3" s="20"/>
      <c r="GMP3" s="20"/>
      <c r="GMQ3" s="20"/>
      <c r="GMR3" s="20"/>
      <c r="GMS3" s="20"/>
      <c r="GMT3" s="20"/>
      <c r="GMU3" s="20"/>
      <c r="GMV3" s="20"/>
      <c r="GMW3" s="20"/>
      <c r="GMX3" s="20"/>
      <c r="GMY3" s="20"/>
      <c r="GMZ3" s="20"/>
      <c r="GNA3" s="20"/>
      <c r="GNB3" s="20"/>
      <c r="GNC3" s="20"/>
      <c r="GND3" s="20"/>
      <c r="GNE3" s="20"/>
      <c r="GNF3" s="20"/>
      <c r="GNG3" s="20"/>
      <c r="GNH3" s="20"/>
      <c r="GNI3" s="20"/>
      <c r="GNJ3" s="20"/>
      <c r="GNK3" s="20"/>
      <c r="GNL3" s="20"/>
      <c r="GNM3" s="20"/>
      <c r="GNN3" s="20"/>
      <c r="GNO3" s="20"/>
      <c r="GNP3" s="20"/>
      <c r="GNQ3" s="20"/>
      <c r="GNR3" s="20"/>
      <c r="GNS3" s="20"/>
      <c r="GNT3" s="20"/>
      <c r="GNU3" s="20"/>
      <c r="GNV3" s="20"/>
      <c r="GNW3" s="20"/>
      <c r="GNX3" s="20"/>
      <c r="GNY3" s="20"/>
      <c r="GNZ3" s="20"/>
      <c r="GOA3" s="20"/>
      <c r="GOB3" s="20"/>
      <c r="GOC3" s="20"/>
      <c r="GOD3" s="20"/>
      <c r="GOE3" s="20"/>
      <c r="GOF3" s="20"/>
      <c r="GOG3" s="20"/>
      <c r="GOH3" s="20"/>
      <c r="GOI3" s="20"/>
      <c r="GOJ3" s="20"/>
      <c r="GOK3" s="20"/>
      <c r="GOL3" s="20"/>
      <c r="GOM3" s="20"/>
      <c r="GON3" s="20"/>
      <c r="GOO3" s="20"/>
      <c r="GOP3" s="20"/>
      <c r="GOQ3" s="20"/>
      <c r="GOR3" s="20"/>
      <c r="GOS3" s="20"/>
      <c r="GOT3" s="20"/>
      <c r="GOU3" s="20"/>
      <c r="GOV3" s="20"/>
      <c r="GOW3" s="20"/>
      <c r="GOX3" s="20"/>
      <c r="GOY3" s="20"/>
      <c r="GOZ3" s="20"/>
      <c r="GPA3" s="20"/>
      <c r="GPB3" s="20"/>
      <c r="GPC3" s="20"/>
      <c r="GPD3" s="20"/>
      <c r="GPE3" s="20"/>
      <c r="GPF3" s="20"/>
      <c r="GPG3" s="20"/>
      <c r="GPH3" s="20"/>
      <c r="GPI3" s="20"/>
      <c r="GPJ3" s="20"/>
      <c r="GPK3" s="20"/>
      <c r="GPL3" s="20"/>
      <c r="GPM3" s="20"/>
      <c r="GPN3" s="20"/>
      <c r="GPO3" s="20"/>
      <c r="GPP3" s="20"/>
      <c r="GPQ3" s="20"/>
      <c r="GPR3" s="20"/>
      <c r="GPS3" s="20"/>
      <c r="GPT3" s="20"/>
      <c r="GPU3" s="20"/>
      <c r="GPV3" s="20"/>
      <c r="GPW3" s="20"/>
      <c r="GPX3" s="20"/>
      <c r="GPY3" s="20"/>
      <c r="GPZ3" s="20"/>
      <c r="GQA3" s="20"/>
      <c r="GQB3" s="20"/>
      <c r="GQC3" s="20"/>
      <c r="GQD3" s="20"/>
      <c r="GQE3" s="20"/>
      <c r="GQF3" s="20"/>
      <c r="GQG3" s="20"/>
      <c r="GQH3" s="20"/>
      <c r="GQI3" s="20"/>
      <c r="GQJ3" s="20"/>
      <c r="GQK3" s="20"/>
      <c r="GQL3" s="20"/>
      <c r="GQM3" s="20"/>
      <c r="GQN3" s="20"/>
      <c r="GQO3" s="20"/>
      <c r="GQP3" s="20"/>
      <c r="GQQ3" s="20"/>
      <c r="GQR3" s="20"/>
      <c r="GQS3" s="20"/>
      <c r="GQT3" s="20"/>
      <c r="GQU3" s="20"/>
      <c r="GQV3" s="20"/>
      <c r="GQW3" s="20"/>
      <c r="GQX3" s="20"/>
      <c r="GQY3" s="20"/>
      <c r="GQZ3" s="20"/>
      <c r="GRA3" s="20"/>
      <c r="GRB3" s="20"/>
      <c r="GRC3" s="20"/>
      <c r="GRD3" s="20"/>
      <c r="GRE3" s="20"/>
      <c r="GRF3" s="20"/>
      <c r="GRG3" s="20"/>
      <c r="GRH3" s="20"/>
      <c r="GRI3" s="20"/>
      <c r="GRJ3" s="20"/>
      <c r="GRK3" s="20"/>
      <c r="GRL3" s="20"/>
      <c r="GRM3" s="20"/>
      <c r="GRN3" s="20"/>
      <c r="GRO3" s="20"/>
      <c r="GRP3" s="20"/>
      <c r="GRQ3" s="20"/>
      <c r="GRR3" s="20"/>
      <c r="GRS3" s="20"/>
      <c r="GRT3" s="20"/>
      <c r="GRU3" s="20"/>
      <c r="GRV3" s="20"/>
      <c r="GRW3" s="20"/>
      <c r="GRX3" s="20"/>
      <c r="GRY3" s="20"/>
      <c r="GRZ3" s="20"/>
      <c r="GSA3" s="20"/>
      <c r="GSB3" s="20"/>
      <c r="GSC3" s="20"/>
      <c r="GSD3" s="20"/>
      <c r="GSE3" s="20"/>
      <c r="GSF3" s="20"/>
      <c r="GSG3" s="20"/>
      <c r="GSH3" s="20"/>
      <c r="GSI3" s="20"/>
      <c r="GSJ3" s="20"/>
      <c r="GSK3" s="20"/>
      <c r="GSL3" s="20"/>
      <c r="GSM3" s="20"/>
      <c r="GSN3" s="20"/>
      <c r="GSO3" s="20"/>
      <c r="GSP3" s="20"/>
      <c r="GSQ3" s="20"/>
      <c r="GSR3" s="20"/>
      <c r="GSS3" s="20"/>
      <c r="GST3" s="20"/>
      <c r="GSU3" s="20"/>
      <c r="GSV3" s="20"/>
      <c r="GSW3" s="20"/>
      <c r="GSX3" s="20"/>
      <c r="GSY3" s="20"/>
      <c r="GSZ3" s="20"/>
      <c r="GTA3" s="20"/>
      <c r="GTB3" s="20"/>
      <c r="GTC3" s="20"/>
      <c r="GTD3" s="20"/>
      <c r="GTE3" s="20"/>
      <c r="GTF3" s="20"/>
      <c r="GTG3" s="20"/>
      <c r="GTH3" s="20"/>
      <c r="GTI3" s="20"/>
      <c r="GTJ3" s="20"/>
      <c r="GTK3" s="20"/>
      <c r="GTL3" s="20"/>
      <c r="GTM3" s="20"/>
      <c r="GTN3" s="20"/>
      <c r="GTO3" s="20"/>
      <c r="GTP3" s="20"/>
      <c r="GTQ3" s="20"/>
      <c r="GTR3" s="20"/>
      <c r="GTS3" s="20"/>
      <c r="GTT3" s="20"/>
      <c r="GTU3" s="20"/>
      <c r="GTV3" s="20"/>
      <c r="GTW3" s="20"/>
      <c r="GTX3" s="20"/>
      <c r="GTY3" s="20"/>
      <c r="GTZ3" s="20"/>
      <c r="GUA3" s="20"/>
      <c r="GUB3" s="20"/>
      <c r="GUC3" s="20"/>
      <c r="GUD3" s="20"/>
      <c r="GUE3" s="20"/>
      <c r="GUF3" s="20"/>
      <c r="GUG3" s="20"/>
      <c r="GUH3" s="20"/>
      <c r="GUI3" s="20"/>
      <c r="GUJ3" s="20"/>
      <c r="GUK3" s="20"/>
      <c r="GUL3" s="20"/>
      <c r="GUM3" s="20"/>
      <c r="GUN3" s="20"/>
      <c r="GUO3" s="20"/>
      <c r="GUP3" s="20"/>
      <c r="GUQ3" s="20"/>
      <c r="GUR3" s="20"/>
      <c r="GUS3" s="20"/>
      <c r="GUT3" s="20"/>
      <c r="GUU3" s="20"/>
      <c r="GUV3" s="20"/>
      <c r="GUW3" s="20"/>
      <c r="GUX3" s="20"/>
      <c r="GUY3" s="20"/>
      <c r="GUZ3" s="20"/>
      <c r="GVA3" s="20"/>
      <c r="GVB3" s="20"/>
      <c r="GVC3" s="20"/>
      <c r="GVD3" s="20"/>
      <c r="GVE3" s="20"/>
      <c r="GVF3" s="20"/>
      <c r="GVG3" s="20"/>
      <c r="GVH3" s="20"/>
      <c r="GVI3" s="20"/>
      <c r="GVJ3" s="20"/>
      <c r="GVK3" s="20"/>
      <c r="GVL3" s="20"/>
      <c r="GVM3" s="20"/>
      <c r="GVN3" s="20"/>
      <c r="GVO3" s="20"/>
      <c r="GVP3" s="20"/>
      <c r="GVQ3" s="20"/>
      <c r="GVR3" s="20"/>
      <c r="GVS3" s="20"/>
      <c r="GVT3" s="20"/>
      <c r="GVU3" s="20"/>
      <c r="GVV3" s="20"/>
      <c r="GVW3" s="20"/>
      <c r="GVX3" s="20"/>
      <c r="GVY3" s="20"/>
      <c r="GVZ3" s="20"/>
      <c r="GWA3" s="20"/>
      <c r="GWB3" s="20"/>
      <c r="GWC3" s="20"/>
      <c r="GWD3" s="20"/>
      <c r="GWE3" s="20"/>
      <c r="GWF3" s="20"/>
      <c r="GWG3" s="20"/>
      <c r="GWH3" s="20"/>
      <c r="GWI3" s="20"/>
      <c r="GWJ3" s="20"/>
      <c r="GWK3" s="20"/>
      <c r="GWL3" s="20"/>
      <c r="GWM3" s="20"/>
      <c r="GWN3" s="20"/>
      <c r="GWO3" s="20"/>
      <c r="GWP3" s="20"/>
      <c r="GWQ3" s="20"/>
      <c r="GWR3" s="20"/>
      <c r="GWS3" s="20"/>
      <c r="GWT3" s="20"/>
      <c r="GWU3" s="20"/>
      <c r="GWV3" s="20"/>
      <c r="GWW3" s="20"/>
      <c r="GWX3" s="20"/>
      <c r="GWY3" s="20"/>
      <c r="GWZ3" s="20"/>
      <c r="GXA3" s="20"/>
      <c r="GXB3" s="20"/>
      <c r="GXC3" s="20"/>
      <c r="GXD3" s="20"/>
      <c r="GXE3" s="20"/>
      <c r="GXF3" s="20"/>
      <c r="GXG3" s="20"/>
      <c r="GXH3" s="20"/>
      <c r="GXI3" s="20"/>
      <c r="GXJ3" s="20"/>
      <c r="GXK3" s="20"/>
      <c r="GXL3" s="20"/>
      <c r="GXM3" s="20"/>
      <c r="GXN3" s="20"/>
      <c r="GXO3" s="20"/>
      <c r="GXP3" s="20"/>
      <c r="GXQ3" s="20"/>
      <c r="GXR3" s="20"/>
      <c r="GXS3" s="20"/>
      <c r="GXT3" s="20"/>
      <c r="GXU3" s="20"/>
      <c r="GXV3" s="20"/>
      <c r="GXW3" s="20"/>
      <c r="GXX3" s="20"/>
      <c r="GXY3" s="20"/>
      <c r="GXZ3" s="20"/>
      <c r="GYA3" s="20"/>
      <c r="GYB3" s="20"/>
      <c r="GYC3" s="20"/>
      <c r="GYD3" s="20"/>
      <c r="GYE3" s="20"/>
      <c r="GYF3" s="20"/>
      <c r="GYG3" s="20"/>
      <c r="GYH3" s="20"/>
      <c r="GYI3" s="20"/>
      <c r="GYJ3" s="20"/>
      <c r="GYK3" s="20"/>
      <c r="GYL3" s="20"/>
      <c r="GYM3" s="20"/>
      <c r="GYN3" s="20"/>
      <c r="GYO3" s="20"/>
      <c r="GYP3" s="20"/>
      <c r="GYQ3" s="20"/>
      <c r="GYR3" s="20"/>
      <c r="GYS3" s="20"/>
      <c r="GYT3" s="20"/>
      <c r="GYU3" s="20"/>
      <c r="GYV3" s="20"/>
      <c r="GYW3" s="20"/>
      <c r="GYX3" s="20"/>
      <c r="GYY3" s="20"/>
      <c r="GYZ3" s="20"/>
      <c r="GZA3" s="20"/>
      <c r="GZB3" s="20"/>
      <c r="GZC3" s="20"/>
      <c r="GZD3" s="20"/>
      <c r="GZE3" s="20"/>
      <c r="GZF3" s="20"/>
      <c r="GZG3" s="20"/>
      <c r="GZH3" s="20"/>
      <c r="GZI3" s="20"/>
      <c r="GZJ3" s="20"/>
      <c r="GZK3" s="20"/>
      <c r="GZL3" s="20"/>
      <c r="GZM3" s="20"/>
      <c r="GZN3" s="20"/>
      <c r="GZO3" s="20"/>
      <c r="GZP3" s="20"/>
      <c r="GZQ3" s="20"/>
      <c r="GZR3" s="20"/>
      <c r="GZS3" s="20"/>
      <c r="GZT3" s="20"/>
      <c r="GZU3" s="20"/>
      <c r="GZV3" s="20"/>
      <c r="GZW3" s="20"/>
      <c r="GZX3" s="20"/>
      <c r="GZY3" s="20"/>
      <c r="GZZ3" s="20"/>
      <c r="HAA3" s="20"/>
      <c r="HAB3" s="20"/>
      <c r="HAC3" s="20"/>
      <c r="HAD3" s="20"/>
      <c r="HAE3" s="20"/>
      <c r="HAF3" s="20"/>
      <c r="HAG3" s="20"/>
      <c r="HAH3" s="20"/>
      <c r="HAI3" s="20"/>
      <c r="HAJ3" s="20"/>
      <c r="HAK3" s="20"/>
      <c r="HAL3" s="20"/>
      <c r="HAM3" s="20"/>
      <c r="HAN3" s="20"/>
      <c r="HAO3" s="20"/>
      <c r="HAP3" s="20"/>
      <c r="HAQ3" s="20"/>
      <c r="HAR3" s="20"/>
      <c r="HAS3" s="20"/>
      <c r="HAT3" s="20"/>
      <c r="HAU3" s="20"/>
      <c r="HAV3" s="20"/>
      <c r="HAW3" s="20"/>
      <c r="HAX3" s="20"/>
      <c r="HAY3" s="20"/>
      <c r="HAZ3" s="20"/>
      <c r="HBA3" s="20"/>
      <c r="HBB3" s="20"/>
      <c r="HBC3" s="20"/>
      <c r="HBD3" s="20"/>
      <c r="HBE3" s="20"/>
      <c r="HBF3" s="20"/>
      <c r="HBG3" s="20"/>
      <c r="HBH3" s="20"/>
      <c r="HBI3" s="20"/>
      <c r="HBJ3" s="20"/>
      <c r="HBK3" s="20"/>
      <c r="HBL3" s="20"/>
      <c r="HBM3" s="20"/>
      <c r="HBN3" s="20"/>
      <c r="HBO3" s="20"/>
      <c r="HBP3" s="20"/>
      <c r="HBQ3" s="20"/>
      <c r="HBR3" s="20"/>
      <c r="HBS3" s="20"/>
      <c r="HBT3" s="20"/>
      <c r="HBU3" s="20"/>
      <c r="HBV3" s="20"/>
      <c r="HBW3" s="20"/>
      <c r="HBX3" s="20"/>
      <c r="HBY3" s="20"/>
      <c r="HBZ3" s="20"/>
      <c r="HCA3" s="20"/>
      <c r="HCB3" s="20"/>
      <c r="HCC3" s="20"/>
      <c r="HCD3" s="20"/>
      <c r="HCE3" s="20"/>
      <c r="HCF3" s="20"/>
      <c r="HCG3" s="20"/>
      <c r="HCH3" s="20"/>
      <c r="HCI3" s="20"/>
      <c r="HCJ3" s="20"/>
      <c r="HCK3" s="20"/>
      <c r="HCL3" s="20"/>
      <c r="HCM3" s="20"/>
      <c r="HCN3" s="20"/>
      <c r="HCO3" s="20"/>
      <c r="HCP3" s="20"/>
      <c r="HCQ3" s="20"/>
      <c r="HCR3" s="20"/>
      <c r="HCS3" s="20"/>
      <c r="HCT3" s="20"/>
      <c r="HCU3" s="20"/>
      <c r="HCV3" s="20"/>
      <c r="HCW3" s="20"/>
      <c r="HCX3" s="20"/>
      <c r="HCY3" s="20"/>
      <c r="HCZ3" s="20"/>
      <c r="HDA3" s="20"/>
      <c r="HDB3" s="20"/>
      <c r="HDC3" s="20"/>
      <c r="HDD3" s="20"/>
      <c r="HDE3" s="20"/>
      <c r="HDF3" s="20"/>
      <c r="HDG3" s="20"/>
      <c r="HDH3" s="20"/>
      <c r="HDI3" s="20"/>
      <c r="HDJ3" s="20"/>
      <c r="HDK3" s="20"/>
      <c r="HDL3" s="20"/>
      <c r="HDM3" s="20"/>
      <c r="HDN3" s="20"/>
      <c r="HDO3" s="20"/>
      <c r="HDP3" s="20"/>
      <c r="HDQ3" s="20"/>
      <c r="HDR3" s="20"/>
      <c r="HDS3" s="20"/>
      <c r="HDT3" s="20"/>
      <c r="HDU3" s="20"/>
      <c r="HDV3" s="20"/>
      <c r="HDW3" s="20"/>
      <c r="HDX3" s="20"/>
      <c r="HDY3" s="20"/>
      <c r="HDZ3" s="20"/>
      <c r="HEA3" s="20"/>
      <c r="HEB3" s="20"/>
      <c r="HEC3" s="20"/>
      <c r="HED3" s="20"/>
      <c r="HEE3" s="20"/>
      <c r="HEF3" s="20"/>
      <c r="HEG3" s="20"/>
      <c r="HEH3" s="20"/>
      <c r="HEI3" s="20"/>
      <c r="HEJ3" s="20"/>
      <c r="HEK3" s="20"/>
      <c r="HEL3" s="20"/>
      <c r="HEM3" s="20"/>
      <c r="HEN3" s="20"/>
      <c r="HEO3" s="20"/>
      <c r="HEP3" s="20"/>
      <c r="HEQ3" s="20"/>
      <c r="HER3" s="20"/>
      <c r="HES3" s="20"/>
      <c r="HET3" s="20"/>
      <c r="HEU3" s="20"/>
      <c r="HEV3" s="20"/>
      <c r="HEW3" s="20"/>
      <c r="HEX3" s="20"/>
      <c r="HEY3" s="20"/>
      <c r="HEZ3" s="20"/>
      <c r="HFA3" s="20"/>
      <c r="HFB3" s="20"/>
      <c r="HFC3" s="20"/>
      <c r="HFD3" s="20"/>
      <c r="HFE3" s="20"/>
      <c r="HFF3" s="20"/>
      <c r="HFG3" s="20"/>
      <c r="HFH3" s="20"/>
      <c r="HFI3" s="20"/>
      <c r="HFJ3" s="20"/>
      <c r="HFK3" s="20"/>
      <c r="HFL3" s="20"/>
      <c r="HFM3" s="20"/>
      <c r="HFN3" s="20"/>
      <c r="HFO3" s="20"/>
      <c r="HFP3" s="20"/>
      <c r="HFQ3" s="20"/>
      <c r="HFR3" s="20"/>
      <c r="HFS3" s="20"/>
      <c r="HFT3" s="20"/>
      <c r="HFU3" s="20"/>
      <c r="HFV3" s="20"/>
      <c r="HFW3" s="20"/>
      <c r="HFX3" s="20"/>
      <c r="HFY3" s="20"/>
      <c r="HFZ3" s="20"/>
      <c r="HGA3" s="20"/>
      <c r="HGB3" s="20"/>
      <c r="HGC3" s="20"/>
      <c r="HGD3" s="20"/>
      <c r="HGE3" s="20"/>
      <c r="HGF3" s="20"/>
      <c r="HGG3" s="20"/>
      <c r="HGH3" s="20"/>
      <c r="HGI3" s="20"/>
      <c r="HGJ3" s="20"/>
      <c r="HGK3" s="20"/>
      <c r="HGL3" s="20"/>
      <c r="HGM3" s="20"/>
      <c r="HGN3" s="20"/>
      <c r="HGO3" s="20"/>
      <c r="HGP3" s="20"/>
      <c r="HGQ3" s="20"/>
      <c r="HGR3" s="20"/>
      <c r="HGS3" s="20"/>
      <c r="HGT3" s="20"/>
      <c r="HGU3" s="20"/>
      <c r="HGV3" s="20"/>
      <c r="HGW3" s="20"/>
      <c r="HGX3" s="20"/>
      <c r="HGY3" s="20"/>
      <c r="HGZ3" s="20"/>
      <c r="HHA3" s="20"/>
      <c r="HHB3" s="20"/>
      <c r="HHC3" s="20"/>
      <c r="HHD3" s="20"/>
      <c r="HHE3" s="20"/>
      <c r="HHF3" s="20"/>
      <c r="HHG3" s="20"/>
      <c r="HHH3" s="20"/>
      <c r="HHI3" s="20"/>
      <c r="HHJ3" s="20"/>
      <c r="HHK3" s="20"/>
      <c r="HHL3" s="20"/>
      <c r="HHM3" s="20"/>
      <c r="HHN3" s="20"/>
      <c r="HHO3" s="20"/>
      <c r="HHP3" s="20"/>
      <c r="HHQ3" s="20"/>
      <c r="HHR3" s="20"/>
      <c r="HHS3" s="20"/>
      <c r="HHT3" s="20"/>
      <c r="HHU3" s="20"/>
      <c r="HHV3" s="20"/>
      <c r="HHW3" s="20"/>
      <c r="HHX3" s="20"/>
      <c r="HHY3" s="20"/>
      <c r="HHZ3" s="20"/>
      <c r="HIA3" s="20"/>
      <c r="HIB3" s="20"/>
      <c r="HIC3" s="20"/>
      <c r="HID3" s="20"/>
      <c r="HIE3" s="20"/>
      <c r="HIF3" s="20"/>
      <c r="HIG3" s="20"/>
      <c r="HIH3" s="20"/>
      <c r="HII3" s="20"/>
      <c r="HIJ3" s="20"/>
      <c r="HIK3" s="20"/>
      <c r="HIL3" s="20"/>
      <c r="HIM3" s="20"/>
      <c r="HIN3" s="20"/>
      <c r="HIO3" s="20"/>
      <c r="HIP3" s="20"/>
      <c r="HIQ3" s="20"/>
      <c r="HIR3" s="20"/>
      <c r="HIS3" s="20"/>
      <c r="HIT3" s="20"/>
      <c r="HIU3" s="20"/>
      <c r="HIV3" s="20"/>
      <c r="HIW3" s="20"/>
      <c r="HIX3" s="20"/>
      <c r="HIY3" s="20"/>
      <c r="HIZ3" s="20"/>
      <c r="HJA3" s="20"/>
      <c r="HJB3" s="20"/>
      <c r="HJC3" s="20"/>
      <c r="HJD3" s="20"/>
      <c r="HJE3" s="20"/>
      <c r="HJF3" s="20"/>
      <c r="HJG3" s="20"/>
      <c r="HJH3" s="20"/>
      <c r="HJI3" s="20"/>
      <c r="HJJ3" s="20"/>
      <c r="HJK3" s="20"/>
      <c r="HJL3" s="20"/>
      <c r="HJM3" s="20"/>
      <c r="HJN3" s="20"/>
      <c r="HJO3" s="20"/>
      <c r="HJP3" s="20"/>
      <c r="HJQ3" s="20"/>
      <c r="HJR3" s="20"/>
      <c r="HJS3" s="20"/>
      <c r="HJT3" s="20"/>
      <c r="HJU3" s="20"/>
      <c r="HJV3" s="20"/>
      <c r="HJW3" s="20"/>
      <c r="HJX3" s="20"/>
      <c r="HJY3" s="20"/>
      <c r="HJZ3" s="20"/>
      <c r="HKA3" s="20"/>
      <c r="HKB3" s="20"/>
      <c r="HKC3" s="20"/>
      <c r="HKD3" s="20"/>
      <c r="HKE3" s="20"/>
      <c r="HKF3" s="20"/>
      <c r="HKG3" s="20"/>
      <c r="HKH3" s="20"/>
      <c r="HKI3" s="20"/>
      <c r="HKJ3" s="20"/>
      <c r="HKK3" s="20"/>
      <c r="HKL3" s="20"/>
      <c r="HKM3" s="20"/>
      <c r="HKN3" s="20"/>
      <c r="HKO3" s="20"/>
      <c r="HKP3" s="20"/>
      <c r="HKQ3" s="20"/>
      <c r="HKR3" s="20"/>
      <c r="HKS3" s="20"/>
      <c r="HKT3" s="20"/>
      <c r="HKU3" s="20"/>
      <c r="HKV3" s="20"/>
      <c r="HKW3" s="20"/>
      <c r="HKX3" s="20"/>
      <c r="HKY3" s="20"/>
      <c r="HKZ3" s="20"/>
      <c r="HLA3" s="20"/>
      <c r="HLB3" s="20"/>
      <c r="HLC3" s="20"/>
      <c r="HLD3" s="20"/>
      <c r="HLE3" s="20"/>
      <c r="HLF3" s="20"/>
      <c r="HLG3" s="20"/>
      <c r="HLH3" s="20"/>
      <c r="HLI3" s="20"/>
      <c r="HLJ3" s="20"/>
      <c r="HLK3" s="20"/>
      <c r="HLL3" s="20"/>
      <c r="HLM3" s="20"/>
      <c r="HLN3" s="20"/>
      <c r="HLO3" s="20"/>
      <c r="HLP3" s="20"/>
      <c r="HLQ3" s="20"/>
      <c r="HLR3" s="20"/>
      <c r="HLS3" s="20"/>
      <c r="HLT3" s="20"/>
      <c r="HLU3" s="20"/>
      <c r="HLV3" s="20"/>
      <c r="HLW3" s="20"/>
      <c r="HLX3" s="20"/>
      <c r="HLY3" s="20"/>
      <c r="HLZ3" s="20"/>
      <c r="HMA3" s="20"/>
      <c r="HMB3" s="20"/>
      <c r="HMC3" s="20"/>
      <c r="HMD3" s="20"/>
      <c r="HME3" s="20"/>
      <c r="HMF3" s="20"/>
      <c r="HMG3" s="20"/>
      <c r="HMH3" s="20"/>
      <c r="HMI3" s="20"/>
      <c r="HMJ3" s="20"/>
      <c r="HMK3" s="20"/>
      <c r="HML3" s="20"/>
      <c r="HMM3" s="20"/>
      <c r="HMN3" s="20"/>
      <c r="HMO3" s="20"/>
      <c r="HMP3" s="20"/>
      <c r="HMQ3" s="20"/>
      <c r="HMR3" s="20"/>
      <c r="HMS3" s="20"/>
      <c r="HMT3" s="20"/>
      <c r="HMU3" s="20"/>
      <c r="HMV3" s="20"/>
      <c r="HMW3" s="20"/>
      <c r="HMX3" s="20"/>
      <c r="HMY3" s="20"/>
      <c r="HMZ3" s="20"/>
      <c r="HNA3" s="20"/>
      <c r="HNB3" s="20"/>
      <c r="HNC3" s="20"/>
      <c r="HND3" s="20"/>
      <c r="HNE3" s="20"/>
      <c r="HNF3" s="20"/>
      <c r="HNG3" s="20"/>
      <c r="HNH3" s="20"/>
      <c r="HNI3" s="20"/>
      <c r="HNJ3" s="20"/>
      <c r="HNK3" s="20"/>
      <c r="HNL3" s="20"/>
      <c r="HNM3" s="20"/>
      <c r="HNN3" s="20"/>
      <c r="HNO3" s="20"/>
      <c r="HNP3" s="20"/>
      <c r="HNQ3" s="20"/>
      <c r="HNR3" s="20"/>
      <c r="HNS3" s="20"/>
      <c r="HNT3" s="20"/>
      <c r="HNU3" s="20"/>
      <c r="HNV3" s="20"/>
      <c r="HNW3" s="20"/>
      <c r="HNX3" s="20"/>
      <c r="HNY3" s="20"/>
      <c r="HNZ3" s="20"/>
      <c r="HOA3" s="20"/>
      <c r="HOB3" s="20"/>
      <c r="HOC3" s="20"/>
      <c r="HOD3" s="20"/>
      <c r="HOE3" s="20"/>
      <c r="HOF3" s="20"/>
      <c r="HOG3" s="20"/>
      <c r="HOH3" s="20"/>
      <c r="HOI3" s="20"/>
      <c r="HOJ3" s="20"/>
      <c r="HOK3" s="20"/>
      <c r="HOL3" s="20"/>
      <c r="HOM3" s="20"/>
      <c r="HON3" s="20"/>
      <c r="HOO3" s="20"/>
      <c r="HOP3" s="20"/>
      <c r="HOQ3" s="20"/>
      <c r="HOR3" s="20"/>
      <c r="HOS3" s="20"/>
      <c r="HOT3" s="20"/>
      <c r="HOU3" s="20"/>
      <c r="HOV3" s="20"/>
      <c r="HOW3" s="20"/>
      <c r="HOX3" s="20"/>
      <c r="HOY3" s="20"/>
      <c r="HOZ3" s="20"/>
      <c r="HPA3" s="20"/>
      <c r="HPB3" s="20"/>
      <c r="HPC3" s="20"/>
      <c r="HPD3" s="20"/>
      <c r="HPE3" s="20"/>
      <c r="HPF3" s="20"/>
      <c r="HPG3" s="20"/>
      <c r="HPH3" s="20"/>
      <c r="HPI3" s="20"/>
      <c r="HPJ3" s="20"/>
      <c r="HPK3" s="20"/>
      <c r="HPL3" s="20"/>
      <c r="HPM3" s="20"/>
      <c r="HPN3" s="20"/>
      <c r="HPO3" s="20"/>
      <c r="HPP3" s="20"/>
      <c r="HPQ3" s="20"/>
      <c r="HPR3" s="20"/>
      <c r="HPS3" s="20"/>
      <c r="HPT3" s="20"/>
      <c r="HPU3" s="20"/>
      <c r="HPV3" s="20"/>
      <c r="HPW3" s="20"/>
      <c r="HPX3" s="20"/>
      <c r="HPY3" s="20"/>
      <c r="HPZ3" s="20"/>
      <c r="HQA3" s="20"/>
      <c r="HQB3" s="20"/>
      <c r="HQC3" s="20"/>
      <c r="HQD3" s="20"/>
      <c r="HQE3" s="20"/>
      <c r="HQF3" s="20"/>
      <c r="HQG3" s="20"/>
      <c r="HQH3" s="20"/>
      <c r="HQI3" s="20"/>
      <c r="HQJ3" s="20"/>
      <c r="HQK3" s="20"/>
      <c r="HQL3" s="20"/>
      <c r="HQM3" s="20"/>
      <c r="HQN3" s="20"/>
      <c r="HQO3" s="20"/>
      <c r="HQP3" s="20"/>
      <c r="HQQ3" s="20"/>
      <c r="HQR3" s="20"/>
      <c r="HQS3" s="20"/>
      <c r="HQT3" s="20"/>
      <c r="HQU3" s="20"/>
      <c r="HQV3" s="20"/>
      <c r="HQW3" s="20"/>
      <c r="HQX3" s="20"/>
      <c r="HQY3" s="20"/>
      <c r="HQZ3" s="20"/>
      <c r="HRA3" s="20"/>
      <c r="HRB3" s="20"/>
      <c r="HRC3" s="20"/>
      <c r="HRD3" s="20"/>
      <c r="HRE3" s="20"/>
      <c r="HRF3" s="20"/>
      <c r="HRG3" s="20"/>
      <c r="HRH3" s="20"/>
      <c r="HRI3" s="20"/>
      <c r="HRJ3" s="20"/>
      <c r="HRK3" s="20"/>
      <c r="HRL3" s="20"/>
      <c r="HRM3" s="20"/>
      <c r="HRN3" s="20"/>
      <c r="HRO3" s="20"/>
      <c r="HRP3" s="20"/>
      <c r="HRQ3" s="20"/>
      <c r="HRR3" s="20"/>
      <c r="HRS3" s="20"/>
      <c r="HRT3" s="20"/>
      <c r="HRU3" s="20"/>
      <c r="HRV3" s="20"/>
      <c r="HRW3" s="20"/>
      <c r="HRX3" s="20"/>
      <c r="HRY3" s="20"/>
      <c r="HRZ3" s="20"/>
      <c r="HSA3" s="20"/>
      <c r="HSB3" s="20"/>
      <c r="HSC3" s="20"/>
      <c r="HSD3" s="20"/>
      <c r="HSE3" s="20"/>
      <c r="HSF3" s="20"/>
      <c r="HSG3" s="20"/>
      <c r="HSH3" s="20"/>
      <c r="HSI3" s="20"/>
      <c r="HSJ3" s="20"/>
      <c r="HSK3" s="20"/>
      <c r="HSL3" s="20"/>
      <c r="HSM3" s="20"/>
      <c r="HSN3" s="20"/>
      <c r="HSO3" s="20"/>
      <c r="HSP3" s="20"/>
      <c r="HSQ3" s="20"/>
      <c r="HSR3" s="20"/>
      <c r="HSS3" s="20"/>
      <c r="HST3" s="20"/>
      <c r="HSU3" s="20"/>
      <c r="HSV3" s="20"/>
      <c r="HSW3" s="20"/>
      <c r="HSX3" s="20"/>
      <c r="HSY3" s="20"/>
      <c r="HSZ3" s="20"/>
      <c r="HTA3" s="20"/>
      <c r="HTB3" s="20"/>
      <c r="HTC3" s="20"/>
      <c r="HTD3" s="20"/>
      <c r="HTE3" s="20"/>
      <c r="HTF3" s="20"/>
      <c r="HTG3" s="20"/>
      <c r="HTH3" s="20"/>
      <c r="HTI3" s="20"/>
      <c r="HTJ3" s="20"/>
      <c r="HTK3" s="20"/>
      <c r="HTL3" s="20"/>
      <c r="HTM3" s="20"/>
      <c r="HTN3" s="20"/>
      <c r="HTO3" s="20"/>
      <c r="HTP3" s="20"/>
      <c r="HTQ3" s="20"/>
      <c r="HTR3" s="20"/>
      <c r="HTS3" s="20"/>
      <c r="HTT3" s="20"/>
      <c r="HTU3" s="20"/>
      <c r="HTV3" s="20"/>
      <c r="HTW3" s="20"/>
      <c r="HTX3" s="20"/>
      <c r="HTY3" s="20"/>
      <c r="HTZ3" s="20"/>
      <c r="HUA3" s="20"/>
      <c r="HUB3" s="20"/>
      <c r="HUC3" s="20"/>
      <c r="HUD3" s="20"/>
      <c r="HUE3" s="20"/>
      <c r="HUF3" s="20"/>
      <c r="HUG3" s="20"/>
      <c r="HUH3" s="20"/>
      <c r="HUI3" s="20"/>
      <c r="HUJ3" s="20"/>
      <c r="HUK3" s="20"/>
      <c r="HUL3" s="20"/>
      <c r="HUM3" s="20"/>
      <c r="HUN3" s="20"/>
      <c r="HUO3" s="20"/>
      <c r="HUP3" s="20"/>
      <c r="HUQ3" s="20"/>
      <c r="HUR3" s="20"/>
      <c r="HUS3" s="20"/>
      <c r="HUT3" s="20"/>
      <c r="HUU3" s="20"/>
      <c r="HUV3" s="20"/>
      <c r="HUW3" s="20"/>
      <c r="HUX3" s="20"/>
      <c r="HUY3" s="20"/>
      <c r="HUZ3" s="20"/>
      <c r="HVA3" s="20"/>
      <c r="HVB3" s="20"/>
      <c r="HVC3" s="20"/>
      <c r="HVD3" s="20"/>
      <c r="HVE3" s="20"/>
      <c r="HVF3" s="20"/>
      <c r="HVG3" s="20"/>
      <c r="HVH3" s="20"/>
      <c r="HVI3" s="20"/>
      <c r="HVJ3" s="20"/>
      <c r="HVK3" s="20"/>
      <c r="HVL3" s="20"/>
      <c r="HVM3" s="20"/>
      <c r="HVN3" s="20"/>
      <c r="HVO3" s="20"/>
      <c r="HVP3" s="20"/>
      <c r="HVQ3" s="20"/>
      <c r="HVR3" s="20"/>
      <c r="HVS3" s="20"/>
      <c r="HVT3" s="20"/>
      <c r="HVU3" s="20"/>
      <c r="HVV3" s="20"/>
      <c r="HVW3" s="20"/>
      <c r="HVX3" s="20"/>
      <c r="HVY3" s="20"/>
      <c r="HVZ3" s="20"/>
      <c r="HWA3" s="20"/>
      <c r="HWB3" s="20"/>
      <c r="HWC3" s="20"/>
      <c r="HWD3" s="20"/>
      <c r="HWE3" s="20"/>
      <c r="HWF3" s="20"/>
      <c r="HWG3" s="20"/>
      <c r="HWH3" s="20"/>
      <c r="HWI3" s="20"/>
      <c r="HWJ3" s="20"/>
      <c r="HWK3" s="20"/>
      <c r="HWL3" s="20"/>
      <c r="HWM3" s="20"/>
      <c r="HWN3" s="20"/>
      <c r="HWO3" s="20"/>
      <c r="HWP3" s="20"/>
      <c r="HWQ3" s="20"/>
      <c r="HWR3" s="20"/>
      <c r="HWS3" s="20"/>
      <c r="HWT3" s="20"/>
      <c r="HWU3" s="20"/>
      <c r="HWV3" s="20"/>
      <c r="HWW3" s="20"/>
      <c r="HWX3" s="20"/>
      <c r="HWY3" s="20"/>
      <c r="HWZ3" s="20"/>
      <c r="HXA3" s="20"/>
      <c r="HXB3" s="20"/>
      <c r="HXC3" s="20"/>
      <c r="HXD3" s="20"/>
      <c r="HXE3" s="20"/>
      <c r="HXF3" s="20"/>
      <c r="HXG3" s="20"/>
      <c r="HXH3" s="20"/>
      <c r="HXI3" s="20"/>
      <c r="HXJ3" s="20"/>
      <c r="HXK3" s="20"/>
      <c r="HXL3" s="20"/>
      <c r="HXM3" s="20"/>
      <c r="HXN3" s="20"/>
      <c r="HXO3" s="20"/>
      <c r="HXP3" s="20"/>
      <c r="HXQ3" s="20"/>
      <c r="HXR3" s="20"/>
      <c r="HXS3" s="20"/>
      <c r="HXT3" s="20"/>
      <c r="HXU3" s="20"/>
      <c r="HXV3" s="20"/>
      <c r="HXW3" s="20"/>
      <c r="HXX3" s="20"/>
      <c r="HXY3" s="20"/>
      <c r="HXZ3" s="20"/>
      <c r="HYA3" s="20"/>
      <c r="HYB3" s="20"/>
      <c r="HYC3" s="20"/>
      <c r="HYD3" s="20"/>
      <c r="HYE3" s="20"/>
      <c r="HYF3" s="20"/>
      <c r="HYG3" s="20"/>
      <c r="HYH3" s="20"/>
      <c r="HYI3" s="20"/>
      <c r="HYJ3" s="20"/>
      <c r="HYK3" s="20"/>
      <c r="HYL3" s="20"/>
      <c r="HYM3" s="20"/>
      <c r="HYN3" s="20"/>
      <c r="HYO3" s="20"/>
      <c r="HYP3" s="20"/>
      <c r="HYQ3" s="20"/>
      <c r="HYR3" s="20"/>
      <c r="HYS3" s="20"/>
      <c r="HYT3" s="20"/>
      <c r="HYU3" s="20"/>
      <c r="HYV3" s="20"/>
      <c r="HYW3" s="20"/>
      <c r="HYX3" s="20"/>
      <c r="HYY3" s="20"/>
      <c r="HYZ3" s="20"/>
      <c r="HZA3" s="20"/>
      <c r="HZB3" s="20"/>
      <c r="HZC3" s="20"/>
      <c r="HZD3" s="20"/>
      <c r="HZE3" s="20"/>
      <c r="HZF3" s="20"/>
      <c r="HZG3" s="20"/>
      <c r="HZH3" s="20"/>
      <c r="HZI3" s="20"/>
      <c r="HZJ3" s="20"/>
      <c r="HZK3" s="20"/>
      <c r="HZL3" s="20"/>
      <c r="HZM3" s="20"/>
      <c r="HZN3" s="20"/>
      <c r="HZO3" s="20"/>
      <c r="HZP3" s="20"/>
      <c r="HZQ3" s="20"/>
      <c r="HZR3" s="20"/>
      <c r="HZS3" s="20"/>
      <c r="HZT3" s="20"/>
      <c r="HZU3" s="20"/>
      <c r="HZV3" s="20"/>
      <c r="HZW3" s="20"/>
      <c r="HZX3" s="20"/>
      <c r="HZY3" s="20"/>
      <c r="HZZ3" s="20"/>
      <c r="IAA3" s="20"/>
      <c r="IAB3" s="20"/>
      <c r="IAC3" s="20"/>
      <c r="IAD3" s="20"/>
      <c r="IAE3" s="20"/>
      <c r="IAF3" s="20"/>
      <c r="IAG3" s="20"/>
      <c r="IAH3" s="20"/>
      <c r="IAI3" s="20"/>
      <c r="IAJ3" s="20"/>
      <c r="IAK3" s="20"/>
      <c r="IAL3" s="20"/>
      <c r="IAM3" s="20"/>
      <c r="IAN3" s="20"/>
      <c r="IAO3" s="20"/>
      <c r="IAP3" s="20"/>
      <c r="IAQ3" s="20"/>
      <c r="IAR3" s="20"/>
      <c r="IAS3" s="20"/>
      <c r="IAT3" s="20"/>
      <c r="IAU3" s="20"/>
      <c r="IAV3" s="20"/>
      <c r="IAW3" s="20"/>
      <c r="IAX3" s="20"/>
      <c r="IAY3" s="20"/>
      <c r="IAZ3" s="20"/>
      <c r="IBA3" s="20"/>
      <c r="IBB3" s="20"/>
      <c r="IBC3" s="20"/>
      <c r="IBD3" s="20"/>
      <c r="IBE3" s="20"/>
      <c r="IBF3" s="20"/>
      <c r="IBG3" s="20"/>
      <c r="IBH3" s="20"/>
      <c r="IBI3" s="20"/>
      <c r="IBJ3" s="20"/>
      <c r="IBK3" s="20"/>
      <c r="IBL3" s="20"/>
      <c r="IBM3" s="20"/>
      <c r="IBN3" s="20"/>
      <c r="IBO3" s="20"/>
      <c r="IBP3" s="20"/>
      <c r="IBQ3" s="20"/>
      <c r="IBR3" s="20"/>
      <c r="IBS3" s="20"/>
      <c r="IBT3" s="20"/>
      <c r="IBU3" s="20"/>
      <c r="IBV3" s="20"/>
      <c r="IBW3" s="20"/>
      <c r="IBX3" s="20"/>
      <c r="IBY3" s="20"/>
      <c r="IBZ3" s="20"/>
      <c r="ICA3" s="20"/>
      <c r="ICB3" s="20"/>
      <c r="ICC3" s="20"/>
      <c r="ICD3" s="20"/>
      <c r="ICE3" s="20"/>
      <c r="ICF3" s="20"/>
      <c r="ICG3" s="20"/>
      <c r="ICH3" s="20"/>
      <c r="ICI3" s="20"/>
      <c r="ICJ3" s="20"/>
      <c r="ICK3" s="20"/>
      <c r="ICL3" s="20"/>
      <c r="ICM3" s="20"/>
      <c r="ICN3" s="20"/>
      <c r="ICO3" s="20"/>
      <c r="ICP3" s="20"/>
      <c r="ICQ3" s="20"/>
      <c r="ICR3" s="20"/>
      <c r="ICS3" s="20"/>
      <c r="ICT3" s="20"/>
      <c r="ICU3" s="20"/>
      <c r="ICV3" s="20"/>
      <c r="ICW3" s="20"/>
      <c r="ICX3" s="20"/>
      <c r="ICY3" s="20"/>
      <c r="ICZ3" s="20"/>
      <c r="IDA3" s="20"/>
      <c r="IDB3" s="20"/>
      <c r="IDC3" s="20"/>
      <c r="IDD3" s="20"/>
      <c r="IDE3" s="20"/>
      <c r="IDF3" s="20"/>
      <c r="IDG3" s="20"/>
      <c r="IDH3" s="20"/>
      <c r="IDI3" s="20"/>
      <c r="IDJ3" s="20"/>
      <c r="IDK3" s="20"/>
      <c r="IDL3" s="20"/>
      <c r="IDM3" s="20"/>
      <c r="IDN3" s="20"/>
      <c r="IDO3" s="20"/>
      <c r="IDP3" s="20"/>
      <c r="IDQ3" s="20"/>
      <c r="IDR3" s="20"/>
      <c r="IDS3" s="20"/>
      <c r="IDT3" s="20"/>
      <c r="IDU3" s="20"/>
      <c r="IDV3" s="20"/>
      <c r="IDW3" s="20"/>
      <c r="IDX3" s="20"/>
      <c r="IDY3" s="20"/>
      <c r="IDZ3" s="20"/>
      <c r="IEA3" s="20"/>
      <c r="IEB3" s="20"/>
      <c r="IEC3" s="20"/>
      <c r="IED3" s="20"/>
      <c r="IEE3" s="20"/>
      <c r="IEF3" s="20"/>
      <c r="IEG3" s="20"/>
      <c r="IEH3" s="20"/>
      <c r="IEI3" s="20"/>
      <c r="IEJ3" s="20"/>
      <c r="IEK3" s="20"/>
      <c r="IEL3" s="20"/>
      <c r="IEM3" s="20"/>
      <c r="IEN3" s="20"/>
      <c r="IEO3" s="20"/>
      <c r="IEP3" s="20"/>
      <c r="IEQ3" s="20"/>
      <c r="IER3" s="20"/>
      <c r="IES3" s="20"/>
      <c r="IET3" s="20"/>
      <c r="IEU3" s="20"/>
      <c r="IEV3" s="20"/>
      <c r="IEW3" s="20"/>
      <c r="IEX3" s="20"/>
      <c r="IEY3" s="20"/>
      <c r="IEZ3" s="20"/>
      <c r="IFA3" s="20"/>
      <c r="IFB3" s="20"/>
      <c r="IFC3" s="20"/>
      <c r="IFD3" s="20"/>
      <c r="IFE3" s="20"/>
      <c r="IFF3" s="20"/>
      <c r="IFG3" s="20"/>
      <c r="IFH3" s="20"/>
      <c r="IFI3" s="20"/>
      <c r="IFJ3" s="20"/>
      <c r="IFK3" s="20"/>
      <c r="IFL3" s="20"/>
      <c r="IFM3" s="20"/>
      <c r="IFN3" s="20"/>
      <c r="IFO3" s="20"/>
      <c r="IFP3" s="20"/>
      <c r="IFQ3" s="20"/>
      <c r="IFR3" s="20"/>
      <c r="IFS3" s="20"/>
      <c r="IFT3" s="20"/>
      <c r="IFU3" s="20"/>
      <c r="IFV3" s="20"/>
      <c r="IFW3" s="20"/>
      <c r="IFX3" s="20"/>
      <c r="IFY3" s="20"/>
      <c r="IFZ3" s="20"/>
      <c r="IGA3" s="20"/>
      <c r="IGB3" s="20"/>
      <c r="IGC3" s="20"/>
      <c r="IGD3" s="20"/>
      <c r="IGE3" s="20"/>
      <c r="IGF3" s="20"/>
      <c r="IGG3" s="20"/>
      <c r="IGH3" s="20"/>
      <c r="IGI3" s="20"/>
      <c r="IGJ3" s="20"/>
      <c r="IGK3" s="20"/>
      <c r="IGL3" s="20"/>
      <c r="IGM3" s="20"/>
      <c r="IGN3" s="20"/>
      <c r="IGO3" s="20"/>
      <c r="IGP3" s="20"/>
      <c r="IGQ3" s="20"/>
      <c r="IGR3" s="20"/>
      <c r="IGS3" s="20"/>
      <c r="IGT3" s="20"/>
      <c r="IGU3" s="20"/>
      <c r="IGV3" s="20"/>
      <c r="IGW3" s="20"/>
      <c r="IGX3" s="20"/>
      <c r="IGY3" s="20"/>
      <c r="IGZ3" s="20"/>
      <c r="IHA3" s="20"/>
      <c r="IHB3" s="20"/>
      <c r="IHC3" s="20"/>
      <c r="IHD3" s="20"/>
      <c r="IHE3" s="20"/>
      <c r="IHF3" s="20"/>
      <c r="IHG3" s="20"/>
      <c r="IHH3" s="20"/>
      <c r="IHI3" s="20"/>
      <c r="IHJ3" s="20"/>
      <c r="IHK3" s="20"/>
      <c r="IHL3" s="20"/>
      <c r="IHM3" s="20"/>
      <c r="IHN3" s="20"/>
      <c r="IHO3" s="20"/>
      <c r="IHP3" s="20"/>
      <c r="IHQ3" s="20"/>
      <c r="IHR3" s="20"/>
      <c r="IHS3" s="20"/>
      <c r="IHT3" s="20"/>
      <c r="IHU3" s="20"/>
      <c r="IHV3" s="20"/>
      <c r="IHW3" s="20"/>
      <c r="IHX3" s="20"/>
      <c r="IHY3" s="20"/>
      <c r="IHZ3" s="20"/>
      <c r="IIA3" s="20"/>
      <c r="IIB3" s="20"/>
      <c r="IIC3" s="20"/>
      <c r="IID3" s="20"/>
      <c r="IIE3" s="20"/>
      <c r="IIF3" s="20"/>
      <c r="IIG3" s="20"/>
      <c r="IIH3" s="20"/>
      <c r="III3" s="20"/>
      <c r="IIJ3" s="20"/>
      <c r="IIK3" s="20"/>
      <c r="IIL3" s="20"/>
      <c r="IIM3" s="20"/>
      <c r="IIN3" s="20"/>
      <c r="IIO3" s="20"/>
      <c r="IIP3" s="20"/>
      <c r="IIQ3" s="20"/>
      <c r="IIR3" s="20"/>
      <c r="IIS3" s="20"/>
      <c r="IIT3" s="20"/>
      <c r="IIU3" s="20"/>
      <c r="IIV3" s="20"/>
      <c r="IIW3" s="20"/>
      <c r="IIX3" s="20"/>
      <c r="IIY3" s="20"/>
      <c r="IIZ3" s="20"/>
      <c r="IJA3" s="20"/>
      <c r="IJB3" s="20"/>
      <c r="IJC3" s="20"/>
      <c r="IJD3" s="20"/>
      <c r="IJE3" s="20"/>
      <c r="IJF3" s="20"/>
      <c r="IJG3" s="20"/>
      <c r="IJH3" s="20"/>
      <c r="IJI3" s="20"/>
      <c r="IJJ3" s="20"/>
      <c r="IJK3" s="20"/>
      <c r="IJL3" s="20"/>
      <c r="IJM3" s="20"/>
      <c r="IJN3" s="20"/>
      <c r="IJO3" s="20"/>
      <c r="IJP3" s="20"/>
      <c r="IJQ3" s="20"/>
      <c r="IJR3" s="20"/>
      <c r="IJS3" s="20"/>
      <c r="IJT3" s="20"/>
      <c r="IJU3" s="20"/>
      <c r="IJV3" s="20"/>
      <c r="IJW3" s="20"/>
      <c r="IJX3" s="20"/>
      <c r="IJY3" s="20"/>
      <c r="IJZ3" s="20"/>
      <c r="IKA3" s="20"/>
      <c r="IKB3" s="20"/>
      <c r="IKC3" s="20"/>
      <c r="IKD3" s="20"/>
      <c r="IKE3" s="20"/>
      <c r="IKF3" s="20"/>
      <c r="IKG3" s="20"/>
      <c r="IKH3" s="20"/>
      <c r="IKI3" s="20"/>
      <c r="IKJ3" s="20"/>
      <c r="IKK3" s="20"/>
      <c r="IKL3" s="20"/>
      <c r="IKM3" s="20"/>
      <c r="IKN3" s="20"/>
      <c r="IKO3" s="20"/>
      <c r="IKP3" s="20"/>
      <c r="IKQ3" s="20"/>
      <c r="IKR3" s="20"/>
      <c r="IKS3" s="20"/>
      <c r="IKT3" s="20"/>
      <c r="IKU3" s="20"/>
      <c r="IKV3" s="20"/>
      <c r="IKW3" s="20"/>
      <c r="IKX3" s="20"/>
      <c r="IKY3" s="20"/>
      <c r="IKZ3" s="20"/>
      <c r="ILA3" s="20"/>
      <c r="ILB3" s="20"/>
      <c r="ILC3" s="20"/>
      <c r="ILD3" s="20"/>
      <c r="ILE3" s="20"/>
      <c r="ILF3" s="20"/>
      <c r="ILG3" s="20"/>
      <c r="ILH3" s="20"/>
      <c r="ILI3" s="20"/>
      <c r="ILJ3" s="20"/>
      <c r="ILK3" s="20"/>
      <c r="ILL3" s="20"/>
      <c r="ILM3" s="20"/>
      <c r="ILN3" s="20"/>
      <c r="ILO3" s="20"/>
      <c r="ILP3" s="20"/>
      <c r="ILQ3" s="20"/>
      <c r="ILR3" s="20"/>
      <c r="ILS3" s="20"/>
      <c r="ILT3" s="20"/>
      <c r="ILU3" s="20"/>
      <c r="ILV3" s="20"/>
      <c r="ILW3" s="20"/>
      <c r="ILX3" s="20"/>
      <c r="ILY3" s="20"/>
      <c r="ILZ3" s="20"/>
      <c r="IMA3" s="20"/>
      <c r="IMB3" s="20"/>
      <c r="IMC3" s="20"/>
      <c r="IMD3" s="20"/>
      <c r="IME3" s="20"/>
      <c r="IMF3" s="20"/>
      <c r="IMG3" s="20"/>
      <c r="IMH3" s="20"/>
      <c r="IMI3" s="20"/>
      <c r="IMJ3" s="20"/>
      <c r="IMK3" s="20"/>
      <c r="IML3" s="20"/>
      <c r="IMM3" s="20"/>
      <c r="IMN3" s="20"/>
      <c r="IMO3" s="20"/>
      <c r="IMP3" s="20"/>
      <c r="IMQ3" s="20"/>
      <c r="IMR3" s="20"/>
      <c r="IMS3" s="20"/>
      <c r="IMT3" s="20"/>
      <c r="IMU3" s="20"/>
      <c r="IMV3" s="20"/>
      <c r="IMW3" s="20"/>
      <c r="IMX3" s="20"/>
      <c r="IMY3" s="20"/>
      <c r="IMZ3" s="20"/>
      <c r="INA3" s="20"/>
      <c r="INB3" s="20"/>
      <c r="INC3" s="20"/>
      <c r="IND3" s="20"/>
      <c r="INE3" s="20"/>
      <c r="INF3" s="20"/>
      <c r="ING3" s="20"/>
      <c r="INH3" s="20"/>
      <c r="INI3" s="20"/>
      <c r="INJ3" s="20"/>
      <c r="INK3" s="20"/>
      <c r="INL3" s="20"/>
      <c r="INM3" s="20"/>
      <c r="INN3" s="20"/>
      <c r="INO3" s="20"/>
      <c r="INP3" s="20"/>
      <c r="INQ3" s="20"/>
      <c r="INR3" s="20"/>
      <c r="INS3" s="20"/>
      <c r="INT3" s="20"/>
      <c r="INU3" s="20"/>
      <c r="INV3" s="20"/>
      <c r="INW3" s="20"/>
      <c r="INX3" s="20"/>
      <c r="INY3" s="20"/>
      <c r="INZ3" s="20"/>
      <c r="IOA3" s="20"/>
      <c r="IOB3" s="20"/>
      <c r="IOC3" s="20"/>
      <c r="IOD3" s="20"/>
      <c r="IOE3" s="20"/>
      <c r="IOF3" s="20"/>
      <c r="IOG3" s="20"/>
      <c r="IOH3" s="20"/>
      <c r="IOI3" s="20"/>
      <c r="IOJ3" s="20"/>
      <c r="IOK3" s="20"/>
      <c r="IOL3" s="20"/>
      <c r="IOM3" s="20"/>
      <c r="ION3" s="20"/>
      <c r="IOO3" s="20"/>
      <c r="IOP3" s="20"/>
      <c r="IOQ3" s="20"/>
      <c r="IOR3" s="20"/>
      <c r="IOS3" s="20"/>
      <c r="IOT3" s="20"/>
      <c r="IOU3" s="20"/>
      <c r="IOV3" s="20"/>
      <c r="IOW3" s="20"/>
      <c r="IOX3" s="20"/>
      <c r="IOY3" s="20"/>
      <c r="IOZ3" s="20"/>
      <c r="IPA3" s="20"/>
      <c r="IPB3" s="20"/>
      <c r="IPC3" s="20"/>
      <c r="IPD3" s="20"/>
      <c r="IPE3" s="20"/>
      <c r="IPF3" s="20"/>
      <c r="IPG3" s="20"/>
      <c r="IPH3" s="20"/>
      <c r="IPI3" s="20"/>
      <c r="IPJ3" s="20"/>
      <c r="IPK3" s="20"/>
      <c r="IPL3" s="20"/>
      <c r="IPM3" s="20"/>
      <c r="IPN3" s="20"/>
      <c r="IPO3" s="20"/>
      <c r="IPP3" s="20"/>
      <c r="IPQ3" s="20"/>
      <c r="IPR3" s="20"/>
      <c r="IPS3" s="20"/>
      <c r="IPT3" s="20"/>
      <c r="IPU3" s="20"/>
      <c r="IPV3" s="20"/>
      <c r="IPW3" s="20"/>
      <c r="IPX3" s="20"/>
      <c r="IPY3" s="20"/>
      <c r="IPZ3" s="20"/>
      <c r="IQA3" s="20"/>
      <c r="IQB3" s="20"/>
      <c r="IQC3" s="20"/>
      <c r="IQD3" s="20"/>
      <c r="IQE3" s="20"/>
      <c r="IQF3" s="20"/>
      <c r="IQG3" s="20"/>
      <c r="IQH3" s="20"/>
      <c r="IQI3" s="20"/>
      <c r="IQJ3" s="20"/>
      <c r="IQK3" s="20"/>
      <c r="IQL3" s="20"/>
      <c r="IQM3" s="20"/>
      <c r="IQN3" s="20"/>
      <c r="IQO3" s="20"/>
      <c r="IQP3" s="20"/>
      <c r="IQQ3" s="20"/>
      <c r="IQR3" s="20"/>
      <c r="IQS3" s="20"/>
      <c r="IQT3" s="20"/>
      <c r="IQU3" s="20"/>
      <c r="IQV3" s="20"/>
      <c r="IQW3" s="20"/>
      <c r="IQX3" s="20"/>
      <c r="IQY3" s="20"/>
      <c r="IQZ3" s="20"/>
      <c r="IRA3" s="20"/>
      <c r="IRB3" s="20"/>
      <c r="IRC3" s="20"/>
      <c r="IRD3" s="20"/>
      <c r="IRE3" s="20"/>
      <c r="IRF3" s="20"/>
      <c r="IRG3" s="20"/>
      <c r="IRH3" s="20"/>
      <c r="IRI3" s="20"/>
      <c r="IRJ3" s="20"/>
      <c r="IRK3" s="20"/>
      <c r="IRL3" s="20"/>
      <c r="IRM3" s="20"/>
      <c r="IRN3" s="20"/>
      <c r="IRO3" s="20"/>
      <c r="IRP3" s="20"/>
      <c r="IRQ3" s="20"/>
      <c r="IRR3" s="20"/>
      <c r="IRS3" s="20"/>
      <c r="IRT3" s="20"/>
      <c r="IRU3" s="20"/>
      <c r="IRV3" s="20"/>
      <c r="IRW3" s="20"/>
      <c r="IRX3" s="20"/>
      <c r="IRY3" s="20"/>
      <c r="IRZ3" s="20"/>
      <c r="ISA3" s="20"/>
      <c r="ISB3" s="20"/>
      <c r="ISC3" s="20"/>
      <c r="ISD3" s="20"/>
      <c r="ISE3" s="20"/>
      <c r="ISF3" s="20"/>
      <c r="ISG3" s="20"/>
      <c r="ISH3" s="20"/>
      <c r="ISI3" s="20"/>
      <c r="ISJ3" s="20"/>
      <c r="ISK3" s="20"/>
      <c r="ISL3" s="20"/>
      <c r="ISM3" s="20"/>
      <c r="ISN3" s="20"/>
      <c r="ISO3" s="20"/>
      <c r="ISP3" s="20"/>
      <c r="ISQ3" s="20"/>
      <c r="ISR3" s="20"/>
      <c r="ISS3" s="20"/>
      <c r="IST3" s="20"/>
      <c r="ISU3" s="20"/>
      <c r="ISV3" s="20"/>
      <c r="ISW3" s="20"/>
      <c r="ISX3" s="20"/>
      <c r="ISY3" s="20"/>
      <c r="ISZ3" s="20"/>
      <c r="ITA3" s="20"/>
      <c r="ITB3" s="20"/>
      <c r="ITC3" s="20"/>
      <c r="ITD3" s="20"/>
      <c r="ITE3" s="20"/>
      <c r="ITF3" s="20"/>
      <c r="ITG3" s="20"/>
      <c r="ITH3" s="20"/>
      <c r="ITI3" s="20"/>
      <c r="ITJ3" s="20"/>
      <c r="ITK3" s="20"/>
      <c r="ITL3" s="20"/>
      <c r="ITM3" s="20"/>
      <c r="ITN3" s="20"/>
      <c r="ITO3" s="20"/>
      <c r="ITP3" s="20"/>
      <c r="ITQ3" s="20"/>
      <c r="ITR3" s="20"/>
      <c r="ITS3" s="20"/>
      <c r="ITT3" s="20"/>
      <c r="ITU3" s="20"/>
      <c r="ITV3" s="20"/>
      <c r="ITW3" s="20"/>
      <c r="ITX3" s="20"/>
      <c r="ITY3" s="20"/>
      <c r="ITZ3" s="20"/>
      <c r="IUA3" s="20"/>
      <c r="IUB3" s="20"/>
      <c r="IUC3" s="20"/>
      <c r="IUD3" s="20"/>
      <c r="IUE3" s="20"/>
      <c r="IUF3" s="20"/>
      <c r="IUG3" s="20"/>
      <c r="IUH3" s="20"/>
      <c r="IUI3" s="20"/>
      <c r="IUJ3" s="20"/>
      <c r="IUK3" s="20"/>
      <c r="IUL3" s="20"/>
      <c r="IUM3" s="20"/>
      <c r="IUN3" s="20"/>
      <c r="IUO3" s="20"/>
      <c r="IUP3" s="20"/>
      <c r="IUQ3" s="20"/>
      <c r="IUR3" s="20"/>
      <c r="IUS3" s="20"/>
      <c r="IUT3" s="20"/>
      <c r="IUU3" s="20"/>
      <c r="IUV3" s="20"/>
      <c r="IUW3" s="20"/>
      <c r="IUX3" s="20"/>
      <c r="IUY3" s="20"/>
      <c r="IUZ3" s="20"/>
      <c r="IVA3" s="20"/>
      <c r="IVB3" s="20"/>
      <c r="IVC3" s="20"/>
      <c r="IVD3" s="20"/>
      <c r="IVE3" s="20"/>
      <c r="IVF3" s="20"/>
      <c r="IVG3" s="20"/>
      <c r="IVH3" s="20"/>
      <c r="IVI3" s="20"/>
      <c r="IVJ3" s="20"/>
      <c r="IVK3" s="20"/>
      <c r="IVL3" s="20"/>
      <c r="IVM3" s="20"/>
      <c r="IVN3" s="20"/>
      <c r="IVO3" s="20"/>
      <c r="IVP3" s="20"/>
      <c r="IVQ3" s="20"/>
      <c r="IVR3" s="20"/>
      <c r="IVS3" s="20"/>
      <c r="IVT3" s="20"/>
      <c r="IVU3" s="20"/>
      <c r="IVV3" s="20"/>
      <c r="IVW3" s="20"/>
      <c r="IVX3" s="20"/>
      <c r="IVY3" s="20"/>
      <c r="IVZ3" s="20"/>
      <c r="IWA3" s="20"/>
      <c r="IWB3" s="20"/>
      <c r="IWC3" s="20"/>
      <c r="IWD3" s="20"/>
      <c r="IWE3" s="20"/>
      <c r="IWF3" s="20"/>
      <c r="IWG3" s="20"/>
      <c r="IWH3" s="20"/>
      <c r="IWI3" s="20"/>
      <c r="IWJ3" s="20"/>
      <c r="IWK3" s="20"/>
      <c r="IWL3" s="20"/>
      <c r="IWM3" s="20"/>
      <c r="IWN3" s="20"/>
      <c r="IWO3" s="20"/>
      <c r="IWP3" s="20"/>
      <c r="IWQ3" s="20"/>
      <c r="IWR3" s="20"/>
      <c r="IWS3" s="20"/>
      <c r="IWT3" s="20"/>
      <c r="IWU3" s="20"/>
      <c r="IWV3" s="20"/>
      <c r="IWW3" s="20"/>
      <c r="IWX3" s="20"/>
      <c r="IWY3" s="20"/>
      <c r="IWZ3" s="20"/>
      <c r="IXA3" s="20"/>
      <c r="IXB3" s="20"/>
      <c r="IXC3" s="20"/>
      <c r="IXD3" s="20"/>
      <c r="IXE3" s="20"/>
      <c r="IXF3" s="20"/>
      <c r="IXG3" s="20"/>
      <c r="IXH3" s="20"/>
      <c r="IXI3" s="20"/>
      <c r="IXJ3" s="20"/>
      <c r="IXK3" s="20"/>
      <c r="IXL3" s="20"/>
      <c r="IXM3" s="20"/>
      <c r="IXN3" s="20"/>
      <c r="IXO3" s="20"/>
      <c r="IXP3" s="20"/>
      <c r="IXQ3" s="20"/>
      <c r="IXR3" s="20"/>
      <c r="IXS3" s="20"/>
      <c r="IXT3" s="20"/>
      <c r="IXU3" s="20"/>
      <c r="IXV3" s="20"/>
      <c r="IXW3" s="20"/>
      <c r="IXX3" s="20"/>
      <c r="IXY3" s="20"/>
      <c r="IXZ3" s="20"/>
      <c r="IYA3" s="20"/>
      <c r="IYB3" s="20"/>
      <c r="IYC3" s="20"/>
      <c r="IYD3" s="20"/>
      <c r="IYE3" s="20"/>
      <c r="IYF3" s="20"/>
      <c r="IYG3" s="20"/>
      <c r="IYH3" s="20"/>
      <c r="IYI3" s="20"/>
      <c r="IYJ3" s="20"/>
      <c r="IYK3" s="20"/>
      <c r="IYL3" s="20"/>
      <c r="IYM3" s="20"/>
      <c r="IYN3" s="20"/>
      <c r="IYO3" s="20"/>
      <c r="IYP3" s="20"/>
      <c r="IYQ3" s="20"/>
      <c r="IYR3" s="20"/>
      <c r="IYS3" s="20"/>
      <c r="IYT3" s="20"/>
      <c r="IYU3" s="20"/>
      <c r="IYV3" s="20"/>
      <c r="IYW3" s="20"/>
      <c r="IYX3" s="20"/>
      <c r="IYY3" s="20"/>
      <c r="IYZ3" s="20"/>
      <c r="IZA3" s="20"/>
      <c r="IZB3" s="20"/>
      <c r="IZC3" s="20"/>
      <c r="IZD3" s="20"/>
      <c r="IZE3" s="20"/>
      <c r="IZF3" s="20"/>
      <c r="IZG3" s="20"/>
      <c r="IZH3" s="20"/>
      <c r="IZI3" s="20"/>
      <c r="IZJ3" s="20"/>
      <c r="IZK3" s="20"/>
      <c r="IZL3" s="20"/>
      <c r="IZM3" s="20"/>
      <c r="IZN3" s="20"/>
      <c r="IZO3" s="20"/>
      <c r="IZP3" s="20"/>
      <c r="IZQ3" s="20"/>
      <c r="IZR3" s="20"/>
      <c r="IZS3" s="20"/>
      <c r="IZT3" s="20"/>
      <c r="IZU3" s="20"/>
      <c r="IZV3" s="20"/>
      <c r="IZW3" s="20"/>
      <c r="IZX3" s="20"/>
      <c r="IZY3" s="20"/>
      <c r="IZZ3" s="20"/>
      <c r="JAA3" s="20"/>
      <c r="JAB3" s="20"/>
      <c r="JAC3" s="20"/>
      <c r="JAD3" s="20"/>
      <c r="JAE3" s="20"/>
      <c r="JAF3" s="20"/>
      <c r="JAG3" s="20"/>
      <c r="JAH3" s="20"/>
      <c r="JAI3" s="20"/>
      <c r="JAJ3" s="20"/>
      <c r="JAK3" s="20"/>
      <c r="JAL3" s="20"/>
      <c r="JAM3" s="20"/>
      <c r="JAN3" s="20"/>
      <c r="JAO3" s="20"/>
      <c r="JAP3" s="20"/>
      <c r="JAQ3" s="20"/>
      <c r="JAR3" s="20"/>
      <c r="JAS3" s="20"/>
      <c r="JAT3" s="20"/>
      <c r="JAU3" s="20"/>
      <c r="JAV3" s="20"/>
      <c r="JAW3" s="20"/>
      <c r="JAX3" s="20"/>
      <c r="JAY3" s="20"/>
      <c r="JAZ3" s="20"/>
      <c r="JBA3" s="20"/>
      <c r="JBB3" s="20"/>
      <c r="JBC3" s="20"/>
      <c r="JBD3" s="20"/>
      <c r="JBE3" s="20"/>
      <c r="JBF3" s="20"/>
      <c r="JBG3" s="20"/>
      <c r="JBH3" s="20"/>
      <c r="JBI3" s="20"/>
      <c r="JBJ3" s="20"/>
      <c r="JBK3" s="20"/>
      <c r="JBL3" s="20"/>
      <c r="JBM3" s="20"/>
      <c r="JBN3" s="20"/>
      <c r="JBO3" s="20"/>
      <c r="JBP3" s="20"/>
      <c r="JBQ3" s="20"/>
      <c r="JBR3" s="20"/>
      <c r="JBS3" s="20"/>
      <c r="JBT3" s="20"/>
      <c r="JBU3" s="20"/>
      <c r="JBV3" s="20"/>
      <c r="JBW3" s="20"/>
      <c r="JBX3" s="20"/>
      <c r="JBY3" s="20"/>
      <c r="JBZ3" s="20"/>
      <c r="JCA3" s="20"/>
      <c r="JCB3" s="20"/>
      <c r="JCC3" s="20"/>
      <c r="JCD3" s="20"/>
      <c r="JCE3" s="20"/>
      <c r="JCF3" s="20"/>
      <c r="JCG3" s="20"/>
      <c r="JCH3" s="20"/>
      <c r="JCI3" s="20"/>
      <c r="JCJ3" s="20"/>
      <c r="JCK3" s="20"/>
      <c r="JCL3" s="20"/>
      <c r="JCM3" s="20"/>
      <c r="JCN3" s="20"/>
      <c r="JCO3" s="20"/>
      <c r="JCP3" s="20"/>
      <c r="JCQ3" s="20"/>
      <c r="JCR3" s="20"/>
      <c r="JCS3" s="20"/>
      <c r="JCT3" s="20"/>
      <c r="JCU3" s="20"/>
      <c r="JCV3" s="20"/>
      <c r="JCW3" s="20"/>
      <c r="JCX3" s="20"/>
      <c r="JCY3" s="20"/>
      <c r="JCZ3" s="20"/>
      <c r="JDA3" s="20"/>
      <c r="JDB3" s="20"/>
      <c r="JDC3" s="20"/>
      <c r="JDD3" s="20"/>
      <c r="JDE3" s="20"/>
      <c r="JDF3" s="20"/>
      <c r="JDG3" s="20"/>
      <c r="JDH3" s="20"/>
      <c r="JDI3" s="20"/>
      <c r="JDJ3" s="20"/>
      <c r="JDK3" s="20"/>
      <c r="JDL3" s="20"/>
      <c r="JDM3" s="20"/>
      <c r="JDN3" s="20"/>
      <c r="JDO3" s="20"/>
      <c r="JDP3" s="20"/>
      <c r="JDQ3" s="20"/>
      <c r="JDR3" s="20"/>
      <c r="JDS3" s="20"/>
      <c r="JDT3" s="20"/>
      <c r="JDU3" s="20"/>
      <c r="JDV3" s="20"/>
      <c r="JDW3" s="20"/>
      <c r="JDX3" s="20"/>
      <c r="JDY3" s="20"/>
      <c r="JDZ3" s="20"/>
      <c r="JEA3" s="20"/>
      <c r="JEB3" s="20"/>
      <c r="JEC3" s="20"/>
      <c r="JED3" s="20"/>
      <c r="JEE3" s="20"/>
      <c r="JEF3" s="20"/>
      <c r="JEG3" s="20"/>
      <c r="JEH3" s="20"/>
      <c r="JEI3" s="20"/>
      <c r="JEJ3" s="20"/>
      <c r="JEK3" s="20"/>
      <c r="JEL3" s="20"/>
      <c r="JEM3" s="20"/>
      <c r="JEN3" s="20"/>
      <c r="JEO3" s="20"/>
      <c r="JEP3" s="20"/>
      <c r="JEQ3" s="20"/>
      <c r="JER3" s="20"/>
      <c r="JES3" s="20"/>
      <c r="JET3" s="20"/>
      <c r="JEU3" s="20"/>
      <c r="JEV3" s="20"/>
      <c r="JEW3" s="20"/>
      <c r="JEX3" s="20"/>
      <c r="JEY3" s="20"/>
      <c r="JEZ3" s="20"/>
      <c r="JFA3" s="20"/>
      <c r="JFB3" s="20"/>
      <c r="JFC3" s="20"/>
      <c r="JFD3" s="20"/>
      <c r="JFE3" s="20"/>
      <c r="JFF3" s="20"/>
      <c r="JFG3" s="20"/>
      <c r="JFH3" s="20"/>
      <c r="JFI3" s="20"/>
      <c r="JFJ3" s="20"/>
      <c r="JFK3" s="20"/>
      <c r="JFL3" s="20"/>
      <c r="JFM3" s="20"/>
      <c r="JFN3" s="20"/>
      <c r="JFO3" s="20"/>
      <c r="JFP3" s="20"/>
      <c r="JFQ3" s="20"/>
      <c r="JFR3" s="20"/>
      <c r="JFS3" s="20"/>
      <c r="JFT3" s="20"/>
      <c r="JFU3" s="20"/>
      <c r="JFV3" s="20"/>
      <c r="JFW3" s="20"/>
      <c r="JFX3" s="20"/>
      <c r="JFY3" s="20"/>
      <c r="JFZ3" s="20"/>
      <c r="JGA3" s="20"/>
      <c r="JGB3" s="20"/>
      <c r="JGC3" s="20"/>
      <c r="JGD3" s="20"/>
      <c r="JGE3" s="20"/>
      <c r="JGF3" s="20"/>
      <c r="JGG3" s="20"/>
      <c r="JGH3" s="20"/>
      <c r="JGI3" s="20"/>
      <c r="JGJ3" s="20"/>
      <c r="JGK3" s="20"/>
      <c r="JGL3" s="20"/>
      <c r="JGM3" s="20"/>
      <c r="JGN3" s="20"/>
      <c r="JGO3" s="20"/>
      <c r="JGP3" s="20"/>
      <c r="JGQ3" s="20"/>
      <c r="JGR3" s="20"/>
      <c r="JGS3" s="20"/>
      <c r="JGT3" s="20"/>
      <c r="JGU3" s="20"/>
      <c r="JGV3" s="20"/>
      <c r="JGW3" s="20"/>
      <c r="JGX3" s="20"/>
      <c r="JGY3" s="20"/>
      <c r="JGZ3" s="20"/>
      <c r="JHA3" s="20"/>
      <c r="JHB3" s="20"/>
      <c r="JHC3" s="20"/>
      <c r="JHD3" s="20"/>
      <c r="JHE3" s="20"/>
      <c r="JHF3" s="20"/>
      <c r="JHG3" s="20"/>
      <c r="JHH3" s="20"/>
      <c r="JHI3" s="20"/>
      <c r="JHJ3" s="20"/>
      <c r="JHK3" s="20"/>
      <c r="JHL3" s="20"/>
      <c r="JHM3" s="20"/>
      <c r="JHN3" s="20"/>
      <c r="JHO3" s="20"/>
      <c r="JHP3" s="20"/>
      <c r="JHQ3" s="20"/>
      <c r="JHR3" s="20"/>
      <c r="JHS3" s="20"/>
      <c r="JHT3" s="20"/>
      <c r="JHU3" s="20"/>
      <c r="JHV3" s="20"/>
      <c r="JHW3" s="20"/>
      <c r="JHX3" s="20"/>
      <c r="JHY3" s="20"/>
      <c r="JHZ3" s="20"/>
      <c r="JIA3" s="20"/>
      <c r="JIB3" s="20"/>
      <c r="JIC3" s="20"/>
      <c r="JID3" s="20"/>
      <c r="JIE3" s="20"/>
      <c r="JIF3" s="20"/>
      <c r="JIG3" s="20"/>
      <c r="JIH3" s="20"/>
      <c r="JII3" s="20"/>
      <c r="JIJ3" s="20"/>
      <c r="JIK3" s="20"/>
      <c r="JIL3" s="20"/>
      <c r="JIM3" s="20"/>
      <c r="JIN3" s="20"/>
      <c r="JIO3" s="20"/>
      <c r="JIP3" s="20"/>
      <c r="JIQ3" s="20"/>
      <c r="JIR3" s="20"/>
      <c r="JIS3" s="20"/>
      <c r="JIT3" s="20"/>
      <c r="JIU3" s="20"/>
      <c r="JIV3" s="20"/>
      <c r="JIW3" s="20"/>
      <c r="JIX3" s="20"/>
      <c r="JIY3" s="20"/>
      <c r="JIZ3" s="20"/>
      <c r="JJA3" s="20"/>
      <c r="JJB3" s="20"/>
      <c r="JJC3" s="20"/>
      <c r="JJD3" s="20"/>
      <c r="JJE3" s="20"/>
      <c r="JJF3" s="20"/>
      <c r="JJG3" s="20"/>
      <c r="JJH3" s="20"/>
      <c r="JJI3" s="20"/>
      <c r="JJJ3" s="20"/>
      <c r="JJK3" s="20"/>
      <c r="JJL3" s="20"/>
      <c r="JJM3" s="20"/>
      <c r="JJN3" s="20"/>
      <c r="JJO3" s="20"/>
      <c r="JJP3" s="20"/>
      <c r="JJQ3" s="20"/>
      <c r="JJR3" s="20"/>
      <c r="JJS3" s="20"/>
      <c r="JJT3" s="20"/>
      <c r="JJU3" s="20"/>
      <c r="JJV3" s="20"/>
      <c r="JJW3" s="20"/>
      <c r="JJX3" s="20"/>
      <c r="JJY3" s="20"/>
      <c r="JJZ3" s="20"/>
      <c r="JKA3" s="20"/>
      <c r="JKB3" s="20"/>
      <c r="JKC3" s="20"/>
      <c r="JKD3" s="20"/>
      <c r="JKE3" s="20"/>
      <c r="JKF3" s="20"/>
      <c r="JKG3" s="20"/>
      <c r="JKH3" s="20"/>
      <c r="JKI3" s="20"/>
      <c r="JKJ3" s="20"/>
      <c r="JKK3" s="20"/>
      <c r="JKL3" s="20"/>
      <c r="JKM3" s="20"/>
      <c r="JKN3" s="20"/>
      <c r="JKO3" s="20"/>
      <c r="JKP3" s="20"/>
      <c r="JKQ3" s="20"/>
      <c r="JKR3" s="20"/>
      <c r="JKS3" s="20"/>
      <c r="JKT3" s="20"/>
      <c r="JKU3" s="20"/>
      <c r="JKV3" s="20"/>
      <c r="JKW3" s="20"/>
      <c r="JKX3" s="20"/>
      <c r="JKY3" s="20"/>
      <c r="JKZ3" s="20"/>
      <c r="JLA3" s="20"/>
      <c r="JLB3" s="20"/>
      <c r="JLC3" s="20"/>
      <c r="JLD3" s="20"/>
      <c r="JLE3" s="20"/>
      <c r="JLF3" s="20"/>
      <c r="JLG3" s="20"/>
      <c r="JLH3" s="20"/>
      <c r="JLI3" s="20"/>
      <c r="JLJ3" s="20"/>
      <c r="JLK3" s="20"/>
      <c r="JLL3" s="20"/>
      <c r="JLM3" s="20"/>
      <c r="JLN3" s="20"/>
      <c r="JLO3" s="20"/>
      <c r="JLP3" s="20"/>
      <c r="JLQ3" s="20"/>
      <c r="JLR3" s="20"/>
      <c r="JLS3" s="20"/>
      <c r="JLT3" s="20"/>
      <c r="JLU3" s="20"/>
      <c r="JLV3" s="20"/>
      <c r="JLW3" s="20"/>
      <c r="JLX3" s="20"/>
      <c r="JLY3" s="20"/>
      <c r="JLZ3" s="20"/>
      <c r="JMA3" s="20"/>
      <c r="JMB3" s="20"/>
      <c r="JMC3" s="20"/>
      <c r="JMD3" s="20"/>
      <c r="JME3" s="20"/>
      <c r="JMF3" s="20"/>
      <c r="JMG3" s="20"/>
      <c r="JMH3" s="20"/>
      <c r="JMI3" s="20"/>
      <c r="JMJ3" s="20"/>
      <c r="JMK3" s="20"/>
      <c r="JML3" s="20"/>
      <c r="JMM3" s="20"/>
      <c r="JMN3" s="20"/>
      <c r="JMO3" s="20"/>
      <c r="JMP3" s="20"/>
      <c r="JMQ3" s="20"/>
      <c r="JMR3" s="20"/>
      <c r="JMS3" s="20"/>
      <c r="JMT3" s="20"/>
      <c r="JMU3" s="20"/>
      <c r="JMV3" s="20"/>
      <c r="JMW3" s="20"/>
      <c r="JMX3" s="20"/>
      <c r="JMY3" s="20"/>
      <c r="JMZ3" s="20"/>
      <c r="JNA3" s="20"/>
      <c r="JNB3" s="20"/>
      <c r="JNC3" s="20"/>
      <c r="JND3" s="20"/>
      <c r="JNE3" s="20"/>
      <c r="JNF3" s="20"/>
      <c r="JNG3" s="20"/>
      <c r="JNH3" s="20"/>
      <c r="JNI3" s="20"/>
      <c r="JNJ3" s="20"/>
      <c r="JNK3" s="20"/>
      <c r="JNL3" s="20"/>
      <c r="JNM3" s="20"/>
      <c r="JNN3" s="20"/>
      <c r="JNO3" s="20"/>
      <c r="JNP3" s="20"/>
      <c r="JNQ3" s="20"/>
      <c r="JNR3" s="20"/>
      <c r="JNS3" s="20"/>
      <c r="JNT3" s="20"/>
      <c r="JNU3" s="20"/>
      <c r="JNV3" s="20"/>
      <c r="JNW3" s="20"/>
      <c r="JNX3" s="20"/>
      <c r="JNY3" s="20"/>
      <c r="JNZ3" s="20"/>
      <c r="JOA3" s="20"/>
      <c r="JOB3" s="20"/>
      <c r="JOC3" s="20"/>
      <c r="JOD3" s="20"/>
      <c r="JOE3" s="20"/>
      <c r="JOF3" s="20"/>
      <c r="JOG3" s="20"/>
      <c r="JOH3" s="20"/>
      <c r="JOI3" s="20"/>
      <c r="JOJ3" s="20"/>
      <c r="JOK3" s="20"/>
      <c r="JOL3" s="20"/>
      <c r="JOM3" s="20"/>
      <c r="JON3" s="20"/>
      <c r="JOO3" s="20"/>
      <c r="JOP3" s="20"/>
      <c r="JOQ3" s="20"/>
      <c r="JOR3" s="20"/>
      <c r="JOS3" s="20"/>
      <c r="JOT3" s="20"/>
      <c r="JOU3" s="20"/>
      <c r="JOV3" s="20"/>
      <c r="JOW3" s="20"/>
      <c r="JOX3" s="20"/>
      <c r="JOY3" s="20"/>
      <c r="JOZ3" s="20"/>
      <c r="JPA3" s="20"/>
      <c r="JPB3" s="20"/>
      <c r="JPC3" s="20"/>
      <c r="JPD3" s="20"/>
      <c r="JPE3" s="20"/>
      <c r="JPF3" s="20"/>
      <c r="JPG3" s="20"/>
      <c r="JPH3" s="20"/>
      <c r="JPI3" s="20"/>
      <c r="JPJ3" s="20"/>
      <c r="JPK3" s="20"/>
      <c r="JPL3" s="20"/>
      <c r="JPM3" s="20"/>
      <c r="JPN3" s="20"/>
      <c r="JPO3" s="20"/>
      <c r="JPP3" s="20"/>
      <c r="JPQ3" s="20"/>
      <c r="JPR3" s="20"/>
      <c r="JPS3" s="20"/>
      <c r="JPT3" s="20"/>
      <c r="JPU3" s="20"/>
      <c r="JPV3" s="20"/>
      <c r="JPW3" s="20"/>
      <c r="JPX3" s="20"/>
      <c r="JPY3" s="20"/>
      <c r="JPZ3" s="20"/>
      <c r="JQA3" s="20"/>
      <c r="JQB3" s="20"/>
      <c r="JQC3" s="20"/>
      <c r="JQD3" s="20"/>
      <c r="JQE3" s="20"/>
      <c r="JQF3" s="20"/>
      <c r="JQG3" s="20"/>
      <c r="JQH3" s="20"/>
      <c r="JQI3" s="20"/>
      <c r="JQJ3" s="20"/>
      <c r="JQK3" s="20"/>
      <c r="JQL3" s="20"/>
      <c r="JQM3" s="20"/>
      <c r="JQN3" s="20"/>
      <c r="JQO3" s="20"/>
      <c r="JQP3" s="20"/>
      <c r="JQQ3" s="20"/>
      <c r="JQR3" s="20"/>
      <c r="JQS3" s="20"/>
      <c r="JQT3" s="20"/>
      <c r="JQU3" s="20"/>
      <c r="JQV3" s="20"/>
      <c r="JQW3" s="20"/>
      <c r="JQX3" s="20"/>
      <c r="JQY3" s="20"/>
      <c r="JQZ3" s="20"/>
      <c r="JRA3" s="20"/>
      <c r="JRB3" s="20"/>
      <c r="JRC3" s="20"/>
      <c r="JRD3" s="20"/>
      <c r="JRE3" s="20"/>
      <c r="JRF3" s="20"/>
      <c r="JRG3" s="20"/>
      <c r="JRH3" s="20"/>
      <c r="JRI3" s="20"/>
      <c r="JRJ3" s="20"/>
      <c r="JRK3" s="20"/>
      <c r="JRL3" s="20"/>
      <c r="JRM3" s="20"/>
      <c r="JRN3" s="20"/>
      <c r="JRO3" s="20"/>
      <c r="JRP3" s="20"/>
      <c r="JRQ3" s="20"/>
      <c r="JRR3" s="20"/>
      <c r="JRS3" s="20"/>
      <c r="JRT3" s="20"/>
      <c r="JRU3" s="20"/>
      <c r="JRV3" s="20"/>
      <c r="JRW3" s="20"/>
      <c r="JRX3" s="20"/>
      <c r="JRY3" s="20"/>
      <c r="JRZ3" s="20"/>
      <c r="JSA3" s="20"/>
      <c r="JSB3" s="20"/>
      <c r="JSC3" s="20"/>
      <c r="JSD3" s="20"/>
      <c r="JSE3" s="20"/>
      <c r="JSF3" s="20"/>
      <c r="JSG3" s="20"/>
      <c r="JSH3" s="20"/>
      <c r="JSI3" s="20"/>
      <c r="JSJ3" s="20"/>
      <c r="JSK3" s="20"/>
      <c r="JSL3" s="20"/>
      <c r="JSM3" s="20"/>
      <c r="JSN3" s="20"/>
      <c r="JSO3" s="20"/>
      <c r="JSP3" s="20"/>
      <c r="JSQ3" s="20"/>
      <c r="JSR3" s="20"/>
      <c r="JSS3" s="20"/>
      <c r="JST3" s="20"/>
      <c r="JSU3" s="20"/>
      <c r="JSV3" s="20"/>
      <c r="JSW3" s="20"/>
      <c r="JSX3" s="20"/>
      <c r="JSY3" s="20"/>
      <c r="JSZ3" s="20"/>
      <c r="JTA3" s="20"/>
      <c r="JTB3" s="20"/>
      <c r="JTC3" s="20"/>
      <c r="JTD3" s="20"/>
      <c r="JTE3" s="20"/>
      <c r="JTF3" s="20"/>
      <c r="JTG3" s="20"/>
      <c r="JTH3" s="20"/>
      <c r="JTI3" s="20"/>
      <c r="JTJ3" s="20"/>
      <c r="JTK3" s="20"/>
      <c r="JTL3" s="20"/>
      <c r="JTM3" s="20"/>
      <c r="JTN3" s="20"/>
      <c r="JTO3" s="20"/>
      <c r="JTP3" s="20"/>
      <c r="JTQ3" s="20"/>
      <c r="JTR3" s="20"/>
      <c r="JTS3" s="20"/>
      <c r="JTT3" s="20"/>
      <c r="JTU3" s="20"/>
      <c r="JTV3" s="20"/>
      <c r="JTW3" s="20"/>
      <c r="JTX3" s="20"/>
      <c r="JTY3" s="20"/>
      <c r="JTZ3" s="20"/>
      <c r="JUA3" s="20"/>
      <c r="JUB3" s="20"/>
      <c r="JUC3" s="20"/>
      <c r="JUD3" s="20"/>
      <c r="JUE3" s="20"/>
      <c r="JUF3" s="20"/>
      <c r="JUG3" s="20"/>
      <c r="JUH3" s="20"/>
      <c r="JUI3" s="20"/>
      <c r="JUJ3" s="20"/>
      <c r="JUK3" s="20"/>
      <c r="JUL3" s="20"/>
      <c r="JUM3" s="20"/>
      <c r="JUN3" s="20"/>
      <c r="JUO3" s="20"/>
      <c r="JUP3" s="20"/>
      <c r="JUQ3" s="20"/>
      <c r="JUR3" s="20"/>
      <c r="JUS3" s="20"/>
      <c r="JUT3" s="20"/>
      <c r="JUU3" s="20"/>
      <c r="JUV3" s="20"/>
      <c r="JUW3" s="20"/>
      <c r="JUX3" s="20"/>
      <c r="JUY3" s="20"/>
      <c r="JUZ3" s="20"/>
      <c r="JVA3" s="20"/>
      <c r="JVB3" s="20"/>
      <c r="JVC3" s="20"/>
      <c r="JVD3" s="20"/>
      <c r="JVE3" s="20"/>
      <c r="JVF3" s="20"/>
      <c r="JVG3" s="20"/>
      <c r="JVH3" s="20"/>
      <c r="JVI3" s="20"/>
      <c r="JVJ3" s="20"/>
      <c r="JVK3" s="20"/>
      <c r="JVL3" s="20"/>
      <c r="JVM3" s="20"/>
      <c r="JVN3" s="20"/>
      <c r="JVO3" s="20"/>
      <c r="JVP3" s="20"/>
      <c r="JVQ3" s="20"/>
      <c r="JVR3" s="20"/>
      <c r="JVS3" s="20"/>
      <c r="JVT3" s="20"/>
      <c r="JVU3" s="20"/>
      <c r="JVV3" s="20"/>
      <c r="JVW3" s="20"/>
      <c r="JVX3" s="20"/>
      <c r="JVY3" s="20"/>
      <c r="JVZ3" s="20"/>
      <c r="JWA3" s="20"/>
      <c r="JWB3" s="20"/>
      <c r="JWC3" s="20"/>
      <c r="JWD3" s="20"/>
      <c r="JWE3" s="20"/>
      <c r="JWF3" s="20"/>
      <c r="JWG3" s="20"/>
      <c r="JWH3" s="20"/>
      <c r="JWI3" s="20"/>
      <c r="JWJ3" s="20"/>
      <c r="JWK3" s="20"/>
      <c r="JWL3" s="20"/>
      <c r="JWM3" s="20"/>
      <c r="JWN3" s="20"/>
      <c r="JWO3" s="20"/>
      <c r="JWP3" s="20"/>
      <c r="JWQ3" s="20"/>
      <c r="JWR3" s="20"/>
      <c r="JWS3" s="20"/>
      <c r="JWT3" s="20"/>
      <c r="JWU3" s="20"/>
      <c r="JWV3" s="20"/>
      <c r="JWW3" s="20"/>
      <c r="JWX3" s="20"/>
      <c r="JWY3" s="20"/>
      <c r="JWZ3" s="20"/>
      <c r="JXA3" s="20"/>
      <c r="JXB3" s="20"/>
      <c r="JXC3" s="20"/>
      <c r="JXD3" s="20"/>
      <c r="JXE3" s="20"/>
      <c r="JXF3" s="20"/>
      <c r="JXG3" s="20"/>
      <c r="JXH3" s="20"/>
      <c r="JXI3" s="20"/>
      <c r="JXJ3" s="20"/>
      <c r="JXK3" s="20"/>
      <c r="JXL3" s="20"/>
      <c r="JXM3" s="20"/>
      <c r="JXN3" s="20"/>
      <c r="JXO3" s="20"/>
      <c r="JXP3" s="20"/>
      <c r="JXQ3" s="20"/>
      <c r="JXR3" s="20"/>
      <c r="JXS3" s="20"/>
      <c r="JXT3" s="20"/>
      <c r="JXU3" s="20"/>
      <c r="JXV3" s="20"/>
      <c r="JXW3" s="20"/>
      <c r="JXX3" s="20"/>
      <c r="JXY3" s="20"/>
      <c r="JXZ3" s="20"/>
      <c r="JYA3" s="20"/>
      <c r="JYB3" s="20"/>
      <c r="JYC3" s="20"/>
      <c r="JYD3" s="20"/>
      <c r="JYE3" s="20"/>
      <c r="JYF3" s="20"/>
      <c r="JYG3" s="20"/>
      <c r="JYH3" s="20"/>
      <c r="JYI3" s="20"/>
      <c r="JYJ3" s="20"/>
      <c r="JYK3" s="20"/>
      <c r="JYL3" s="20"/>
      <c r="JYM3" s="20"/>
      <c r="JYN3" s="20"/>
      <c r="JYO3" s="20"/>
      <c r="JYP3" s="20"/>
      <c r="JYQ3" s="20"/>
      <c r="JYR3" s="20"/>
      <c r="JYS3" s="20"/>
      <c r="JYT3" s="20"/>
      <c r="JYU3" s="20"/>
      <c r="JYV3" s="20"/>
      <c r="JYW3" s="20"/>
      <c r="JYX3" s="20"/>
      <c r="JYY3" s="20"/>
      <c r="JYZ3" s="20"/>
      <c r="JZA3" s="20"/>
      <c r="JZB3" s="20"/>
      <c r="JZC3" s="20"/>
      <c r="JZD3" s="20"/>
      <c r="JZE3" s="20"/>
      <c r="JZF3" s="20"/>
      <c r="JZG3" s="20"/>
      <c r="JZH3" s="20"/>
      <c r="JZI3" s="20"/>
      <c r="JZJ3" s="20"/>
      <c r="JZK3" s="20"/>
      <c r="JZL3" s="20"/>
      <c r="JZM3" s="20"/>
      <c r="JZN3" s="20"/>
      <c r="JZO3" s="20"/>
      <c r="JZP3" s="20"/>
      <c r="JZQ3" s="20"/>
      <c r="JZR3" s="20"/>
      <c r="JZS3" s="20"/>
      <c r="JZT3" s="20"/>
      <c r="JZU3" s="20"/>
      <c r="JZV3" s="20"/>
      <c r="JZW3" s="20"/>
      <c r="JZX3" s="20"/>
      <c r="JZY3" s="20"/>
      <c r="JZZ3" s="20"/>
      <c r="KAA3" s="20"/>
      <c r="KAB3" s="20"/>
      <c r="KAC3" s="20"/>
      <c r="KAD3" s="20"/>
      <c r="KAE3" s="20"/>
      <c r="KAF3" s="20"/>
      <c r="KAG3" s="20"/>
      <c r="KAH3" s="20"/>
      <c r="KAI3" s="20"/>
      <c r="KAJ3" s="20"/>
      <c r="KAK3" s="20"/>
      <c r="KAL3" s="20"/>
      <c r="KAM3" s="20"/>
      <c r="KAN3" s="20"/>
      <c r="KAO3" s="20"/>
      <c r="KAP3" s="20"/>
      <c r="KAQ3" s="20"/>
      <c r="KAR3" s="20"/>
      <c r="KAS3" s="20"/>
      <c r="KAT3" s="20"/>
      <c r="KAU3" s="20"/>
      <c r="KAV3" s="20"/>
      <c r="KAW3" s="20"/>
      <c r="KAX3" s="20"/>
      <c r="KAY3" s="20"/>
      <c r="KAZ3" s="20"/>
      <c r="KBA3" s="20"/>
      <c r="KBB3" s="20"/>
      <c r="KBC3" s="20"/>
      <c r="KBD3" s="20"/>
      <c r="KBE3" s="20"/>
      <c r="KBF3" s="20"/>
      <c r="KBG3" s="20"/>
      <c r="KBH3" s="20"/>
      <c r="KBI3" s="20"/>
      <c r="KBJ3" s="20"/>
      <c r="KBK3" s="20"/>
      <c r="KBL3" s="20"/>
      <c r="KBM3" s="20"/>
      <c r="KBN3" s="20"/>
      <c r="KBO3" s="20"/>
      <c r="KBP3" s="20"/>
      <c r="KBQ3" s="20"/>
      <c r="KBR3" s="20"/>
      <c r="KBS3" s="20"/>
      <c r="KBT3" s="20"/>
      <c r="KBU3" s="20"/>
      <c r="KBV3" s="20"/>
      <c r="KBW3" s="20"/>
      <c r="KBX3" s="20"/>
      <c r="KBY3" s="20"/>
      <c r="KBZ3" s="20"/>
      <c r="KCA3" s="20"/>
      <c r="KCB3" s="20"/>
      <c r="KCC3" s="20"/>
      <c r="KCD3" s="20"/>
      <c r="KCE3" s="20"/>
      <c r="KCF3" s="20"/>
      <c r="KCG3" s="20"/>
      <c r="KCH3" s="20"/>
      <c r="KCI3" s="20"/>
      <c r="KCJ3" s="20"/>
      <c r="KCK3" s="20"/>
      <c r="KCL3" s="20"/>
      <c r="KCM3" s="20"/>
      <c r="KCN3" s="20"/>
      <c r="KCO3" s="20"/>
      <c r="KCP3" s="20"/>
      <c r="KCQ3" s="20"/>
      <c r="KCR3" s="20"/>
      <c r="KCS3" s="20"/>
      <c r="KCT3" s="20"/>
      <c r="KCU3" s="20"/>
      <c r="KCV3" s="20"/>
      <c r="KCW3" s="20"/>
      <c r="KCX3" s="20"/>
      <c r="KCY3" s="20"/>
      <c r="KCZ3" s="20"/>
      <c r="KDA3" s="20"/>
      <c r="KDB3" s="20"/>
      <c r="KDC3" s="20"/>
      <c r="KDD3" s="20"/>
      <c r="KDE3" s="20"/>
      <c r="KDF3" s="20"/>
      <c r="KDG3" s="20"/>
      <c r="KDH3" s="20"/>
      <c r="KDI3" s="20"/>
      <c r="KDJ3" s="20"/>
      <c r="KDK3" s="20"/>
      <c r="KDL3" s="20"/>
      <c r="KDM3" s="20"/>
      <c r="KDN3" s="20"/>
      <c r="KDO3" s="20"/>
      <c r="KDP3" s="20"/>
      <c r="KDQ3" s="20"/>
      <c r="KDR3" s="20"/>
      <c r="KDS3" s="20"/>
      <c r="KDT3" s="20"/>
      <c r="KDU3" s="20"/>
      <c r="KDV3" s="20"/>
      <c r="KDW3" s="20"/>
      <c r="KDX3" s="20"/>
      <c r="KDY3" s="20"/>
      <c r="KDZ3" s="20"/>
      <c r="KEA3" s="20"/>
      <c r="KEB3" s="20"/>
      <c r="KEC3" s="20"/>
      <c r="KED3" s="20"/>
      <c r="KEE3" s="20"/>
      <c r="KEF3" s="20"/>
      <c r="KEG3" s="20"/>
      <c r="KEH3" s="20"/>
      <c r="KEI3" s="20"/>
      <c r="KEJ3" s="20"/>
      <c r="KEK3" s="20"/>
      <c r="KEL3" s="20"/>
      <c r="KEM3" s="20"/>
      <c r="KEN3" s="20"/>
      <c r="KEO3" s="20"/>
      <c r="KEP3" s="20"/>
      <c r="KEQ3" s="20"/>
      <c r="KER3" s="20"/>
      <c r="KES3" s="20"/>
      <c r="KET3" s="20"/>
      <c r="KEU3" s="20"/>
      <c r="KEV3" s="20"/>
      <c r="KEW3" s="20"/>
      <c r="KEX3" s="20"/>
      <c r="KEY3" s="20"/>
      <c r="KEZ3" s="20"/>
      <c r="KFA3" s="20"/>
      <c r="KFB3" s="20"/>
      <c r="KFC3" s="20"/>
      <c r="KFD3" s="20"/>
      <c r="KFE3" s="20"/>
      <c r="KFF3" s="20"/>
      <c r="KFG3" s="20"/>
      <c r="KFH3" s="20"/>
      <c r="KFI3" s="20"/>
      <c r="KFJ3" s="20"/>
      <c r="KFK3" s="20"/>
      <c r="KFL3" s="20"/>
      <c r="KFM3" s="20"/>
      <c r="KFN3" s="20"/>
      <c r="KFO3" s="20"/>
      <c r="KFP3" s="20"/>
      <c r="KFQ3" s="20"/>
      <c r="KFR3" s="20"/>
      <c r="KFS3" s="20"/>
      <c r="KFT3" s="20"/>
      <c r="KFU3" s="20"/>
      <c r="KFV3" s="20"/>
      <c r="KFW3" s="20"/>
      <c r="KFX3" s="20"/>
      <c r="KFY3" s="20"/>
      <c r="KFZ3" s="20"/>
      <c r="KGA3" s="20"/>
      <c r="KGB3" s="20"/>
      <c r="KGC3" s="20"/>
      <c r="KGD3" s="20"/>
      <c r="KGE3" s="20"/>
      <c r="KGF3" s="20"/>
      <c r="KGG3" s="20"/>
      <c r="KGH3" s="20"/>
      <c r="KGI3" s="20"/>
      <c r="KGJ3" s="20"/>
      <c r="KGK3" s="20"/>
      <c r="KGL3" s="20"/>
      <c r="KGM3" s="20"/>
      <c r="KGN3" s="20"/>
      <c r="KGO3" s="20"/>
      <c r="KGP3" s="20"/>
      <c r="KGQ3" s="20"/>
      <c r="KGR3" s="20"/>
      <c r="KGS3" s="20"/>
      <c r="KGT3" s="20"/>
      <c r="KGU3" s="20"/>
      <c r="KGV3" s="20"/>
      <c r="KGW3" s="20"/>
      <c r="KGX3" s="20"/>
      <c r="KGY3" s="20"/>
      <c r="KGZ3" s="20"/>
      <c r="KHA3" s="20"/>
      <c r="KHB3" s="20"/>
      <c r="KHC3" s="20"/>
      <c r="KHD3" s="20"/>
      <c r="KHE3" s="20"/>
      <c r="KHF3" s="20"/>
      <c r="KHG3" s="20"/>
      <c r="KHH3" s="20"/>
      <c r="KHI3" s="20"/>
      <c r="KHJ3" s="20"/>
      <c r="KHK3" s="20"/>
      <c r="KHL3" s="20"/>
      <c r="KHM3" s="20"/>
      <c r="KHN3" s="20"/>
      <c r="KHO3" s="20"/>
      <c r="KHP3" s="20"/>
      <c r="KHQ3" s="20"/>
      <c r="KHR3" s="20"/>
      <c r="KHS3" s="20"/>
      <c r="KHT3" s="20"/>
      <c r="KHU3" s="20"/>
      <c r="KHV3" s="20"/>
      <c r="KHW3" s="20"/>
      <c r="KHX3" s="20"/>
      <c r="KHY3" s="20"/>
      <c r="KHZ3" s="20"/>
      <c r="KIA3" s="20"/>
      <c r="KIB3" s="20"/>
      <c r="KIC3" s="20"/>
      <c r="KID3" s="20"/>
      <c r="KIE3" s="20"/>
      <c r="KIF3" s="20"/>
      <c r="KIG3" s="20"/>
      <c r="KIH3" s="20"/>
      <c r="KII3" s="20"/>
      <c r="KIJ3" s="20"/>
      <c r="KIK3" s="20"/>
      <c r="KIL3" s="20"/>
      <c r="KIM3" s="20"/>
      <c r="KIN3" s="20"/>
      <c r="KIO3" s="20"/>
      <c r="KIP3" s="20"/>
      <c r="KIQ3" s="20"/>
      <c r="KIR3" s="20"/>
      <c r="KIS3" s="20"/>
      <c r="KIT3" s="20"/>
      <c r="KIU3" s="20"/>
      <c r="KIV3" s="20"/>
      <c r="KIW3" s="20"/>
      <c r="KIX3" s="20"/>
      <c r="KIY3" s="20"/>
      <c r="KIZ3" s="20"/>
      <c r="KJA3" s="20"/>
      <c r="KJB3" s="20"/>
      <c r="KJC3" s="20"/>
      <c r="KJD3" s="20"/>
      <c r="KJE3" s="20"/>
      <c r="KJF3" s="20"/>
      <c r="KJG3" s="20"/>
      <c r="KJH3" s="20"/>
      <c r="KJI3" s="20"/>
      <c r="KJJ3" s="20"/>
      <c r="KJK3" s="20"/>
      <c r="KJL3" s="20"/>
      <c r="KJM3" s="20"/>
      <c r="KJN3" s="20"/>
      <c r="KJO3" s="20"/>
      <c r="KJP3" s="20"/>
      <c r="KJQ3" s="20"/>
      <c r="KJR3" s="20"/>
      <c r="KJS3" s="20"/>
      <c r="KJT3" s="20"/>
      <c r="KJU3" s="20"/>
      <c r="KJV3" s="20"/>
      <c r="KJW3" s="20"/>
      <c r="KJX3" s="20"/>
      <c r="KJY3" s="20"/>
      <c r="KJZ3" s="20"/>
      <c r="KKA3" s="20"/>
      <c r="KKB3" s="20"/>
      <c r="KKC3" s="20"/>
      <c r="KKD3" s="20"/>
      <c r="KKE3" s="20"/>
      <c r="KKF3" s="20"/>
      <c r="KKG3" s="20"/>
      <c r="KKH3" s="20"/>
      <c r="KKI3" s="20"/>
      <c r="KKJ3" s="20"/>
      <c r="KKK3" s="20"/>
      <c r="KKL3" s="20"/>
      <c r="KKM3" s="20"/>
      <c r="KKN3" s="20"/>
      <c r="KKO3" s="20"/>
      <c r="KKP3" s="20"/>
      <c r="KKQ3" s="20"/>
      <c r="KKR3" s="20"/>
      <c r="KKS3" s="20"/>
      <c r="KKT3" s="20"/>
      <c r="KKU3" s="20"/>
      <c r="KKV3" s="20"/>
      <c r="KKW3" s="20"/>
      <c r="KKX3" s="20"/>
      <c r="KKY3" s="20"/>
      <c r="KKZ3" s="20"/>
      <c r="KLA3" s="20"/>
      <c r="KLB3" s="20"/>
      <c r="KLC3" s="20"/>
      <c r="KLD3" s="20"/>
      <c r="KLE3" s="20"/>
      <c r="KLF3" s="20"/>
      <c r="KLG3" s="20"/>
      <c r="KLH3" s="20"/>
      <c r="KLI3" s="20"/>
      <c r="KLJ3" s="20"/>
      <c r="KLK3" s="20"/>
      <c r="KLL3" s="20"/>
      <c r="KLM3" s="20"/>
      <c r="KLN3" s="20"/>
      <c r="KLO3" s="20"/>
      <c r="KLP3" s="20"/>
      <c r="KLQ3" s="20"/>
      <c r="KLR3" s="20"/>
      <c r="KLS3" s="20"/>
      <c r="KLT3" s="20"/>
      <c r="KLU3" s="20"/>
      <c r="KLV3" s="20"/>
      <c r="KLW3" s="20"/>
      <c r="KLX3" s="20"/>
      <c r="KLY3" s="20"/>
      <c r="KLZ3" s="20"/>
      <c r="KMA3" s="20"/>
      <c r="KMB3" s="20"/>
      <c r="KMC3" s="20"/>
      <c r="KMD3" s="20"/>
      <c r="KME3" s="20"/>
      <c r="KMF3" s="20"/>
      <c r="KMG3" s="20"/>
      <c r="KMH3" s="20"/>
      <c r="KMI3" s="20"/>
      <c r="KMJ3" s="20"/>
      <c r="KMK3" s="20"/>
      <c r="KML3" s="20"/>
      <c r="KMM3" s="20"/>
      <c r="KMN3" s="20"/>
      <c r="KMO3" s="20"/>
      <c r="KMP3" s="20"/>
      <c r="KMQ3" s="20"/>
      <c r="KMR3" s="20"/>
      <c r="KMS3" s="20"/>
      <c r="KMT3" s="20"/>
      <c r="KMU3" s="20"/>
      <c r="KMV3" s="20"/>
      <c r="KMW3" s="20"/>
      <c r="KMX3" s="20"/>
      <c r="KMY3" s="20"/>
      <c r="KMZ3" s="20"/>
      <c r="KNA3" s="20"/>
      <c r="KNB3" s="20"/>
      <c r="KNC3" s="20"/>
      <c r="KND3" s="20"/>
      <c r="KNE3" s="20"/>
      <c r="KNF3" s="20"/>
      <c r="KNG3" s="20"/>
      <c r="KNH3" s="20"/>
      <c r="KNI3" s="20"/>
      <c r="KNJ3" s="20"/>
      <c r="KNK3" s="20"/>
      <c r="KNL3" s="20"/>
      <c r="KNM3" s="20"/>
      <c r="KNN3" s="20"/>
      <c r="KNO3" s="20"/>
      <c r="KNP3" s="20"/>
      <c r="KNQ3" s="20"/>
      <c r="KNR3" s="20"/>
      <c r="KNS3" s="20"/>
      <c r="KNT3" s="20"/>
      <c r="KNU3" s="20"/>
      <c r="KNV3" s="20"/>
      <c r="KNW3" s="20"/>
      <c r="KNX3" s="20"/>
      <c r="KNY3" s="20"/>
      <c r="KNZ3" s="20"/>
      <c r="KOA3" s="20"/>
      <c r="KOB3" s="20"/>
      <c r="KOC3" s="20"/>
      <c r="KOD3" s="20"/>
      <c r="KOE3" s="20"/>
      <c r="KOF3" s="20"/>
      <c r="KOG3" s="20"/>
      <c r="KOH3" s="20"/>
      <c r="KOI3" s="20"/>
      <c r="KOJ3" s="20"/>
      <c r="KOK3" s="20"/>
      <c r="KOL3" s="20"/>
      <c r="KOM3" s="20"/>
      <c r="KON3" s="20"/>
      <c r="KOO3" s="20"/>
      <c r="KOP3" s="20"/>
      <c r="KOQ3" s="20"/>
      <c r="KOR3" s="20"/>
      <c r="KOS3" s="20"/>
      <c r="KOT3" s="20"/>
      <c r="KOU3" s="20"/>
      <c r="KOV3" s="20"/>
      <c r="KOW3" s="20"/>
      <c r="KOX3" s="20"/>
      <c r="KOY3" s="20"/>
      <c r="KOZ3" s="20"/>
      <c r="KPA3" s="20"/>
      <c r="KPB3" s="20"/>
      <c r="KPC3" s="20"/>
      <c r="KPD3" s="20"/>
      <c r="KPE3" s="20"/>
      <c r="KPF3" s="20"/>
      <c r="KPG3" s="20"/>
      <c r="KPH3" s="20"/>
      <c r="KPI3" s="20"/>
      <c r="KPJ3" s="20"/>
      <c r="KPK3" s="20"/>
      <c r="KPL3" s="20"/>
      <c r="KPM3" s="20"/>
      <c r="KPN3" s="20"/>
      <c r="KPO3" s="20"/>
      <c r="KPP3" s="20"/>
      <c r="KPQ3" s="20"/>
      <c r="KPR3" s="20"/>
      <c r="KPS3" s="20"/>
      <c r="KPT3" s="20"/>
      <c r="KPU3" s="20"/>
      <c r="KPV3" s="20"/>
      <c r="KPW3" s="20"/>
      <c r="KPX3" s="20"/>
      <c r="KPY3" s="20"/>
      <c r="KPZ3" s="20"/>
      <c r="KQA3" s="20"/>
      <c r="KQB3" s="20"/>
      <c r="KQC3" s="20"/>
      <c r="KQD3" s="20"/>
      <c r="KQE3" s="20"/>
      <c r="KQF3" s="20"/>
      <c r="KQG3" s="20"/>
      <c r="KQH3" s="20"/>
      <c r="KQI3" s="20"/>
      <c r="KQJ3" s="20"/>
      <c r="KQK3" s="20"/>
      <c r="KQL3" s="20"/>
      <c r="KQM3" s="20"/>
      <c r="KQN3" s="20"/>
      <c r="KQO3" s="20"/>
      <c r="KQP3" s="20"/>
      <c r="KQQ3" s="20"/>
      <c r="KQR3" s="20"/>
      <c r="KQS3" s="20"/>
      <c r="KQT3" s="20"/>
      <c r="KQU3" s="20"/>
      <c r="KQV3" s="20"/>
      <c r="KQW3" s="20"/>
      <c r="KQX3" s="20"/>
      <c r="KQY3" s="20"/>
      <c r="KQZ3" s="20"/>
      <c r="KRA3" s="20"/>
      <c r="KRB3" s="20"/>
      <c r="KRC3" s="20"/>
      <c r="KRD3" s="20"/>
      <c r="KRE3" s="20"/>
      <c r="KRF3" s="20"/>
      <c r="KRG3" s="20"/>
      <c r="KRH3" s="20"/>
      <c r="KRI3" s="20"/>
      <c r="KRJ3" s="20"/>
      <c r="KRK3" s="20"/>
      <c r="KRL3" s="20"/>
      <c r="KRM3" s="20"/>
      <c r="KRN3" s="20"/>
      <c r="KRO3" s="20"/>
      <c r="KRP3" s="20"/>
      <c r="KRQ3" s="20"/>
      <c r="KRR3" s="20"/>
      <c r="KRS3" s="20"/>
      <c r="KRT3" s="20"/>
      <c r="KRU3" s="20"/>
      <c r="KRV3" s="20"/>
      <c r="KRW3" s="20"/>
      <c r="KRX3" s="20"/>
      <c r="KRY3" s="20"/>
      <c r="KRZ3" s="20"/>
      <c r="KSA3" s="20"/>
      <c r="KSB3" s="20"/>
      <c r="KSC3" s="20"/>
      <c r="KSD3" s="20"/>
      <c r="KSE3" s="20"/>
      <c r="KSF3" s="20"/>
      <c r="KSG3" s="20"/>
      <c r="KSH3" s="20"/>
      <c r="KSI3" s="20"/>
      <c r="KSJ3" s="20"/>
      <c r="KSK3" s="20"/>
      <c r="KSL3" s="20"/>
      <c r="KSM3" s="20"/>
      <c r="KSN3" s="20"/>
      <c r="KSO3" s="20"/>
      <c r="KSP3" s="20"/>
      <c r="KSQ3" s="20"/>
      <c r="KSR3" s="20"/>
      <c r="KSS3" s="20"/>
      <c r="KST3" s="20"/>
      <c r="KSU3" s="20"/>
      <c r="KSV3" s="20"/>
      <c r="KSW3" s="20"/>
      <c r="KSX3" s="20"/>
      <c r="KSY3" s="20"/>
      <c r="KSZ3" s="20"/>
      <c r="KTA3" s="20"/>
      <c r="KTB3" s="20"/>
      <c r="KTC3" s="20"/>
      <c r="KTD3" s="20"/>
      <c r="KTE3" s="20"/>
      <c r="KTF3" s="20"/>
      <c r="KTG3" s="20"/>
      <c r="KTH3" s="20"/>
      <c r="KTI3" s="20"/>
      <c r="KTJ3" s="20"/>
      <c r="KTK3" s="20"/>
      <c r="KTL3" s="20"/>
      <c r="KTM3" s="20"/>
      <c r="KTN3" s="20"/>
      <c r="KTO3" s="20"/>
      <c r="KTP3" s="20"/>
      <c r="KTQ3" s="20"/>
      <c r="KTR3" s="20"/>
      <c r="KTS3" s="20"/>
      <c r="KTT3" s="20"/>
      <c r="KTU3" s="20"/>
      <c r="KTV3" s="20"/>
      <c r="KTW3" s="20"/>
      <c r="KTX3" s="20"/>
      <c r="KTY3" s="20"/>
      <c r="KTZ3" s="20"/>
      <c r="KUA3" s="20"/>
      <c r="KUB3" s="20"/>
      <c r="KUC3" s="20"/>
      <c r="KUD3" s="20"/>
      <c r="KUE3" s="20"/>
      <c r="KUF3" s="20"/>
      <c r="KUG3" s="20"/>
      <c r="KUH3" s="20"/>
      <c r="KUI3" s="20"/>
      <c r="KUJ3" s="20"/>
      <c r="KUK3" s="20"/>
      <c r="KUL3" s="20"/>
      <c r="KUM3" s="20"/>
      <c r="KUN3" s="20"/>
      <c r="KUO3" s="20"/>
      <c r="KUP3" s="20"/>
      <c r="KUQ3" s="20"/>
      <c r="KUR3" s="20"/>
      <c r="KUS3" s="20"/>
      <c r="KUT3" s="20"/>
      <c r="KUU3" s="20"/>
      <c r="KUV3" s="20"/>
      <c r="KUW3" s="20"/>
      <c r="KUX3" s="20"/>
      <c r="KUY3" s="20"/>
      <c r="KUZ3" s="20"/>
      <c r="KVA3" s="20"/>
      <c r="KVB3" s="20"/>
      <c r="KVC3" s="20"/>
      <c r="KVD3" s="20"/>
      <c r="KVE3" s="20"/>
      <c r="KVF3" s="20"/>
      <c r="KVG3" s="20"/>
      <c r="KVH3" s="20"/>
      <c r="KVI3" s="20"/>
      <c r="KVJ3" s="20"/>
      <c r="KVK3" s="20"/>
      <c r="KVL3" s="20"/>
      <c r="KVM3" s="20"/>
      <c r="KVN3" s="20"/>
      <c r="KVO3" s="20"/>
      <c r="KVP3" s="20"/>
      <c r="KVQ3" s="20"/>
      <c r="KVR3" s="20"/>
      <c r="KVS3" s="20"/>
      <c r="KVT3" s="20"/>
      <c r="KVU3" s="20"/>
      <c r="KVV3" s="20"/>
      <c r="KVW3" s="20"/>
      <c r="KVX3" s="20"/>
      <c r="KVY3" s="20"/>
      <c r="KVZ3" s="20"/>
      <c r="KWA3" s="20"/>
      <c r="KWB3" s="20"/>
      <c r="KWC3" s="20"/>
      <c r="KWD3" s="20"/>
      <c r="KWE3" s="20"/>
      <c r="KWF3" s="20"/>
      <c r="KWG3" s="20"/>
      <c r="KWH3" s="20"/>
      <c r="KWI3" s="20"/>
      <c r="KWJ3" s="20"/>
      <c r="KWK3" s="20"/>
      <c r="KWL3" s="20"/>
      <c r="KWM3" s="20"/>
      <c r="KWN3" s="20"/>
      <c r="KWO3" s="20"/>
      <c r="KWP3" s="20"/>
      <c r="KWQ3" s="20"/>
      <c r="KWR3" s="20"/>
      <c r="KWS3" s="20"/>
      <c r="KWT3" s="20"/>
      <c r="KWU3" s="20"/>
      <c r="KWV3" s="20"/>
      <c r="KWW3" s="20"/>
      <c r="KWX3" s="20"/>
      <c r="KWY3" s="20"/>
      <c r="KWZ3" s="20"/>
      <c r="KXA3" s="20"/>
      <c r="KXB3" s="20"/>
      <c r="KXC3" s="20"/>
      <c r="KXD3" s="20"/>
      <c r="KXE3" s="20"/>
      <c r="KXF3" s="20"/>
      <c r="KXG3" s="20"/>
      <c r="KXH3" s="20"/>
      <c r="KXI3" s="20"/>
      <c r="KXJ3" s="20"/>
      <c r="KXK3" s="20"/>
      <c r="KXL3" s="20"/>
      <c r="KXM3" s="20"/>
      <c r="KXN3" s="20"/>
      <c r="KXO3" s="20"/>
      <c r="KXP3" s="20"/>
      <c r="KXQ3" s="20"/>
      <c r="KXR3" s="20"/>
      <c r="KXS3" s="20"/>
      <c r="KXT3" s="20"/>
      <c r="KXU3" s="20"/>
      <c r="KXV3" s="20"/>
      <c r="KXW3" s="20"/>
      <c r="KXX3" s="20"/>
      <c r="KXY3" s="20"/>
      <c r="KXZ3" s="20"/>
      <c r="KYA3" s="20"/>
      <c r="KYB3" s="20"/>
      <c r="KYC3" s="20"/>
      <c r="KYD3" s="20"/>
      <c r="KYE3" s="20"/>
      <c r="KYF3" s="20"/>
      <c r="KYG3" s="20"/>
      <c r="KYH3" s="20"/>
      <c r="KYI3" s="20"/>
      <c r="KYJ3" s="20"/>
      <c r="KYK3" s="20"/>
      <c r="KYL3" s="20"/>
      <c r="KYM3" s="20"/>
      <c r="KYN3" s="20"/>
      <c r="KYO3" s="20"/>
      <c r="KYP3" s="20"/>
      <c r="KYQ3" s="20"/>
      <c r="KYR3" s="20"/>
      <c r="KYS3" s="20"/>
      <c r="KYT3" s="20"/>
      <c r="KYU3" s="20"/>
      <c r="KYV3" s="20"/>
      <c r="KYW3" s="20"/>
      <c r="KYX3" s="20"/>
      <c r="KYY3" s="20"/>
      <c r="KYZ3" s="20"/>
      <c r="KZA3" s="20"/>
      <c r="KZB3" s="20"/>
      <c r="KZC3" s="20"/>
      <c r="KZD3" s="20"/>
      <c r="KZE3" s="20"/>
      <c r="KZF3" s="20"/>
      <c r="KZG3" s="20"/>
      <c r="KZH3" s="20"/>
      <c r="KZI3" s="20"/>
      <c r="KZJ3" s="20"/>
      <c r="KZK3" s="20"/>
      <c r="KZL3" s="20"/>
      <c r="KZM3" s="20"/>
      <c r="KZN3" s="20"/>
      <c r="KZO3" s="20"/>
      <c r="KZP3" s="20"/>
      <c r="KZQ3" s="20"/>
      <c r="KZR3" s="20"/>
      <c r="KZS3" s="20"/>
      <c r="KZT3" s="20"/>
      <c r="KZU3" s="20"/>
      <c r="KZV3" s="20"/>
      <c r="KZW3" s="20"/>
      <c r="KZX3" s="20"/>
      <c r="KZY3" s="20"/>
      <c r="KZZ3" s="20"/>
      <c r="LAA3" s="20"/>
      <c r="LAB3" s="20"/>
      <c r="LAC3" s="20"/>
      <c r="LAD3" s="20"/>
      <c r="LAE3" s="20"/>
      <c r="LAF3" s="20"/>
      <c r="LAG3" s="20"/>
      <c r="LAH3" s="20"/>
      <c r="LAI3" s="20"/>
      <c r="LAJ3" s="20"/>
      <c r="LAK3" s="20"/>
      <c r="LAL3" s="20"/>
      <c r="LAM3" s="20"/>
      <c r="LAN3" s="20"/>
      <c r="LAO3" s="20"/>
      <c r="LAP3" s="20"/>
      <c r="LAQ3" s="20"/>
      <c r="LAR3" s="20"/>
      <c r="LAS3" s="20"/>
      <c r="LAT3" s="20"/>
      <c r="LAU3" s="20"/>
      <c r="LAV3" s="20"/>
      <c r="LAW3" s="20"/>
      <c r="LAX3" s="20"/>
      <c r="LAY3" s="20"/>
      <c r="LAZ3" s="20"/>
      <c r="LBA3" s="20"/>
      <c r="LBB3" s="20"/>
      <c r="LBC3" s="20"/>
      <c r="LBD3" s="20"/>
      <c r="LBE3" s="20"/>
      <c r="LBF3" s="20"/>
      <c r="LBG3" s="20"/>
      <c r="LBH3" s="20"/>
      <c r="LBI3" s="20"/>
      <c r="LBJ3" s="20"/>
      <c r="LBK3" s="20"/>
      <c r="LBL3" s="20"/>
      <c r="LBM3" s="20"/>
      <c r="LBN3" s="20"/>
      <c r="LBO3" s="20"/>
      <c r="LBP3" s="20"/>
      <c r="LBQ3" s="20"/>
      <c r="LBR3" s="20"/>
      <c r="LBS3" s="20"/>
      <c r="LBT3" s="20"/>
      <c r="LBU3" s="20"/>
      <c r="LBV3" s="20"/>
      <c r="LBW3" s="20"/>
      <c r="LBX3" s="20"/>
      <c r="LBY3" s="20"/>
      <c r="LBZ3" s="20"/>
      <c r="LCA3" s="20"/>
      <c r="LCB3" s="20"/>
      <c r="LCC3" s="20"/>
      <c r="LCD3" s="20"/>
      <c r="LCE3" s="20"/>
      <c r="LCF3" s="20"/>
      <c r="LCG3" s="20"/>
      <c r="LCH3" s="20"/>
      <c r="LCI3" s="20"/>
      <c r="LCJ3" s="20"/>
      <c r="LCK3" s="20"/>
      <c r="LCL3" s="20"/>
      <c r="LCM3" s="20"/>
      <c r="LCN3" s="20"/>
      <c r="LCO3" s="20"/>
      <c r="LCP3" s="20"/>
      <c r="LCQ3" s="20"/>
      <c r="LCR3" s="20"/>
      <c r="LCS3" s="20"/>
      <c r="LCT3" s="20"/>
      <c r="LCU3" s="20"/>
      <c r="LCV3" s="20"/>
      <c r="LCW3" s="20"/>
      <c r="LCX3" s="20"/>
      <c r="LCY3" s="20"/>
      <c r="LCZ3" s="20"/>
      <c r="LDA3" s="20"/>
      <c r="LDB3" s="20"/>
      <c r="LDC3" s="20"/>
      <c r="LDD3" s="20"/>
      <c r="LDE3" s="20"/>
      <c r="LDF3" s="20"/>
      <c r="LDG3" s="20"/>
      <c r="LDH3" s="20"/>
      <c r="LDI3" s="20"/>
      <c r="LDJ3" s="20"/>
      <c r="LDK3" s="20"/>
      <c r="LDL3" s="20"/>
      <c r="LDM3" s="20"/>
      <c r="LDN3" s="20"/>
      <c r="LDO3" s="20"/>
      <c r="LDP3" s="20"/>
      <c r="LDQ3" s="20"/>
      <c r="LDR3" s="20"/>
      <c r="LDS3" s="20"/>
      <c r="LDT3" s="20"/>
      <c r="LDU3" s="20"/>
      <c r="LDV3" s="20"/>
      <c r="LDW3" s="20"/>
      <c r="LDX3" s="20"/>
      <c r="LDY3" s="20"/>
      <c r="LDZ3" s="20"/>
      <c r="LEA3" s="20"/>
      <c r="LEB3" s="20"/>
      <c r="LEC3" s="20"/>
      <c r="LED3" s="20"/>
      <c r="LEE3" s="20"/>
      <c r="LEF3" s="20"/>
      <c r="LEG3" s="20"/>
      <c r="LEH3" s="20"/>
      <c r="LEI3" s="20"/>
      <c r="LEJ3" s="20"/>
      <c r="LEK3" s="20"/>
      <c r="LEL3" s="20"/>
      <c r="LEM3" s="20"/>
      <c r="LEN3" s="20"/>
      <c r="LEO3" s="20"/>
      <c r="LEP3" s="20"/>
      <c r="LEQ3" s="20"/>
      <c r="LER3" s="20"/>
      <c r="LES3" s="20"/>
      <c r="LET3" s="20"/>
      <c r="LEU3" s="20"/>
      <c r="LEV3" s="20"/>
      <c r="LEW3" s="20"/>
      <c r="LEX3" s="20"/>
      <c r="LEY3" s="20"/>
      <c r="LEZ3" s="20"/>
      <c r="LFA3" s="20"/>
      <c r="LFB3" s="20"/>
      <c r="LFC3" s="20"/>
      <c r="LFD3" s="20"/>
      <c r="LFE3" s="20"/>
      <c r="LFF3" s="20"/>
      <c r="LFG3" s="20"/>
      <c r="LFH3" s="20"/>
      <c r="LFI3" s="20"/>
      <c r="LFJ3" s="20"/>
      <c r="LFK3" s="20"/>
      <c r="LFL3" s="20"/>
      <c r="LFM3" s="20"/>
      <c r="LFN3" s="20"/>
      <c r="LFO3" s="20"/>
      <c r="LFP3" s="20"/>
      <c r="LFQ3" s="20"/>
      <c r="LFR3" s="20"/>
      <c r="LFS3" s="20"/>
      <c r="LFT3" s="20"/>
      <c r="LFU3" s="20"/>
      <c r="LFV3" s="20"/>
      <c r="LFW3" s="20"/>
      <c r="LFX3" s="20"/>
      <c r="LFY3" s="20"/>
      <c r="LFZ3" s="20"/>
      <c r="LGA3" s="20"/>
      <c r="LGB3" s="20"/>
      <c r="LGC3" s="20"/>
      <c r="LGD3" s="20"/>
      <c r="LGE3" s="20"/>
      <c r="LGF3" s="20"/>
      <c r="LGG3" s="20"/>
      <c r="LGH3" s="20"/>
      <c r="LGI3" s="20"/>
      <c r="LGJ3" s="20"/>
      <c r="LGK3" s="20"/>
      <c r="LGL3" s="20"/>
      <c r="LGM3" s="20"/>
      <c r="LGN3" s="20"/>
      <c r="LGO3" s="20"/>
      <c r="LGP3" s="20"/>
      <c r="LGQ3" s="20"/>
      <c r="LGR3" s="20"/>
      <c r="LGS3" s="20"/>
      <c r="LGT3" s="20"/>
      <c r="LGU3" s="20"/>
      <c r="LGV3" s="20"/>
      <c r="LGW3" s="20"/>
      <c r="LGX3" s="20"/>
      <c r="LGY3" s="20"/>
      <c r="LGZ3" s="20"/>
      <c r="LHA3" s="20"/>
      <c r="LHB3" s="20"/>
      <c r="LHC3" s="20"/>
      <c r="LHD3" s="20"/>
      <c r="LHE3" s="20"/>
      <c r="LHF3" s="20"/>
      <c r="LHG3" s="20"/>
      <c r="LHH3" s="20"/>
      <c r="LHI3" s="20"/>
      <c r="LHJ3" s="20"/>
      <c r="LHK3" s="20"/>
      <c r="LHL3" s="20"/>
      <c r="LHM3" s="20"/>
      <c r="LHN3" s="20"/>
      <c r="LHO3" s="20"/>
      <c r="LHP3" s="20"/>
      <c r="LHQ3" s="20"/>
      <c r="LHR3" s="20"/>
      <c r="LHS3" s="20"/>
      <c r="LHT3" s="20"/>
      <c r="LHU3" s="20"/>
      <c r="LHV3" s="20"/>
      <c r="LHW3" s="20"/>
      <c r="LHX3" s="20"/>
      <c r="LHY3" s="20"/>
      <c r="LHZ3" s="20"/>
      <c r="LIA3" s="20"/>
      <c r="LIB3" s="20"/>
      <c r="LIC3" s="20"/>
      <c r="LID3" s="20"/>
      <c r="LIE3" s="20"/>
      <c r="LIF3" s="20"/>
      <c r="LIG3" s="20"/>
      <c r="LIH3" s="20"/>
      <c r="LII3" s="20"/>
      <c r="LIJ3" s="20"/>
      <c r="LIK3" s="20"/>
      <c r="LIL3" s="20"/>
      <c r="LIM3" s="20"/>
      <c r="LIN3" s="20"/>
      <c r="LIO3" s="20"/>
      <c r="LIP3" s="20"/>
      <c r="LIQ3" s="20"/>
      <c r="LIR3" s="20"/>
      <c r="LIS3" s="20"/>
      <c r="LIT3" s="20"/>
      <c r="LIU3" s="20"/>
      <c r="LIV3" s="20"/>
      <c r="LIW3" s="20"/>
      <c r="LIX3" s="20"/>
      <c r="LIY3" s="20"/>
      <c r="LIZ3" s="20"/>
      <c r="LJA3" s="20"/>
      <c r="LJB3" s="20"/>
      <c r="LJC3" s="20"/>
      <c r="LJD3" s="20"/>
      <c r="LJE3" s="20"/>
      <c r="LJF3" s="20"/>
      <c r="LJG3" s="20"/>
      <c r="LJH3" s="20"/>
      <c r="LJI3" s="20"/>
      <c r="LJJ3" s="20"/>
      <c r="LJK3" s="20"/>
      <c r="LJL3" s="20"/>
      <c r="LJM3" s="20"/>
      <c r="LJN3" s="20"/>
      <c r="LJO3" s="20"/>
      <c r="LJP3" s="20"/>
      <c r="LJQ3" s="20"/>
      <c r="LJR3" s="20"/>
      <c r="LJS3" s="20"/>
      <c r="LJT3" s="20"/>
      <c r="LJU3" s="20"/>
      <c r="LJV3" s="20"/>
      <c r="LJW3" s="20"/>
      <c r="LJX3" s="20"/>
      <c r="LJY3" s="20"/>
      <c r="LJZ3" s="20"/>
      <c r="LKA3" s="20"/>
      <c r="LKB3" s="20"/>
      <c r="LKC3" s="20"/>
      <c r="LKD3" s="20"/>
      <c r="LKE3" s="20"/>
      <c r="LKF3" s="20"/>
      <c r="LKG3" s="20"/>
      <c r="LKH3" s="20"/>
      <c r="LKI3" s="20"/>
      <c r="LKJ3" s="20"/>
      <c r="LKK3" s="20"/>
      <c r="LKL3" s="20"/>
      <c r="LKM3" s="20"/>
      <c r="LKN3" s="20"/>
      <c r="LKO3" s="20"/>
      <c r="LKP3" s="20"/>
      <c r="LKQ3" s="20"/>
      <c r="LKR3" s="20"/>
      <c r="LKS3" s="20"/>
      <c r="LKT3" s="20"/>
      <c r="LKU3" s="20"/>
      <c r="LKV3" s="20"/>
      <c r="LKW3" s="20"/>
      <c r="LKX3" s="20"/>
      <c r="LKY3" s="20"/>
      <c r="LKZ3" s="20"/>
      <c r="LLA3" s="20"/>
      <c r="LLB3" s="20"/>
      <c r="LLC3" s="20"/>
      <c r="LLD3" s="20"/>
      <c r="LLE3" s="20"/>
      <c r="LLF3" s="20"/>
      <c r="LLG3" s="20"/>
      <c r="LLH3" s="20"/>
      <c r="LLI3" s="20"/>
      <c r="LLJ3" s="20"/>
      <c r="LLK3" s="20"/>
      <c r="LLL3" s="20"/>
      <c r="LLM3" s="20"/>
      <c r="LLN3" s="20"/>
      <c r="LLO3" s="20"/>
      <c r="LLP3" s="20"/>
      <c r="LLQ3" s="20"/>
      <c r="LLR3" s="20"/>
      <c r="LLS3" s="20"/>
      <c r="LLT3" s="20"/>
      <c r="LLU3" s="20"/>
      <c r="LLV3" s="20"/>
      <c r="LLW3" s="20"/>
      <c r="LLX3" s="20"/>
      <c r="LLY3" s="20"/>
      <c r="LLZ3" s="20"/>
      <c r="LMA3" s="20"/>
      <c r="LMB3" s="20"/>
      <c r="LMC3" s="20"/>
      <c r="LMD3" s="20"/>
      <c r="LME3" s="20"/>
      <c r="LMF3" s="20"/>
      <c r="LMG3" s="20"/>
      <c r="LMH3" s="20"/>
      <c r="LMI3" s="20"/>
      <c r="LMJ3" s="20"/>
      <c r="LMK3" s="20"/>
      <c r="LML3" s="20"/>
      <c r="LMM3" s="20"/>
      <c r="LMN3" s="20"/>
      <c r="LMO3" s="20"/>
      <c r="LMP3" s="20"/>
      <c r="LMQ3" s="20"/>
      <c r="LMR3" s="20"/>
      <c r="LMS3" s="20"/>
      <c r="LMT3" s="20"/>
      <c r="LMU3" s="20"/>
      <c r="LMV3" s="20"/>
      <c r="LMW3" s="20"/>
      <c r="LMX3" s="20"/>
      <c r="LMY3" s="20"/>
      <c r="LMZ3" s="20"/>
      <c r="LNA3" s="20"/>
      <c r="LNB3" s="20"/>
      <c r="LNC3" s="20"/>
      <c r="LND3" s="20"/>
      <c r="LNE3" s="20"/>
      <c r="LNF3" s="20"/>
      <c r="LNG3" s="20"/>
      <c r="LNH3" s="20"/>
      <c r="LNI3" s="20"/>
      <c r="LNJ3" s="20"/>
      <c r="LNK3" s="20"/>
      <c r="LNL3" s="20"/>
      <c r="LNM3" s="20"/>
      <c r="LNN3" s="20"/>
      <c r="LNO3" s="20"/>
      <c r="LNP3" s="20"/>
      <c r="LNQ3" s="20"/>
      <c r="LNR3" s="20"/>
      <c r="LNS3" s="20"/>
      <c r="LNT3" s="20"/>
      <c r="LNU3" s="20"/>
      <c r="LNV3" s="20"/>
      <c r="LNW3" s="20"/>
      <c r="LNX3" s="20"/>
      <c r="LNY3" s="20"/>
      <c r="LNZ3" s="20"/>
      <c r="LOA3" s="20"/>
      <c r="LOB3" s="20"/>
      <c r="LOC3" s="20"/>
      <c r="LOD3" s="20"/>
      <c r="LOE3" s="20"/>
      <c r="LOF3" s="20"/>
      <c r="LOG3" s="20"/>
      <c r="LOH3" s="20"/>
      <c r="LOI3" s="20"/>
      <c r="LOJ3" s="20"/>
      <c r="LOK3" s="20"/>
      <c r="LOL3" s="20"/>
      <c r="LOM3" s="20"/>
      <c r="LON3" s="20"/>
      <c r="LOO3" s="20"/>
      <c r="LOP3" s="20"/>
      <c r="LOQ3" s="20"/>
      <c r="LOR3" s="20"/>
      <c r="LOS3" s="20"/>
      <c r="LOT3" s="20"/>
      <c r="LOU3" s="20"/>
      <c r="LOV3" s="20"/>
      <c r="LOW3" s="20"/>
      <c r="LOX3" s="20"/>
      <c r="LOY3" s="20"/>
      <c r="LOZ3" s="20"/>
      <c r="LPA3" s="20"/>
      <c r="LPB3" s="20"/>
      <c r="LPC3" s="20"/>
      <c r="LPD3" s="20"/>
      <c r="LPE3" s="20"/>
      <c r="LPF3" s="20"/>
      <c r="LPG3" s="20"/>
      <c r="LPH3" s="20"/>
      <c r="LPI3" s="20"/>
      <c r="LPJ3" s="20"/>
      <c r="LPK3" s="20"/>
      <c r="LPL3" s="20"/>
      <c r="LPM3" s="20"/>
      <c r="LPN3" s="20"/>
      <c r="LPO3" s="20"/>
      <c r="LPP3" s="20"/>
      <c r="LPQ3" s="20"/>
      <c r="LPR3" s="20"/>
      <c r="LPS3" s="20"/>
      <c r="LPT3" s="20"/>
      <c r="LPU3" s="20"/>
      <c r="LPV3" s="20"/>
      <c r="LPW3" s="20"/>
      <c r="LPX3" s="20"/>
      <c r="LPY3" s="20"/>
      <c r="LPZ3" s="20"/>
      <c r="LQA3" s="20"/>
      <c r="LQB3" s="20"/>
      <c r="LQC3" s="20"/>
      <c r="LQD3" s="20"/>
      <c r="LQE3" s="20"/>
      <c r="LQF3" s="20"/>
      <c r="LQG3" s="20"/>
      <c r="LQH3" s="20"/>
      <c r="LQI3" s="20"/>
      <c r="LQJ3" s="20"/>
      <c r="LQK3" s="20"/>
      <c r="LQL3" s="20"/>
      <c r="LQM3" s="20"/>
      <c r="LQN3" s="20"/>
      <c r="LQO3" s="20"/>
      <c r="LQP3" s="20"/>
      <c r="LQQ3" s="20"/>
      <c r="LQR3" s="20"/>
      <c r="LQS3" s="20"/>
      <c r="LQT3" s="20"/>
      <c r="LQU3" s="20"/>
      <c r="LQV3" s="20"/>
      <c r="LQW3" s="20"/>
      <c r="LQX3" s="20"/>
      <c r="LQY3" s="20"/>
      <c r="LQZ3" s="20"/>
      <c r="LRA3" s="20"/>
      <c r="LRB3" s="20"/>
      <c r="LRC3" s="20"/>
      <c r="LRD3" s="20"/>
      <c r="LRE3" s="20"/>
      <c r="LRF3" s="20"/>
      <c r="LRG3" s="20"/>
      <c r="LRH3" s="20"/>
      <c r="LRI3" s="20"/>
      <c r="LRJ3" s="20"/>
      <c r="LRK3" s="20"/>
      <c r="LRL3" s="20"/>
      <c r="LRM3" s="20"/>
      <c r="LRN3" s="20"/>
      <c r="LRO3" s="20"/>
      <c r="LRP3" s="20"/>
      <c r="LRQ3" s="20"/>
      <c r="LRR3" s="20"/>
      <c r="LRS3" s="20"/>
      <c r="LRT3" s="20"/>
      <c r="LRU3" s="20"/>
      <c r="LRV3" s="20"/>
      <c r="LRW3" s="20"/>
      <c r="LRX3" s="20"/>
      <c r="LRY3" s="20"/>
      <c r="LRZ3" s="20"/>
      <c r="LSA3" s="20"/>
      <c r="LSB3" s="20"/>
      <c r="LSC3" s="20"/>
      <c r="LSD3" s="20"/>
      <c r="LSE3" s="20"/>
      <c r="LSF3" s="20"/>
      <c r="LSG3" s="20"/>
      <c r="LSH3" s="20"/>
      <c r="LSI3" s="20"/>
      <c r="LSJ3" s="20"/>
      <c r="LSK3" s="20"/>
      <c r="LSL3" s="20"/>
      <c r="LSM3" s="20"/>
      <c r="LSN3" s="20"/>
      <c r="LSO3" s="20"/>
      <c r="LSP3" s="20"/>
      <c r="LSQ3" s="20"/>
      <c r="LSR3" s="20"/>
      <c r="LSS3" s="20"/>
      <c r="LST3" s="20"/>
      <c r="LSU3" s="20"/>
      <c r="LSV3" s="20"/>
      <c r="LSW3" s="20"/>
      <c r="LSX3" s="20"/>
      <c r="LSY3" s="20"/>
      <c r="LSZ3" s="20"/>
      <c r="LTA3" s="20"/>
      <c r="LTB3" s="20"/>
      <c r="LTC3" s="20"/>
      <c r="LTD3" s="20"/>
      <c r="LTE3" s="20"/>
      <c r="LTF3" s="20"/>
      <c r="LTG3" s="20"/>
      <c r="LTH3" s="20"/>
      <c r="LTI3" s="20"/>
      <c r="LTJ3" s="20"/>
      <c r="LTK3" s="20"/>
      <c r="LTL3" s="20"/>
      <c r="LTM3" s="20"/>
      <c r="LTN3" s="20"/>
      <c r="LTO3" s="20"/>
      <c r="LTP3" s="20"/>
      <c r="LTQ3" s="20"/>
      <c r="LTR3" s="20"/>
      <c r="LTS3" s="20"/>
      <c r="LTT3" s="20"/>
      <c r="LTU3" s="20"/>
      <c r="LTV3" s="20"/>
      <c r="LTW3" s="20"/>
      <c r="LTX3" s="20"/>
      <c r="LTY3" s="20"/>
      <c r="LTZ3" s="20"/>
      <c r="LUA3" s="20"/>
      <c r="LUB3" s="20"/>
      <c r="LUC3" s="20"/>
      <c r="LUD3" s="20"/>
      <c r="LUE3" s="20"/>
      <c r="LUF3" s="20"/>
      <c r="LUG3" s="20"/>
      <c r="LUH3" s="20"/>
      <c r="LUI3" s="20"/>
      <c r="LUJ3" s="20"/>
      <c r="LUK3" s="20"/>
      <c r="LUL3" s="20"/>
      <c r="LUM3" s="20"/>
      <c r="LUN3" s="20"/>
      <c r="LUO3" s="20"/>
      <c r="LUP3" s="20"/>
      <c r="LUQ3" s="20"/>
      <c r="LUR3" s="20"/>
      <c r="LUS3" s="20"/>
      <c r="LUT3" s="20"/>
      <c r="LUU3" s="20"/>
      <c r="LUV3" s="20"/>
      <c r="LUW3" s="20"/>
      <c r="LUX3" s="20"/>
      <c r="LUY3" s="20"/>
      <c r="LUZ3" s="20"/>
      <c r="LVA3" s="20"/>
      <c r="LVB3" s="20"/>
      <c r="LVC3" s="20"/>
      <c r="LVD3" s="20"/>
      <c r="LVE3" s="20"/>
      <c r="LVF3" s="20"/>
      <c r="LVG3" s="20"/>
      <c r="LVH3" s="20"/>
      <c r="LVI3" s="20"/>
      <c r="LVJ3" s="20"/>
      <c r="LVK3" s="20"/>
      <c r="LVL3" s="20"/>
      <c r="LVM3" s="20"/>
      <c r="LVN3" s="20"/>
      <c r="LVO3" s="20"/>
      <c r="LVP3" s="20"/>
      <c r="LVQ3" s="20"/>
      <c r="LVR3" s="20"/>
      <c r="LVS3" s="20"/>
      <c r="LVT3" s="20"/>
      <c r="LVU3" s="20"/>
      <c r="LVV3" s="20"/>
      <c r="LVW3" s="20"/>
      <c r="LVX3" s="20"/>
      <c r="LVY3" s="20"/>
      <c r="LVZ3" s="20"/>
      <c r="LWA3" s="20"/>
      <c r="LWB3" s="20"/>
      <c r="LWC3" s="20"/>
      <c r="LWD3" s="20"/>
      <c r="LWE3" s="20"/>
      <c r="LWF3" s="20"/>
      <c r="LWG3" s="20"/>
      <c r="LWH3" s="20"/>
      <c r="LWI3" s="20"/>
      <c r="LWJ3" s="20"/>
      <c r="LWK3" s="20"/>
      <c r="LWL3" s="20"/>
      <c r="LWM3" s="20"/>
      <c r="LWN3" s="20"/>
      <c r="LWO3" s="20"/>
      <c r="LWP3" s="20"/>
      <c r="LWQ3" s="20"/>
      <c r="LWR3" s="20"/>
      <c r="LWS3" s="20"/>
      <c r="LWT3" s="20"/>
      <c r="LWU3" s="20"/>
      <c r="LWV3" s="20"/>
      <c r="LWW3" s="20"/>
      <c r="LWX3" s="20"/>
      <c r="LWY3" s="20"/>
      <c r="LWZ3" s="20"/>
      <c r="LXA3" s="20"/>
      <c r="LXB3" s="20"/>
      <c r="LXC3" s="20"/>
      <c r="LXD3" s="20"/>
      <c r="LXE3" s="20"/>
      <c r="LXF3" s="20"/>
      <c r="LXG3" s="20"/>
      <c r="LXH3" s="20"/>
      <c r="LXI3" s="20"/>
      <c r="LXJ3" s="20"/>
      <c r="LXK3" s="20"/>
      <c r="LXL3" s="20"/>
      <c r="LXM3" s="20"/>
      <c r="LXN3" s="20"/>
      <c r="LXO3" s="20"/>
      <c r="LXP3" s="20"/>
      <c r="LXQ3" s="20"/>
      <c r="LXR3" s="20"/>
      <c r="LXS3" s="20"/>
      <c r="LXT3" s="20"/>
      <c r="LXU3" s="20"/>
      <c r="LXV3" s="20"/>
      <c r="LXW3" s="20"/>
      <c r="LXX3" s="20"/>
      <c r="LXY3" s="20"/>
      <c r="LXZ3" s="20"/>
      <c r="LYA3" s="20"/>
      <c r="LYB3" s="20"/>
      <c r="LYC3" s="20"/>
      <c r="LYD3" s="20"/>
      <c r="LYE3" s="20"/>
      <c r="LYF3" s="20"/>
      <c r="LYG3" s="20"/>
      <c r="LYH3" s="20"/>
      <c r="LYI3" s="20"/>
      <c r="LYJ3" s="20"/>
      <c r="LYK3" s="20"/>
      <c r="LYL3" s="20"/>
      <c r="LYM3" s="20"/>
      <c r="LYN3" s="20"/>
      <c r="LYO3" s="20"/>
      <c r="LYP3" s="20"/>
      <c r="LYQ3" s="20"/>
      <c r="LYR3" s="20"/>
      <c r="LYS3" s="20"/>
      <c r="LYT3" s="20"/>
      <c r="LYU3" s="20"/>
      <c r="LYV3" s="20"/>
      <c r="LYW3" s="20"/>
      <c r="LYX3" s="20"/>
      <c r="LYY3" s="20"/>
      <c r="LYZ3" s="20"/>
      <c r="LZA3" s="20"/>
      <c r="LZB3" s="20"/>
      <c r="LZC3" s="20"/>
      <c r="LZD3" s="20"/>
      <c r="LZE3" s="20"/>
      <c r="LZF3" s="20"/>
      <c r="LZG3" s="20"/>
      <c r="LZH3" s="20"/>
      <c r="LZI3" s="20"/>
      <c r="LZJ3" s="20"/>
      <c r="LZK3" s="20"/>
      <c r="LZL3" s="20"/>
      <c r="LZM3" s="20"/>
      <c r="LZN3" s="20"/>
      <c r="LZO3" s="20"/>
      <c r="LZP3" s="20"/>
      <c r="LZQ3" s="20"/>
      <c r="LZR3" s="20"/>
      <c r="LZS3" s="20"/>
      <c r="LZT3" s="20"/>
      <c r="LZU3" s="20"/>
      <c r="LZV3" s="20"/>
      <c r="LZW3" s="20"/>
      <c r="LZX3" s="20"/>
      <c r="LZY3" s="20"/>
      <c r="LZZ3" s="20"/>
      <c r="MAA3" s="20"/>
      <c r="MAB3" s="20"/>
      <c r="MAC3" s="20"/>
      <c r="MAD3" s="20"/>
      <c r="MAE3" s="20"/>
      <c r="MAF3" s="20"/>
      <c r="MAG3" s="20"/>
      <c r="MAH3" s="20"/>
      <c r="MAI3" s="20"/>
      <c r="MAJ3" s="20"/>
      <c r="MAK3" s="20"/>
      <c r="MAL3" s="20"/>
      <c r="MAM3" s="20"/>
      <c r="MAN3" s="20"/>
      <c r="MAO3" s="20"/>
      <c r="MAP3" s="20"/>
      <c r="MAQ3" s="20"/>
      <c r="MAR3" s="20"/>
      <c r="MAS3" s="20"/>
      <c r="MAT3" s="20"/>
      <c r="MAU3" s="20"/>
      <c r="MAV3" s="20"/>
      <c r="MAW3" s="20"/>
      <c r="MAX3" s="20"/>
      <c r="MAY3" s="20"/>
      <c r="MAZ3" s="20"/>
      <c r="MBA3" s="20"/>
      <c r="MBB3" s="20"/>
      <c r="MBC3" s="20"/>
      <c r="MBD3" s="20"/>
      <c r="MBE3" s="20"/>
      <c r="MBF3" s="20"/>
      <c r="MBG3" s="20"/>
      <c r="MBH3" s="20"/>
      <c r="MBI3" s="20"/>
      <c r="MBJ3" s="20"/>
      <c r="MBK3" s="20"/>
      <c r="MBL3" s="20"/>
      <c r="MBM3" s="20"/>
      <c r="MBN3" s="20"/>
      <c r="MBO3" s="20"/>
      <c r="MBP3" s="20"/>
      <c r="MBQ3" s="20"/>
      <c r="MBR3" s="20"/>
      <c r="MBS3" s="20"/>
      <c r="MBT3" s="20"/>
      <c r="MBU3" s="20"/>
      <c r="MBV3" s="20"/>
      <c r="MBW3" s="20"/>
      <c r="MBX3" s="20"/>
      <c r="MBY3" s="20"/>
      <c r="MBZ3" s="20"/>
      <c r="MCA3" s="20"/>
      <c r="MCB3" s="20"/>
      <c r="MCC3" s="20"/>
      <c r="MCD3" s="20"/>
      <c r="MCE3" s="20"/>
      <c r="MCF3" s="20"/>
      <c r="MCG3" s="20"/>
      <c r="MCH3" s="20"/>
      <c r="MCI3" s="20"/>
      <c r="MCJ3" s="20"/>
      <c r="MCK3" s="20"/>
      <c r="MCL3" s="20"/>
      <c r="MCM3" s="20"/>
      <c r="MCN3" s="20"/>
      <c r="MCO3" s="20"/>
      <c r="MCP3" s="20"/>
      <c r="MCQ3" s="20"/>
      <c r="MCR3" s="20"/>
      <c r="MCS3" s="20"/>
      <c r="MCT3" s="20"/>
      <c r="MCU3" s="20"/>
      <c r="MCV3" s="20"/>
      <c r="MCW3" s="20"/>
      <c r="MCX3" s="20"/>
      <c r="MCY3" s="20"/>
      <c r="MCZ3" s="20"/>
      <c r="MDA3" s="20"/>
      <c r="MDB3" s="20"/>
      <c r="MDC3" s="20"/>
      <c r="MDD3" s="20"/>
      <c r="MDE3" s="20"/>
      <c r="MDF3" s="20"/>
      <c r="MDG3" s="20"/>
      <c r="MDH3" s="20"/>
      <c r="MDI3" s="20"/>
      <c r="MDJ3" s="20"/>
      <c r="MDK3" s="20"/>
      <c r="MDL3" s="20"/>
      <c r="MDM3" s="20"/>
      <c r="MDN3" s="20"/>
      <c r="MDO3" s="20"/>
      <c r="MDP3" s="20"/>
      <c r="MDQ3" s="20"/>
      <c r="MDR3" s="20"/>
      <c r="MDS3" s="20"/>
      <c r="MDT3" s="20"/>
      <c r="MDU3" s="20"/>
      <c r="MDV3" s="20"/>
      <c r="MDW3" s="20"/>
      <c r="MDX3" s="20"/>
      <c r="MDY3" s="20"/>
      <c r="MDZ3" s="20"/>
      <c r="MEA3" s="20"/>
      <c r="MEB3" s="20"/>
      <c r="MEC3" s="20"/>
      <c r="MED3" s="20"/>
      <c r="MEE3" s="20"/>
      <c r="MEF3" s="20"/>
      <c r="MEG3" s="20"/>
      <c r="MEH3" s="20"/>
      <c r="MEI3" s="20"/>
      <c r="MEJ3" s="20"/>
      <c r="MEK3" s="20"/>
      <c r="MEL3" s="20"/>
      <c r="MEM3" s="20"/>
      <c r="MEN3" s="20"/>
      <c r="MEO3" s="20"/>
      <c r="MEP3" s="20"/>
      <c r="MEQ3" s="20"/>
      <c r="MER3" s="20"/>
      <c r="MES3" s="20"/>
      <c r="MET3" s="20"/>
      <c r="MEU3" s="20"/>
      <c r="MEV3" s="20"/>
      <c r="MEW3" s="20"/>
      <c r="MEX3" s="20"/>
      <c r="MEY3" s="20"/>
      <c r="MEZ3" s="20"/>
      <c r="MFA3" s="20"/>
      <c r="MFB3" s="20"/>
      <c r="MFC3" s="20"/>
      <c r="MFD3" s="20"/>
      <c r="MFE3" s="20"/>
      <c r="MFF3" s="20"/>
      <c r="MFG3" s="20"/>
      <c r="MFH3" s="20"/>
      <c r="MFI3" s="20"/>
      <c r="MFJ3" s="20"/>
      <c r="MFK3" s="20"/>
      <c r="MFL3" s="20"/>
      <c r="MFM3" s="20"/>
      <c r="MFN3" s="20"/>
      <c r="MFO3" s="20"/>
      <c r="MFP3" s="20"/>
      <c r="MFQ3" s="20"/>
      <c r="MFR3" s="20"/>
      <c r="MFS3" s="20"/>
      <c r="MFT3" s="20"/>
      <c r="MFU3" s="20"/>
      <c r="MFV3" s="20"/>
      <c r="MFW3" s="20"/>
      <c r="MFX3" s="20"/>
      <c r="MFY3" s="20"/>
      <c r="MFZ3" s="20"/>
      <c r="MGA3" s="20"/>
      <c r="MGB3" s="20"/>
      <c r="MGC3" s="20"/>
      <c r="MGD3" s="20"/>
      <c r="MGE3" s="20"/>
      <c r="MGF3" s="20"/>
      <c r="MGG3" s="20"/>
      <c r="MGH3" s="20"/>
      <c r="MGI3" s="20"/>
      <c r="MGJ3" s="20"/>
      <c r="MGK3" s="20"/>
      <c r="MGL3" s="20"/>
      <c r="MGM3" s="20"/>
      <c r="MGN3" s="20"/>
      <c r="MGO3" s="20"/>
      <c r="MGP3" s="20"/>
      <c r="MGQ3" s="20"/>
      <c r="MGR3" s="20"/>
      <c r="MGS3" s="20"/>
      <c r="MGT3" s="20"/>
      <c r="MGU3" s="20"/>
      <c r="MGV3" s="20"/>
      <c r="MGW3" s="20"/>
      <c r="MGX3" s="20"/>
      <c r="MGY3" s="20"/>
      <c r="MGZ3" s="20"/>
      <c r="MHA3" s="20"/>
      <c r="MHB3" s="20"/>
      <c r="MHC3" s="20"/>
      <c r="MHD3" s="20"/>
      <c r="MHE3" s="20"/>
      <c r="MHF3" s="20"/>
      <c r="MHG3" s="20"/>
      <c r="MHH3" s="20"/>
      <c r="MHI3" s="20"/>
      <c r="MHJ3" s="20"/>
      <c r="MHK3" s="20"/>
      <c r="MHL3" s="20"/>
      <c r="MHM3" s="20"/>
      <c r="MHN3" s="20"/>
      <c r="MHO3" s="20"/>
      <c r="MHP3" s="20"/>
      <c r="MHQ3" s="20"/>
      <c r="MHR3" s="20"/>
      <c r="MHS3" s="20"/>
      <c r="MHT3" s="20"/>
      <c r="MHU3" s="20"/>
      <c r="MHV3" s="20"/>
      <c r="MHW3" s="20"/>
      <c r="MHX3" s="20"/>
      <c r="MHY3" s="20"/>
      <c r="MHZ3" s="20"/>
      <c r="MIA3" s="20"/>
      <c r="MIB3" s="20"/>
      <c r="MIC3" s="20"/>
      <c r="MID3" s="20"/>
      <c r="MIE3" s="20"/>
      <c r="MIF3" s="20"/>
      <c r="MIG3" s="20"/>
      <c r="MIH3" s="20"/>
      <c r="MII3" s="20"/>
      <c r="MIJ3" s="20"/>
      <c r="MIK3" s="20"/>
      <c r="MIL3" s="20"/>
      <c r="MIM3" s="20"/>
      <c r="MIN3" s="20"/>
      <c r="MIO3" s="20"/>
      <c r="MIP3" s="20"/>
      <c r="MIQ3" s="20"/>
      <c r="MIR3" s="20"/>
      <c r="MIS3" s="20"/>
      <c r="MIT3" s="20"/>
      <c r="MIU3" s="20"/>
      <c r="MIV3" s="20"/>
      <c r="MIW3" s="20"/>
      <c r="MIX3" s="20"/>
      <c r="MIY3" s="20"/>
      <c r="MIZ3" s="20"/>
      <c r="MJA3" s="20"/>
      <c r="MJB3" s="20"/>
      <c r="MJC3" s="20"/>
      <c r="MJD3" s="20"/>
      <c r="MJE3" s="20"/>
      <c r="MJF3" s="20"/>
      <c r="MJG3" s="20"/>
      <c r="MJH3" s="20"/>
      <c r="MJI3" s="20"/>
      <c r="MJJ3" s="20"/>
      <c r="MJK3" s="20"/>
      <c r="MJL3" s="20"/>
      <c r="MJM3" s="20"/>
      <c r="MJN3" s="20"/>
      <c r="MJO3" s="20"/>
      <c r="MJP3" s="20"/>
      <c r="MJQ3" s="20"/>
      <c r="MJR3" s="20"/>
      <c r="MJS3" s="20"/>
      <c r="MJT3" s="20"/>
      <c r="MJU3" s="20"/>
      <c r="MJV3" s="20"/>
      <c r="MJW3" s="20"/>
      <c r="MJX3" s="20"/>
      <c r="MJY3" s="20"/>
      <c r="MJZ3" s="20"/>
      <c r="MKA3" s="20"/>
      <c r="MKB3" s="20"/>
      <c r="MKC3" s="20"/>
      <c r="MKD3" s="20"/>
      <c r="MKE3" s="20"/>
      <c r="MKF3" s="20"/>
      <c r="MKG3" s="20"/>
      <c r="MKH3" s="20"/>
      <c r="MKI3" s="20"/>
      <c r="MKJ3" s="20"/>
      <c r="MKK3" s="20"/>
      <c r="MKL3" s="20"/>
      <c r="MKM3" s="20"/>
      <c r="MKN3" s="20"/>
      <c r="MKO3" s="20"/>
      <c r="MKP3" s="20"/>
      <c r="MKQ3" s="20"/>
      <c r="MKR3" s="20"/>
      <c r="MKS3" s="20"/>
      <c r="MKT3" s="20"/>
      <c r="MKU3" s="20"/>
      <c r="MKV3" s="20"/>
      <c r="MKW3" s="20"/>
      <c r="MKX3" s="20"/>
      <c r="MKY3" s="20"/>
      <c r="MKZ3" s="20"/>
      <c r="MLA3" s="20"/>
      <c r="MLB3" s="20"/>
      <c r="MLC3" s="20"/>
      <c r="MLD3" s="20"/>
      <c r="MLE3" s="20"/>
      <c r="MLF3" s="20"/>
      <c r="MLG3" s="20"/>
      <c r="MLH3" s="20"/>
      <c r="MLI3" s="20"/>
      <c r="MLJ3" s="20"/>
      <c r="MLK3" s="20"/>
      <c r="MLL3" s="20"/>
      <c r="MLM3" s="20"/>
      <c r="MLN3" s="20"/>
      <c r="MLO3" s="20"/>
      <c r="MLP3" s="20"/>
      <c r="MLQ3" s="20"/>
      <c r="MLR3" s="20"/>
      <c r="MLS3" s="20"/>
      <c r="MLT3" s="20"/>
      <c r="MLU3" s="20"/>
      <c r="MLV3" s="20"/>
      <c r="MLW3" s="20"/>
      <c r="MLX3" s="20"/>
      <c r="MLY3" s="20"/>
      <c r="MLZ3" s="20"/>
      <c r="MMA3" s="20"/>
      <c r="MMB3" s="20"/>
      <c r="MMC3" s="20"/>
      <c r="MMD3" s="20"/>
      <c r="MME3" s="20"/>
      <c r="MMF3" s="20"/>
      <c r="MMG3" s="20"/>
      <c r="MMH3" s="20"/>
      <c r="MMI3" s="20"/>
      <c r="MMJ3" s="20"/>
      <c r="MMK3" s="20"/>
      <c r="MML3" s="20"/>
      <c r="MMM3" s="20"/>
      <c r="MMN3" s="20"/>
      <c r="MMO3" s="20"/>
      <c r="MMP3" s="20"/>
      <c r="MMQ3" s="20"/>
      <c r="MMR3" s="20"/>
      <c r="MMS3" s="20"/>
      <c r="MMT3" s="20"/>
      <c r="MMU3" s="20"/>
      <c r="MMV3" s="20"/>
      <c r="MMW3" s="20"/>
      <c r="MMX3" s="20"/>
      <c r="MMY3" s="20"/>
      <c r="MMZ3" s="20"/>
      <c r="MNA3" s="20"/>
      <c r="MNB3" s="20"/>
      <c r="MNC3" s="20"/>
      <c r="MND3" s="20"/>
      <c r="MNE3" s="20"/>
      <c r="MNF3" s="20"/>
      <c r="MNG3" s="20"/>
      <c r="MNH3" s="20"/>
      <c r="MNI3" s="20"/>
      <c r="MNJ3" s="20"/>
      <c r="MNK3" s="20"/>
      <c r="MNL3" s="20"/>
      <c r="MNM3" s="20"/>
      <c r="MNN3" s="20"/>
      <c r="MNO3" s="20"/>
      <c r="MNP3" s="20"/>
      <c r="MNQ3" s="20"/>
      <c r="MNR3" s="20"/>
      <c r="MNS3" s="20"/>
      <c r="MNT3" s="20"/>
      <c r="MNU3" s="20"/>
      <c r="MNV3" s="20"/>
      <c r="MNW3" s="20"/>
      <c r="MNX3" s="20"/>
      <c r="MNY3" s="20"/>
      <c r="MNZ3" s="20"/>
      <c r="MOA3" s="20"/>
      <c r="MOB3" s="20"/>
      <c r="MOC3" s="20"/>
      <c r="MOD3" s="20"/>
      <c r="MOE3" s="20"/>
      <c r="MOF3" s="20"/>
      <c r="MOG3" s="20"/>
      <c r="MOH3" s="20"/>
      <c r="MOI3" s="20"/>
      <c r="MOJ3" s="20"/>
      <c r="MOK3" s="20"/>
      <c r="MOL3" s="20"/>
      <c r="MOM3" s="20"/>
      <c r="MON3" s="20"/>
      <c r="MOO3" s="20"/>
      <c r="MOP3" s="20"/>
      <c r="MOQ3" s="20"/>
      <c r="MOR3" s="20"/>
      <c r="MOS3" s="20"/>
      <c r="MOT3" s="20"/>
      <c r="MOU3" s="20"/>
      <c r="MOV3" s="20"/>
      <c r="MOW3" s="20"/>
      <c r="MOX3" s="20"/>
      <c r="MOY3" s="20"/>
      <c r="MOZ3" s="20"/>
      <c r="MPA3" s="20"/>
      <c r="MPB3" s="20"/>
      <c r="MPC3" s="20"/>
      <c r="MPD3" s="20"/>
      <c r="MPE3" s="20"/>
      <c r="MPF3" s="20"/>
      <c r="MPG3" s="20"/>
      <c r="MPH3" s="20"/>
      <c r="MPI3" s="20"/>
      <c r="MPJ3" s="20"/>
      <c r="MPK3" s="20"/>
      <c r="MPL3" s="20"/>
      <c r="MPM3" s="20"/>
      <c r="MPN3" s="20"/>
      <c r="MPO3" s="20"/>
      <c r="MPP3" s="20"/>
      <c r="MPQ3" s="20"/>
      <c r="MPR3" s="20"/>
      <c r="MPS3" s="20"/>
      <c r="MPT3" s="20"/>
      <c r="MPU3" s="20"/>
      <c r="MPV3" s="20"/>
      <c r="MPW3" s="20"/>
      <c r="MPX3" s="20"/>
      <c r="MPY3" s="20"/>
      <c r="MPZ3" s="20"/>
      <c r="MQA3" s="20"/>
      <c r="MQB3" s="20"/>
      <c r="MQC3" s="20"/>
      <c r="MQD3" s="20"/>
      <c r="MQE3" s="20"/>
      <c r="MQF3" s="20"/>
      <c r="MQG3" s="20"/>
      <c r="MQH3" s="20"/>
      <c r="MQI3" s="20"/>
      <c r="MQJ3" s="20"/>
      <c r="MQK3" s="20"/>
      <c r="MQL3" s="20"/>
      <c r="MQM3" s="20"/>
      <c r="MQN3" s="20"/>
      <c r="MQO3" s="20"/>
      <c r="MQP3" s="20"/>
      <c r="MQQ3" s="20"/>
      <c r="MQR3" s="20"/>
      <c r="MQS3" s="20"/>
      <c r="MQT3" s="20"/>
      <c r="MQU3" s="20"/>
      <c r="MQV3" s="20"/>
      <c r="MQW3" s="20"/>
      <c r="MQX3" s="20"/>
      <c r="MQY3" s="20"/>
      <c r="MQZ3" s="20"/>
      <c r="MRA3" s="20"/>
      <c r="MRB3" s="20"/>
      <c r="MRC3" s="20"/>
      <c r="MRD3" s="20"/>
      <c r="MRE3" s="20"/>
      <c r="MRF3" s="20"/>
      <c r="MRG3" s="20"/>
      <c r="MRH3" s="20"/>
      <c r="MRI3" s="20"/>
      <c r="MRJ3" s="20"/>
      <c r="MRK3" s="20"/>
      <c r="MRL3" s="20"/>
      <c r="MRM3" s="20"/>
      <c r="MRN3" s="20"/>
      <c r="MRO3" s="20"/>
      <c r="MRP3" s="20"/>
      <c r="MRQ3" s="20"/>
      <c r="MRR3" s="20"/>
      <c r="MRS3" s="20"/>
      <c r="MRT3" s="20"/>
      <c r="MRU3" s="20"/>
      <c r="MRV3" s="20"/>
      <c r="MRW3" s="20"/>
      <c r="MRX3" s="20"/>
      <c r="MRY3" s="20"/>
      <c r="MRZ3" s="20"/>
      <c r="MSA3" s="20"/>
      <c r="MSB3" s="20"/>
      <c r="MSC3" s="20"/>
      <c r="MSD3" s="20"/>
      <c r="MSE3" s="20"/>
      <c r="MSF3" s="20"/>
      <c r="MSG3" s="20"/>
      <c r="MSH3" s="20"/>
      <c r="MSI3" s="20"/>
      <c r="MSJ3" s="20"/>
      <c r="MSK3" s="20"/>
      <c r="MSL3" s="20"/>
      <c r="MSM3" s="20"/>
      <c r="MSN3" s="20"/>
      <c r="MSO3" s="20"/>
      <c r="MSP3" s="20"/>
      <c r="MSQ3" s="20"/>
      <c r="MSR3" s="20"/>
      <c r="MSS3" s="20"/>
      <c r="MST3" s="20"/>
      <c r="MSU3" s="20"/>
      <c r="MSV3" s="20"/>
      <c r="MSW3" s="20"/>
      <c r="MSX3" s="20"/>
      <c r="MSY3" s="20"/>
      <c r="MSZ3" s="20"/>
      <c r="MTA3" s="20"/>
      <c r="MTB3" s="20"/>
      <c r="MTC3" s="20"/>
      <c r="MTD3" s="20"/>
      <c r="MTE3" s="20"/>
      <c r="MTF3" s="20"/>
      <c r="MTG3" s="20"/>
      <c r="MTH3" s="20"/>
      <c r="MTI3" s="20"/>
      <c r="MTJ3" s="20"/>
      <c r="MTK3" s="20"/>
      <c r="MTL3" s="20"/>
      <c r="MTM3" s="20"/>
      <c r="MTN3" s="20"/>
      <c r="MTO3" s="20"/>
      <c r="MTP3" s="20"/>
      <c r="MTQ3" s="20"/>
      <c r="MTR3" s="20"/>
      <c r="MTS3" s="20"/>
      <c r="MTT3" s="20"/>
      <c r="MTU3" s="20"/>
      <c r="MTV3" s="20"/>
      <c r="MTW3" s="20"/>
      <c r="MTX3" s="20"/>
      <c r="MTY3" s="20"/>
      <c r="MTZ3" s="20"/>
      <c r="MUA3" s="20"/>
      <c r="MUB3" s="20"/>
      <c r="MUC3" s="20"/>
      <c r="MUD3" s="20"/>
      <c r="MUE3" s="20"/>
      <c r="MUF3" s="20"/>
      <c r="MUG3" s="20"/>
      <c r="MUH3" s="20"/>
      <c r="MUI3" s="20"/>
      <c r="MUJ3" s="20"/>
      <c r="MUK3" s="20"/>
      <c r="MUL3" s="20"/>
      <c r="MUM3" s="20"/>
      <c r="MUN3" s="20"/>
      <c r="MUO3" s="20"/>
      <c r="MUP3" s="20"/>
      <c r="MUQ3" s="20"/>
      <c r="MUR3" s="20"/>
      <c r="MUS3" s="20"/>
      <c r="MUT3" s="20"/>
      <c r="MUU3" s="20"/>
      <c r="MUV3" s="20"/>
      <c r="MUW3" s="20"/>
      <c r="MUX3" s="20"/>
      <c r="MUY3" s="20"/>
      <c r="MUZ3" s="20"/>
      <c r="MVA3" s="20"/>
      <c r="MVB3" s="20"/>
      <c r="MVC3" s="20"/>
      <c r="MVD3" s="20"/>
      <c r="MVE3" s="20"/>
      <c r="MVF3" s="20"/>
      <c r="MVG3" s="20"/>
      <c r="MVH3" s="20"/>
      <c r="MVI3" s="20"/>
      <c r="MVJ3" s="20"/>
      <c r="MVK3" s="20"/>
      <c r="MVL3" s="20"/>
      <c r="MVM3" s="20"/>
      <c r="MVN3" s="20"/>
      <c r="MVO3" s="20"/>
      <c r="MVP3" s="20"/>
      <c r="MVQ3" s="20"/>
      <c r="MVR3" s="20"/>
      <c r="MVS3" s="20"/>
      <c r="MVT3" s="20"/>
      <c r="MVU3" s="20"/>
      <c r="MVV3" s="20"/>
      <c r="MVW3" s="20"/>
      <c r="MVX3" s="20"/>
      <c r="MVY3" s="20"/>
      <c r="MVZ3" s="20"/>
      <c r="MWA3" s="20"/>
      <c r="MWB3" s="20"/>
      <c r="MWC3" s="20"/>
      <c r="MWD3" s="20"/>
      <c r="MWE3" s="20"/>
      <c r="MWF3" s="20"/>
      <c r="MWG3" s="20"/>
      <c r="MWH3" s="20"/>
      <c r="MWI3" s="20"/>
      <c r="MWJ3" s="20"/>
      <c r="MWK3" s="20"/>
      <c r="MWL3" s="20"/>
      <c r="MWM3" s="20"/>
      <c r="MWN3" s="20"/>
      <c r="MWO3" s="20"/>
      <c r="MWP3" s="20"/>
      <c r="MWQ3" s="20"/>
      <c r="MWR3" s="20"/>
      <c r="MWS3" s="20"/>
      <c r="MWT3" s="20"/>
      <c r="MWU3" s="20"/>
      <c r="MWV3" s="20"/>
      <c r="MWW3" s="20"/>
      <c r="MWX3" s="20"/>
      <c r="MWY3" s="20"/>
      <c r="MWZ3" s="20"/>
      <c r="MXA3" s="20"/>
      <c r="MXB3" s="20"/>
      <c r="MXC3" s="20"/>
      <c r="MXD3" s="20"/>
      <c r="MXE3" s="20"/>
      <c r="MXF3" s="20"/>
      <c r="MXG3" s="20"/>
      <c r="MXH3" s="20"/>
      <c r="MXI3" s="20"/>
      <c r="MXJ3" s="20"/>
      <c r="MXK3" s="20"/>
      <c r="MXL3" s="20"/>
      <c r="MXM3" s="20"/>
      <c r="MXN3" s="20"/>
      <c r="MXO3" s="20"/>
      <c r="MXP3" s="20"/>
      <c r="MXQ3" s="20"/>
      <c r="MXR3" s="20"/>
      <c r="MXS3" s="20"/>
      <c r="MXT3" s="20"/>
      <c r="MXU3" s="20"/>
      <c r="MXV3" s="20"/>
      <c r="MXW3" s="20"/>
      <c r="MXX3" s="20"/>
      <c r="MXY3" s="20"/>
      <c r="MXZ3" s="20"/>
      <c r="MYA3" s="20"/>
      <c r="MYB3" s="20"/>
      <c r="MYC3" s="20"/>
      <c r="MYD3" s="20"/>
      <c r="MYE3" s="20"/>
      <c r="MYF3" s="20"/>
      <c r="MYG3" s="20"/>
      <c r="MYH3" s="20"/>
      <c r="MYI3" s="20"/>
      <c r="MYJ3" s="20"/>
      <c r="MYK3" s="20"/>
      <c r="MYL3" s="20"/>
      <c r="MYM3" s="20"/>
      <c r="MYN3" s="20"/>
      <c r="MYO3" s="20"/>
      <c r="MYP3" s="20"/>
      <c r="MYQ3" s="20"/>
      <c r="MYR3" s="20"/>
      <c r="MYS3" s="20"/>
      <c r="MYT3" s="20"/>
      <c r="MYU3" s="20"/>
      <c r="MYV3" s="20"/>
      <c r="MYW3" s="20"/>
      <c r="MYX3" s="20"/>
      <c r="MYY3" s="20"/>
      <c r="MYZ3" s="20"/>
      <c r="MZA3" s="20"/>
      <c r="MZB3" s="20"/>
      <c r="MZC3" s="20"/>
      <c r="MZD3" s="20"/>
      <c r="MZE3" s="20"/>
      <c r="MZF3" s="20"/>
      <c r="MZG3" s="20"/>
      <c r="MZH3" s="20"/>
      <c r="MZI3" s="20"/>
      <c r="MZJ3" s="20"/>
      <c r="MZK3" s="20"/>
      <c r="MZL3" s="20"/>
      <c r="MZM3" s="20"/>
      <c r="MZN3" s="20"/>
      <c r="MZO3" s="20"/>
      <c r="MZP3" s="20"/>
      <c r="MZQ3" s="20"/>
      <c r="MZR3" s="20"/>
      <c r="MZS3" s="20"/>
      <c r="MZT3" s="20"/>
      <c r="MZU3" s="20"/>
      <c r="MZV3" s="20"/>
      <c r="MZW3" s="20"/>
      <c r="MZX3" s="20"/>
      <c r="MZY3" s="20"/>
      <c r="MZZ3" s="20"/>
      <c r="NAA3" s="20"/>
      <c r="NAB3" s="20"/>
      <c r="NAC3" s="20"/>
      <c r="NAD3" s="20"/>
      <c r="NAE3" s="20"/>
      <c r="NAF3" s="20"/>
      <c r="NAG3" s="20"/>
      <c r="NAH3" s="20"/>
      <c r="NAI3" s="20"/>
      <c r="NAJ3" s="20"/>
      <c r="NAK3" s="20"/>
      <c r="NAL3" s="20"/>
      <c r="NAM3" s="20"/>
      <c r="NAN3" s="20"/>
      <c r="NAO3" s="20"/>
      <c r="NAP3" s="20"/>
      <c r="NAQ3" s="20"/>
      <c r="NAR3" s="20"/>
      <c r="NAS3" s="20"/>
      <c r="NAT3" s="20"/>
      <c r="NAU3" s="20"/>
      <c r="NAV3" s="20"/>
      <c r="NAW3" s="20"/>
      <c r="NAX3" s="20"/>
      <c r="NAY3" s="20"/>
      <c r="NAZ3" s="20"/>
      <c r="NBA3" s="20"/>
      <c r="NBB3" s="20"/>
      <c r="NBC3" s="20"/>
      <c r="NBD3" s="20"/>
      <c r="NBE3" s="20"/>
      <c r="NBF3" s="20"/>
      <c r="NBG3" s="20"/>
      <c r="NBH3" s="20"/>
      <c r="NBI3" s="20"/>
      <c r="NBJ3" s="20"/>
      <c r="NBK3" s="20"/>
      <c r="NBL3" s="20"/>
      <c r="NBM3" s="20"/>
      <c r="NBN3" s="20"/>
      <c r="NBO3" s="20"/>
      <c r="NBP3" s="20"/>
      <c r="NBQ3" s="20"/>
      <c r="NBR3" s="20"/>
      <c r="NBS3" s="20"/>
      <c r="NBT3" s="20"/>
      <c r="NBU3" s="20"/>
      <c r="NBV3" s="20"/>
      <c r="NBW3" s="20"/>
      <c r="NBX3" s="20"/>
      <c r="NBY3" s="20"/>
      <c r="NBZ3" s="20"/>
      <c r="NCA3" s="20"/>
      <c r="NCB3" s="20"/>
      <c r="NCC3" s="20"/>
      <c r="NCD3" s="20"/>
      <c r="NCE3" s="20"/>
      <c r="NCF3" s="20"/>
      <c r="NCG3" s="20"/>
      <c r="NCH3" s="20"/>
      <c r="NCI3" s="20"/>
      <c r="NCJ3" s="20"/>
      <c r="NCK3" s="20"/>
      <c r="NCL3" s="20"/>
      <c r="NCM3" s="20"/>
      <c r="NCN3" s="20"/>
      <c r="NCO3" s="20"/>
      <c r="NCP3" s="20"/>
      <c r="NCQ3" s="20"/>
      <c r="NCR3" s="20"/>
      <c r="NCS3" s="20"/>
      <c r="NCT3" s="20"/>
      <c r="NCU3" s="20"/>
      <c r="NCV3" s="20"/>
      <c r="NCW3" s="20"/>
      <c r="NCX3" s="20"/>
      <c r="NCY3" s="20"/>
      <c r="NCZ3" s="20"/>
      <c r="NDA3" s="20"/>
      <c r="NDB3" s="20"/>
      <c r="NDC3" s="20"/>
      <c r="NDD3" s="20"/>
      <c r="NDE3" s="20"/>
      <c r="NDF3" s="20"/>
      <c r="NDG3" s="20"/>
      <c r="NDH3" s="20"/>
      <c r="NDI3" s="20"/>
      <c r="NDJ3" s="20"/>
      <c r="NDK3" s="20"/>
      <c r="NDL3" s="20"/>
      <c r="NDM3" s="20"/>
      <c r="NDN3" s="20"/>
      <c r="NDO3" s="20"/>
      <c r="NDP3" s="20"/>
      <c r="NDQ3" s="20"/>
      <c r="NDR3" s="20"/>
      <c r="NDS3" s="20"/>
      <c r="NDT3" s="20"/>
      <c r="NDU3" s="20"/>
      <c r="NDV3" s="20"/>
      <c r="NDW3" s="20"/>
      <c r="NDX3" s="20"/>
      <c r="NDY3" s="20"/>
      <c r="NDZ3" s="20"/>
      <c r="NEA3" s="20"/>
      <c r="NEB3" s="20"/>
      <c r="NEC3" s="20"/>
      <c r="NED3" s="20"/>
      <c r="NEE3" s="20"/>
      <c r="NEF3" s="20"/>
      <c r="NEG3" s="20"/>
      <c r="NEH3" s="20"/>
      <c r="NEI3" s="20"/>
      <c r="NEJ3" s="20"/>
      <c r="NEK3" s="20"/>
      <c r="NEL3" s="20"/>
      <c r="NEM3" s="20"/>
      <c r="NEN3" s="20"/>
      <c r="NEO3" s="20"/>
      <c r="NEP3" s="20"/>
      <c r="NEQ3" s="20"/>
      <c r="NER3" s="20"/>
      <c r="NES3" s="20"/>
      <c r="NET3" s="20"/>
      <c r="NEU3" s="20"/>
      <c r="NEV3" s="20"/>
      <c r="NEW3" s="20"/>
      <c r="NEX3" s="20"/>
      <c r="NEY3" s="20"/>
      <c r="NEZ3" s="20"/>
      <c r="NFA3" s="20"/>
      <c r="NFB3" s="20"/>
      <c r="NFC3" s="20"/>
      <c r="NFD3" s="20"/>
      <c r="NFE3" s="20"/>
      <c r="NFF3" s="20"/>
      <c r="NFG3" s="20"/>
      <c r="NFH3" s="20"/>
      <c r="NFI3" s="20"/>
      <c r="NFJ3" s="20"/>
      <c r="NFK3" s="20"/>
      <c r="NFL3" s="20"/>
      <c r="NFM3" s="20"/>
      <c r="NFN3" s="20"/>
      <c r="NFO3" s="20"/>
      <c r="NFP3" s="20"/>
      <c r="NFQ3" s="20"/>
      <c r="NFR3" s="20"/>
      <c r="NFS3" s="20"/>
      <c r="NFT3" s="20"/>
      <c r="NFU3" s="20"/>
      <c r="NFV3" s="20"/>
      <c r="NFW3" s="20"/>
      <c r="NFX3" s="20"/>
      <c r="NFY3" s="20"/>
      <c r="NFZ3" s="20"/>
      <c r="NGA3" s="20"/>
      <c r="NGB3" s="20"/>
      <c r="NGC3" s="20"/>
      <c r="NGD3" s="20"/>
      <c r="NGE3" s="20"/>
      <c r="NGF3" s="20"/>
      <c r="NGG3" s="20"/>
      <c r="NGH3" s="20"/>
      <c r="NGI3" s="20"/>
      <c r="NGJ3" s="20"/>
      <c r="NGK3" s="20"/>
      <c r="NGL3" s="20"/>
      <c r="NGM3" s="20"/>
      <c r="NGN3" s="20"/>
      <c r="NGO3" s="20"/>
      <c r="NGP3" s="20"/>
      <c r="NGQ3" s="20"/>
      <c r="NGR3" s="20"/>
      <c r="NGS3" s="20"/>
      <c r="NGT3" s="20"/>
      <c r="NGU3" s="20"/>
      <c r="NGV3" s="20"/>
      <c r="NGW3" s="20"/>
      <c r="NGX3" s="20"/>
      <c r="NGY3" s="20"/>
      <c r="NGZ3" s="20"/>
      <c r="NHA3" s="20"/>
      <c r="NHB3" s="20"/>
      <c r="NHC3" s="20"/>
      <c r="NHD3" s="20"/>
      <c r="NHE3" s="20"/>
      <c r="NHF3" s="20"/>
      <c r="NHG3" s="20"/>
      <c r="NHH3" s="20"/>
      <c r="NHI3" s="20"/>
      <c r="NHJ3" s="20"/>
      <c r="NHK3" s="20"/>
      <c r="NHL3" s="20"/>
      <c r="NHM3" s="20"/>
      <c r="NHN3" s="20"/>
      <c r="NHO3" s="20"/>
      <c r="NHP3" s="20"/>
      <c r="NHQ3" s="20"/>
      <c r="NHR3" s="20"/>
      <c r="NHS3" s="20"/>
      <c r="NHT3" s="20"/>
      <c r="NHU3" s="20"/>
      <c r="NHV3" s="20"/>
      <c r="NHW3" s="20"/>
      <c r="NHX3" s="20"/>
      <c r="NHY3" s="20"/>
      <c r="NHZ3" s="20"/>
      <c r="NIA3" s="20"/>
      <c r="NIB3" s="20"/>
      <c r="NIC3" s="20"/>
      <c r="NID3" s="20"/>
      <c r="NIE3" s="20"/>
      <c r="NIF3" s="20"/>
      <c r="NIG3" s="20"/>
      <c r="NIH3" s="20"/>
      <c r="NII3" s="20"/>
      <c r="NIJ3" s="20"/>
      <c r="NIK3" s="20"/>
      <c r="NIL3" s="20"/>
      <c r="NIM3" s="20"/>
      <c r="NIN3" s="20"/>
      <c r="NIO3" s="20"/>
      <c r="NIP3" s="20"/>
      <c r="NIQ3" s="20"/>
      <c r="NIR3" s="20"/>
      <c r="NIS3" s="20"/>
      <c r="NIT3" s="20"/>
      <c r="NIU3" s="20"/>
      <c r="NIV3" s="20"/>
      <c r="NIW3" s="20"/>
      <c r="NIX3" s="20"/>
      <c r="NIY3" s="20"/>
      <c r="NIZ3" s="20"/>
      <c r="NJA3" s="20"/>
      <c r="NJB3" s="20"/>
      <c r="NJC3" s="20"/>
      <c r="NJD3" s="20"/>
      <c r="NJE3" s="20"/>
      <c r="NJF3" s="20"/>
      <c r="NJG3" s="20"/>
      <c r="NJH3" s="20"/>
      <c r="NJI3" s="20"/>
      <c r="NJJ3" s="20"/>
      <c r="NJK3" s="20"/>
      <c r="NJL3" s="20"/>
      <c r="NJM3" s="20"/>
      <c r="NJN3" s="20"/>
      <c r="NJO3" s="20"/>
      <c r="NJP3" s="20"/>
      <c r="NJQ3" s="20"/>
      <c r="NJR3" s="20"/>
      <c r="NJS3" s="20"/>
      <c r="NJT3" s="20"/>
      <c r="NJU3" s="20"/>
      <c r="NJV3" s="20"/>
      <c r="NJW3" s="20"/>
      <c r="NJX3" s="20"/>
      <c r="NJY3" s="20"/>
      <c r="NJZ3" s="20"/>
      <c r="NKA3" s="20"/>
      <c r="NKB3" s="20"/>
      <c r="NKC3" s="20"/>
      <c r="NKD3" s="20"/>
      <c r="NKE3" s="20"/>
      <c r="NKF3" s="20"/>
      <c r="NKG3" s="20"/>
      <c r="NKH3" s="20"/>
      <c r="NKI3" s="20"/>
      <c r="NKJ3" s="20"/>
      <c r="NKK3" s="20"/>
      <c r="NKL3" s="20"/>
      <c r="NKM3" s="20"/>
      <c r="NKN3" s="20"/>
      <c r="NKO3" s="20"/>
      <c r="NKP3" s="20"/>
      <c r="NKQ3" s="20"/>
      <c r="NKR3" s="20"/>
      <c r="NKS3" s="20"/>
      <c r="NKT3" s="20"/>
      <c r="NKU3" s="20"/>
      <c r="NKV3" s="20"/>
      <c r="NKW3" s="20"/>
      <c r="NKX3" s="20"/>
      <c r="NKY3" s="20"/>
      <c r="NKZ3" s="20"/>
      <c r="NLA3" s="20"/>
      <c r="NLB3" s="20"/>
      <c r="NLC3" s="20"/>
      <c r="NLD3" s="20"/>
      <c r="NLE3" s="20"/>
      <c r="NLF3" s="20"/>
      <c r="NLG3" s="20"/>
      <c r="NLH3" s="20"/>
      <c r="NLI3" s="20"/>
      <c r="NLJ3" s="20"/>
      <c r="NLK3" s="20"/>
      <c r="NLL3" s="20"/>
      <c r="NLM3" s="20"/>
      <c r="NLN3" s="20"/>
      <c r="NLO3" s="20"/>
      <c r="NLP3" s="20"/>
      <c r="NLQ3" s="20"/>
      <c r="NLR3" s="20"/>
      <c r="NLS3" s="20"/>
      <c r="NLT3" s="20"/>
      <c r="NLU3" s="20"/>
      <c r="NLV3" s="20"/>
      <c r="NLW3" s="20"/>
      <c r="NLX3" s="20"/>
      <c r="NLY3" s="20"/>
      <c r="NLZ3" s="20"/>
      <c r="NMA3" s="20"/>
      <c r="NMB3" s="20"/>
      <c r="NMC3" s="20"/>
      <c r="NMD3" s="20"/>
      <c r="NME3" s="20"/>
      <c r="NMF3" s="20"/>
      <c r="NMG3" s="20"/>
      <c r="NMH3" s="20"/>
      <c r="NMI3" s="20"/>
      <c r="NMJ3" s="20"/>
      <c r="NMK3" s="20"/>
      <c r="NML3" s="20"/>
      <c r="NMM3" s="20"/>
      <c r="NMN3" s="20"/>
      <c r="NMO3" s="20"/>
      <c r="NMP3" s="20"/>
      <c r="NMQ3" s="20"/>
      <c r="NMR3" s="20"/>
      <c r="NMS3" s="20"/>
      <c r="NMT3" s="20"/>
      <c r="NMU3" s="20"/>
      <c r="NMV3" s="20"/>
      <c r="NMW3" s="20"/>
      <c r="NMX3" s="20"/>
      <c r="NMY3" s="20"/>
      <c r="NMZ3" s="20"/>
      <c r="NNA3" s="20"/>
      <c r="NNB3" s="20"/>
      <c r="NNC3" s="20"/>
      <c r="NND3" s="20"/>
      <c r="NNE3" s="20"/>
      <c r="NNF3" s="20"/>
      <c r="NNG3" s="20"/>
      <c r="NNH3" s="20"/>
      <c r="NNI3" s="20"/>
      <c r="NNJ3" s="20"/>
      <c r="NNK3" s="20"/>
      <c r="NNL3" s="20"/>
      <c r="NNM3" s="20"/>
      <c r="NNN3" s="20"/>
      <c r="NNO3" s="20"/>
      <c r="NNP3" s="20"/>
      <c r="NNQ3" s="20"/>
      <c r="NNR3" s="20"/>
      <c r="NNS3" s="20"/>
      <c r="NNT3" s="20"/>
      <c r="NNU3" s="20"/>
      <c r="NNV3" s="20"/>
      <c r="NNW3" s="20"/>
      <c r="NNX3" s="20"/>
      <c r="NNY3" s="20"/>
      <c r="NNZ3" s="20"/>
      <c r="NOA3" s="20"/>
      <c r="NOB3" s="20"/>
      <c r="NOC3" s="20"/>
      <c r="NOD3" s="20"/>
      <c r="NOE3" s="20"/>
      <c r="NOF3" s="20"/>
      <c r="NOG3" s="20"/>
      <c r="NOH3" s="20"/>
      <c r="NOI3" s="20"/>
      <c r="NOJ3" s="20"/>
      <c r="NOK3" s="20"/>
      <c r="NOL3" s="20"/>
      <c r="NOM3" s="20"/>
      <c r="NON3" s="20"/>
      <c r="NOO3" s="20"/>
      <c r="NOP3" s="20"/>
      <c r="NOQ3" s="20"/>
      <c r="NOR3" s="20"/>
      <c r="NOS3" s="20"/>
      <c r="NOT3" s="20"/>
      <c r="NOU3" s="20"/>
      <c r="NOV3" s="20"/>
      <c r="NOW3" s="20"/>
      <c r="NOX3" s="20"/>
      <c r="NOY3" s="20"/>
      <c r="NOZ3" s="20"/>
      <c r="NPA3" s="20"/>
      <c r="NPB3" s="20"/>
      <c r="NPC3" s="20"/>
      <c r="NPD3" s="20"/>
      <c r="NPE3" s="20"/>
      <c r="NPF3" s="20"/>
      <c r="NPG3" s="20"/>
      <c r="NPH3" s="20"/>
      <c r="NPI3" s="20"/>
      <c r="NPJ3" s="20"/>
      <c r="NPK3" s="20"/>
      <c r="NPL3" s="20"/>
      <c r="NPM3" s="20"/>
      <c r="NPN3" s="20"/>
      <c r="NPO3" s="20"/>
      <c r="NPP3" s="20"/>
      <c r="NPQ3" s="20"/>
      <c r="NPR3" s="20"/>
      <c r="NPS3" s="20"/>
      <c r="NPT3" s="20"/>
      <c r="NPU3" s="20"/>
      <c r="NPV3" s="20"/>
      <c r="NPW3" s="20"/>
      <c r="NPX3" s="20"/>
      <c r="NPY3" s="20"/>
      <c r="NPZ3" s="20"/>
      <c r="NQA3" s="20"/>
      <c r="NQB3" s="20"/>
      <c r="NQC3" s="20"/>
      <c r="NQD3" s="20"/>
      <c r="NQE3" s="20"/>
      <c r="NQF3" s="20"/>
      <c r="NQG3" s="20"/>
      <c r="NQH3" s="20"/>
      <c r="NQI3" s="20"/>
      <c r="NQJ3" s="20"/>
      <c r="NQK3" s="20"/>
      <c r="NQL3" s="20"/>
      <c r="NQM3" s="20"/>
      <c r="NQN3" s="20"/>
      <c r="NQO3" s="20"/>
      <c r="NQP3" s="20"/>
      <c r="NQQ3" s="20"/>
      <c r="NQR3" s="20"/>
      <c r="NQS3" s="20"/>
      <c r="NQT3" s="20"/>
      <c r="NQU3" s="20"/>
      <c r="NQV3" s="20"/>
      <c r="NQW3" s="20"/>
      <c r="NQX3" s="20"/>
      <c r="NQY3" s="20"/>
      <c r="NQZ3" s="20"/>
      <c r="NRA3" s="20"/>
      <c r="NRB3" s="20"/>
      <c r="NRC3" s="20"/>
      <c r="NRD3" s="20"/>
      <c r="NRE3" s="20"/>
      <c r="NRF3" s="20"/>
      <c r="NRG3" s="20"/>
      <c r="NRH3" s="20"/>
      <c r="NRI3" s="20"/>
      <c r="NRJ3" s="20"/>
      <c r="NRK3" s="20"/>
      <c r="NRL3" s="20"/>
      <c r="NRM3" s="20"/>
      <c r="NRN3" s="20"/>
      <c r="NRO3" s="20"/>
      <c r="NRP3" s="20"/>
      <c r="NRQ3" s="20"/>
      <c r="NRR3" s="20"/>
      <c r="NRS3" s="20"/>
      <c r="NRT3" s="20"/>
      <c r="NRU3" s="20"/>
      <c r="NRV3" s="20"/>
      <c r="NRW3" s="20"/>
      <c r="NRX3" s="20"/>
      <c r="NRY3" s="20"/>
      <c r="NRZ3" s="20"/>
      <c r="NSA3" s="20"/>
      <c r="NSB3" s="20"/>
      <c r="NSC3" s="20"/>
      <c r="NSD3" s="20"/>
      <c r="NSE3" s="20"/>
      <c r="NSF3" s="20"/>
      <c r="NSG3" s="20"/>
      <c r="NSH3" s="20"/>
      <c r="NSI3" s="20"/>
      <c r="NSJ3" s="20"/>
      <c r="NSK3" s="20"/>
      <c r="NSL3" s="20"/>
      <c r="NSM3" s="20"/>
      <c r="NSN3" s="20"/>
      <c r="NSO3" s="20"/>
      <c r="NSP3" s="20"/>
      <c r="NSQ3" s="20"/>
      <c r="NSR3" s="20"/>
      <c r="NSS3" s="20"/>
      <c r="NST3" s="20"/>
      <c r="NSU3" s="20"/>
      <c r="NSV3" s="20"/>
      <c r="NSW3" s="20"/>
      <c r="NSX3" s="20"/>
      <c r="NSY3" s="20"/>
      <c r="NSZ3" s="20"/>
      <c r="NTA3" s="20"/>
      <c r="NTB3" s="20"/>
      <c r="NTC3" s="20"/>
      <c r="NTD3" s="20"/>
      <c r="NTE3" s="20"/>
      <c r="NTF3" s="20"/>
      <c r="NTG3" s="20"/>
      <c r="NTH3" s="20"/>
      <c r="NTI3" s="20"/>
      <c r="NTJ3" s="20"/>
      <c r="NTK3" s="20"/>
      <c r="NTL3" s="20"/>
      <c r="NTM3" s="20"/>
      <c r="NTN3" s="20"/>
      <c r="NTO3" s="20"/>
      <c r="NTP3" s="20"/>
      <c r="NTQ3" s="20"/>
      <c r="NTR3" s="20"/>
      <c r="NTS3" s="20"/>
      <c r="NTT3" s="20"/>
      <c r="NTU3" s="20"/>
      <c r="NTV3" s="20"/>
      <c r="NTW3" s="20"/>
      <c r="NTX3" s="20"/>
      <c r="NTY3" s="20"/>
      <c r="NTZ3" s="20"/>
      <c r="NUA3" s="20"/>
      <c r="NUB3" s="20"/>
      <c r="NUC3" s="20"/>
      <c r="NUD3" s="20"/>
      <c r="NUE3" s="20"/>
      <c r="NUF3" s="20"/>
      <c r="NUG3" s="20"/>
      <c r="NUH3" s="20"/>
      <c r="NUI3" s="20"/>
      <c r="NUJ3" s="20"/>
      <c r="NUK3" s="20"/>
      <c r="NUL3" s="20"/>
      <c r="NUM3" s="20"/>
      <c r="NUN3" s="20"/>
      <c r="NUO3" s="20"/>
      <c r="NUP3" s="20"/>
      <c r="NUQ3" s="20"/>
      <c r="NUR3" s="20"/>
      <c r="NUS3" s="20"/>
      <c r="NUT3" s="20"/>
      <c r="NUU3" s="20"/>
      <c r="NUV3" s="20"/>
      <c r="NUW3" s="20"/>
      <c r="NUX3" s="20"/>
      <c r="NUY3" s="20"/>
      <c r="NUZ3" s="20"/>
      <c r="NVA3" s="20"/>
      <c r="NVB3" s="20"/>
      <c r="NVC3" s="20"/>
      <c r="NVD3" s="20"/>
      <c r="NVE3" s="20"/>
      <c r="NVF3" s="20"/>
      <c r="NVG3" s="20"/>
      <c r="NVH3" s="20"/>
      <c r="NVI3" s="20"/>
      <c r="NVJ3" s="20"/>
      <c r="NVK3" s="20"/>
      <c r="NVL3" s="20"/>
      <c r="NVM3" s="20"/>
      <c r="NVN3" s="20"/>
      <c r="NVO3" s="20"/>
      <c r="NVP3" s="20"/>
      <c r="NVQ3" s="20"/>
      <c r="NVR3" s="20"/>
      <c r="NVS3" s="20"/>
      <c r="NVT3" s="20"/>
      <c r="NVU3" s="20"/>
      <c r="NVV3" s="20"/>
      <c r="NVW3" s="20"/>
      <c r="NVX3" s="20"/>
      <c r="NVY3" s="20"/>
      <c r="NVZ3" s="20"/>
      <c r="NWA3" s="20"/>
      <c r="NWB3" s="20"/>
      <c r="NWC3" s="20"/>
      <c r="NWD3" s="20"/>
      <c r="NWE3" s="20"/>
      <c r="NWF3" s="20"/>
      <c r="NWG3" s="20"/>
      <c r="NWH3" s="20"/>
      <c r="NWI3" s="20"/>
      <c r="NWJ3" s="20"/>
      <c r="NWK3" s="20"/>
      <c r="NWL3" s="20"/>
      <c r="NWM3" s="20"/>
      <c r="NWN3" s="20"/>
      <c r="NWO3" s="20"/>
      <c r="NWP3" s="20"/>
      <c r="NWQ3" s="20"/>
      <c r="NWR3" s="20"/>
      <c r="NWS3" s="20"/>
      <c r="NWT3" s="20"/>
      <c r="NWU3" s="20"/>
      <c r="NWV3" s="20"/>
      <c r="NWW3" s="20"/>
      <c r="NWX3" s="20"/>
      <c r="NWY3" s="20"/>
      <c r="NWZ3" s="20"/>
      <c r="NXA3" s="20"/>
      <c r="NXB3" s="20"/>
      <c r="NXC3" s="20"/>
      <c r="NXD3" s="20"/>
      <c r="NXE3" s="20"/>
      <c r="NXF3" s="20"/>
      <c r="NXG3" s="20"/>
      <c r="NXH3" s="20"/>
      <c r="NXI3" s="20"/>
      <c r="NXJ3" s="20"/>
      <c r="NXK3" s="20"/>
      <c r="NXL3" s="20"/>
      <c r="NXM3" s="20"/>
      <c r="NXN3" s="20"/>
      <c r="NXO3" s="20"/>
      <c r="NXP3" s="20"/>
      <c r="NXQ3" s="20"/>
      <c r="NXR3" s="20"/>
      <c r="NXS3" s="20"/>
      <c r="NXT3" s="20"/>
      <c r="NXU3" s="20"/>
      <c r="NXV3" s="20"/>
      <c r="NXW3" s="20"/>
      <c r="NXX3" s="20"/>
      <c r="NXY3" s="20"/>
      <c r="NXZ3" s="20"/>
      <c r="NYA3" s="20"/>
      <c r="NYB3" s="20"/>
      <c r="NYC3" s="20"/>
      <c r="NYD3" s="20"/>
      <c r="NYE3" s="20"/>
      <c r="NYF3" s="20"/>
      <c r="NYG3" s="20"/>
      <c r="NYH3" s="20"/>
      <c r="NYI3" s="20"/>
      <c r="NYJ3" s="20"/>
      <c r="NYK3" s="20"/>
      <c r="NYL3" s="20"/>
      <c r="NYM3" s="20"/>
      <c r="NYN3" s="20"/>
      <c r="NYO3" s="20"/>
      <c r="NYP3" s="20"/>
      <c r="NYQ3" s="20"/>
      <c r="NYR3" s="20"/>
      <c r="NYS3" s="20"/>
      <c r="NYT3" s="20"/>
      <c r="NYU3" s="20"/>
      <c r="NYV3" s="20"/>
      <c r="NYW3" s="20"/>
      <c r="NYX3" s="20"/>
      <c r="NYY3" s="20"/>
      <c r="NYZ3" s="20"/>
      <c r="NZA3" s="20"/>
      <c r="NZB3" s="20"/>
      <c r="NZC3" s="20"/>
      <c r="NZD3" s="20"/>
      <c r="NZE3" s="20"/>
      <c r="NZF3" s="20"/>
      <c r="NZG3" s="20"/>
      <c r="NZH3" s="20"/>
      <c r="NZI3" s="20"/>
      <c r="NZJ3" s="20"/>
      <c r="NZK3" s="20"/>
      <c r="NZL3" s="20"/>
      <c r="NZM3" s="20"/>
      <c r="NZN3" s="20"/>
      <c r="NZO3" s="20"/>
      <c r="NZP3" s="20"/>
      <c r="NZQ3" s="20"/>
      <c r="NZR3" s="20"/>
      <c r="NZS3" s="20"/>
      <c r="NZT3" s="20"/>
      <c r="NZU3" s="20"/>
      <c r="NZV3" s="20"/>
      <c r="NZW3" s="20"/>
      <c r="NZX3" s="20"/>
      <c r="NZY3" s="20"/>
      <c r="NZZ3" s="20"/>
      <c r="OAA3" s="20"/>
      <c r="OAB3" s="20"/>
      <c r="OAC3" s="20"/>
      <c r="OAD3" s="20"/>
      <c r="OAE3" s="20"/>
      <c r="OAF3" s="20"/>
      <c r="OAG3" s="20"/>
      <c r="OAH3" s="20"/>
      <c r="OAI3" s="20"/>
      <c r="OAJ3" s="20"/>
      <c r="OAK3" s="20"/>
      <c r="OAL3" s="20"/>
      <c r="OAM3" s="20"/>
      <c r="OAN3" s="20"/>
      <c r="OAO3" s="20"/>
      <c r="OAP3" s="20"/>
      <c r="OAQ3" s="20"/>
      <c r="OAR3" s="20"/>
      <c r="OAS3" s="20"/>
      <c r="OAT3" s="20"/>
      <c r="OAU3" s="20"/>
      <c r="OAV3" s="20"/>
      <c r="OAW3" s="20"/>
      <c r="OAX3" s="20"/>
      <c r="OAY3" s="20"/>
      <c r="OAZ3" s="20"/>
      <c r="OBA3" s="20"/>
      <c r="OBB3" s="20"/>
      <c r="OBC3" s="20"/>
      <c r="OBD3" s="20"/>
      <c r="OBE3" s="20"/>
      <c r="OBF3" s="20"/>
      <c r="OBG3" s="20"/>
      <c r="OBH3" s="20"/>
      <c r="OBI3" s="20"/>
      <c r="OBJ3" s="20"/>
      <c r="OBK3" s="20"/>
      <c r="OBL3" s="20"/>
      <c r="OBM3" s="20"/>
      <c r="OBN3" s="20"/>
      <c r="OBO3" s="20"/>
      <c r="OBP3" s="20"/>
      <c r="OBQ3" s="20"/>
      <c r="OBR3" s="20"/>
      <c r="OBS3" s="20"/>
      <c r="OBT3" s="20"/>
      <c r="OBU3" s="20"/>
      <c r="OBV3" s="20"/>
      <c r="OBW3" s="20"/>
      <c r="OBX3" s="20"/>
      <c r="OBY3" s="20"/>
      <c r="OBZ3" s="20"/>
      <c r="OCA3" s="20"/>
      <c r="OCB3" s="20"/>
      <c r="OCC3" s="20"/>
      <c r="OCD3" s="20"/>
      <c r="OCE3" s="20"/>
      <c r="OCF3" s="20"/>
      <c r="OCG3" s="20"/>
      <c r="OCH3" s="20"/>
      <c r="OCI3" s="20"/>
      <c r="OCJ3" s="20"/>
      <c r="OCK3" s="20"/>
      <c r="OCL3" s="20"/>
      <c r="OCM3" s="20"/>
      <c r="OCN3" s="20"/>
      <c r="OCO3" s="20"/>
      <c r="OCP3" s="20"/>
      <c r="OCQ3" s="20"/>
      <c r="OCR3" s="20"/>
      <c r="OCS3" s="20"/>
      <c r="OCT3" s="20"/>
      <c r="OCU3" s="20"/>
      <c r="OCV3" s="20"/>
      <c r="OCW3" s="20"/>
      <c r="OCX3" s="20"/>
      <c r="OCY3" s="20"/>
      <c r="OCZ3" s="20"/>
      <c r="ODA3" s="20"/>
      <c r="ODB3" s="20"/>
      <c r="ODC3" s="20"/>
      <c r="ODD3" s="20"/>
      <c r="ODE3" s="20"/>
      <c r="ODF3" s="20"/>
      <c r="ODG3" s="20"/>
      <c r="ODH3" s="20"/>
      <c r="ODI3" s="20"/>
      <c r="ODJ3" s="20"/>
      <c r="ODK3" s="20"/>
      <c r="ODL3" s="20"/>
      <c r="ODM3" s="20"/>
      <c r="ODN3" s="20"/>
      <c r="ODO3" s="20"/>
      <c r="ODP3" s="20"/>
      <c r="ODQ3" s="20"/>
      <c r="ODR3" s="20"/>
      <c r="ODS3" s="20"/>
      <c r="ODT3" s="20"/>
      <c r="ODU3" s="20"/>
      <c r="ODV3" s="20"/>
      <c r="ODW3" s="20"/>
      <c r="ODX3" s="20"/>
      <c r="ODY3" s="20"/>
      <c r="ODZ3" s="20"/>
      <c r="OEA3" s="20"/>
      <c r="OEB3" s="20"/>
      <c r="OEC3" s="20"/>
      <c r="OED3" s="20"/>
      <c r="OEE3" s="20"/>
      <c r="OEF3" s="20"/>
      <c r="OEG3" s="20"/>
      <c r="OEH3" s="20"/>
      <c r="OEI3" s="20"/>
      <c r="OEJ3" s="20"/>
      <c r="OEK3" s="20"/>
      <c r="OEL3" s="20"/>
      <c r="OEM3" s="20"/>
      <c r="OEN3" s="20"/>
      <c r="OEO3" s="20"/>
      <c r="OEP3" s="20"/>
      <c r="OEQ3" s="20"/>
      <c r="OER3" s="20"/>
      <c r="OES3" s="20"/>
      <c r="OET3" s="20"/>
      <c r="OEU3" s="20"/>
      <c r="OEV3" s="20"/>
      <c r="OEW3" s="20"/>
      <c r="OEX3" s="20"/>
      <c r="OEY3" s="20"/>
      <c r="OEZ3" s="20"/>
      <c r="OFA3" s="20"/>
      <c r="OFB3" s="20"/>
      <c r="OFC3" s="20"/>
      <c r="OFD3" s="20"/>
      <c r="OFE3" s="20"/>
      <c r="OFF3" s="20"/>
      <c r="OFG3" s="20"/>
      <c r="OFH3" s="20"/>
      <c r="OFI3" s="20"/>
      <c r="OFJ3" s="20"/>
      <c r="OFK3" s="20"/>
      <c r="OFL3" s="20"/>
      <c r="OFM3" s="20"/>
      <c r="OFN3" s="20"/>
      <c r="OFO3" s="20"/>
      <c r="OFP3" s="20"/>
      <c r="OFQ3" s="20"/>
      <c r="OFR3" s="20"/>
      <c r="OFS3" s="20"/>
      <c r="OFT3" s="20"/>
      <c r="OFU3" s="20"/>
      <c r="OFV3" s="20"/>
      <c r="OFW3" s="20"/>
      <c r="OFX3" s="20"/>
      <c r="OFY3" s="20"/>
      <c r="OFZ3" s="20"/>
      <c r="OGA3" s="20"/>
      <c r="OGB3" s="20"/>
      <c r="OGC3" s="20"/>
      <c r="OGD3" s="20"/>
      <c r="OGE3" s="20"/>
      <c r="OGF3" s="20"/>
      <c r="OGG3" s="20"/>
      <c r="OGH3" s="20"/>
      <c r="OGI3" s="20"/>
      <c r="OGJ3" s="20"/>
      <c r="OGK3" s="20"/>
      <c r="OGL3" s="20"/>
      <c r="OGM3" s="20"/>
      <c r="OGN3" s="20"/>
      <c r="OGO3" s="20"/>
      <c r="OGP3" s="20"/>
      <c r="OGQ3" s="20"/>
      <c r="OGR3" s="20"/>
      <c r="OGS3" s="20"/>
      <c r="OGT3" s="20"/>
      <c r="OGU3" s="20"/>
      <c r="OGV3" s="20"/>
      <c r="OGW3" s="20"/>
      <c r="OGX3" s="20"/>
      <c r="OGY3" s="20"/>
      <c r="OGZ3" s="20"/>
      <c r="OHA3" s="20"/>
      <c r="OHB3" s="20"/>
      <c r="OHC3" s="20"/>
      <c r="OHD3" s="20"/>
      <c r="OHE3" s="20"/>
      <c r="OHF3" s="20"/>
      <c r="OHG3" s="20"/>
      <c r="OHH3" s="20"/>
      <c r="OHI3" s="20"/>
      <c r="OHJ3" s="20"/>
      <c r="OHK3" s="20"/>
      <c r="OHL3" s="20"/>
      <c r="OHM3" s="20"/>
      <c r="OHN3" s="20"/>
      <c r="OHO3" s="20"/>
      <c r="OHP3" s="20"/>
      <c r="OHQ3" s="20"/>
      <c r="OHR3" s="20"/>
      <c r="OHS3" s="20"/>
      <c r="OHT3" s="20"/>
      <c r="OHU3" s="20"/>
      <c r="OHV3" s="20"/>
      <c r="OHW3" s="20"/>
      <c r="OHX3" s="20"/>
      <c r="OHY3" s="20"/>
      <c r="OHZ3" s="20"/>
      <c r="OIA3" s="20"/>
      <c r="OIB3" s="20"/>
      <c r="OIC3" s="20"/>
      <c r="OID3" s="20"/>
      <c r="OIE3" s="20"/>
      <c r="OIF3" s="20"/>
      <c r="OIG3" s="20"/>
      <c r="OIH3" s="20"/>
      <c r="OII3" s="20"/>
      <c r="OIJ3" s="20"/>
      <c r="OIK3" s="20"/>
      <c r="OIL3" s="20"/>
      <c r="OIM3" s="20"/>
      <c r="OIN3" s="20"/>
      <c r="OIO3" s="20"/>
      <c r="OIP3" s="20"/>
      <c r="OIQ3" s="20"/>
      <c r="OIR3" s="20"/>
      <c r="OIS3" s="20"/>
      <c r="OIT3" s="20"/>
      <c r="OIU3" s="20"/>
      <c r="OIV3" s="20"/>
      <c r="OIW3" s="20"/>
      <c r="OIX3" s="20"/>
      <c r="OIY3" s="20"/>
      <c r="OIZ3" s="20"/>
      <c r="OJA3" s="20"/>
      <c r="OJB3" s="20"/>
      <c r="OJC3" s="20"/>
      <c r="OJD3" s="20"/>
      <c r="OJE3" s="20"/>
      <c r="OJF3" s="20"/>
      <c r="OJG3" s="20"/>
      <c r="OJH3" s="20"/>
      <c r="OJI3" s="20"/>
      <c r="OJJ3" s="20"/>
      <c r="OJK3" s="20"/>
      <c r="OJL3" s="20"/>
      <c r="OJM3" s="20"/>
      <c r="OJN3" s="20"/>
      <c r="OJO3" s="20"/>
      <c r="OJP3" s="20"/>
      <c r="OJQ3" s="20"/>
      <c r="OJR3" s="20"/>
      <c r="OJS3" s="20"/>
      <c r="OJT3" s="20"/>
      <c r="OJU3" s="20"/>
      <c r="OJV3" s="20"/>
      <c r="OJW3" s="20"/>
      <c r="OJX3" s="20"/>
      <c r="OJY3" s="20"/>
      <c r="OJZ3" s="20"/>
      <c r="OKA3" s="20"/>
      <c r="OKB3" s="20"/>
      <c r="OKC3" s="20"/>
      <c r="OKD3" s="20"/>
      <c r="OKE3" s="20"/>
      <c r="OKF3" s="20"/>
      <c r="OKG3" s="20"/>
      <c r="OKH3" s="20"/>
      <c r="OKI3" s="20"/>
      <c r="OKJ3" s="20"/>
      <c r="OKK3" s="20"/>
      <c r="OKL3" s="20"/>
      <c r="OKM3" s="20"/>
      <c r="OKN3" s="20"/>
      <c r="OKO3" s="20"/>
      <c r="OKP3" s="20"/>
      <c r="OKQ3" s="20"/>
      <c r="OKR3" s="20"/>
      <c r="OKS3" s="20"/>
      <c r="OKT3" s="20"/>
      <c r="OKU3" s="20"/>
      <c r="OKV3" s="20"/>
      <c r="OKW3" s="20"/>
      <c r="OKX3" s="20"/>
      <c r="OKY3" s="20"/>
      <c r="OKZ3" s="20"/>
      <c r="OLA3" s="20"/>
      <c r="OLB3" s="20"/>
      <c r="OLC3" s="20"/>
      <c r="OLD3" s="20"/>
      <c r="OLE3" s="20"/>
      <c r="OLF3" s="20"/>
      <c r="OLG3" s="20"/>
      <c r="OLH3" s="20"/>
      <c r="OLI3" s="20"/>
      <c r="OLJ3" s="20"/>
      <c r="OLK3" s="20"/>
      <c r="OLL3" s="20"/>
      <c r="OLM3" s="20"/>
      <c r="OLN3" s="20"/>
      <c r="OLO3" s="20"/>
      <c r="OLP3" s="20"/>
      <c r="OLQ3" s="20"/>
      <c r="OLR3" s="20"/>
      <c r="OLS3" s="20"/>
      <c r="OLT3" s="20"/>
      <c r="OLU3" s="20"/>
      <c r="OLV3" s="20"/>
      <c r="OLW3" s="20"/>
      <c r="OLX3" s="20"/>
      <c r="OLY3" s="20"/>
      <c r="OLZ3" s="20"/>
      <c r="OMA3" s="20"/>
      <c r="OMB3" s="20"/>
      <c r="OMC3" s="20"/>
      <c r="OMD3" s="20"/>
      <c r="OME3" s="20"/>
      <c r="OMF3" s="20"/>
      <c r="OMG3" s="20"/>
      <c r="OMH3" s="20"/>
      <c r="OMI3" s="20"/>
      <c r="OMJ3" s="20"/>
      <c r="OMK3" s="20"/>
      <c r="OML3" s="20"/>
      <c r="OMM3" s="20"/>
      <c r="OMN3" s="20"/>
      <c r="OMO3" s="20"/>
      <c r="OMP3" s="20"/>
      <c r="OMQ3" s="20"/>
      <c r="OMR3" s="20"/>
      <c r="OMS3" s="20"/>
      <c r="OMT3" s="20"/>
      <c r="OMU3" s="20"/>
      <c r="OMV3" s="20"/>
      <c r="OMW3" s="20"/>
      <c r="OMX3" s="20"/>
      <c r="OMY3" s="20"/>
      <c r="OMZ3" s="20"/>
      <c r="ONA3" s="20"/>
      <c r="ONB3" s="20"/>
      <c r="ONC3" s="20"/>
      <c r="OND3" s="20"/>
      <c r="ONE3" s="20"/>
      <c r="ONF3" s="20"/>
      <c r="ONG3" s="20"/>
      <c r="ONH3" s="20"/>
      <c r="ONI3" s="20"/>
      <c r="ONJ3" s="20"/>
      <c r="ONK3" s="20"/>
      <c r="ONL3" s="20"/>
      <c r="ONM3" s="20"/>
      <c r="ONN3" s="20"/>
      <c r="ONO3" s="20"/>
      <c r="ONP3" s="20"/>
      <c r="ONQ3" s="20"/>
      <c r="ONR3" s="20"/>
      <c r="ONS3" s="20"/>
      <c r="ONT3" s="20"/>
      <c r="ONU3" s="20"/>
      <c r="ONV3" s="20"/>
      <c r="ONW3" s="20"/>
      <c r="ONX3" s="20"/>
      <c r="ONY3" s="20"/>
      <c r="ONZ3" s="20"/>
      <c r="OOA3" s="20"/>
      <c r="OOB3" s="20"/>
      <c r="OOC3" s="20"/>
      <c r="OOD3" s="20"/>
      <c r="OOE3" s="20"/>
      <c r="OOF3" s="20"/>
      <c r="OOG3" s="20"/>
      <c r="OOH3" s="20"/>
      <c r="OOI3" s="20"/>
      <c r="OOJ3" s="20"/>
      <c r="OOK3" s="20"/>
      <c r="OOL3" s="20"/>
      <c r="OOM3" s="20"/>
      <c r="OON3" s="20"/>
      <c r="OOO3" s="20"/>
      <c r="OOP3" s="20"/>
      <c r="OOQ3" s="20"/>
      <c r="OOR3" s="20"/>
      <c r="OOS3" s="20"/>
      <c r="OOT3" s="20"/>
      <c r="OOU3" s="20"/>
      <c r="OOV3" s="20"/>
      <c r="OOW3" s="20"/>
      <c r="OOX3" s="20"/>
      <c r="OOY3" s="20"/>
      <c r="OOZ3" s="20"/>
      <c r="OPA3" s="20"/>
      <c r="OPB3" s="20"/>
      <c r="OPC3" s="20"/>
      <c r="OPD3" s="20"/>
      <c r="OPE3" s="20"/>
      <c r="OPF3" s="20"/>
      <c r="OPG3" s="20"/>
      <c r="OPH3" s="20"/>
      <c r="OPI3" s="20"/>
      <c r="OPJ3" s="20"/>
      <c r="OPK3" s="20"/>
      <c r="OPL3" s="20"/>
      <c r="OPM3" s="20"/>
      <c r="OPN3" s="20"/>
      <c r="OPO3" s="20"/>
      <c r="OPP3" s="20"/>
      <c r="OPQ3" s="20"/>
      <c r="OPR3" s="20"/>
      <c r="OPS3" s="20"/>
      <c r="OPT3" s="20"/>
      <c r="OPU3" s="20"/>
      <c r="OPV3" s="20"/>
      <c r="OPW3" s="20"/>
      <c r="OPX3" s="20"/>
      <c r="OPY3" s="20"/>
      <c r="OPZ3" s="20"/>
      <c r="OQA3" s="20"/>
      <c r="OQB3" s="20"/>
      <c r="OQC3" s="20"/>
      <c r="OQD3" s="20"/>
      <c r="OQE3" s="20"/>
      <c r="OQF3" s="20"/>
      <c r="OQG3" s="20"/>
      <c r="OQH3" s="20"/>
      <c r="OQI3" s="20"/>
      <c r="OQJ3" s="20"/>
      <c r="OQK3" s="20"/>
      <c r="OQL3" s="20"/>
      <c r="OQM3" s="20"/>
      <c r="OQN3" s="20"/>
      <c r="OQO3" s="20"/>
      <c r="OQP3" s="20"/>
      <c r="OQQ3" s="20"/>
      <c r="OQR3" s="20"/>
      <c r="OQS3" s="20"/>
      <c r="OQT3" s="20"/>
      <c r="OQU3" s="20"/>
      <c r="OQV3" s="20"/>
      <c r="OQW3" s="20"/>
      <c r="OQX3" s="20"/>
      <c r="OQY3" s="20"/>
      <c r="OQZ3" s="20"/>
      <c r="ORA3" s="20"/>
      <c r="ORB3" s="20"/>
      <c r="ORC3" s="20"/>
      <c r="ORD3" s="20"/>
      <c r="ORE3" s="20"/>
      <c r="ORF3" s="20"/>
      <c r="ORG3" s="20"/>
      <c r="ORH3" s="20"/>
      <c r="ORI3" s="20"/>
      <c r="ORJ3" s="20"/>
      <c r="ORK3" s="20"/>
      <c r="ORL3" s="20"/>
      <c r="ORM3" s="20"/>
      <c r="ORN3" s="20"/>
      <c r="ORO3" s="20"/>
      <c r="ORP3" s="20"/>
      <c r="ORQ3" s="20"/>
      <c r="ORR3" s="20"/>
      <c r="ORS3" s="20"/>
      <c r="ORT3" s="20"/>
      <c r="ORU3" s="20"/>
      <c r="ORV3" s="20"/>
      <c r="ORW3" s="20"/>
      <c r="ORX3" s="20"/>
      <c r="ORY3" s="20"/>
      <c r="ORZ3" s="20"/>
      <c r="OSA3" s="20"/>
      <c r="OSB3" s="20"/>
      <c r="OSC3" s="20"/>
      <c r="OSD3" s="20"/>
      <c r="OSE3" s="20"/>
      <c r="OSF3" s="20"/>
      <c r="OSG3" s="20"/>
      <c r="OSH3" s="20"/>
      <c r="OSI3" s="20"/>
      <c r="OSJ3" s="20"/>
      <c r="OSK3" s="20"/>
      <c r="OSL3" s="20"/>
      <c r="OSM3" s="20"/>
      <c r="OSN3" s="20"/>
      <c r="OSO3" s="20"/>
      <c r="OSP3" s="20"/>
      <c r="OSQ3" s="20"/>
      <c r="OSR3" s="20"/>
      <c r="OSS3" s="20"/>
      <c r="OST3" s="20"/>
      <c r="OSU3" s="20"/>
      <c r="OSV3" s="20"/>
      <c r="OSW3" s="20"/>
      <c r="OSX3" s="20"/>
      <c r="OSY3" s="20"/>
      <c r="OSZ3" s="20"/>
      <c r="OTA3" s="20"/>
      <c r="OTB3" s="20"/>
      <c r="OTC3" s="20"/>
      <c r="OTD3" s="20"/>
      <c r="OTE3" s="20"/>
      <c r="OTF3" s="20"/>
      <c r="OTG3" s="20"/>
      <c r="OTH3" s="20"/>
      <c r="OTI3" s="20"/>
      <c r="OTJ3" s="20"/>
      <c r="OTK3" s="20"/>
      <c r="OTL3" s="20"/>
      <c r="OTM3" s="20"/>
      <c r="OTN3" s="20"/>
      <c r="OTO3" s="20"/>
      <c r="OTP3" s="20"/>
      <c r="OTQ3" s="20"/>
      <c r="OTR3" s="20"/>
      <c r="OTS3" s="20"/>
      <c r="OTT3" s="20"/>
      <c r="OTU3" s="20"/>
      <c r="OTV3" s="20"/>
      <c r="OTW3" s="20"/>
      <c r="OTX3" s="20"/>
      <c r="OTY3" s="20"/>
      <c r="OTZ3" s="20"/>
      <c r="OUA3" s="20"/>
      <c r="OUB3" s="20"/>
      <c r="OUC3" s="20"/>
      <c r="OUD3" s="20"/>
      <c r="OUE3" s="20"/>
      <c r="OUF3" s="20"/>
      <c r="OUG3" s="20"/>
      <c r="OUH3" s="20"/>
      <c r="OUI3" s="20"/>
      <c r="OUJ3" s="20"/>
      <c r="OUK3" s="20"/>
      <c r="OUL3" s="20"/>
      <c r="OUM3" s="20"/>
      <c r="OUN3" s="20"/>
      <c r="OUO3" s="20"/>
      <c r="OUP3" s="20"/>
      <c r="OUQ3" s="20"/>
      <c r="OUR3" s="20"/>
      <c r="OUS3" s="20"/>
      <c r="OUT3" s="20"/>
      <c r="OUU3" s="20"/>
      <c r="OUV3" s="20"/>
      <c r="OUW3" s="20"/>
      <c r="OUX3" s="20"/>
      <c r="OUY3" s="20"/>
      <c r="OUZ3" s="20"/>
      <c r="OVA3" s="20"/>
      <c r="OVB3" s="20"/>
      <c r="OVC3" s="20"/>
      <c r="OVD3" s="20"/>
      <c r="OVE3" s="20"/>
      <c r="OVF3" s="20"/>
      <c r="OVG3" s="20"/>
      <c r="OVH3" s="20"/>
      <c r="OVI3" s="20"/>
      <c r="OVJ3" s="20"/>
      <c r="OVK3" s="20"/>
      <c r="OVL3" s="20"/>
      <c r="OVM3" s="20"/>
      <c r="OVN3" s="20"/>
      <c r="OVO3" s="20"/>
      <c r="OVP3" s="20"/>
      <c r="OVQ3" s="20"/>
      <c r="OVR3" s="20"/>
      <c r="OVS3" s="20"/>
      <c r="OVT3" s="20"/>
      <c r="OVU3" s="20"/>
      <c r="OVV3" s="20"/>
      <c r="OVW3" s="20"/>
      <c r="OVX3" s="20"/>
      <c r="OVY3" s="20"/>
      <c r="OVZ3" s="20"/>
      <c r="OWA3" s="20"/>
      <c r="OWB3" s="20"/>
      <c r="OWC3" s="20"/>
      <c r="OWD3" s="20"/>
      <c r="OWE3" s="20"/>
      <c r="OWF3" s="20"/>
      <c r="OWG3" s="20"/>
      <c r="OWH3" s="20"/>
      <c r="OWI3" s="20"/>
      <c r="OWJ3" s="20"/>
      <c r="OWK3" s="20"/>
      <c r="OWL3" s="20"/>
      <c r="OWM3" s="20"/>
      <c r="OWN3" s="20"/>
      <c r="OWO3" s="20"/>
      <c r="OWP3" s="20"/>
      <c r="OWQ3" s="20"/>
      <c r="OWR3" s="20"/>
      <c r="OWS3" s="20"/>
      <c r="OWT3" s="20"/>
      <c r="OWU3" s="20"/>
      <c r="OWV3" s="20"/>
      <c r="OWW3" s="20"/>
      <c r="OWX3" s="20"/>
      <c r="OWY3" s="20"/>
      <c r="OWZ3" s="20"/>
      <c r="OXA3" s="20"/>
      <c r="OXB3" s="20"/>
      <c r="OXC3" s="20"/>
      <c r="OXD3" s="20"/>
      <c r="OXE3" s="20"/>
      <c r="OXF3" s="20"/>
      <c r="OXG3" s="20"/>
      <c r="OXH3" s="20"/>
      <c r="OXI3" s="20"/>
      <c r="OXJ3" s="20"/>
      <c r="OXK3" s="20"/>
      <c r="OXL3" s="20"/>
      <c r="OXM3" s="20"/>
      <c r="OXN3" s="20"/>
      <c r="OXO3" s="20"/>
      <c r="OXP3" s="20"/>
      <c r="OXQ3" s="20"/>
      <c r="OXR3" s="20"/>
      <c r="OXS3" s="20"/>
      <c r="OXT3" s="20"/>
      <c r="OXU3" s="20"/>
      <c r="OXV3" s="20"/>
      <c r="OXW3" s="20"/>
      <c r="OXX3" s="20"/>
      <c r="OXY3" s="20"/>
      <c r="OXZ3" s="20"/>
      <c r="OYA3" s="20"/>
      <c r="OYB3" s="20"/>
      <c r="OYC3" s="20"/>
      <c r="OYD3" s="20"/>
      <c r="OYE3" s="20"/>
      <c r="OYF3" s="20"/>
      <c r="OYG3" s="20"/>
      <c r="OYH3" s="20"/>
      <c r="OYI3" s="20"/>
      <c r="OYJ3" s="20"/>
      <c r="OYK3" s="20"/>
      <c r="OYL3" s="20"/>
      <c r="OYM3" s="20"/>
      <c r="OYN3" s="20"/>
      <c r="OYO3" s="20"/>
      <c r="OYP3" s="20"/>
      <c r="OYQ3" s="20"/>
      <c r="OYR3" s="20"/>
      <c r="OYS3" s="20"/>
      <c r="OYT3" s="20"/>
      <c r="OYU3" s="20"/>
      <c r="OYV3" s="20"/>
      <c r="OYW3" s="20"/>
      <c r="OYX3" s="20"/>
      <c r="OYY3" s="20"/>
      <c r="OYZ3" s="20"/>
      <c r="OZA3" s="20"/>
      <c r="OZB3" s="20"/>
      <c r="OZC3" s="20"/>
      <c r="OZD3" s="20"/>
      <c r="OZE3" s="20"/>
      <c r="OZF3" s="20"/>
      <c r="OZG3" s="20"/>
      <c r="OZH3" s="20"/>
      <c r="OZI3" s="20"/>
      <c r="OZJ3" s="20"/>
      <c r="OZK3" s="20"/>
      <c r="OZL3" s="20"/>
      <c r="OZM3" s="20"/>
      <c r="OZN3" s="20"/>
      <c r="OZO3" s="20"/>
      <c r="OZP3" s="20"/>
      <c r="OZQ3" s="20"/>
      <c r="OZR3" s="20"/>
      <c r="OZS3" s="20"/>
      <c r="OZT3" s="20"/>
      <c r="OZU3" s="20"/>
      <c r="OZV3" s="20"/>
      <c r="OZW3" s="20"/>
      <c r="OZX3" s="20"/>
      <c r="OZY3" s="20"/>
      <c r="OZZ3" s="20"/>
      <c r="PAA3" s="20"/>
      <c r="PAB3" s="20"/>
      <c r="PAC3" s="20"/>
      <c r="PAD3" s="20"/>
      <c r="PAE3" s="20"/>
      <c r="PAF3" s="20"/>
      <c r="PAG3" s="20"/>
      <c r="PAH3" s="20"/>
      <c r="PAI3" s="20"/>
      <c r="PAJ3" s="20"/>
      <c r="PAK3" s="20"/>
      <c r="PAL3" s="20"/>
      <c r="PAM3" s="20"/>
      <c r="PAN3" s="20"/>
      <c r="PAO3" s="20"/>
      <c r="PAP3" s="20"/>
      <c r="PAQ3" s="20"/>
      <c r="PAR3" s="20"/>
      <c r="PAS3" s="20"/>
      <c r="PAT3" s="20"/>
      <c r="PAU3" s="20"/>
      <c r="PAV3" s="20"/>
      <c r="PAW3" s="20"/>
      <c r="PAX3" s="20"/>
      <c r="PAY3" s="20"/>
      <c r="PAZ3" s="20"/>
      <c r="PBA3" s="20"/>
      <c r="PBB3" s="20"/>
      <c r="PBC3" s="20"/>
      <c r="PBD3" s="20"/>
      <c r="PBE3" s="20"/>
      <c r="PBF3" s="20"/>
      <c r="PBG3" s="20"/>
      <c r="PBH3" s="20"/>
      <c r="PBI3" s="20"/>
      <c r="PBJ3" s="20"/>
      <c r="PBK3" s="20"/>
      <c r="PBL3" s="20"/>
      <c r="PBM3" s="20"/>
      <c r="PBN3" s="20"/>
      <c r="PBO3" s="20"/>
      <c r="PBP3" s="20"/>
      <c r="PBQ3" s="20"/>
      <c r="PBR3" s="20"/>
      <c r="PBS3" s="20"/>
      <c r="PBT3" s="20"/>
      <c r="PBU3" s="20"/>
      <c r="PBV3" s="20"/>
      <c r="PBW3" s="20"/>
      <c r="PBX3" s="20"/>
      <c r="PBY3" s="20"/>
      <c r="PBZ3" s="20"/>
      <c r="PCA3" s="20"/>
      <c r="PCB3" s="20"/>
      <c r="PCC3" s="20"/>
      <c r="PCD3" s="20"/>
      <c r="PCE3" s="20"/>
      <c r="PCF3" s="20"/>
      <c r="PCG3" s="20"/>
      <c r="PCH3" s="20"/>
      <c r="PCI3" s="20"/>
      <c r="PCJ3" s="20"/>
      <c r="PCK3" s="20"/>
      <c r="PCL3" s="20"/>
      <c r="PCM3" s="20"/>
      <c r="PCN3" s="20"/>
      <c r="PCO3" s="20"/>
      <c r="PCP3" s="20"/>
      <c r="PCQ3" s="20"/>
      <c r="PCR3" s="20"/>
      <c r="PCS3" s="20"/>
      <c r="PCT3" s="20"/>
      <c r="PCU3" s="20"/>
      <c r="PCV3" s="20"/>
      <c r="PCW3" s="20"/>
      <c r="PCX3" s="20"/>
      <c r="PCY3" s="20"/>
      <c r="PCZ3" s="20"/>
      <c r="PDA3" s="20"/>
      <c r="PDB3" s="20"/>
      <c r="PDC3" s="20"/>
      <c r="PDD3" s="20"/>
      <c r="PDE3" s="20"/>
      <c r="PDF3" s="20"/>
      <c r="PDG3" s="20"/>
      <c r="PDH3" s="20"/>
      <c r="PDI3" s="20"/>
      <c r="PDJ3" s="20"/>
      <c r="PDK3" s="20"/>
      <c r="PDL3" s="20"/>
      <c r="PDM3" s="20"/>
      <c r="PDN3" s="20"/>
      <c r="PDO3" s="20"/>
      <c r="PDP3" s="20"/>
      <c r="PDQ3" s="20"/>
      <c r="PDR3" s="20"/>
      <c r="PDS3" s="20"/>
      <c r="PDT3" s="20"/>
      <c r="PDU3" s="20"/>
      <c r="PDV3" s="20"/>
      <c r="PDW3" s="20"/>
      <c r="PDX3" s="20"/>
      <c r="PDY3" s="20"/>
      <c r="PDZ3" s="20"/>
      <c r="PEA3" s="20"/>
      <c r="PEB3" s="20"/>
      <c r="PEC3" s="20"/>
      <c r="PED3" s="20"/>
      <c r="PEE3" s="20"/>
      <c r="PEF3" s="20"/>
      <c r="PEG3" s="20"/>
      <c r="PEH3" s="20"/>
      <c r="PEI3" s="20"/>
      <c r="PEJ3" s="20"/>
      <c r="PEK3" s="20"/>
      <c r="PEL3" s="20"/>
      <c r="PEM3" s="20"/>
      <c r="PEN3" s="20"/>
      <c r="PEO3" s="20"/>
      <c r="PEP3" s="20"/>
      <c r="PEQ3" s="20"/>
      <c r="PER3" s="20"/>
      <c r="PES3" s="20"/>
      <c r="PET3" s="20"/>
      <c r="PEU3" s="20"/>
      <c r="PEV3" s="20"/>
      <c r="PEW3" s="20"/>
      <c r="PEX3" s="20"/>
      <c r="PEY3" s="20"/>
      <c r="PEZ3" s="20"/>
      <c r="PFA3" s="20"/>
      <c r="PFB3" s="20"/>
      <c r="PFC3" s="20"/>
      <c r="PFD3" s="20"/>
      <c r="PFE3" s="20"/>
      <c r="PFF3" s="20"/>
      <c r="PFG3" s="20"/>
      <c r="PFH3" s="20"/>
      <c r="PFI3" s="20"/>
      <c r="PFJ3" s="20"/>
      <c r="PFK3" s="20"/>
      <c r="PFL3" s="20"/>
      <c r="PFM3" s="20"/>
      <c r="PFN3" s="20"/>
      <c r="PFO3" s="20"/>
      <c r="PFP3" s="20"/>
      <c r="PFQ3" s="20"/>
      <c r="PFR3" s="20"/>
      <c r="PFS3" s="20"/>
      <c r="PFT3" s="20"/>
      <c r="PFU3" s="20"/>
      <c r="PFV3" s="20"/>
      <c r="PFW3" s="20"/>
      <c r="PFX3" s="20"/>
      <c r="PFY3" s="20"/>
      <c r="PFZ3" s="20"/>
      <c r="PGA3" s="20"/>
      <c r="PGB3" s="20"/>
      <c r="PGC3" s="20"/>
      <c r="PGD3" s="20"/>
      <c r="PGE3" s="20"/>
      <c r="PGF3" s="20"/>
      <c r="PGG3" s="20"/>
      <c r="PGH3" s="20"/>
      <c r="PGI3" s="20"/>
      <c r="PGJ3" s="20"/>
      <c r="PGK3" s="20"/>
      <c r="PGL3" s="20"/>
      <c r="PGM3" s="20"/>
      <c r="PGN3" s="20"/>
      <c r="PGO3" s="20"/>
      <c r="PGP3" s="20"/>
      <c r="PGQ3" s="20"/>
      <c r="PGR3" s="20"/>
      <c r="PGS3" s="20"/>
      <c r="PGT3" s="20"/>
      <c r="PGU3" s="20"/>
      <c r="PGV3" s="20"/>
      <c r="PGW3" s="20"/>
      <c r="PGX3" s="20"/>
      <c r="PGY3" s="20"/>
      <c r="PGZ3" s="20"/>
      <c r="PHA3" s="20"/>
      <c r="PHB3" s="20"/>
      <c r="PHC3" s="20"/>
      <c r="PHD3" s="20"/>
      <c r="PHE3" s="20"/>
      <c r="PHF3" s="20"/>
      <c r="PHG3" s="20"/>
      <c r="PHH3" s="20"/>
      <c r="PHI3" s="20"/>
      <c r="PHJ3" s="20"/>
      <c r="PHK3" s="20"/>
      <c r="PHL3" s="20"/>
      <c r="PHM3" s="20"/>
      <c r="PHN3" s="20"/>
      <c r="PHO3" s="20"/>
      <c r="PHP3" s="20"/>
      <c r="PHQ3" s="20"/>
      <c r="PHR3" s="20"/>
      <c r="PHS3" s="20"/>
      <c r="PHT3" s="20"/>
      <c r="PHU3" s="20"/>
      <c r="PHV3" s="20"/>
      <c r="PHW3" s="20"/>
      <c r="PHX3" s="20"/>
      <c r="PHY3" s="20"/>
      <c r="PHZ3" s="20"/>
      <c r="PIA3" s="20"/>
      <c r="PIB3" s="20"/>
      <c r="PIC3" s="20"/>
      <c r="PID3" s="20"/>
      <c r="PIE3" s="20"/>
      <c r="PIF3" s="20"/>
      <c r="PIG3" s="20"/>
      <c r="PIH3" s="20"/>
      <c r="PII3" s="20"/>
      <c r="PIJ3" s="20"/>
      <c r="PIK3" s="20"/>
      <c r="PIL3" s="20"/>
      <c r="PIM3" s="20"/>
      <c r="PIN3" s="20"/>
      <c r="PIO3" s="20"/>
      <c r="PIP3" s="20"/>
      <c r="PIQ3" s="20"/>
      <c r="PIR3" s="20"/>
      <c r="PIS3" s="20"/>
      <c r="PIT3" s="20"/>
      <c r="PIU3" s="20"/>
      <c r="PIV3" s="20"/>
      <c r="PIW3" s="20"/>
      <c r="PIX3" s="20"/>
      <c r="PIY3" s="20"/>
      <c r="PIZ3" s="20"/>
      <c r="PJA3" s="20"/>
      <c r="PJB3" s="20"/>
      <c r="PJC3" s="20"/>
      <c r="PJD3" s="20"/>
      <c r="PJE3" s="20"/>
      <c r="PJF3" s="20"/>
      <c r="PJG3" s="20"/>
      <c r="PJH3" s="20"/>
      <c r="PJI3" s="20"/>
      <c r="PJJ3" s="20"/>
      <c r="PJK3" s="20"/>
      <c r="PJL3" s="20"/>
      <c r="PJM3" s="20"/>
      <c r="PJN3" s="20"/>
      <c r="PJO3" s="20"/>
      <c r="PJP3" s="20"/>
      <c r="PJQ3" s="20"/>
      <c r="PJR3" s="20"/>
      <c r="PJS3" s="20"/>
      <c r="PJT3" s="20"/>
      <c r="PJU3" s="20"/>
      <c r="PJV3" s="20"/>
      <c r="PJW3" s="20"/>
      <c r="PJX3" s="20"/>
      <c r="PJY3" s="20"/>
      <c r="PJZ3" s="20"/>
      <c r="PKA3" s="20"/>
      <c r="PKB3" s="20"/>
      <c r="PKC3" s="20"/>
      <c r="PKD3" s="20"/>
      <c r="PKE3" s="20"/>
      <c r="PKF3" s="20"/>
      <c r="PKG3" s="20"/>
      <c r="PKH3" s="20"/>
      <c r="PKI3" s="20"/>
      <c r="PKJ3" s="20"/>
      <c r="PKK3" s="20"/>
      <c r="PKL3" s="20"/>
      <c r="PKM3" s="20"/>
      <c r="PKN3" s="20"/>
      <c r="PKO3" s="20"/>
      <c r="PKP3" s="20"/>
      <c r="PKQ3" s="20"/>
      <c r="PKR3" s="20"/>
      <c r="PKS3" s="20"/>
      <c r="PKT3" s="20"/>
      <c r="PKU3" s="20"/>
      <c r="PKV3" s="20"/>
      <c r="PKW3" s="20"/>
      <c r="PKX3" s="20"/>
      <c r="PKY3" s="20"/>
      <c r="PKZ3" s="20"/>
      <c r="PLA3" s="20"/>
      <c r="PLB3" s="20"/>
      <c r="PLC3" s="20"/>
      <c r="PLD3" s="20"/>
      <c r="PLE3" s="20"/>
      <c r="PLF3" s="20"/>
      <c r="PLG3" s="20"/>
      <c r="PLH3" s="20"/>
      <c r="PLI3" s="20"/>
      <c r="PLJ3" s="20"/>
      <c r="PLK3" s="20"/>
      <c r="PLL3" s="20"/>
      <c r="PLM3" s="20"/>
      <c r="PLN3" s="20"/>
      <c r="PLO3" s="20"/>
      <c r="PLP3" s="20"/>
      <c r="PLQ3" s="20"/>
      <c r="PLR3" s="20"/>
      <c r="PLS3" s="20"/>
      <c r="PLT3" s="20"/>
      <c r="PLU3" s="20"/>
      <c r="PLV3" s="20"/>
      <c r="PLW3" s="20"/>
      <c r="PLX3" s="20"/>
      <c r="PLY3" s="20"/>
      <c r="PLZ3" s="20"/>
      <c r="PMA3" s="20"/>
      <c r="PMB3" s="20"/>
      <c r="PMC3" s="20"/>
      <c r="PMD3" s="20"/>
      <c r="PME3" s="20"/>
      <c r="PMF3" s="20"/>
      <c r="PMG3" s="20"/>
      <c r="PMH3" s="20"/>
      <c r="PMI3" s="20"/>
      <c r="PMJ3" s="20"/>
      <c r="PMK3" s="20"/>
      <c r="PML3" s="20"/>
      <c r="PMM3" s="20"/>
      <c r="PMN3" s="20"/>
      <c r="PMO3" s="20"/>
      <c r="PMP3" s="20"/>
      <c r="PMQ3" s="20"/>
      <c r="PMR3" s="20"/>
      <c r="PMS3" s="20"/>
      <c r="PMT3" s="20"/>
      <c r="PMU3" s="20"/>
      <c r="PMV3" s="20"/>
      <c r="PMW3" s="20"/>
      <c r="PMX3" s="20"/>
      <c r="PMY3" s="20"/>
      <c r="PMZ3" s="20"/>
      <c r="PNA3" s="20"/>
      <c r="PNB3" s="20"/>
      <c r="PNC3" s="20"/>
      <c r="PND3" s="20"/>
      <c r="PNE3" s="20"/>
      <c r="PNF3" s="20"/>
      <c r="PNG3" s="20"/>
      <c r="PNH3" s="20"/>
      <c r="PNI3" s="20"/>
      <c r="PNJ3" s="20"/>
      <c r="PNK3" s="20"/>
      <c r="PNL3" s="20"/>
      <c r="PNM3" s="20"/>
      <c r="PNN3" s="20"/>
      <c r="PNO3" s="20"/>
      <c r="PNP3" s="20"/>
      <c r="PNQ3" s="20"/>
      <c r="PNR3" s="20"/>
      <c r="PNS3" s="20"/>
      <c r="PNT3" s="20"/>
      <c r="PNU3" s="20"/>
      <c r="PNV3" s="20"/>
      <c r="PNW3" s="20"/>
      <c r="PNX3" s="20"/>
      <c r="PNY3" s="20"/>
      <c r="PNZ3" s="20"/>
      <c r="POA3" s="20"/>
      <c r="POB3" s="20"/>
      <c r="POC3" s="20"/>
      <c r="POD3" s="20"/>
      <c r="POE3" s="20"/>
      <c r="POF3" s="20"/>
      <c r="POG3" s="20"/>
      <c r="POH3" s="20"/>
      <c r="POI3" s="20"/>
      <c r="POJ3" s="20"/>
      <c r="POK3" s="20"/>
      <c r="POL3" s="20"/>
      <c r="POM3" s="20"/>
      <c r="PON3" s="20"/>
      <c r="POO3" s="20"/>
      <c r="POP3" s="20"/>
      <c r="POQ3" s="20"/>
      <c r="POR3" s="20"/>
      <c r="POS3" s="20"/>
      <c r="POT3" s="20"/>
      <c r="POU3" s="20"/>
      <c r="POV3" s="20"/>
      <c r="POW3" s="20"/>
      <c r="POX3" s="20"/>
      <c r="POY3" s="20"/>
      <c r="POZ3" s="20"/>
      <c r="PPA3" s="20"/>
      <c r="PPB3" s="20"/>
      <c r="PPC3" s="20"/>
      <c r="PPD3" s="20"/>
      <c r="PPE3" s="20"/>
      <c r="PPF3" s="20"/>
      <c r="PPG3" s="20"/>
      <c r="PPH3" s="20"/>
      <c r="PPI3" s="20"/>
      <c r="PPJ3" s="20"/>
      <c r="PPK3" s="20"/>
      <c r="PPL3" s="20"/>
      <c r="PPM3" s="20"/>
      <c r="PPN3" s="20"/>
      <c r="PPO3" s="20"/>
      <c r="PPP3" s="20"/>
      <c r="PPQ3" s="20"/>
      <c r="PPR3" s="20"/>
      <c r="PPS3" s="20"/>
      <c r="PPT3" s="20"/>
      <c r="PPU3" s="20"/>
      <c r="PPV3" s="20"/>
      <c r="PPW3" s="20"/>
      <c r="PPX3" s="20"/>
      <c r="PPY3" s="20"/>
      <c r="PPZ3" s="20"/>
      <c r="PQA3" s="20"/>
      <c r="PQB3" s="20"/>
      <c r="PQC3" s="20"/>
      <c r="PQD3" s="20"/>
      <c r="PQE3" s="20"/>
      <c r="PQF3" s="20"/>
      <c r="PQG3" s="20"/>
      <c r="PQH3" s="20"/>
      <c r="PQI3" s="20"/>
      <c r="PQJ3" s="20"/>
      <c r="PQK3" s="20"/>
      <c r="PQL3" s="20"/>
      <c r="PQM3" s="20"/>
      <c r="PQN3" s="20"/>
      <c r="PQO3" s="20"/>
      <c r="PQP3" s="20"/>
      <c r="PQQ3" s="20"/>
      <c r="PQR3" s="20"/>
      <c r="PQS3" s="20"/>
      <c r="PQT3" s="20"/>
      <c r="PQU3" s="20"/>
      <c r="PQV3" s="20"/>
      <c r="PQW3" s="20"/>
      <c r="PQX3" s="20"/>
      <c r="PQY3" s="20"/>
      <c r="PQZ3" s="20"/>
      <c r="PRA3" s="20"/>
      <c r="PRB3" s="20"/>
      <c r="PRC3" s="20"/>
      <c r="PRD3" s="20"/>
      <c r="PRE3" s="20"/>
      <c r="PRF3" s="20"/>
      <c r="PRG3" s="20"/>
      <c r="PRH3" s="20"/>
      <c r="PRI3" s="20"/>
      <c r="PRJ3" s="20"/>
      <c r="PRK3" s="20"/>
      <c r="PRL3" s="20"/>
      <c r="PRM3" s="20"/>
      <c r="PRN3" s="20"/>
      <c r="PRO3" s="20"/>
      <c r="PRP3" s="20"/>
      <c r="PRQ3" s="20"/>
      <c r="PRR3" s="20"/>
      <c r="PRS3" s="20"/>
      <c r="PRT3" s="20"/>
      <c r="PRU3" s="20"/>
      <c r="PRV3" s="20"/>
      <c r="PRW3" s="20"/>
      <c r="PRX3" s="20"/>
      <c r="PRY3" s="20"/>
      <c r="PRZ3" s="20"/>
      <c r="PSA3" s="20"/>
      <c r="PSB3" s="20"/>
      <c r="PSC3" s="20"/>
      <c r="PSD3" s="20"/>
      <c r="PSE3" s="20"/>
      <c r="PSF3" s="20"/>
      <c r="PSG3" s="20"/>
      <c r="PSH3" s="20"/>
      <c r="PSI3" s="20"/>
      <c r="PSJ3" s="20"/>
      <c r="PSK3" s="20"/>
      <c r="PSL3" s="20"/>
      <c r="PSM3" s="20"/>
      <c r="PSN3" s="20"/>
      <c r="PSO3" s="20"/>
      <c r="PSP3" s="20"/>
      <c r="PSQ3" s="20"/>
      <c r="PSR3" s="20"/>
      <c r="PSS3" s="20"/>
      <c r="PST3" s="20"/>
      <c r="PSU3" s="20"/>
      <c r="PSV3" s="20"/>
      <c r="PSW3" s="20"/>
      <c r="PSX3" s="20"/>
      <c r="PSY3" s="20"/>
      <c r="PSZ3" s="20"/>
      <c r="PTA3" s="20"/>
      <c r="PTB3" s="20"/>
      <c r="PTC3" s="20"/>
      <c r="PTD3" s="20"/>
      <c r="PTE3" s="20"/>
      <c r="PTF3" s="20"/>
      <c r="PTG3" s="20"/>
      <c r="PTH3" s="20"/>
      <c r="PTI3" s="20"/>
      <c r="PTJ3" s="20"/>
      <c r="PTK3" s="20"/>
      <c r="PTL3" s="20"/>
      <c r="PTM3" s="20"/>
      <c r="PTN3" s="20"/>
      <c r="PTO3" s="20"/>
      <c r="PTP3" s="20"/>
      <c r="PTQ3" s="20"/>
      <c r="PTR3" s="20"/>
      <c r="PTS3" s="20"/>
      <c r="PTT3" s="20"/>
      <c r="PTU3" s="20"/>
      <c r="PTV3" s="20"/>
      <c r="PTW3" s="20"/>
      <c r="PTX3" s="20"/>
      <c r="PTY3" s="20"/>
      <c r="PTZ3" s="20"/>
      <c r="PUA3" s="20"/>
      <c r="PUB3" s="20"/>
      <c r="PUC3" s="20"/>
      <c r="PUD3" s="20"/>
      <c r="PUE3" s="20"/>
      <c r="PUF3" s="20"/>
      <c r="PUG3" s="20"/>
      <c r="PUH3" s="20"/>
      <c r="PUI3" s="20"/>
      <c r="PUJ3" s="20"/>
      <c r="PUK3" s="20"/>
      <c r="PUL3" s="20"/>
      <c r="PUM3" s="20"/>
      <c r="PUN3" s="20"/>
      <c r="PUO3" s="20"/>
      <c r="PUP3" s="20"/>
      <c r="PUQ3" s="20"/>
      <c r="PUR3" s="20"/>
      <c r="PUS3" s="20"/>
      <c r="PUT3" s="20"/>
      <c r="PUU3" s="20"/>
      <c r="PUV3" s="20"/>
      <c r="PUW3" s="20"/>
      <c r="PUX3" s="20"/>
      <c r="PUY3" s="20"/>
      <c r="PUZ3" s="20"/>
      <c r="PVA3" s="20"/>
      <c r="PVB3" s="20"/>
      <c r="PVC3" s="20"/>
      <c r="PVD3" s="20"/>
      <c r="PVE3" s="20"/>
      <c r="PVF3" s="20"/>
      <c r="PVG3" s="20"/>
      <c r="PVH3" s="20"/>
      <c r="PVI3" s="20"/>
      <c r="PVJ3" s="20"/>
      <c r="PVK3" s="20"/>
      <c r="PVL3" s="20"/>
      <c r="PVM3" s="20"/>
      <c r="PVN3" s="20"/>
      <c r="PVO3" s="20"/>
      <c r="PVP3" s="20"/>
      <c r="PVQ3" s="20"/>
      <c r="PVR3" s="20"/>
      <c r="PVS3" s="20"/>
      <c r="PVT3" s="20"/>
      <c r="PVU3" s="20"/>
      <c r="PVV3" s="20"/>
      <c r="PVW3" s="20"/>
      <c r="PVX3" s="20"/>
      <c r="PVY3" s="20"/>
      <c r="PVZ3" s="20"/>
      <c r="PWA3" s="20"/>
      <c r="PWB3" s="20"/>
      <c r="PWC3" s="20"/>
      <c r="PWD3" s="20"/>
      <c r="PWE3" s="20"/>
      <c r="PWF3" s="20"/>
      <c r="PWG3" s="20"/>
      <c r="PWH3" s="20"/>
      <c r="PWI3" s="20"/>
      <c r="PWJ3" s="20"/>
      <c r="PWK3" s="20"/>
      <c r="PWL3" s="20"/>
      <c r="PWM3" s="20"/>
      <c r="PWN3" s="20"/>
      <c r="PWO3" s="20"/>
      <c r="PWP3" s="20"/>
      <c r="PWQ3" s="20"/>
      <c r="PWR3" s="20"/>
      <c r="PWS3" s="20"/>
      <c r="PWT3" s="20"/>
      <c r="PWU3" s="20"/>
      <c r="PWV3" s="20"/>
      <c r="PWW3" s="20"/>
      <c r="PWX3" s="20"/>
      <c r="PWY3" s="20"/>
      <c r="PWZ3" s="20"/>
      <c r="PXA3" s="20"/>
      <c r="PXB3" s="20"/>
      <c r="PXC3" s="20"/>
      <c r="PXD3" s="20"/>
      <c r="PXE3" s="20"/>
      <c r="PXF3" s="20"/>
      <c r="PXG3" s="20"/>
      <c r="PXH3" s="20"/>
      <c r="PXI3" s="20"/>
      <c r="PXJ3" s="20"/>
      <c r="PXK3" s="20"/>
      <c r="PXL3" s="20"/>
      <c r="PXM3" s="20"/>
      <c r="PXN3" s="20"/>
      <c r="PXO3" s="20"/>
      <c r="PXP3" s="20"/>
      <c r="PXQ3" s="20"/>
      <c r="PXR3" s="20"/>
      <c r="PXS3" s="20"/>
      <c r="PXT3" s="20"/>
      <c r="PXU3" s="20"/>
      <c r="PXV3" s="20"/>
      <c r="PXW3" s="20"/>
      <c r="PXX3" s="20"/>
      <c r="PXY3" s="20"/>
      <c r="PXZ3" s="20"/>
      <c r="PYA3" s="20"/>
      <c r="PYB3" s="20"/>
      <c r="PYC3" s="20"/>
      <c r="PYD3" s="20"/>
      <c r="PYE3" s="20"/>
      <c r="PYF3" s="20"/>
      <c r="PYG3" s="20"/>
      <c r="PYH3" s="20"/>
      <c r="PYI3" s="20"/>
      <c r="PYJ3" s="20"/>
      <c r="PYK3" s="20"/>
      <c r="PYL3" s="20"/>
      <c r="PYM3" s="20"/>
      <c r="PYN3" s="20"/>
      <c r="PYO3" s="20"/>
      <c r="PYP3" s="20"/>
      <c r="PYQ3" s="20"/>
      <c r="PYR3" s="20"/>
      <c r="PYS3" s="20"/>
      <c r="PYT3" s="20"/>
      <c r="PYU3" s="20"/>
      <c r="PYV3" s="20"/>
      <c r="PYW3" s="20"/>
      <c r="PYX3" s="20"/>
      <c r="PYY3" s="20"/>
      <c r="PYZ3" s="20"/>
      <c r="PZA3" s="20"/>
      <c r="PZB3" s="20"/>
      <c r="PZC3" s="20"/>
      <c r="PZD3" s="20"/>
      <c r="PZE3" s="20"/>
      <c r="PZF3" s="20"/>
      <c r="PZG3" s="20"/>
      <c r="PZH3" s="20"/>
      <c r="PZI3" s="20"/>
      <c r="PZJ3" s="20"/>
      <c r="PZK3" s="20"/>
      <c r="PZL3" s="20"/>
      <c r="PZM3" s="20"/>
      <c r="PZN3" s="20"/>
      <c r="PZO3" s="20"/>
      <c r="PZP3" s="20"/>
      <c r="PZQ3" s="20"/>
      <c r="PZR3" s="20"/>
      <c r="PZS3" s="20"/>
      <c r="PZT3" s="20"/>
      <c r="PZU3" s="20"/>
      <c r="PZV3" s="20"/>
      <c r="PZW3" s="20"/>
      <c r="PZX3" s="20"/>
      <c r="PZY3" s="20"/>
      <c r="PZZ3" s="20"/>
      <c r="QAA3" s="20"/>
      <c r="QAB3" s="20"/>
      <c r="QAC3" s="20"/>
      <c r="QAD3" s="20"/>
      <c r="QAE3" s="20"/>
      <c r="QAF3" s="20"/>
      <c r="QAG3" s="20"/>
      <c r="QAH3" s="20"/>
      <c r="QAI3" s="20"/>
      <c r="QAJ3" s="20"/>
      <c r="QAK3" s="20"/>
      <c r="QAL3" s="20"/>
      <c r="QAM3" s="20"/>
      <c r="QAN3" s="20"/>
      <c r="QAO3" s="20"/>
      <c r="QAP3" s="20"/>
      <c r="QAQ3" s="20"/>
      <c r="QAR3" s="20"/>
      <c r="QAS3" s="20"/>
      <c r="QAT3" s="20"/>
      <c r="QAU3" s="20"/>
      <c r="QAV3" s="20"/>
      <c r="QAW3" s="20"/>
      <c r="QAX3" s="20"/>
      <c r="QAY3" s="20"/>
      <c r="QAZ3" s="20"/>
      <c r="QBA3" s="20"/>
      <c r="QBB3" s="20"/>
      <c r="QBC3" s="20"/>
      <c r="QBD3" s="20"/>
      <c r="QBE3" s="20"/>
      <c r="QBF3" s="20"/>
      <c r="QBG3" s="20"/>
      <c r="QBH3" s="20"/>
      <c r="QBI3" s="20"/>
      <c r="QBJ3" s="20"/>
      <c r="QBK3" s="20"/>
      <c r="QBL3" s="20"/>
      <c r="QBM3" s="20"/>
      <c r="QBN3" s="20"/>
      <c r="QBO3" s="20"/>
      <c r="QBP3" s="20"/>
      <c r="QBQ3" s="20"/>
      <c r="QBR3" s="20"/>
      <c r="QBS3" s="20"/>
      <c r="QBT3" s="20"/>
      <c r="QBU3" s="20"/>
      <c r="QBV3" s="20"/>
      <c r="QBW3" s="20"/>
      <c r="QBX3" s="20"/>
      <c r="QBY3" s="20"/>
      <c r="QBZ3" s="20"/>
      <c r="QCA3" s="20"/>
      <c r="QCB3" s="20"/>
      <c r="QCC3" s="20"/>
      <c r="QCD3" s="20"/>
      <c r="QCE3" s="20"/>
      <c r="QCF3" s="20"/>
      <c r="QCG3" s="20"/>
      <c r="QCH3" s="20"/>
      <c r="QCI3" s="20"/>
      <c r="QCJ3" s="20"/>
      <c r="QCK3" s="20"/>
      <c r="QCL3" s="20"/>
      <c r="QCM3" s="20"/>
      <c r="QCN3" s="20"/>
      <c r="QCO3" s="20"/>
      <c r="QCP3" s="20"/>
      <c r="QCQ3" s="20"/>
      <c r="QCR3" s="20"/>
      <c r="QCS3" s="20"/>
      <c r="QCT3" s="20"/>
      <c r="QCU3" s="20"/>
      <c r="QCV3" s="20"/>
      <c r="QCW3" s="20"/>
      <c r="QCX3" s="20"/>
      <c r="QCY3" s="20"/>
      <c r="QCZ3" s="20"/>
      <c r="QDA3" s="20"/>
      <c r="QDB3" s="20"/>
      <c r="QDC3" s="20"/>
      <c r="QDD3" s="20"/>
      <c r="QDE3" s="20"/>
      <c r="QDF3" s="20"/>
      <c r="QDG3" s="20"/>
      <c r="QDH3" s="20"/>
      <c r="QDI3" s="20"/>
      <c r="QDJ3" s="20"/>
      <c r="QDK3" s="20"/>
      <c r="QDL3" s="20"/>
      <c r="QDM3" s="20"/>
      <c r="QDN3" s="20"/>
      <c r="QDO3" s="20"/>
      <c r="QDP3" s="20"/>
      <c r="QDQ3" s="20"/>
      <c r="QDR3" s="20"/>
      <c r="QDS3" s="20"/>
      <c r="QDT3" s="20"/>
      <c r="QDU3" s="20"/>
      <c r="QDV3" s="20"/>
      <c r="QDW3" s="20"/>
      <c r="QDX3" s="20"/>
      <c r="QDY3" s="20"/>
      <c r="QDZ3" s="20"/>
      <c r="QEA3" s="20"/>
      <c r="QEB3" s="20"/>
      <c r="QEC3" s="20"/>
      <c r="QED3" s="20"/>
      <c r="QEE3" s="20"/>
      <c r="QEF3" s="20"/>
      <c r="QEG3" s="20"/>
      <c r="QEH3" s="20"/>
      <c r="QEI3" s="20"/>
      <c r="QEJ3" s="20"/>
      <c r="QEK3" s="20"/>
      <c r="QEL3" s="20"/>
      <c r="QEM3" s="20"/>
      <c r="QEN3" s="20"/>
      <c r="QEO3" s="20"/>
      <c r="QEP3" s="20"/>
      <c r="QEQ3" s="20"/>
      <c r="QER3" s="20"/>
      <c r="QES3" s="20"/>
      <c r="QET3" s="20"/>
      <c r="QEU3" s="20"/>
      <c r="QEV3" s="20"/>
      <c r="QEW3" s="20"/>
      <c r="QEX3" s="20"/>
      <c r="QEY3" s="20"/>
      <c r="QEZ3" s="20"/>
      <c r="QFA3" s="20"/>
      <c r="QFB3" s="20"/>
      <c r="QFC3" s="20"/>
      <c r="QFD3" s="20"/>
      <c r="QFE3" s="20"/>
      <c r="QFF3" s="20"/>
      <c r="QFG3" s="20"/>
      <c r="QFH3" s="20"/>
      <c r="QFI3" s="20"/>
      <c r="QFJ3" s="20"/>
      <c r="QFK3" s="20"/>
      <c r="QFL3" s="20"/>
      <c r="QFM3" s="20"/>
      <c r="QFN3" s="20"/>
      <c r="QFO3" s="20"/>
      <c r="QFP3" s="20"/>
      <c r="QFQ3" s="20"/>
      <c r="QFR3" s="20"/>
      <c r="QFS3" s="20"/>
      <c r="QFT3" s="20"/>
      <c r="QFU3" s="20"/>
      <c r="QFV3" s="20"/>
      <c r="QFW3" s="20"/>
      <c r="QFX3" s="20"/>
      <c r="QFY3" s="20"/>
      <c r="QFZ3" s="20"/>
      <c r="QGA3" s="20"/>
      <c r="QGB3" s="20"/>
      <c r="QGC3" s="20"/>
      <c r="QGD3" s="20"/>
      <c r="QGE3" s="20"/>
      <c r="QGF3" s="20"/>
      <c r="QGG3" s="20"/>
      <c r="QGH3" s="20"/>
      <c r="QGI3" s="20"/>
      <c r="QGJ3" s="20"/>
      <c r="QGK3" s="20"/>
      <c r="QGL3" s="20"/>
      <c r="QGM3" s="20"/>
      <c r="QGN3" s="20"/>
      <c r="QGO3" s="20"/>
      <c r="QGP3" s="20"/>
      <c r="QGQ3" s="20"/>
      <c r="QGR3" s="20"/>
      <c r="QGS3" s="20"/>
      <c r="QGT3" s="20"/>
      <c r="QGU3" s="20"/>
      <c r="QGV3" s="20"/>
      <c r="QGW3" s="20"/>
      <c r="QGX3" s="20"/>
      <c r="QGY3" s="20"/>
      <c r="QGZ3" s="20"/>
      <c r="QHA3" s="20"/>
      <c r="QHB3" s="20"/>
      <c r="QHC3" s="20"/>
      <c r="QHD3" s="20"/>
      <c r="QHE3" s="20"/>
      <c r="QHF3" s="20"/>
      <c r="QHG3" s="20"/>
      <c r="QHH3" s="20"/>
      <c r="QHI3" s="20"/>
      <c r="QHJ3" s="20"/>
      <c r="QHK3" s="20"/>
      <c r="QHL3" s="20"/>
      <c r="QHM3" s="20"/>
      <c r="QHN3" s="20"/>
      <c r="QHO3" s="20"/>
      <c r="QHP3" s="20"/>
      <c r="QHQ3" s="20"/>
      <c r="QHR3" s="20"/>
      <c r="QHS3" s="20"/>
      <c r="QHT3" s="20"/>
      <c r="QHU3" s="20"/>
      <c r="QHV3" s="20"/>
      <c r="QHW3" s="20"/>
      <c r="QHX3" s="20"/>
      <c r="QHY3" s="20"/>
      <c r="QHZ3" s="20"/>
      <c r="QIA3" s="20"/>
      <c r="QIB3" s="20"/>
      <c r="QIC3" s="20"/>
      <c r="QID3" s="20"/>
      <c r="QIE3" s="20"/>
      <c r="QIF3" s="20"/>
      <c r="QIG3" s="20"/>
      <c r="QIH3" s="20"/>
      <c r="QII3" s="20"/>
      <c r="QIJ3" s="20"/>
      <c r="QIK3" s="20"/>
      <c r="QIL3" s="20"/>
      <c r="QIM3" s="20"/>
      <c r="QIN3" s="20"/>
      <c r="QIO3" s="20"/>
      <c r="QIP3" s="20"/>
      <c r="QIQ3" s="20"/>
      <c r="QIR3" s="20"/>
      <c r="QIS3" s="20"/>
      <c r="QIT3" s="20"/>
      <c r="QIU3" s="20"/>
      <c r="QIV3" s="20"/>
      <c r="QIW3" s="20"/>
      <c r="QIX3" s="20"/>
      <c r="QIY3" s="20"/>
      <c r="QIZ3" s="20"/>
      <c r="QJA3" s="20"/>
      <c r="QJB3" s="20"/>
      <c r="QJC3" s="20"/>
      <c r="QJD3" s="20"/>
      <c r="QJE3" s="20"/>
      <c r="QJF3" s="20"/>
      <c r="QJG3" s="20"/>
      <c r="QJH3" s="20"/>
      <c r="QJI3" s="20"/>
      <c r="QJJ3" s="20"/>
      <c r="QJK3" s="20"/>
      <c r="QJL3" s="20"/>
      <c r="QJM3" s="20"/>
      <c r="QJN3" s="20"/>
      <c r="QJO3" s="20"/>
      <c r="QJP3" s="20"/>
      <c r="QJQ3" s="20"/>
      <c r="QJR3" s="20"/>
      <c r="QJS3" s="20"/>
      <c r="QJT3" s="20"/>
      <c r="QJU3" s="20"/>
      <c r="QJV3" s="20"/>
      <c r="QJW3" s="20"/>
      <c r="QJX3" s="20"/>
      <c r="QJY3" s="20"/>
      <c r="QJZ3" s="20"/>
      <c r="QKA3" s="20"/>
      <c r="QKB3" s="20"/>
      <c r="QKC3" s="20"/>
      <c r="QKD3" s="20"/>
      <c r="QKE3" s="20"/>
      <c r="QKF3" s="20"/>
      <c r="QKG3" s="20"/>
      <c r="QKH3" s="20"/>
      <c r="QKI3" s="20"/>
      <c r="QKJ3" s="20"/>
      <c r="QKK3" s="20"/>
      <c r="QKL3" s="20"/>
      <c r="QKM3" s="20"/>
      <c r="QKN3" s="20"/>
      <c r="QKO3" s="20"/>
      <c r="QKP3" s="20"/>
      <c r="QKQ3" s="20"/>
      <c r="QKR3" s="20"/>
      <c r="QKS3" s="20"/>
      <c r="QKT3" s="20"/>
      <c r="QKU3" s="20"/>
      <c r="QKV3" s="20"/>
      <c r="QKW3" s="20"/>
      <c r="QKX3" s="20"/>
      <c r="QKY3" s="20"/>
      <c r="QKZ3" s="20"/>
      <c r="QLA3" s="20"/>
      <c r="QLB3" s="20"/>
      <c r="QLC3" s="20"/>
      <c r="QLD3" s="20"/>
      <c r="QLE3" s="20"/>
      <c r="QLF3" s="20"/>
      <c r="QLG3" s="20"/>
      <c r="QLH3" s="20"/>
      <c r="QLI3" s="20"/>
      <c r="QLJ3" s="20"/>
      <c r="QLK3" s="20"/>
      <c r="QLL3" s="20"/>
      <c r="QLM3" s="20"/>
      <c r="QLN3" s="20"/>
      <c r="QLO3" s="20"/>
      <c r="QLP3" s="20"/>
      <c r="QLQ3" s="20"/>
      <c r="QLR3" s="20"/>
      <c r="QLS3" s="20"/>
      <c r="QLT3" s="20"/>
      <c r="QLU3" s="20"/>
      <c r="QLV3" s="20"/>
      <c r="QLW3" s="20"/>
      <c r="QLX3" s="20"/>
      <c r="QLY3" s="20"/>
      <c r="QLZ3" s="20"/>
      <c r="QMA3" s="20"/>
      <c r="QMB3" s="20"/>
      <c r="QMC3" s="20"/>
      <c r="QMD3" s="20"/>
      <c r="QME3" s="20"/>
      <c r="QMF3" s="20"/>
      <c r="QMG3" s="20"/>
      <c r="QMH3" s="20"/>
      <c r="QMI3" s="20"/>
      <c r="QMJ3" s="20"/>
      <c r="QMK3" s="20"/>
      <c r="QML3" s="20"/>
      <c r="QMM3" s="20"/>
      <c r="QMN3" s="20"/>
      <c r="QMO3" s="20"/>
      <c r="QMP3" s="20"/>
      <c r="QMQ3" s="20"/>
      <c r="QMR3" s="20"/>
      <c r="QMS3" s="20"/>
      <c r="QMT3" s="20"/>
      <c r="QMU3" s="20"/>
      <c r="QMV3" s="20"/>
      <c r="QMW3" s="20"/>
      <c r="QMX3" s="20"/>
      <c r="QMY3" s="20"/>
      <c r="QMZ3" s="20"/>
      <c r="QNA3" s="20"/>
      <c r="QNB3" s="20"/>
      <c r="QNC3" s="20"/>
      <c r="QND3" s="20"/>
      <c r="QNE3" s="20"/>
      <c r="QNF3" s="20"/>
      <c r="QNG3" s="20"/>
      <c r="QNH3" s="20"/>
      <c r="QNI3" s="20"/>
      <c r="QNJ3" s="20"/>
      <c r="QNK3" s="20"/>
      <c r="QNL3" s="20"/>
      <c r="QNM3" s="20"/>
      <c r="QNN3" s="20"/>
      <c r="QNO3" s="20"/>
      <c r="QNP3" s="20"/>
      <c r="QNQ3" s="20"/>
      <c r="QNR3" s="20"/>
      <c r="QNS3" s="20"/>
      <c r="QNT3" s="20"/>
      <c r="QNU3" s="20"/>
      <c r="QNV3" s="20"/>
      <c r="QNW3" s="20"/>
      <c r="QNX3" s="20"/>
      <c r="QNY3" s="20"/>
      <c r="QNZ3" s="20"/>
      <c r="QOA3" s="20"/>
      <c r="QOB3" s="20"/>
      <c r="QOC3" s="20"/>
      <c r="QOD3" s="20"/>
      <c r="QOE3" s="20"/>
      <c r="QOF3" s="20"/>
      <c r="QOG3" s="20"/>
      <c r="QOH3" s="20"/>
      <c r="QOI3" s="20"/>
      <c r="QOJ3" s="20"/>
      <c r="QOK3" s="20"/>
      <c r="QOL3" s="20"/>
      <c r="QOM3" s="20"/>
      <c r="QON3" s="20"/>
      <c r="QOO3" s="20"/>
      <c r="QOP3" s="20"/>
      <c r="QOQ3" s="20"/>
      <c r="QOR3" s="20"/>
      <c r="QOS3" s="20"/>
      <c r="QOT3" s="20"/>
      <c r="QOU3" s="20"/>
      <c r="QOV3" s="20"/>
      <c r="QOW3" s="20"/>
      <c r="QOX3" s="20"/>
      <c r="QOY3" s="20"/>
      <c r="QOZ3" s="20"/>
      <c r="QPA3" s="20"/>
      <c r="QPB3" s="20"/>
      <c r="QPC3" s="20"/>
      <c r="QPD3" s="20"/>
      <c r="QPE3" s="20"/>
      <c r="QPF3" s="20"/>
      <c r="QPG3" s="20"/>
      <c r="QPH3" s="20"/>
      <c r="QPI3" s="20"/>
      <c r="QPJ3" s="20"/>
      <c r="QPK3" s="20"/>
      <c r="QPL3" s="20"/>
      <c r="QPM3" s="20"/>
      <c r="QPN3" s="20"/>
      <c r="QPO3" s="20"/>
      <c r="QPP3" s="20"/>
      <c r="QPQ3" s="20"/>
      <c r="QPR3" s="20"/>
      <c r="QPS3" s="20"/>
      <c r="QPT3" s="20"/>
      <c r="QPU3" s="20"/>
      <c r="QPV3" s="20"/>
      <c r="QPW3" s="20"/>
      <c r="QPX3" s="20"/>
      <c r="QPY3" s="20"/>
      <c r="QPZ3" s="20"/>
      <c r="QQA3" s="20"/>
      <c r="QQB3" s="20"/>
      <c r="QQC3" s="20"/>
      <c r="QQD3" s="20"/>
      <c r="QQE3" s="20"/>
      <c r="QQF3" s="20"/>
      <c r="QQG3" s="20"/>
      <c r="QQH3" s="20"/>
      <c r="QQI3" s="20"/>
      <c r="QQJ3" s="20"/>
      <c r="QQK3" s="20"/>
      <c r="QQL3" s="20"/>
      <c r="QQM3" s="20"/>
      <c r="QQN3" s="20"/>
      <c r="QQO3" s="20"/>
      <c r="QQP3" s="20"/>
      <c r="QQQ3" s="20"/>
      <c r="QQR3" s="20"/>
      <c r="QQS3" s="20"/>
      <c r="QQT3" s="20"/>
      <c r="QQU3" s="20"/>
      <c r="QQV3" s="20"/>
      <c r="QQW3" s="20"/>
      <c r="QQX3" s="20"/>
      <c r="QQY3" s="20"/>
      <c r="QQZ3" s="20"/>
      <c r="QRA3" s="20"/>
      <c r="QRB3" s="20"/>
      <c r="QRC3" s="20"/>
      <c r="QRD3" s="20"/>
      <c r="QRE3" s="20"/>
      <c r="QRF3" s="20"/>
      <c r="QRG3" s="20"/>
      <c r="QRH3" s="20"/>
      <c r="QRI3" s="20"/>
      <c r="QRJ3" s="20"/>
      <c r="QRK3" s="20"/>
      <c r="QRL3" s="20"/>
      <c r="QRM3" s="20"/>
      <c r="QRN3" s="20"/>
      <c r="QRO3" s="20"/>
      <c r="QRP3" s="20"/>
      <c r="QRQ3" s="20"/>
      <c r="QRR3" s="20"/>
      <c r="QRS3" s="20"/>
      <c r="QRT3" s="20"/>
      <c r="QRU3" s="20"/>
      <c r="QRV3" s="20"/>
      <c r="QRW3" s="20"/>
      <c r="QRX3" s="20"/>
      <c r="QRY3" s="20"/>
      <c r="QRZ3" s="20"/>
      <c r="QSA3" s="20"/>
      <c r="QSB3" s="20"/>
      <c r="QSC3" s="20"/>
      <c r="QSD3" s="20"/>
      <c r="QSE3" s="20"/>
      <c r="QSF3" s="20"/>
      <c r="QSG3" s="20"/>
      <c r="QSH3" s="20"/>
      <c r="QSI3" s="20"/>
      <c r="QSJ3" s="20"/>
      <c r="QSK3" s="20"/>
      <c r="QSL3" s="20"/>
      <c r="QSM3" s="20"/>
      <c r="QSN3" s="20"/>
      <c r="QSO3" s="20"/>
      <c r="QSP3" s="20"/>
      <c r="QSQ3" s="20"/>
      <c r="QSR3" s="20"/>
      <c r="QSS3" s="20"/>
      <c r="QST3" s="20"/>
      <c r="QSU3" s="20"/>
      <c r="QSV3" s="20"/>
      <c r="QSW3" s="20"/>
      <c r="QSX3" s="20"/>
      <c r="QSY3" s="20"/>
      <c r="QSZ3" s="20"/>
      <c r="QTA3" s="20"/>
      <c r="QTB3" s="20"/>
      <c r="QTC3" s="20"/>
      <c r="QTD3" s="20"/>
      <c r="QTE3" s="20"/>
      <c r="QTF3" s="20"/>
      <c r="QTG3" s="20"/>
      <c r="QTH3" s="20"/>
      <c r="QTI3" s="20"/>
      <c r="QTJ3" s="20"/>
      <c r="QTK3" s="20"/>
      <c r="QTL3" s="20"/>
      <c r="QTM3" s="20"/>
      <c r="QTN3" s="20"/>
      <c r="QTO3" s="20"/>
      <c r="QTP3" s="20"/>
      <c r="QTQ3" s="20"/>
      <c r="QTR3" s="20"/>
      <c r="QTS3" s="20"/>
      <c r="QTT3" s="20"/>
      <c r="QTU3" s="20"/>
      <c r="QTV3" s="20"/>
      <c r="QTW3" s="20"/>
      <c r="QTX3" s="20"/>
      <c r="QTY3" s="20"/>
      <c r="QTZ3" s="20"/>
      <c r="QUA3" s="20"/>
      <c r="QUB3" s="20"/>
      <c r="QUC3" s="20"/>
      <c r="QUD3" s="20"/>
      <c r="QUE3" s="20"/>
      <c r="QUF3" s="20"/>
      <c r="QUG3" s="20"/>
      <c r="QUH3" s="20"/>
      <c r="QUI3" s="20"/>
      <c r="QUJ3" s="20"/>
      <c r="QUK3" s="20"/>
      <c r="QUL3" s="20"/>
      <c r="QUM3" s="20"/>
      <c r="QUN3" s="20"/>
      <c r="QUO3" s="20"/>
      <c r="QUP3" s="20"/>
      <c r="QUQ3" s="20"/>
      <c r="QUR3" s="20"/>
      <c r="QUS3" s="20"/>
      <c r="QUT3" s="20"/>
      <c r="QUU3" s="20"/>
      <c r="QUV3" s="20"/>
      <c r="QUW3" s="20"/>
      <c r="QUX3" s="20"/>
      <c r="QUY3" s="20"/>
      <c r="QUZ3" s="20"/>
      <c r="QVA3" s="20"/>
      <c r="QVB3" s="20"/>
      <c r="QVC3" s="20"/>
      <c r="QVD3" s="20"/>
      <c r="QVE3" s="20"/>
      <c r="QVF3" s="20"/>
      <c r="QVG3" s="20"/>
      <c r="QVH3" s="20"/>
      <c r="QVI3" s="20"/>
      <c r="QVJ3" s="20"/>
      <c r="QVK3" s="20"/>
      <c r="QVL3" s="20"/>
      <c r="QVM3" s="20"/>
      <c r="QVN3" s="20"/>
      <c r="QVO3" s="20"/>
      <c r="QVP3" s="20"/>
      <c r="QVQ3" s="20"/>
      <c r="QVR3" s="20"/>
      <c r="QVS3" s="20"/>
      <c r="QVT3" s="20"/>
      <c r="QVU3" s="20"/>
      <c r="QVV3" s="20"/>
      <c r="QVW3" s="20"/>
      <c r="QVX3" s="20"/>
      <c r="QVY3" s="20"/>
      <c r="QVZ3" s="20"/>
      <c r="QWA3" s="20"/>
      <c r="QWB3" s="20"/>
      <c r="QWC3" s="20"/>
      <c r="QWD3" s="20"/>
      <c r="QWE3" s="20"/>
      <c r="QWF3" s="20"/>
      <c r="QWG3" s="20"/>
      <c r="QWH3" s="20"/>
      <c r="QWI3" s="20"/>
      <c r="QWJ3" s="20"/>
      <c r="QWK3" s="20"/>
      <c r="QWL3" s="20"/>
      <c r="QWM3" s="20"/>
      <c r="QWN3" s="20"/>
      <c r="QWO3" s="20"/>
      <c r="QWP3" s="20"/>
      <c r="QWQ3" s="20"/>
      <c r="QWR3" s="20"/>
      <c r="QWS3" s="20"/>
      <c r="QWT3" s="20"/>
      <c r="QWU3" s="20"/>
      <c r="QWV3" s="20"/>
      <c r="QWW3" s="20"/>
      <c r="QWX3" s="20"/>
      <c r="QWY3" s="20"/>
      <c r="QWZ3" s="20"/>
      <c r="QXA3" s="20"/>
      <c r="QXB3" s="20"/>
      <c r="QXC3" s="20"/>
      <c r="QXD3" s="20"/>
      <c r="QXE3" s="20"/>
      <c r="QXF3" s="20"/>
      <c r="QXG3" s="20"/>
      <c r="QXH3" s="20"/>
      <c r="QXI3" s="20"/>
      <c r="QXJ3" s="20"/>
      <c r="QXK3" s="20"/>
      <c r="QXL3" s="20"/>
      <c r="QXM3" s="20"/>
      <c r="QXN3" s="20"/>
      <c r="QXO3" s="20"/>
      <c r="QXP3" s="20"/>
      <c r="QXQ3" s="20"/>
      <c r="QXR3" s="20"/>
      <c r="QXS3" s="20"/>
      <c r="QXT3" s="20"/>
      <c r="QXU3" s="20"/>
      <c r="QXV3" s="20"/>
      <c r="QXW3" s="20"/>
      <c r="QXX3" s="20"/>
      <c r="QXY3" s="20"/>
      <c r="QXZ3" s="20"/>
      <c r="QYA3" s="20"/>
      <c r="QYB3" s="20"/>
      <c r="QYC3" s="20"/>
      <c r="QYD3" s="20"/>
      <c r="QYE3" s="20"/>
      <c r="QYF3" s="20"/>
      <c r="QYG3" s="20"/>
      <c r="QYH3" s="20"/>
      <c r="QYI3" s="20"/>
      <c r="QYJ3" s="20"/>
      <c r="QYK3" s="20"/>
      <c r="QYL3" s="20"/>
      <c r="QYM3" s="20"/>
      <c r="QYN3" s="20"/>
      <c r="QYO3" s="20"/>
      <c r="QYP3" s="20"/>
      <c r="QYQ3" s="20"/>
      <c r="QYR3" s="20"/>
      <c r="QYS3" s="20"/>
      <c r="QYT3" s="20"/>
      <c r="QYU3" s="20"/>
      <c r="QYV3" s="20"/>
      <c r="QYW3" s="20"/>
      <c r="QYX3" s="20"/>
      <c r="QYY3" s="20"/>
      <c r="QYZ3" s="20"/>
      <c r="QZA3" s="20"/>
      <c r="QZB3" s="20"/>
      <c r="QZC3" s="20"/>
      <c r="QZD3" s="20"/>
      <c r="QZE3" s="20"/>
      <c r="QZF3" s="20"/>
      <c r="QZG3" s="20"/>
      <c r="QZH3" s="20"/>
      <c r="QZI3" s="20"/>
      <c r="QZJ3" s="20"/>
      <c r="QZK3" s="20"/>
      <c r="QZL3" s="20"/>
      <c r="QZM3" s="20"/>
      <c r="QZN3" s="20"/>
      <c r="QZO3" s="20"/>
      <c r="QZP3" s="20"/>
      <c r="QZQ3" s="20"/>
      <c r="QZR3" s="20"/>
      <c r="QZS3" s="20"/>
      <c r="QZT3" s="20"/>
      <c r="QZU3" s="20"/>
      <c r="QZV3" s="20"/>
      <c r="QZW3" s="20"/>
      <c r="QZX3" s="20"/>
      <c r="QZY3" s="20"/>
      <c r="QZZ3" s="20"/>
      <c r="RAA3" s="20"/>
      <c r="RAB3" s="20"/>
      <c r="RAC3" s="20"/>
      <c r="RAD3" s="20"/>
      <c r="RAE3" s="20"/>
      <c r="RAF3" s="20"/>
      <c r="RAG3" s="20"/>
      <c r="RAH3" s="20"/>
      <c r="RAI3" s="20"/>
      <c r="RAJ3" s="20"/>
      <c r="RAK3" s="20"/>
      <c r="RAL3" s="20"/>
      <c r="RAM3" s="20"/>
      <c r="RAN3" s="20"/>
      <c r="RAO3" s="20"/>
      <c r="RAP3" s="20"/>
      <c r="RAQ3" s="20"/>
      <c r="RAR3" s="20"/>
      <c r="RAS3" s="20"/>
      <c r="RAT3" s="20"/>
      <c r="RAU3" s="20"/>
      <c r="RAV3" s="20"/>
      <c r="RAW3" s="20"/>
      <c r="RAX3" s="20"/>
      <c r="RAY3" s="20"/>
      <c r="RAZ3" s="20"/>
      <c r="RBA3" s="20"/>
      <c r="RBB3" s="20"/>
      <c r="RBC3" s="20"/>
      <c r="RBD3" s="20"/>
      <c r="RBE3" s="20"/>
      <c r="RBF3" s="20"/>
      <c r="RBG3" s="20"/>
      <c r="RBH3" s="20"/>
      <c r="RBI3" s="20"/>
      <c r="RBJ3" s="20"/>
      <c r="RBK3" s="20"/>
      <c r="RBL3" s="20"/>
      <c r="RBM3" s="20"/>
      <c r="RBN3" s="20"/>
      <c r="RBO3" s="20"/>
      <c r="RBP3" s="20"/>
      <c r="RBQ3" s="20"/>
      <c r="RBR3" s="20"/>
      <c r="RBS3" s="20"/>
      <c r="RBT3" s="20"/>
      <c r="RBU3" s="20"/>
      <c r="RBV3" s="20"/>
      <c r="RBW3" s="20"/>
      <c r="RBX3" s="20"/>
      <c r="RBY3" s="20"/>
      <c r="RBZ3" s="20"/>
      <c r="RCA3" s="20"/>
      <c r="RCB3" s="20"/>
      <c r="RCC3" s="20"/>
      <c r="RCD3" s="20"/>
      <c r="RCE3" s="20"/>
      <c r="RCF3" s="20"/>
      <c r="RCG3" s="20"/>
      <c r="RCH3" s="20"/>
      <c r="RCI3" s="20"/>
      <c r="RCJ3" s="20"/>
      <c r="RCK3" s="20"/>
      <c r="RCL3" s="20"/>
      <c r="RCM3" s="20"/>
      <c r="RCN3" s="20"/>
      <c r="RCO3" s="20"/>
      <c r="RCP3" s="20"/>
      <c r="RCQ3" s="20"/>
      <c r="RCR3" s="20"/>
      <c r="RCS3" s="20"/>
      <c r="RCT3" s="20"/>
      <c r="RCU3" s="20"/>
      <c r="RCV3" s="20"/>
      <c r="RCW3" s="20"/>
      <c r="RCX3" s="20"/>
      <c r="RCY3" s="20"/>
      <c r="RCZ3" s="20"/>
      <c r="RDA3" s="20"/>
      <c r="RDB3" s="20"/>
      <c r="RDC3" s="20"/>
      <c r="RDD3" s="20"/>
      <c r="RDE3" s="20"/>
      <c r="RDF3" s="20"/>
      <c r="RDG3" s="20"/>
      <c r="RDH3" s="20"/>
      <c r="RDI3" s="20"/>
      <c r="RDJ3" s="20"/>
      <c r="RDK3" s="20"/>
      <c r="RDL3" s="20"/>
      <c r="RDM3" s="20"/>
      <c r="RDN3" s="20"/>
      <c r="RDO3" s="20"/>
      <c r="RDP3" s="20"/>
      <c r="RDQ3" s="20"/>
      <c r="RDR3" s="20"/>
      <c r="RDS3" s="20"/>
      <c r="RDT3" s="20"/>
      <c r="RDU3" s="20"/>
      <c r="RDV3" s="20"/>
      <c r="RDW3" s="20"/>
      <c r="RDX3" s="20"/>
      <c r="RDY3" s="20"/>
      <c r="RDZ3" s="20"/>
      <c r="REA3" s="20"/>
      <c r="REB3" s="20"/>
      <c r="REC3" s="20"/>
      <c r="RED3" s="20"/>
      <c r="REE3" s="20"/>
      <c r="REF3" s="20"/>
      <c r="REG3" s="20"/>
      <c r="REH3" s="20"/>
      <c r="REI3" s="20"/>
      <c r="REJ3" s="20"/>
      <c r="REK3" s="20"/>
      <c r="REL3" s="20"/>
      <c r="REM3" s="20"/>
      <c r="REN3" s="20"/>
      <c r="REO3" s="20"/>
      <c r="REP3" s="20"/>
      <c r="REQ3" s="20"/>
      <c r="RER3" s="20"/>
      <c r="RES3" s="20"/>
      <c r="RET3" s="20"/>
      <c r="REU3" s="20"/>
      <c r="REV3" s="20"/>
      <c r="REW3" s="20"/>
      <c r="REX3" s="20"/>
      <c r="REY3" s="20"/>
      <c r="REZ3" s="20"/>
      <c r="RFA3" s="20"/>
      <c r="RFB3" s="20"/>
      <c r="RFC3" s="20"/>
      <c r="RFD3" s="20"/>
      <c r="RFE3" s="20"/>
      <c r="RFF3" s="20"/>
      <c r="RFG3" s="20"/>
      <c r="RFH3" s="20"/>
      <c r="RFI3" s="20"/>
      <c r="RFJ3" s="20"/>
      <c r="RFK3" s="20"/>
      <c r="RFL3" s="20"/>
      <c r="RFM3" s="20"/>
      <c r="RFN3" s="20"/>
      <c r="RFO3" s="20"/>
      <c r="RFP3" s="20"/>
      <c r="RFQ3" s="20"/>
      <c r="RFR3" s="20"/>
      <c r="RFS3" s="20"/>
      <c r="RFT3" s="20"/>
      <c r="RFU3" s="20"/>
      <c r="RFV3" s="20"/>
      <c r="RFW3" s="20"/>
      <c r="RFX3" s="20"/>
      <c r="RFY3" s="20"/>
      <c r="RFZ3" s="20"/>
      <c r="RGA3" s="20"/>
      <c r="RGB3" s="20"/>
      <c r="RGC3" s="20"/>
      <c r="RGD3" s="20"/>
      <c r="RGE3" s="20"/>
      <c r="RGF3" s="20"/>
      <c r="RGG3" s="20"/>
      <c r="RGH3" s="20"/>
      <c r="RGI3" s="20"/>
      <c r="RGJ3" s="20"/>
      <c r="RGK3" s="20"/>
      <c r="RGL3" s="20"/>
      <c r="RGM3" s="20"/>
      <c r="RGN3" s="20"/>
      <c r="RGO3" s="20"/>
      <c r="RGP3" s="20"/>
      <c r="RGQ3" s="20"/>
      <c r="RGR3" s="20"/>
      <c r="RGS3" s="20"/>
      <c r="RGT3" s="20"/>
      <c r="RGU3" s="20"/>
      <c r="RGV3" s="20"/>
      <c r="RGW3" s="20"/>
      <c r="RGX3" s="20"/>
      <c r="RGY3" s="20"/>
      <c r="RGZ3" s="20"/>
      <c r="RHA3" s="20"/>
      <c r="RHB3" s="20"/>
      <c r="RHC3" s="20"/>
      <c r="RHD3" s="20"/>
      <c r="RHE3" s="20"/>
      <c r="RHF3" s="20"/>
      <c r="RHG3" s="20"/>
      <c r="RHH3" s="20"/>
      <c r="RHI3" s="20"/>
      <c r="RHJ3" s="20"/>
      <c r="RHK3" s="20"/>
      <c r="RHL3" s="20"/>
      <c r="RHM3" s="20"/>
      <c r="RHN3" s="20"/>
      <c r="RHO3" s="20"/>
      <c r="RHP3" s="20"/>
      <c r="RHQ3" s="20"/>
      <c r="RHR3" s="20"/>
      <c r="RHS3" s="20"/>
      <c r="RHT3" s="20"/>
      <c r="RHU3" s="20"/>
      <c r="RHV3" s="20"/>
      <c r="RHW3" s="20"/>
      <c r="RHX3" s="20"/>
      <c r="RHY3" s="20"/>
      <c r="RHZ3" s="20"/>
      <c r="RIA3" s="20"/>
      <c r="RIB3" s="20"/>
      <c r="RIC3" s="20"/>
      <c r="RID3" s="20"/>
      <c r="RIE3" s="20"/>
      <c r="RIF3" s="20"/>
      <c r="RIG3" s="20"/>
      <c r="RIH3" s="20"/>
      <c r="RII3" s="20"/>
      <c r="RIJ3" s="20"/>
      <c r="RIK3" s="20"/>
      <c r="RIL3" s="20"/>
      <c r="RIM3" s="20"/>
      <c r="RIN3" s="20"/>
      <c r="RIO3" s="20"/>
      <c r="RIP3" s="20"/>
      <c r="RIQ3" s="20"/>
      <c r="RIR3" s="20"/>
      <c r="RIS3" s="20"/>
      <c r="RIT3" s="20"/>
      <c r="RIU3" s="20"/>
      <c r="RIV3" s="20"/>
      <c r="RIW3" s="20"/>
      <c r="RIX3" s="20"/>
      <c r="RIY3" s="20"/>
      <c r="RIZ3" s="20"/>
      <c r="RJA3" s="20"/>
      <c r="RJB3" s="20"/>
      <c r="RJC3" s="20"/>
      <c r="RJD3" s="20"/>
      <c r="RJE3" s="20"/>
      <c r="RJF3" s="20"/>
      <c r="RJG3" s="20"/>
      <c r="RJH3" s="20"/>
      <c r="RJI3" s="20"/>
      <c r="RJJ3" s="20"/>
      <c r="RJK3" s="20"/>
      <c r="RJL3" s="20"/>
      <c r="RJM3" s="20"/>
      <c r="RJN3" s="20"/>
      <c r="RJO3" s="20"/>
      <c r="RJP3" s="20"/>
      <c r="RJQ3" s="20"/>
      <c r="RJR3" s="20"/>
      <c r="RJS3" s="20"/>
      <c r="RJT3" s="20"/>
      <c r="RJU3" s="20"/>
      <c r="RJV3" s="20"/>
      <c r="RJW3" s="20"/>
      <c r="RJX3" s="20"/>
      <c r="RJY3" s="20"/>
      <c r="RJZ3" s="20"/>
      <c r="RKA3" s="20"/>
      <c r="RKB3" s="20"/>
      <c r="RKC3" s="20"/>
      <c r="RKD3" s="20"/>
      <c r="RKE3" s="20"/>
      <c r="RKF3" s="20"/>
      <c r="RKG3" s="20"/>
      <c r="RKH3" s="20"/>
      <c r="RKI3" s="20"/>
      <c r="RKJ3" s="20"/>
      <c r="RKK3" s="20"/>
      <c r="RKL3" s="20"/>
      <c r="RKM3" s="20"/>
      <c r="RKN3" s="20"/>
      <c r="RKO3" s="20"/>
      <c r="RKP3" s="20"/>
      <c r="RKQ3" s="20"/>
      <c r="RKR3" s="20"/>
      <c r="RKS3" s="20"/>
      <c r="RKT3" s="20"/>
      <c r="RKU3" s="20"/>
      <c r="RKV3" s="20"/>
      <c r="RKW3" s="20"/>
      <c r="RKX3" s="20"/>
      <c r="RKY3" s="20"/>
      <c r="RKZ3" s="20"/>
      <c r="RLA3" s="20"/>
      <c r="RLB3" s="20"/>
      <c r="RLC3" s="20"/>
      <c r="RLD3" s="20"/>
      <c r="RLE3" s="20"/>
      <c r="RLF3" s="20"/>
      <c r="RLG3" s="20"/>
      <c r="RLH3" s="20"/>
      <c r="RLI3" s="20"/>
      <c r="RLJ3" s="20"/>
      <c r="RLK3" s="20"/>
      <c r="RLL3" s="20"/>
      <c r="RLM3" s="20"/>
      <c r="RLN3" s="20"/>
      <c r="RLO3" s="20"/>
      <c r="RLP3" s="20"/>
      <c r="RLQ3" s="20"/>
      <c r="RLR3" s="20"/>
      <c r="RLS3" s="20"/>
      <c r="RLT3" s="20"/>
      <c r="RLU3" s="20"/>
      <c r="RLV3" s="20"/>
      <c r="RLW3" s="20"/>
      <c r="RLX3" s="20"/>
      <c r="RLY3" s="20"/>
      <c r="RLZ3" s="20"/>
      <c r="RMA3" s="20"/>
      <c r="RMB3" s="20"/>
      <c r="RMC3" s="20"/>
      <c r="RMD3" s="20"/>
      <c r="RME3" s="20"/>
      <c r="RMF3" s="20"/>
      <c r="RMG3" s="20"/>
      <c r="RMH3" s="20"/>
      <c r="RMI3" s="20"/>
      <c r="RMJ3" s="20"/>
      <c r="RMK3" s="20"/>
      <c r="RML3" s="20"/>
      <c r="RMM3" s="20"/>
      <c r="RMN3" s="20"/>
      <c r="RMO3" s="20"/>
      <c r="RMP3" s="20"/>
      <c r="RMQ3" s="20"/>
      <c r="RMR3" s="20"/>
      <c r="RMS3" s="20"/>
      <c r="RMT3" s="20"/>
      <c r="RMU3" s="20"/>
      <c r="RMV3" s="20"/>
      <c r="RMW3" s="20"/>
      <c r="RMX3" s="20"/>
      <c r="RMY3" s="20"/>
      <c r="RMZ3" s="20"/>
      <c r="RNA3" s="20"/>
      <c r="RNB3" s="20"/>
      <c r="RNC3" s="20"/>
      <c r="RND3" s="20"/>
      <c r="RNE3" s="20"/>
      <c r="RNF3" s="20"/>
      <c r="RNG3" s="20"/>
      <c r="RNH3" s="20"/>
      <c r="RNI3" s="20"/>
      <c r="RNJ3" s="20"/>
      <c r="RNK3" s="20"/>
      <c r="RNL3" s="20"/>
      <c r="RNM3" s="20"/>
      <c r="RNN3" s="20"/>
      <c r="RNO3" s="20"/>
      <c r="RNP3" s="20"/>
      <c r="RNQ3" s="20"/>
      <c r="RNR3" s="20"/>
      <c r="RNS3" s="20"/>
      <c r="RNT3" s="20"/>
      <c r="RNU3" s="20"/>
      <c r="RNV3" s="20"/>
      <c r="RNW3" s="20"/>
      <c r="RNX3" s="20"/>
      <c r="RNY3" s="20"/>
      <c r="RNZ3" s="20"/>
      <c r="ROA3" s="20"/>
      <c r="ROB3" s="20"/>
      <c r="ROC3" s="20"/>
      <c r="ROD3" s="20"/>
      <c r="ROE3" s="20"/>
      <c r="ROF3" s="20"/>
      <c r="ROG3" s="20"/>
      <c r="ROH3" s="20"/>
      <c r="ROI3" s="20"/>
      <c r="ROJ3" s="20"/>
      <c r="ROK3" s="20"/>
      <c r="ROL3" s="20"/>
      <c r="ROM3" s="20"/>
      <c r="RON3" s="20"/>
      <c r="ROO3" s="20"/>
      <c r="ROP3" s="20"/>
      <c r="ROQ3" s="20"/>
      <c r="ROR3" s="20"/>
      <c r="ROS3" s="20"/>
      <c r="ROT3" s="20"/>
      <c r="ROU3" s="20"/>
      <c r="ROV3" s="20"/>
      <c r="ROW3" s="20"/>
      <c r="ROX3" s="20"/>
      <c r="ROY3" s="20"/>
      <c r="ROZ3" s="20"/>
      <c r="RPA3" s="20"/>
      <c r="RPB3" s="20"/>
      <c r="RPC3" s="20"/>
      <c r="RPD3" s="20"/>
      <c r="RPE3" s="20"/>
      <c r="RPF3" s="20"/>
      <c r="RPG3" s="20"/>
      <c r="RPH3" s="20"/>
      <c r="RPI3" s="20"/>
      <c r="RPJ3" s="20"/>
      <c r="RPK3" s="20"/>
      <c r="RPL3" s="20"/>
      <c r="RPM3" s="20"/>
      <c r="RPN3" s="20"/>
      <c r="RPO3" s="20"/>
      <c r="RPP3" s="20"/>
      <c r="RPQ3" s="20"/>
      <c r="RPR3" s="20"/>
      <c r="RPS3" s="20"/>
      <c r="RPT3" s="20"/>
      <c r="RPU3" s="20"/>
      <c r="RPV3" s="20"/>
      <c r="RPW3" s="20"/>
      <c r="RPX3" s="20"/>
      <c r="RPY3" s="20"/>
      <c r="RPZ3" s="20"/>
      <c r="RQA3" s="20"/>
      <c r="RQB3" s="20"/>
      <c r="RQC3" s="20"/>
      <c r="RQD3" s="20"/>
      <c r="RQE3" s="20"/>
      <c r="RQF3" s="20"/>
      <c r="RQG3" s="20"/>
      <c r="RQH3" s="20"/>
      <c r="RQI3" s="20"/>
      <c r="RQJ3" s="20"/>
      <c r="RQK3" s="20"/>
      <c r="RQL3" s="20"/>
      <c r="RQM3" s="20"/>
      <c r="RQN3" s="20"/>
      <c r="RQO3" s="20"/>
      <c r="RQP3" s="20"/>
      <c r="RQQ3" s="20"/>
      <c r="RQR3" s="20"/>
      <c r="RQS3" s="20"/>
      <c r="RQT3" s="20"/>
      <c r="RQU3" s="20"/>
      <c r="RQV3" s="20"/>
      <c r="RQW3" s="20"/>
      <c r="RQX3" s="20"/>
      <c r="RQY3" s="20"/>
      <c r="RQZ3" s="20"/>
      <c r="RRA3" s="20"/>
      <c r="RRB3" s="20"/>
      <c r="RRC3" s="20"/>
      <c r="RRD3" s="20"/>
      <c r="RRE3" s="20"/>
      <c r="RRF3" s="20"/>
      <c r="RRG3" s="20"/>
      <c r="RRH3" s="20"/>
      <c r="RRI3" s="20"/>
      <c r="RRJ3" s="20"/>
      <c r="RRK3" s="20"/>
      <c r="RRL3" s="20"/>
      <c r="RRM3" s="20"/>
      <c r="RRN3" s="20"/>
      <c r="RRO3" s="20"/>
      <c r="RRP3" s="20"/>
      <c r="RRQ3" s="20"/>
      <c r="RRR3" s="20"/>
      <c r="RRS3" s="20"/>
      <c r="RRT3" s="20"/>
      <c r="RRU3" s="20"/>
      <c r="RRV3" s="20"/>
      <c r="RRW3" s="20"/>
      <c r="RRX3" s="20"/>
      <c r="RRY3" s="20"/>
      <c r="RRZ3" s="20"/>
      <c r="RSA3" s="20"/>
      <c r="RSB3" s="20"/>
      <c r="RSC3" s="20"/>
      <c r="RSD3" s="20"/>
      <c r="RSE3" s="20"/>
      <c r="RSF3" s="20"/>
      <c r="RSG3" s="20"/>
      <c r="RSH3" s="20"/>
      <c r="RSI3" s="20"/>
      <c r="RSJ3" s="20"/>
      <c r="RSK3" s="20"/>
      <c r="RSL3" s="20"/>
      <c r="RSM3" s="20"/>
      <c r="RSN3" s="20"/>
      <c r="RSO3" s="20"/>
      <c r="RSP3" s="20"/>
      <c r="RSQ3" s="20"/>
      <c r="RSR3" s="20"/>
      <c r="RSS3" s="20"/>
      <c r="RST3" s="20"/>
      <c r="RSU3" s="20"/>
      <c r="RSV3" s="20"/>
      <c r="RSW3" s="20"/>
      <c r="RSX3" s="20"/>
      <c r="RSY3" s="20"/>
      <c r="RSZ3" s="20"/>
      <c r="RTA3" s="20"/>
      <c r="RTB3" s="20"/>
      <c r="RTC3" s="20"/>
      <c r="RTD3" s="20"/>
      <c r="RTE3" s="20"/>
      <c r="RTF3" s="20"/>
      <c r="RTG3" s="20"/>
      <c r="RTH3" s="20"/>
      <c r="RTI3" s="20"/>
      <c r="RTJ3" s="20"/>
      <c r="RTK3" s="20"/>
      <c r="RTL3" s="20"/>
      <c r="RTM3" s="20"/>
      <c r="RTN3" s="20"/>
      <c r="RTO3" s="20"/>
      <c r="RTP3" s="20"/>
      <c r="RTQ3" s="20"/>
      <c r="RTR3" s="20"/>
      <c r="RTS3" s="20"/>
      <c r="RTT3" s="20"/>
      <c r="RTU3" s="20"/>
      <c r="RTV3" s="20"/>
      <c r="RTW3" s="20"/>
      <c r="RTX3" s="20"/>
      <c r="RTY3" s="20"/>
      <c r="RTZ3" s="20"/>
      <c r="RUA3" s="20"/>
      <c r="RUB3" s="20"/>
      <c r="RUC3" s="20"/>
      <c r="RUD3" s="20"/>
      <c r="RUE3" s="20"/>
      <c r="RUF3" s="20"/>
      <c r="RUG3" s="20"/>
      <c r="RUH3" s="20"/>
      <c r="RUI3" s="20"/>
      <c r="RUJ3" s="20"/>
      <c r="RUK3" s="20"/>
      <c r="RUL3" s="20"/>
      <c r="RUM3" s="20"/>
      <c r="RUN3" s="20"/>
      <c r="RUO3" s="20"/>
      <c r="RUP3" s="20"/>
      <c r="RUQ3" s="20"/>
      <c r="RUR3" s="20"/>
      <c r="RUS3" s="20"/>
      <c r="RUT3" s="20"/>
      <c r="RUU3" s="20"/>
      <c r="RUV3" s="20"/>
      <c r="RUW3" s="20"/>
      <c r="RUX3" s="20"/>
      <c r="RUY3" s="20"/>
      <c r="RUZ3" s="20"/>
      <c r="RVA3" s="20"/>
      <c r="RVB3" s="20"/>
      <c r="RVC3" s="20"/>
      <c r="RVD3" s="20"/>
      <c r="RVE3" s="20"/>
      <c r="RVF3" s="20"/>
      <c r="RVG3" s="20"/>
      <c r="RVH3" s="20"/>
      <c r="RVI3" s="20"/>
      <c r="RVJ3" s="20"/>
      <c r="RVK3" s="20"/>
      <c r="RVL3" s="20"/>
      <c r="RVM3" s="20"/>
      <c r="RVN3" s="20"/>
      <c r="RVO3" s="20"/>
      <c r="RVP3" s="20"/>
      <c r="RVQ3" s="20"/>
      <c r="RVR3" s="20"/>
      <c r="RVS3" s="20"/>
      <c r="RVT3" s="20"/>
      <c r="RVU3" s="20"/>
      <c r="RVV3" s="20"/>
      <c r="RVW3" s="20"/>
      <c r="RVX3" s="20"/>
      <c r="RVY3" s="20"/>
      <c r="RVZ3" s="20"/>
      <c r="RWA3" s="20"/>
      <c r="RWB3" s="20"/>
      <c r="RWC3" s="20"/>
      <c r="RWD3" s="20"/>
      <c r="RWE3" s="20"/>
      <c r="RWF3" s="20"/>
      <c r="RWG3" s="20"/>
      <c r="RWH3" s="20"/>
      <c r="RWI3" s="20"/>
      <c r="RWJ3" s="20"/>
      <c r="RWK3" s="20"/>
      <c r="RWL3" s="20"/>
      <c r="RWM3" s="20"/>
      <c r="RWN3" s="20"/>
      <c r="RWO3" s="20"/>
      <c r="RWP3" s="20"/>
      <c r="RWQ3" s="20"/>
      <c r="RWR3" s="20"/>
      <c r="RWS3" s="20"/>
      <c r="RWT3" s="20"/>
      <c r="RWU3" s="20"/>
      <c r="RWV3" s="20"/>
      <c r="RWW3" s="20"/>
      <c r="RWX3" s="20"/>
      <c r="RWY3" s="20"/>
      <c r="RWZ3" s="20"/>
      <c r="RXA3" s="20"/>
      <c r="RXB3" s="20"/>
      <c r="RXC3" s="20"/>
      <c r="RXD3" s="20"/>
      <c r="RXE3" s="20"/>
      <c r="RXF3" s="20"/>
      <c r="RXG3" s="20"/>
      <c r="RXH3" s="20"/>
      <c r="RXI3" s="20"/>
      <c r="RXJ3" s="20"/>
      <c r="RXK3" s="20"/>
      <c r="RXL3" s="20"/>
      <c r="RXM3" s="20"/>
      <c r="RXN3" s="20"/>
      <c r="RXO3" s="20"/>
      <c r="RXP3" s="20"/>
      <c r="RXQ3" s="20"/>
      <c r="RXR3" s="20"/>
      <c r="RXS3" s="20"/>
      <c r="RXT3" s="20"/>
      <c r="RXU3" s="20"/>
      <c r="RXV3" s="20"/>
      <c r="RXW3" s="20"/>
      <c r="RXX3" s="20"/>
      <c r="RXY3" s="20"/>
      <c r="RXZ3" s="20"/>
      <c r="RYA3" s="20"/>
      <c r="RYB3" s="20"/>
      <c r="RYC3" s="20"/>
      <c r="RYD3" s="20"/>
      <c r="RYE3" s="20"/>
      <c r="RYF3" s="20"/>
      <c r="RYG3" s="20"/>
      <c r="RYH3" s="20"/>
      <c r="RYI3" s="20"/>
      <c r="RYJ3" s="20"/>
      <c r="RYK3" s="20"/>
      <c r="RYL3" s="20"/>
      <c r="RYM3" s="20"/>
      <c r="RYN3" s="20"/>
      <c r="RYO3" s="20"/>
      <c r="RYP3" s="20"/>
      <c r="RYQ3" s="20"/>
      <c r="RYR3" s="20"/>
      <c r="RYS3" s="20"/>
      <c r="RYT3" s="20"/>
      <c r="RYU3" s="20"/>
      <c r="RYV3" s="20"/>
      <c r="RYW3" s="20"/>
      <c r="RYX3" s="20"/>
      <c r="RYY3" s="20"/>
      <c r="RYZ3" s="20"/>
      <c r="RZA3" s="20"/>
      <c r="RZB3" s="20"/>
      <c r="RZC3" s="20"/>
      <c r="RZD3" s="20"/>
      <c r="RZE3" s="20"/>
      <c r="RZF3" s="20"/>
      <c r="RZG3" s="20"/>
      <c r="RZH3" s="20"/>
      <c r="RZI3" s="20"/>
      <c r="RZJ3" s="20"/>
      <c r="RZK3" s="20"/>
      <c r="RZL3" s="20"/>
      <c r="RZM3" s="20"/>
      <c r="RZN3" s="20"/>
      <c r="RZO3" s="20"/>
      <c r="RZP3" s="20"/>
      <c r="RZQ3" s="20"/>
      <c r="RZR3" s="20"/>
      <c r="RZS3" s="20"/>
      <c r="RZT3" s="20"/>
      <c r="RZU3" s="20"/>
      <c r="RZV3" s="20"/>
      <c r="RZW3" s="20"/>
      <c r="RZX3" s="20"/>
      <c r="RZY3" s="20"/>
      <c r="RZZ3" s="20"/>
      <c r="SAA3" s="20"/>
      <c r="SAB3" s="20"/>
      <c r="SAC3" s="20"/>
      <c r="SAD3" s="20"/>
      <c r="SAE3" s="20"/>
      <c r="SAF3" s="20"/>
      <c r="SAG3" s="20"/>
      <c r="SAH3" s="20"/>
      <c r="SAI3" s="20"/>
      <c r="SAJ3" s="20"/>
      <c r="SAK3" s="20"/>
      <c r="SAL3" s="20"/>
      <c r="SAM3" s="20"/>
      <c r="SAN3" s="20"/>
      <c r="SAO3" s="20"/>
      <c r="SAP3" s="20"/>
      <c r="SAQ3" s="20"/>
      <c r="SAR3" s="20"/>
      <c r="SAS3" s="20"/>
      <c r="SAT3" s="20"/>
      <c r="SAU3" s="20"/>
      <c r="SAV3" s="20"/>
      <c r="SAW3" s="20"/>
      <c r="SAX3" s="20"/>
      <c r="SAY3" s="20"/>
      <c r="SAZ3" s="20"/>
      <c r="SBA3" s="20"/>
      <c r="SBB3" s="20"/>
      <c r="SBC3" s="20"/>
      <c r="SBD3" s="20"/>
      <c r="SBE3" s="20"/>
      <c r="SBF3" s="20"/>
      <c r="SBG3" s="20"/>
      <c r="SBH3" s="20"/>
      <c r="SBI3" s="20"/>
      <c r="SBJ3" s="20"/>
      <c r="SBK3" s="20"/>
      <c r="SBL3" s="20"/>
      <c r="SBM3" s="20"/>
      <c r="SBN3" s="20"/>
      <c r="SBO3" s="20"/>
      <c r="SBP3" s="20"/>
      <c r="SBQ3" s="20"/>
      <c r="SBR3" s="20"/>
      <c r="SBS3" s="20"/>
      <c r="SBT3" s="20"/>
      <c r="SBU3" s="20"/>
      <c r="SBV3" s="20"/>
      <c r="SBW3" s="20"/>
      <c r="SBX3" s="20"/>
      <c r="SBY3" s="20"/>
      <c r="SBZ3" s="20"/>
      <c r="SCA3" s="20"/>
      <c r="SCB3" s="20"/>
      <c r="SCC3" s="20"/>
      <c r="SCD3" s="20"/>
      <c r="SCE3" s="20"/>
      <c r="SCF3" s="20"/>
      <c r="SCG3" s="20"/>
      <c r="SCH3" s="20"/>
      <c r="SCI3" s="20"/>
      <c r="SCJ3" s="20"/>
      <c r="SCK3" s="20"/>
      <c r="SCL3" s="20"/>
      <c r="SCM3" s="20"/>
      <c r="SCN3" s="20"/>
      <c r="SCO3" s="20"/>
      <c r="SCP3" s="20"/>
      <c r="SCQ3" s="20"/>
      <c r="SCR3" s="20"/>
      <c r="SCS3" s="20"/>
      <c r="SCT3" s="20"/>
      <c r="SCU3" s="20"/>
      <c r="SCV3" s="20"/>
      <c r="SCW3" s="20"/>
      <c r="SCX3" s="20"/>
      <c r="SCY3" s="20"/>
      <c r="SCZ3" s="20"/>
      <c r="SDA3" s="20"/>
      <c r="SDB3" s="20"/>
      <c r="SDC3" s="20"/>
      <c r="SDD3" s="20"/>
      <c r="SDE3" s="20"/>
      <c r="SDF3" s="20"/>
      <c r="SDG3" s="20"/>
      <c r="SDH3" s="20"/>
      <c r="SDI3" s="20"/>
      <c r="SDJ3" s="20"/>
      <c r="SDK3" s="20"/>
      <c r="SDL3" s="20"/>
      <c r="SDM3" s="20"/>
      <c r="SDN3" s="20"/>
      <c r="SDO3" s="20"/>
      <c r="SDP3" s="20"/>
      <c r="SDQ3" s="20"/>
      <c r="SDR3" s="20"/>
      <c r="SDS3" s="20"/>
      <c r="SDT3" s="20"/>
      <c r="SDU3" s="20"/>
      <c r="SDV3" s="20"/>
      <c r="SDW3" s="20"/>
      <c r="SDX3" s="20"/>
      <c r="SDY3" s="20"/>
      <c r="SDZ3" s="20"/>
      <c r="SEA3" s="20"/>
      <c r="SEB3" s="20"/>
      <c r="SEC3" s="20"/>
      <c r="SED3" s="20"/>
      <c r="SEE3" s="20"/>
      <c r="SEF3" s="20"/>
      <c r="SEG3" s="20"/>
      <c r="SEH3" s="20"/>
      <c r="SEI3" s="20"/>
      <c r="SEJ3" s="20"/>
      <c r="SEK3" s="20"/>
      <c r="SEL3" s="20"/>
      <c r="SEM3" s="20"/>
      <c r="SEN3" s="20"/>
      <c r="SEO3" s="20"/>
      <c r="SEP3" s="20"/>
      <c r="SEQ3" s="20"/>
      <c r="SER3" s="20"/>
      <c r="SES3" s="20"/>
      <c r="SET3" s="20"/>
      <c r="SEU3" s="20"/>
      <c r="SEV3" s="20"/>
      <c r="SEW3" s="20"/>
      <c r="SEX3" s="20"/>
      <c r="SEY3" s="20"/>
      <c r="SEZ3" s="20"/>
      <c r="SFA3" s="20"/>
      <c r="SFB3" s="20"/>
      <c r="SFC3" s="20"/>
      <c r="SFD3" s="20"/>
      <c r="SFE3" s="20"/>
      <c r="SFF3" s="20"/>
      <c r="SFG3" s="20"/>
      <c r="SFH3" s="20"/>
      <c r="SFI3" s="20"/>
      <c r="SFJ3" s="20"/>
      <c r="SFK3" s="20"/>
      <c r="SFL3" s="20"/>
      <c r="SFM3" s="20"/>
      <c r="SFN3" s="20"/>
      <c r="SFO3" s="20"/>
      <c r="SFP3" s="20"/>
      <c r="SFQ3" s="20"/>
      <c r="SFR3" s="20"/>
      <c r="SFS3" s="20"/>
      <c r="SFT3" s="20"/>
      <c r="SFU3" s="20"/>
      <c r="SFV3" s="20"/>
      <c r="SFW3" s="20"/>
      <c r="SFX3" s="20"/>
      <c r="SFY3" s="20"/>
      <c r="SFZ3" s="20"/>
      <c r="SGA3" s="20"/>
      <c r="SGB3" s="20"/>
      <c r="SGC3" s="20"/>
      <c r="SGD3" s="20"/>
      <c r="SGE3" s="20"/>
      <c r="SGF3" s="20"/>
      <c r="SGG3" s="20"/>
      <c r="SGH3" s="20"/>
      <c r="SGI3" s="20"/>
      <c r="SGJ3" s="20"/>
      <c r="SGK3" s="20"/>
      <c r="SGL3" s="20"/>
      <c r="SGM3" s="20"/>
      <c r="SGN3" s="20"/>
      <c r="SGO3" s="20"/>
      <c r="SGP3" s="20"/>
      <c r="SGQ3" s="20"/>
      <c r="SGR3" s="20"/>
      <c r="SGS3" s="20"/>
      <c r="SGT3" s="20"/>
      <c r="SGU3" s="20"/>
      <c r="SGV3" s="20"/>
      <c r="SGW3" s="20"/>
      <c r="SGX3" s="20"/>
      <c r="SGY3" s="20"/>
      <c r="SGZ3" s="20"/>
      <c r="SHA3" s="20"/>
      <c r="SHB3" s="20"/>
      <c r="SHC3" s="20"/>
      <c r="SHD3" s="20"/>
      <c r="SHE3" s="20"/>
      <c r="SHF3" s="20"/>
      <c r="SHG3" s="20"/>
      <c r="SHH3" s="20"/>
      <c r="SHI3" s="20"/>
      <c r="SHJ3" s="20"/>
      <c r="SHK3" s="20"/>
      <c r="SHL3" s="20"/>
      <c r="SHM3" s="20"/>
      <c r="SHN3" s="20"/>
      <c r="SHO3" s="20"/>
      <c r="SHP3" s="20"/>
      <c r="SHQ3" s="20"/>
      <c r="SHR3" s="20"/>
      <c r="SHS3" s="20"/>
      <c r="SHT3" s="20"/>
      <c r="SHU3" s="20"/>
      <c r="SHV3" s="20"/>
      <c r="SHW3" s="20"/>
      <c r="SHX3" s="20"/>
      <c r="SHY3" s="20"/>
      <c r="SHZ3" s="20"/>
      <c r="SIA3" s="20"/>
      <c r="SIB3" s="20"/>
      <c r="SIC3" s="20"/>
      <c r="SID3" s="20"/>
      <c r="SIE3" s="20"/>
      <c r="SIF3" s="20"/>
      <c r="SIG3" s="20"/>
      <c r="SIH3" s="20"/>
      <c r="SII3" s="20"/>
      <c r="SIJ3" s="20"/>
      <c r="SIK3" s="20"/>
      <c r="SIL3" s="20"/>
      <c r="SIM3" s="20"/>
      <c r="SIN3" s="20"/>
      <c r="SIO3" s="20"/>
      <c r="SIP3" s="20"/>
      <c r="SIQ3" s="20"/>
      <c r="SIR3" s="20"/>
      <c r="SIS3" s="20"/>
      <c r="SIT3" s="20"/>
      <c r="SIU3" s="20"/>
      <c r="SIV3" s="20"/>
      <c r="SIW3" s="20"/>
      <c r="SIX3" s="20"/>
      <c r="SIY3" s="20"/>
      <c r="SIZ3" s="20"/>
      <c r="SJA3" s="20"/>
      <c r="SJB3" s="20"/>
      <c r="SJC3" s="20"/>
      <c r="SJD3" s="20"/>
      <c r="SJE3" s="20"/>
      <c r="SJF3" s="20"/>
      <c r="SJG3" s="20"/>
      <c r="SJH3" s="20"/>
      <c r="SJI3" s="20"/>
      <c r="SJJ3" s="20"/>
      <c r="SJK3" s="20"/>
      <c r="SJL3" s="20"/>
      <c r="SJM3" s="20"/>
      <c r="SJN3" s="20"/>
      <c r="SJO3" s="20"/>
      <c r="SJP3" s="20"/>
      <c r="SJQ3" s="20"/>
      <c r="SJR3" s="20"/>
      <c r="SJS3" s="20"/>
      <c r="SJT3" s="20"/>
      <c r="SJU3" s="20"/>
      <c r="SJV3" s="20"/>
      <c r="SJW3" s="20"/>
      <c r="SJX3" s="20"/>
      <c r="SJY3" s="20"/>
      <c r="SJZ3" s="20"/>
      <c r="SKA3" s="20"/>
      <c r="SKB3" s="20"/>
      <c r="SKC3" s="20"/>
      <c r="SKD3" s="20"/>
      <c r="SKE3" s="20"/>
      <c r="SKF3" s="20"/>
      <c r="SKG3" s="20"/>
      <c r="SKH3" s="20"/>
      <c r="SKI3" s="20"/>
      <c r="SKJ3" s="20"/>
      <c r="SKK3" s="20"/>
      <c r="SKL3" s="20"/>
      <c r="SKM3" s="20"/>
      <c r="SKN3" s="20"/>
      <c r="SKO3" s="20"/>
      <c r="SKP3" s="20"/>
      <c r="SKQ3" s="20"/>
      <c r="SKR3" s="20"/>
      <c r="SKS3" s="20"/>
      <c r="SKT3" s="20"/>
      <c r="SKU3" s="20"/>
      <c r="SKV3" s="20"/>
      <c r="SKW3" s="20"/>
      <c r="SKX3" s="20"/>
      <c r="SKY3" s="20"/>
      <c r="SKZ3" s="20"/>
      <c r="SLA3" s="20"/>
      <c r="SLB3" s="20"/>
      <c r="SLC3" s="20"/>
      <c r="SLD3" s="20"/>
      <c r="SLE3" s="20"/>
      <c r="SLF3" s="20"/>
      <c r="SLG3" s="20"/>
      <c r="SLH3" s="20"/>
      <c r="SLI3" s="20"/>
      <c r="SLJ3" s="20"/>
      <c r="SLK3" s="20"/>
      <c r="SLL3" s="20"/>
      <c r="SLM3" s="20"/>
      <c r="SLN3" s="20"/>
      <c r="SLO3" s="20"/>
      <c r="SLP3" s="20"/>
      <c r="SLQ3" s="20"/>
      <c r="SLR3" s="20"/>
      <c r="SLS3" s="20"/>
      <c r="SLT3" s="20"/>
      <c r="SLU3" s="20"/>
      <c r="SLV3" s="20"/>
      <c r="SLW3" s="20"/>
      <c r="SLX3" s="20"/>
      <c r="SLY3" s="20"/>
      <c r="SLZ3" s="20"/>
      <c r="SMA3" s="20"/>
      <c r="SMB3" s="20"/>
      <c r="SMC3" s="20"/>
      <c r="SMD3" s="20"/>
      <c r="SME3" s="20"/>
      <c r="SMF3" s="20"/>
      <c r="SMG3" s="20"/>
      <c r="SMH3" s="20"/>
      <c r="SMI3" s="20"/>
      <c r="SMJ3" s="20"/>
      <c r="SMK3" s="20"/>
      <c r="SML3" s="20"/>
      <c r="SMM3" s="20"/>
      <c r="SMN3" s="20"/>
      <c r="SMO3" s="20"/>
      <c r="SMP3" s="20"/>
      <c r="SMQ3" s="20"/>
      <c r="SMR3" s="20"/>
      <c r="SMS3" s="20"/>
      <c r="SMT3" s="20"/>
      <c r="SMU3" s="20"/>
      <c r="SMV3" s="20"/>
      <c r="SMW3" s="20"/>
      <c r="SMX3" s="20"/>
      <c r="SMY3" s="20"/>
      <c r="SMZ3" s="20"/>
      <c r="SNA3" s="20"/>
      <c r="SNB3" s="20"/>
      <c r="SNC3" s="20"/>
      <c r="SND3" s="20"/>
      <c r="SNE3" s="20"/>
      <c r="SNF3" s="20"/>
      <c r="SNG3" s="20"/>
      <c r="SNH3" s="20"/>
      <c r="SNI3" s="20"/>
      <c r="SNJ3" s="20"/>
      <c r="SNK3" s="20"/>
      <c r="SNL3" s="20"/>
      <c r="SNM3" s="20"/>
      <c r="SNN3" s="20"/>
      <c r="SNO3" s="20"/>
      <c r="SNP3" s="20"/>
      <c r="SNQ3" s="20"/>
      <c r="SNR3" s="20"/>
      <c r="SNS3" s="20"/>
      <c r="SNT3" s="20"/>
      <c r="SNU3" s="20"/>
      <c r="SNV3" s="20"/>
      <c r="SNW3" s="20"/>
      <c r="SNX3" s="20"/>
      <c r="SNY3" s="20"/>
      <c r="SNZ3" s="20"/>
      <c r="SOA3" s="20"/>
      <c r="SOB3" s="20"/>
      <c r="SOC3" s="20"/>
      <c r="SOD3" s="20"/>
      <c r="SOE3" s="20"/>
      <c r="SOF3" s="20"/>
      <c r="SOG3" s="20"/>
      <c r="SOH3" s="20"/>
      <c r="SOI3" s="20"/>
      <c r="SOJ3" s="20"/>
      <c r="SOK3" s="20"/>
      <c r="SOL3" s="20"/>
      <c r="SOM3" s="20"/>
      <c r="SON3" s="20"/>
      <c r="SOO3" s="20"/>
      <c r="SOP3" s="20"/>
      <c r="SOQ3" s="20"/>
      <c r="SOR3" s="20"/>
      <c r="SOS3" s="20"/>
      <c r="SOT3" s="20"/>
      <c r="SOU3" s="20"/>
      <c r="SOV3" s="20"/>
      <c r="SOW3" s="20"/>
      <c r="SOX3" s="20"/>
      <c r="SOY3" s="20"/>
      <c r="SOZ3" s="20"/>
      <c r="SPA3" s="20"/>
      <c r="SPB3" s="20"/>
      <c r="SPC3" s="20"/>
      <c r="SPD3" s="20"/>
      <c r="SPE3" s="20"/>
      <c r="SPF3" s="20"/>
      <c r="SPG3" s="20"/>
      <c r="SPH3" s="20"/>
      <c r="SPI3" s="20"/>
      <c r="SPJ3" s="20"/>
      <c r="SPK3" s="20"/>
      <c r="SPL3" s="20"/>
      <c r="SPM3" s="20"/>
      <c r="SPN3" s="20"/>
      <c r="SPO3" s="20"/>
      <c r="SPP3" s="20"/>
      <c r="SPQ3" s="20"/>
      <c r="SPR3" s="20"/>
      <c r="SPS3" s="20"/>
      <c r="SPT3" s="20"/>
      <c r="SPU3" s="20"/>
      <c r="SPV3" s="20"/>
      <c r="SPW3" s="20"/>
      <c r="SPX3" s="20"/>
      <c r="SPY3" s="20"/>
      <c r="SPZ3" s="20"/>
      <c r="SQA3" s="20"/>
      <c r="SQB3" s="20"/>
      <c r="SQC3" s="20"/>
      <c r="SQD3" s="20"/>
      <c r="SQE3" s="20"/>
      <c r="SQF3" s="20"/>
      <c r="SQG3" s="20"/>
      <c r="SQH3" s="20"/>
      <c r="SQI3" s="20"/>
      <c r="SQJ3" s="20"/>
      <c r="SQK3" s="20"/>
      <c r="SQL3" s="20"/>
      <c r="SQM3" s="20"/>
      <c r="SQN3" s="20"/>
      <c r="SQO3" s="20"/>
      <c r="SQP3" s="20"/>
      <c r="SQQ3" s="20"/>
      <c r="SQR3" s="20"/>
      <c r="SQS3" s="20"/>
      <c r="SQT3" s="20"/>
      <c r="SQU3" s="20"/>
      <c r="SQV3" s="20"/>
      <c r="SQW3" s="20"/>
      <c r="SQX3" s="20"/>
      <c r="SQY3" s="20"/>
      <c r="SQZ3" s="20"/>
      <c r="SRA3" s="20"/>
      <c r="SRB3" s="20"/>
      <c r="SRC3" s="20"/>
      <c r="SRD3" s="20"/>
      <c r="SRE3" s="20"/>
      <c r="SRF3" s="20"/>
      <c r="SRG3" s="20"/>
      <c r="SRH3" s="20"/>
      <c r="SRI3" s="20"/>
      <c r="SRJ3" s="20"/>
      <c r="SRK3" s="20"/>
      <c r="SRL3" s="20"/>
      <c r="SRM3" s="20"/>
      <c r="SRN3" s="20"/>
      <c r="SRO3" s="20"/>
      <c r="SRP3" s="20"/>
      <c r="SRQ3" s="20"/>
      <c r="SRR3" s="20"/>
      <c r="SRS3" s="20"/>
      <c r="SRT3" s="20"/>
      <c r="SRU3" s="20"/>
      <c r="SRV3" s="20"/>
      <c r="SRW3" s="20"/>
      <c r="SRX3" s="20"/>
      <c r="SRY3" s="20"/>
      <c r="SRZ3" s="20"/>
      <c r="SSA3" s="20"/>
      <c r="SSB3" s="20"/>
      <c r="SSC3" s="20"/>
      <c r="SSD3" s="20"/>
      <c r="SSE3" s="20"/>
      <c r="SSF3" s="20"/>
      <c r="SSG3" s="20"/>
      <c r="SSH3" s="20"/>
      <c r="SSI3" s="20"/>
      <c r="SSJ3" s="20"/>
      <c r="SSK3" s="20"/>
      <c r="SSL3" s="20"/>
      <c r="SSM3" s="20"/>
      <c r="SSN3" s="20"/>
      <c r="SSO3" s="20"/>
      <c r="SSP3" s="20"/>
      <c r="SSQ3" s="20"/>
      <c r="SSR3" s="20"/>
      <c r="SSS3" s="20"/>
      <c r="SST3" s="20"/>
      <c r="SSU3" s="20"/>
      <c r="SSV3" s="20"/>
      <c r="SSW3" s="20"/>
      <c r="SSX3" s="20"/>
      <c r="SSY3" s="20"/>
      <c r="SSZ3" s="20"/>
      <c r="STA3" s="20"/>
      <c r="STB3" s="20"/>
      <c r="STC3" s="20"/>
      <c r="STD3" s="20"/>
      <c r="STE3" s="20"/>
      <c r="STF3" s="20"/>
      <c r="STG3" s="20"/>
      <c r="STH3" s="20"/>
      <c r="STI3" s="20"/>
      <c r="STJ3" s="20"/>
      <c r="STK3" s="20"/>
      <c r="STL3" s="20"/>
      <c r="STM3" s="20"/>
      <c r="STN3" s="20"/>
      <c r="STO3" s="20"/>
      <c r="STP3" s="20"/>
      <c r="STQ3" s="20"/>
      <c r="STR3" s="20"/>
      <c r="STS3" s="20"/>
      <c r="STT3" s="20"/>
      <c r="STU3" s="20"/>
      <c r="STV3" s="20"/>
      <c r="STW3" s="20"/>
      <c r="STX3" s="20"/>
      <c r="STY3" s="20"/>
      <c r="STZ3" s="20"/>
      <c r="SUA3" s="20"/>
      <c r="SUB3" s="20"/>
      <c r="SUC3" s="20"/>
      <c r="SUD3" s="20"/>
      <c r="SUE3" s="20"/>
      <c r="SUF3" s="20"/>
      <c r="SUG3" s="20"/>
      <c r="SUH3" s="20"/>
      <c r="SUI3" s="20"/>
      <c r="SUJ3" s="20"/>
      <c r="SUK3" s="20"/>
      <c r="SUL3" s="20"/>
      <c r="SUM3" s="20"/>
      <c r="SUN3" s="20"/>
      <c r="SUO3" s="20"/>
      <c r="SUP3" s="20"/>
      <c r="SUQ3" s="20"/>
      <c r="SUR3" s="20"/>
      <c r="SUS3" s="20"/>
      <c r="SUT3" s="20"/>
      <c r="SUU3" s="20"/>
      <c r="SUV3" s="20"/>
      <c r="SUW3" s="20"/>
      <c r="SUX3" s="20"/>
      <c r="SUY3" s="20"/>
      <c r="SUZ3" s="20"/>
      <c r="SVA3" s="20"/>
      <c r="SVB3" s="20"/>
      <c r="SVC3" s="20"/>
      <c r="SVD3" s="20"/>
      <c r="SVE3" s="20"/>
      <c r="SVF3" s="20"/>
      <c r="SVG3" s="20"/>
      <c r="SVH3" s="20"/>
      <c r="SVI3" s="20"/>
      <c r="SVJ3" s="20"/>
      <c r="SVK3" s="20"/>
      <c r="SVL3" s="20"/>
      <c r="SVM3" s="20"/>
      <c r="SVN3" s="20"/>
      <c r="SVO3" s="20"/>
      <c r="SVP3" s="20"/>
      <c r="SVQ3" s="20"/>
      <c r="SVR3" s="20"/>
      <c r="SVS3" s="20"/>
      <c r="SVT3" s="20"/>
      <c r="SVU3" s="20"/>
      <c r="SVV3" s="20"/>
      <c r="SVW3" s="20"/>
      <c r="SVX3" s="20"/>
      <c r="SVY3" s="20"/>
      <c r="SVZ3" s="20"/>
      <c r="SWA3" s="20"/>
      <c r="SWB3" s="20"/>
      <c r="SWC3" s="20"/>
      <c r="SWD3" s="20"/>
      <c r="SWE3" s="20"/>
      <c r="SWF3" s="20"/>
      <c r="SWG3" s="20"/>
      <c r="SWH3" s="20"/>
      <c r="SWI3" s="20"/>
      <c r="SWJ3" s="20"/>
      <c r="SWK3" s="20"/>
      <c r="SWL3" s="20"/>
      <c r="SWM3" s="20"/>
      <c r="SWN3" s="20"/>
      <c r="SWO3" s="20"/>
      <c r="SWP3" s="20"/>
      <c r="SWQ3" s="20"/>
      <c r="SWR3" s="20"/>
      <c r="SWS3" s="20"/>
      <c r="SWT3" s="20"/>
      <c r="SWU3" s="20"/>
      <c r="SWV3" s="20"/>
      <c r="SWW3" s="20"/>
      <c r="SWX3" s="20"/>
      <c r="SWY3" s="20"/>
      <c r="SWZ3" s="20"/>
      <c r="SXA3" s="20"/>
      <c r="SXB3" s="20"/>
      <c r="SXC3" s="20"/>
      <c r="SXD3" s="20"/>
      <c r="SXE3" s="20"/>
      <c r="SXF3" s="20"/>
      <c r="SXG3" s="20"/>
      <c r="SXH3" s="20"/>
      <c r="SXI3" s="20"/>
      <c r="SXJ3" s="20"/>
      <c r="SXK3" s="20"/>
      <c r="SXL3" s="20"/>
      <c r="SXM3" s="20"/>
      <c r="SXN3" s="20"/>
      <c r="SXO3" s="20"/>
      <c r="SXP3" s="20"/>
      <c r="SXQ3" s="20"/>
      <c r="SXR3" s="20"/>
      <c r="SXS3" s="20"/>
      <c r="SXT3" s="20"/>
      <c r="SXU3" s="20"/>
      <c r="SXV3" s="20"/>
      <c r="SXW3" s="20"/>
      <c r="SXX3" s="20"/>
      <c r="SXY3" s="20"/>
      <c r="SXZ3" s="20"/>
      <c r="SYA3" s="20"/>
      <c r="SYB3" s="20"/>
      <c r="SYC3" s="20"/>
      <c r="SYD3" s="20"/>
      <c r="SYE3" s="20"/>
      <c r="SYF3" s="20"/>
      <c r="SYG3" s="20"/>
      <c r="SYH3" s="20"/>
      <c r="SYI3" s="20"/>
      <c r="SYJ3" s="20"/>
      <c r="SYK3" s="20"/>
      <c r="SYL3" s="20"/>
      <c r="SYM3" s="20"/>
      <c r="SYN3" s="20"/>
      <c r="SYO3" s="20"/>
      <c r="SYP3" s="20"/>
      <c r="SYQ3" s="20"/>
      <c r="SYR3" s="20"/>
      <c r="SYS3" s="20"/>
      <c r="SYT3" s="20"/>
      <c r="SYU3" s="20"/>
      <c r="SYV3" s="20"/>
      <c r="SYW3" s="20"/>
      <c r="SYX3" s="20"/>
      <c r="SYY3" s="20"/>
      <c r="SYZ3" s="20"/>
      <c r="SZA3" s="20"/>
      <c r="SZB3" s="20"/>
      <c r="SZC3" s="20"/>
      <c r="SZD3" s="20"/>
      <c r="SZE3" s="20"/>
      <c r="SZF3" s="20"/>
      <c r="SZG3" s="20"/>
      <c r="SZH3" s="20"/>
      <c r="SZI3" s="20"/>
      <c r="SZJ3" s="20"/>
      <c r="SZK3" s="20"/>
      <c r="SZL3" s="20"/>
      <c r="SZM3" s="20"/>
      <c r="SZN3" s="20"/>
      <c r="SZO3" s="20"/>
      <c r="SZP3" s="20"/>
      <c r="SZQ3" s="20"/>
      <c r="SZR3" s="20"/>
      <c r="SZS3" s="20"/>
      <c r="SZT3" s="20"/>
      <c r="SZU3" s="20"/>
      <c r="SZV3" s="20"/>
      <c r="SZW3" s="20"/>
      <c r="SZX3" s="20"/>
      <c r="SZY3" s="20"/>
      <c r="SZZ3" s="20"/>
      <c r="TAA3" s="20"/>
      <c r="TAB3" s="20"/>
      <c r="TAC3" s="20"/>
      <c r="TAD3" s="20"/>
      <c r="TAE3" s="20"/>
      <c r="TAF3" s="20"/>
      <c r="TAG3" s="20"/>
      <c r="TAH3" s="20"/>
      <c r="TAI3" s="20"/>
      <c r="TAJ3" s="20"/>
      <c r="TAK3" s="20"/>
      <c r="TAL3" s="20"/>
      <c r="TAM3" s="20"/>
      <c r="TAN3" s="20"/>
      <c r="TAO3" s="20"/>
      <c r="TAP3" s="20"/>
      <c r="TAQ3" s="20"/>
      <c r="TAR3" s="20"/>
      <c r="TAS3" s="20"/>
      <c r="TAT3" s="20"/>
      <c r="TAU3" s="20"/>
      <c r="TAV3" s="20"/>
      <c r="TAW3" s="20"/>
      <c r="TAX3" s="20"/>
      <c r="TAY3" s="20"/>
      <c r="TAZ3" s="20"/>
      <c r="TBA3" s="20"/>
      <c r="TBB3" s="20"/>
      <c r="TBC3" s="20"/>
      <c r="TBD3" s="20"/>
      <c r="TBE3" s="20"/>
      <c r="TBF3" s="20"/>
      <c r="TBG3" s="20"/>
      <c r="TBH3" s="20"/>
      <c r="TBI3" s="20"/>
      <c r="TBJ3" s="20"/>
      <c r="TBK3" s="20"/>
      <c r="TBL3" s="20"/>
      <c r="TBM3" s="20"/>
      <c r="TBN3" s="20"/>
      <c r="TBO3" s="20"/>
      <c r="TBP3" s="20"/>
      <c r="TBQ3" s="20"/>
      <c r="TBR3" s="20"/>
      <c r="TBS3" s="20"/>
      <c r="TBT3" s="20"/>
      <c r="TBU3" s="20"/>
      <c r="TBV3" s="20"/>
      <c r="TBW3" s="20"/>
      <c r="TBX3" s="20"/>
      <c r="TBY3" s="20"/>
      <c r="TBZ3" s="20"/>
      <c r="TCA3" s="20"/>
      <c r="TCB3" s="20"/>
      <c r="TCC3" s="20"/>
      <c r="TCD3" s="20"/>
      <c r="TCE3" s="20"/>
      <c r="TCF3" s="20"/>
      <c r="TCG3" s="20"/>
      <c r="TCH3" s="20"/>
      <c r="TCI3" s="20"/>
      <c r="TCJ3" s="20"/>
      <c r="TCK3" s="20"/>
      <c r="TCL3" s="20"/>
      <c r="TCM3" s="20"/>
      <c r="TCN3" s="20"/>
      <c r="TCO3" s="20"/>
      <c r="TCP3" s="20"/>
      <c r="TCQ3" s="20"/>
      <c r="TCR3" s="20"/>
      <c r="TCS3" s="20"/>
      <c r="TCT3" s="20"/>
      <c r="TCU3" s="20"/>
      <c r="TCV3" s="20"/>
      <c r="TCW3" s="20"/>
      <c r="TCX3" s="20"/>
      <c r="TCY3" s="20"/>
      <c r="TCZ3" s="20"/>
      <c r="TDA3" s="20"/>
      <c r="TDB3" s="20"/>
      <c r="TDC3" s="20"/>
      <c r="TDD3" s="20"/>
      <c r="TDE3" s="20"/>
      <c r="TDF3" s="20"/>
      <c r="TDG3" s="20"/>
      <c r="TDH3" s="20"/>
      <c r="TDI3" s="20"/>
      <c r="TDJ3" s="20"/>
      <c r="TDK3" s="20"/>
      <c r="TDL3" s="20"/>
      <c r="TDM3" s="20"/>
      <c r="TDN3" s="20"/>
      <c r="TDO3" s="20"/>
      <c r="TDP3" s="20"/>
      <c r="TDQ3" s="20"/>
      <c r="TDR3" s="20"/>
      <c r="TDS3" s="20"/>
      <c r="TDT3" s="20"/>
      <c r="TDU3" s="20"/>
      <c r="TDV3" s="20"/>
      <c r="TDW3" s="20"/>
      <c r="TDX3" s="20"/>
      <c r="TDY3" s="20"/>
      <c r="TDZ3" s="20"/>
      <c r="TEA3" s="20"/>
      <c r="TEB3" s="20"/>
      <c r="TEC3" s="20"/>
      <c r="TED3" s="20"/>
      <c r="TEE3" s="20"/>
      <c r="TEF3" s="20"/>
      <c r="TEG3" s="20"/>
      <c r="TEH3" s="20"/>
      <c r="TEI3" s="20"/>
      <c r="TEJ3" s="20"/>
      <c r="TEK3" s="20"/>
      <c r="TEL3" s="20"/>
      <c r="TEM3" s="20"/>
      <c r="TEN3" s="20"/>
      <c r="TEO3" s="20"/>
      <c r="TEP3" s="20"/>
      <c r="TEQ3" s="20"/>
      <c r="TER3" s="20"/>
      <c r="TES3" s="20"/>
      <c r="TET3" s="20"/>
      <c r="TEU3" s="20"/>
      <c r="TEV3" s="20"/>
      <c r="TEW3" s="20"/>
      <c r="TEX3" s="20"/>
      <c r="TEY3" s="20"/>
      <c r="TEZ3" s="20"/>
      <c r="TFA3" s="20"/>
      <c r="TFB3" s="20"/>
      <c r="TFC3" s="20"/>
      <c r="TFD3" s="20"/>
      <c r="TFE3" s="20"/>
      <c r="TFF3" s="20"/>
      <c r="TFG3" s="20"/>
      <c r="TFH3" s="20"/>
      <c r="TFI3" s="20"/>
      <c r="TFJ3" s="20"/>
      <c r="TFK3" s="20"/>
      <c r="TFL3" s="20"/>
      <c r="TFM3" s="20"/>
      <c r="TFN3" s="20"/>
      <c r="TFO3" s="20"/>
      <c r="TFP3" s="20"/>
      <c r="TFQ3" s="20"/>
      <c r="TFR3" s="20"/>
      <c r="TFS3" s="20"/>
      <c r="TFT3" s="20"/>
      <c r="TFU3" s="20"/>
      <c r="TFV3" s="20"/>
      <c r="TFW3" s="20"/>
      <c r="TFX3" s="20"/>
      <c r="TFY3" s="20"/>
      <c r="TFZ3" s="20"/>
      <c r="TGA3" s="20"/>
      <c r="TGB3" s="20"/>
      <c r="TGC3" s="20"/>
      <c r="TGD3" s="20"/>
      <c r="TGE3" s="20"/>
      <c r="TGF3" s="20"/>
      <c r="TGG3" s="20"/>
      <c r="TGH3" s="20"/>
      <c r="TGI3" s="20"/>
      <c r="TGJ3" s="20"/>
      <c r="TGK3" s="20"/>
      <c r="TGL3" s="20"/>
      <c r="TGM3" s="20"/>
      <c r="TGN3" s="20"/>
      <c r="TGO3" s="20"/>
      <c r="TGP3" s="20"/>
      <c r="TGQ3" s="20"/>
      <c r="TGR3" s="20"/>
      <c r="TGS3" s="20"/>
      <c r="TGT3" s="20"/>
      <c r="TGU3" s="20"/>
      <c r="TGV3" s="20"/>
      <c r="TGW3" s="20"/>
      <c r="TGX3" s="20"/>
      <c r="TGY3" s="20"/>
      <c r="TGZ3" s="20"/>
      <c r="THA3" s="20"/>
      <c r="THB3" s="20"/>
      <c r="THC3" s="20"/>
      <c r="THD3" s="20"/>
      <c r="THE3" s="20"/>
      <c r="THF3" s="20"/>
      <c r="THG3" s="20"/>
      <c r="THH3" s="20"/>
      <c r="THI3" s="20"/>
      <c r="THJ3" s="20"/>
      <c r="THK3" s="20"/>
      <c r="THL3" s="20"/>
      <c r="THM3" s="20"/>
      <c r="THN3" s="20"/>
      <c r="THO3" s="20"/>
      <c r="THP3" s="20"/>
      <c r="THQ3" s="20"/>
      <c r="THR3" s="20"/>
      <c r="THS3" s="20"/>
      <c r="THT3" s="20"/>
      <c r="THU3" s="20"/>
      <c r="THV3" s="20"/>
      <c r="THW3" s="20"/>
      <c r="THX3" s="20"/>
      <c r="THY3" s="20"/>
      <c r="THZ3" s="20"/>
      <c r="TIA3" s="20"/>
      <c r="TIB3" s="20"/>
      <c r="TIC3" s="20"/>
      <c r="TID3" s="20"/>
      <c r="TIE3" s="20"/>
      <c r="TIF3" s="20"/>
      <c r="TIG3" s="20"/>
      <c r="TIH3" s="20"/>
      <c r="TII3" s="20"/>
      <c r="TIJ3" s="20"/>
      <c r="TIK3" s="20"/>
      <c r="TIL3" s="20"/>
      <c r="TIM3" s="20"/>
      <c r="TIN3" s="20"/>
      <c r="TIO3" s="20"/>
      <c r="TIP3" s="20"/>
      <c r="TIQ3" s="20"/>
      <c r="TIR3" s="20"/>
      <c r="TIS3" s="20"/>
      <c r="TIT3" s="20"/>
      <c r="TIU3" s="20"/>
      <c r="TIV3" s="20"/>
      <c r="TIW3" s="20"/>
      <c r="TIX3" s="20"/>
      <c r="TIY3" s="20"/>
      <c r="TIZ3" s="20"/>
      <c r="TJA3" s="20"/>
      <c r="TJB3" s="20"/>
      <c r="TJC3" s="20"/>
      <c r="TJD3" s="20"/>
      <c r="TJE3" s="20"/>
      <c r="TJF3" s="20"/>
      <c r="TJG3" s="20"/>
      <c r="TJH3" s="20"/>
      <c r="TJI3" s="20"/>
      <c r="TJJ3" s="20"/>
      <c r="TJK3" s="20"/>
      <c r="TJL3" s="20"/>
      <c r="TJM3" s="20"/>
      <c r="TJN3" s="20"/>
      <c r="TJO3" s="20"/>
      <c r="TJP3" s="20"/>
      <c r="TJQ3" s="20"/>
      <c r="TJR3" s="20"/>
      <c r="TJS3" s="20"/>
      <c r="TJT3" s="20"/>
      <c r="TJU3" s="20"/>
      <c r="TJV3" s="20"/>
      <c r="TJW3" s="20"/>
      <c r="TJX3" s="20"/>
      <c r="TJY3" s="20"/>
      <c r="TJZ3" s="20"/>
      <c r="TKA3" s="20"/>
      <c r="TKB3" s="20"/>
      <c r="TKC3" s="20"/>
      <c r="TKD3" s="20"/>
      <c r="TKE3" s="20"/>
      <c r="TKF3" s="20"/>
      <c r="TKG3" s="20"/>
      <c r="TKH3" s="20"/>
      <c r="TKI3" s="20"/>
      <c r="TKJ3" s="20"/>
      <c r="TKK3" s="20"/>
      <c r="TKL3" s="20"/>
      <c r="TKM3" s="20"/>
      <c r="TKN3" s="20"/>
      <c r="TKO3" s="20"/>
      <c r="TKP3" s="20"/>
      <c r="TKQ3" s="20"/>
      <c r="TKR3" s="20"/>
      <c r="TKS3" s="20"/>
      <c r="TKT3" s="20"/>
      <c r="TKU3" s="20"/>
      <c r="TKV3" s="20"/>
      <c r="TKW3" s="20"/>
      <c r="TKX3" s="20"/>
      <c r="TKY3" s="20"/>
      <c r="TKZ3" s="20"/>
      <c r="TLA3" s="20"/>
      <c r="TLB3" s="20"/>
      <c r="TLC3" s="20"/>
      <c r="TLD3" s="20"/>
      <c r="TLE3" s="20"/>
      <c r="TLF3" s="20"/>
      <c r="TLG3" s="20"/>
      <c r="TLH3" s="20"/>
      <c r="TLI3" s="20"/>
      <c r="TLJ3" s="20"/>
      <c r="TLK3" s="20"/>
      <c r="TLL3" s="20"/>
      <c r="TLM3" s="20"/>
      <c r="TLN3" s="20"/>
      <c r="TLO3" s="20"/>
      <c r="TLP3" s="20"/>
      <c r="TLQ3" s="20"/>
      <c r="TLR3" s="20"/>
      <c r="TLS3" s="20"/>
      <c r="TLT3" s="20"/>
      <c r="TLU3" s="20"/>
      <c r="TLV3" s="20"/>
      <c r="TLW3" s="20"/>
      <c r="TLX3" s="20"/>
      <c r="TLY3" s="20"/>
      <c r="TLZ3" s="20"/>
      <c r="TMA3" s="20"/>
      <c r="TMB3" s="20"/>
      <c r="TMC3" s="20"/>
      <c r="TMD3" s="20"/>
      <c r="TME3" s="20"/>
      <c r="TMF3" s="20"/>
      <c r="TMG3" s="20"/>
      <c r="TMH3" s="20"/>
      <c r="TMI3" s="20"/>
      <c r="TMJ3" s="20"/>
      <c r="TMK3" s="20"/>
      <c r="TML3" s="20"/>
      <c r="TMM3" s="20"/>
      <c r="TMN3" s="20"/>
      <c r="TMO3" s="20"/>
      <c r="TMP3" s="20"/>
      <c r="TMQ3" s="20"/>
      <c r="TMR3" s="20"/>
      <c r="TMS3" s="20"/>
      <c r="TMT3" s="20"/>
      <c r="TMU3" s="20"/>
      <c r="TMV3" s="20"/>
      <c r="TMW3" s="20"/>
      <c r="TMX3" s="20"/>
      <c r="TMY3" s="20"/>
      <c r="TMZ3" s="20"/>
      <c r="TNA3" s="20"/>
      <c r="TNB3" s="20"/>
      <c r="TNC3" s="20"/>
      <c r="TND3" s="20"/>
      <c r="TNE3" s="20"/>
      <c r="TNF3" s="20"/>
      <c r="TNG3" s="20"/>
      <c r="TNH3" s="20"/>
      <c r="TNI3" s="20"/>
      <c r="TNJ3" s="20"/>
      <c r="TNK3" s="20"/>
      <c r="TNL3" s="20"/>
      <c r="TNM3" s="20"/>
      <c r="TNN3" s="20"/>
      <c r="TNO3" s="20"/>
      <c r="TNP3" s="20"/>
      <c r="TNQ3" s="20"/>
      <c r="TNR3" s="20"/>
      <c r="TNS3" s="20"/>
      <c r="TNT3" s="20"/>
      <c r="TNU3" s="20"/>
      <c r="TNV3" s="20"/>
      <c r="TNW3" s="20"/>
      <c r="TNX3" s="20"/>
      <c r="TNY3" s="20"/>
      <c r="TNZ3" s="20"/>
      <c r="TOA3" s="20"/>
      <c r="TOB3" s="20"/>
      <c r="TOC3" s="20"/>
      <c r="TOD3" s="20"/>
      <c r="TOE3" s="20"/>
      <c r="TOF3" s="20"/>
      <c r="TOG3" s="20"/>
      <c r="TOH3" s="20"/>
      <c r="TOI3" s="20"/>
      <c r="TOJ3" s="20"/>
      <c r="TOK3" s="20"/>
      <c r="TOL3" s="20"/>
      <c r="TOM3" s="20"/>
      <c r="TON3" s="20"/>
      <c r="TOO3" s="20"/>
      <c r="TOP3" s="20"/>
      <c r="TOQ3" s="20"/>
      <c r="TOR3" s="20"/>
      <c r="TOS3" s="20"/>
      <c r="TOT3" s="20"/>
      <c r="TOU3" s="20"/>
      <c r="TOV3" s="20"/>
      <c r="TOW3" s="20"/>
      <c r="TOX3" s="20"/>
      <c r="TOY3" s="20"/>
      <c r="TOZ3" s="20"/>
      <c r="TPA3" s="20"/>
      <c r="TPB3" s="20"/>
      <c r="TPC3" s="20"/>
      <c r="TPD3" s="20"/>
      <c r="TPE3" s="20"/>
      <c r="TPF3" s="20"/>
      <c r="TPG3" s="20"/>
      <c r="TPH3" s="20"/>
      <c r="TPI3" s="20"/>
      <c r="TPJ3" s="20"/>
      <c r="TPK3" s="20"/>
      <c r="TPL3" s="20"/>
      <c r="TPM3" s="20"/>
      <c r="TPN3" s="20"/>
      <c r="TPO3" s="20"/>
      <c r="TPP3" s="20"/>
      <c r="TPQ3" s="20"/>
      <c r="TPR3" s="20"/>
      <c r="TPS3" s="20"/>
      <c r="TPT3" s="20"/>
      <c r="TPU3" s="20"/>
      <c r="TPV3" s="20"/>
      <c r="TPW3" s="20"/>
      <c r="TPX3" s="20"/>
      <c r="TPY3" s="20"/>
      <c r="TPZ3" s="20"/>
      <c r="TQA3" s="20"/>
      <c r="TQB3" s="20"/>
      <c r="TQC3" s="20"/>
      <c r="TQD3" s="20"/>
      <c r="TQE3" s="20"/>
      <c r="TQF3" s="20"/>
      <c r="TQG3" s="20"/>
      <c r="TQH3" s="20"/>
      <c r="TQI3" s="20"/>
      <c r="TQJ3" s="20"/>
      <c r="TQK3" s="20"/>
      <c r="TQL3" s="20"/>
      <c r="TQM3" s="20"/>
      <c r="TQN3" s="20"/>
      <c r="TQO3" s="20"/>
      <c r="TQP3" s="20"/>
      <c r="TQQ3" s="20"/>
      <c r="TQR3" s="20"/>
      <c r="TQS3" s="20"/>
      <c r="TQT3" s="20"/>
      <c r="TQU3" s="20"/>
      <c r="TQV3" s="20"/>
      <c r="TQW3" s="20"/>
      <c r="TQX3" s="20"/>
      <c r="TQY3" s="20"/>
      <c r="TQZ3" s="20"/>
      <c r="TRA3" s="20"/>
      <c r="TRB3" s="20"/>
      <c r="TRC3" s="20"/>
      <c r="TRD3" s="20"/>
      <c r="TRE3" s="20"/>
      <c r="TRF3" s="20"/>
      <c r="TRG3" s="20"/>
      <c r="TRH3" s="20"/>
      <c r="TRI3" s="20"/>
      <c r="TRJ3" s="20"/>
      <c r="TRK3" s="20"/>
      <c r="TRL3" s="20"/>
      <c r="TRM3" s="20"/>
      <c r="TRN3" s="20"/>
      <c r="TRO3" s="20"/>
      <c r="TRP3" s="20"/>
      <c r="TRQ3" s="20"/>
      <c r="TRR3" s="20"/>
      <c r="TRS3" s="20"/>
      <c r="TRT3" s="20"/>
      <c r="TRU3" s="20"/>
      <c r="TRV3" s="20"/>
      <c r="TRW3" s="20"/>
      <c r="TRX3" s="20"/>
      <c r="TRY3" s="20"/>
      <c r="TRZ3" s="20"/>
      <c r="TSA3" s="20"/>
      <c r="TSB3" s="20"/>
      <c r="TSC3" s="20"/>
      <c r="TSD3" s="20"/>
      <c r="TSE3" s="20"/>
      <c r="TSF3" s="20"/>
      <c r="TSG3" s="20"/>
      <c r="TSH3" s="20"/>
      <c r="TSI3" s="20"/>
      <c r="TSJ3" s="20"/>
      <c r="TSK3" s="20"/>
      <c r="TSL3" s="20"/>
      <c r="TSM3" s="20"/>
      <c r="TSN3" s="20"/>
      <c r="TSO3" s="20"/>
      <c r="TSP3" s="20"/>
      <c r="TSQ3" s="20"/>
      <c r="TSR3" s="20"/>
      <c r="TSS3" s="20"/>
      <c r="TST3" s="20"/>
      <c r="TSU3" s="20"/>
      <c r="TSV3" s="20"/>
      <c r="TSW3" s="20"/>
      <c r="TSX3" s="20"/>
      <c r="TSY3" s="20"/>
      <c r="TSZ3" s="20"/>
      <c r="TTA3" s="20"/>
      <c r="TTB3" s="20"/>
      <c r="TTC3" s="20"/>
      <c r="TTD3" s="20"/>
      <c r="TTE3" s="20"/>
      <c r="TTF3" s="20"/>
      <c r="TTG3" s="20"/>
      <c r="TTH3" s="20"/>
      <c r="TTI3" s="20"/>
      <c r="TTJ3" s="20"/>
      <c r="TTK3" s="20"/>
      <c r="TTL3" s="20"/>
      <c r="TTM3" s="20"/>
      <c r="TTN3" s="20"/>
      <c r="TTO3" s="20"/>
      <c r="TTP3" s="20"/>
      <c r="TTQ3" s="20"/>
      <c r="TTR3" s="20"/>
      <c r="TTS3" s="20"/>
      <c r="TTT3" s="20"/>
      <c r="TTU3" s="20"/>
      <c r="TTV3" s="20"/>
      <c r="TTW3" s="20"/>
      <c r="TTX3" s="20"/>
      <c r="TTY3" s="20"/>
      <c r="TTZ3" s="20"/>
      <c r="TUA3" s="20"/>
      <c r="TUB3" s="20"/>
      <c r="TUC3" s="20"/>
      <c r="TUD3" s="20"/>
      <c r="TUE3" s="20"/>
      <c r="TUF3" s="20"/>
      <c r="TUG3" s="20"/>
      <c r="TUH3" s="20"/>
      <c r="TUI3" s="20"/>
      <c r="TUJ3" s="20"/>
      <c r="TUK3" s="20"/>
      <c r="TUL3" s="20"/>
      <c r="TUM3" s="20"/>
      <c r="TUN3" s="20"/>
      <c r="TUO3" s="20"/>
      <c r="TUP3" s="20"/>
      <c r="TUQ3" s="20"/>
      <c r="TUR3" s="20"/>
      <c r="TUS3" s="20"/>
      <c r="TUT3" s="20"/>
      <c r="TUU3" s="20"/>
      <c r="TUV3" s="20"/>
      <c r="TUW3" s="20"/>
      <c r="TUX3" s="20"/>
      <c r="TUY3" s="20"/>
      <c r="TUZ3" s="20"/>
      <c r="TVA3" s="20"/>
      <c r="TVB3" s="20"/>
      <c r="TVC3" s="20"/>
      <c r="TVD3" s="20"/>
      <c r="TVE3" s="20"/>
      <c r="TVF3" s="20"/>
      <c r="TVG3" s="20"/>
      <c r="TVH3" s="20"/>
      <c r="TVI3" s="20"/>
      <c r="TVJ3" s="20"/>
      <c r="TVK3" s="20"/>
      <c r="TVL3" s="20"/>
      <c r="TVM3" s="20"/>
      <c r="TVN3" s="20"/>
      <c r="TVO3" s="20"/>
      <c r="TVP3" s="20"/>
      <c r="TVQ3" s="20"/>
      <c r="TVR3" s="20"/>
      <c r="TVS3" s="20"/>
      <c r="TVT3" s="20"/>
      <c r="TVU3" s="20"/>
      <c r="TVV3" s="20"/>
      <c r="TVW3" s="20"/>
      <c r="TVX3" s="20"/>
      <c r="TVY3" s="20"/>
      <c r="TVZ3" s="20"/>
      <c r="TWA3" s="20"/>
      <c r="TWB3" s="20"/>
      <c r="TWC3" s="20"/>
      <c r="TWD3" s="20"/>
      <c r="TWE3" s="20"/>
      <c r="TWF3" s="20"/>
      <c r="TWG3" s="20"/>
      <c r="TWH3" s="20"/>
      <c r="TWI3" s="20"/>
      <c r="TWJ3" s="20"/>
      <c r="TWK3" s="20"/>
      <c r="TWL3" s="20"/>
      <c r="TWM3" s="20"/>
      <c r="TWN3" s="20"/>
      <c r="TWO3" s="20"/>
      <c r="TWP3" s="20"/>
      <c r="TWQ3" s="20"/>
      <c r="TWR3" s="20"/>
      <c r="TWS3" s="20"/>
      <c r="TWT3" s="20"/>
      <c r="TWU3" s="20"/>
      <c r="TWV3" s="20"/>
      <c r="TWW3" s="20"/>
      <c r="TWX3" s="20"/>
      <c r="TWY3" s="20"/>
      <c r="TWZ3" s="20"/>
      <c r="TXA3" s="20"/>
      <c r="TXB3" s="20"/>
      <c r="TXC3" s="20"/>
      <c r="TXD3" s="20"/>
      <c r="TXE3" s="20"/>
      <c r="TXF3" s="20"/>
      <c r="TXG3" s="20"/>
      <c r="TXH3" s="20"/>
      <c r="TXI3" s="20"/>
      <c r="TXJ3" s="20"/>
      <c r="TXK3" s="20"/>
      <c r="TXL3" s="20"/>
      <c r="TXM3" s="20"/>
      <c r="TXN3" s="20"/>
      <c r="TXO3" s="20"/>
      <c r="TXP3" s="20"/>
      <c r="TXQ3" s="20"/>
      <c r="TXR3" s="20"/>
      <c r="TXS3" s="20"/>
      <c r="TXT3" s="20"/>
      <c r="TXU3" s="20"/>
      <c r="TXV3" s="20"/>
      <c r="TXW3" s="20"/>
      <c r="TXX3" s="20"/>
      <c r="TXY3" s="20"/>
      <c r="TXZ3" s="20"/>
      <c r="TYA3" s="20"/>
      <c r="TYB3" s="20"/>
      <c r="TYC3" s="20"/>
      <c r="TYD3" s="20"/>
      <c r="TYE3" s="20"/>
      <c r="TYF3" s="20"/>
      <c r="TYG3" s="20"/>
      <c r="TYH3" s="20"/>
      <c r="TYI3" s="20"/>
      <c r="TYJ3" s="20"/>
      <c r="TYK3" s="20"/>
      <c r="TYL3" s="20"/>
      <c r="TYM3" s="20"/>
      <c r="TYN3" s="20"/>
      <c r="TYO3" s="20"/>
      <c r="TYP3" s="20"/>
      <c r="TYQ3" s="20"/>
      <c r="TYR3" s="20"/>
      <c r="TYS3" s="20"/>
      <c r="TYT3" s="20"/>
      <c r="TYU3" s="20"/>
      <c r="TYV3" s="20"/>
      <c r="TYW3" s="20"/>
      <c r="TYX3" s="20"/>
      <c r="TYY3" s="20"/>
      <c r="TYZ3" s="20"/>
      <c r="TZA3" s="20"/>
      <c r="TZB3" s="20"/>
      <c r="TZC3" s="20"/>
      <c r="TZD3" s="20"/>
      <c r="TZE3" s="20"/>
      <c r="TZF3" s="20"/>
      <c r="TZG3" s="20"/>
      <c r="TZH3" s="20"/>
      <c r="TZI3" s="20"/>
      <c r="TZJ3" s="20"/>
      <c r="TZK3" s="20"/>
      <c r="TZL3" s="20"/>
      <c r="TZM3" s="20"/>
      <c r="TZN3" s="20"/>
      <c r="TZO3" s="20"/>
      <c r="TZP3" s="20"/>
      <c r="TZQ3" s="20"/>
      <c r="TZR3" s="20"/>
      <c r="TZS3" s="20"/>
      <c r="TZT3" s="20"/>
      <c r="TZU3" s="20"/>
      <c r="TZV3" s="20"/>
      <c r="TZW3" s="20"/>
      <c r="TZX3" s="20"/>
      <c r="TZY3" s="20"/>
      <c r="TZZ3" s="20"/>
      <c r="UAA3" s="20"/>
      <c r="UAB3" s="20"/>
      <c r="UAC3" s="20"/>
      <c r="UAD3" s="20"/>
      <c r="UAE3" s="20"/>
      <c r="UAF3" s="20"/>
      <c r="UAG3" s="20"/>
      <c r="UAH3" s="20"/>
      <c r="UAI3" s="20"/>
      <c r="UAJ3" s="20"/>
      <c r="UAK3" s="20"/>
      <c r="UAL3" s="20"/>
      <c r="UAM3" s="20"/>
      <c r="UAN3" s="20"/>
      <c r="UAO3" s="20"/>
      <c r="UAP3" s="20"/>
      <c r="UAQ3" s="20"/>
      <c r="UAR3" s="20"/>
      <c r="UAS3" s="20"/>
      <c r="UAT3" s="20"/>
      <c r="UAU3" s="20"/>
      <c r="UAV3" s="20"/>
      <c r="UAW3" s="20"/>
      <c r="UAX3" s="20"/>
      <c r="UAY3" s="20"/>
      <c r="UAZ3" s="20"/>
      <c r="UBA3" s="20"/>
      <c r="UBB3" s="20"/>
      <c r="UBC3" s="20"/>
      <c r="UBD3" s="20"/>
      <c r="UBE3" s="20"/>
      <c r="UBF3" s="20"/>
      <c r="UBG3" s="20"/>
      <c r="UBH3" s="20"/>
      <c r="UBI3" s="20"/>
      <c r="UBJ3" s="20"/>
      <c r="UBK3" s="20"/>
      <c r="UBL3" s="20"/>
      <c r="UBM3" s="20"/>
      <c r="UBN3" s="20"/>
      <c r="UBO3" s="20"/>
      <c r="UBP3" s="20"/>
      <c r="UBQ3" s="20"/>
      <c r="UBR3" s="20"/>
      <c r="UBS3" s="20"/>
      <c r="UBT3" s="20"/>
      <c r="UBU3" s="20"/>
      <c r="UBV3" s="20"/>
      <c r="UBW3" s="20"/>
      <c r="UBX3" s="20"/>
      <c r="UBY3" s="20"/>
      <c r="UBZ3" s="20"/>
      <c r="UCA3" s="20"/>
      <c r="UCB3" s="20"/>
      <c r="UCC3" s="20"/>
      <c r="UCD3" s="20"/>
      <c r="UCE3" s="20"/>
      <c r="UCF3" s="20"/>
      <c r="UCG3" s="20"/>
      <c r="UCH3" s="20"/>
      <c r="UCI3" s="20"/>
      <c r="UCJ3" s="20"/>
      <c r="UCK3" s="20"/>
      <c r="UCL3" s="20"/>
      <c r="UCM3" s="20"/>
      <c r="UCN3" s="20"/>
      <c r="UCO3" s="20"/>
      <c r="UCP3" s="20"/>
      <c r="UCQ3" s="20"/>
      <c r="UCR3" s="20"/>
      <c r="UCS3" s="20"/>
      <c r="UCT3" s="20"/>
      <c r="UCU3" s="20"/>
      <c r="UCV3" s="20"/>
      <c r="UCW3" s="20"/>
      <c r="UCX3" s="20"/>
      <c r="UCY3" s="20"/>
      <c r="UCZ3" s="20"/>
      <c r="UDA3" s="20"/>
      <c r="UDB3" s="20"/>
      <c r="UDC3" s="20"/>
      <c r="UDD3" s="20"/>
      <c r="UDE3" s="20"/>
      <c r="UDF3" s="20"/>
      <c r="UDG3" s="20"/>
      <c r="UDH3" s="20"/>
      <c r="UDI3" s="20"/>
      <c r="UDJ3" s="20"/>
      <c r="UDK3" s="20"/>
      <c r="UDL3" s="20"/>
      <c r="UDM3" s="20"/>
      <c r="UDN3" s="20"/>
      <c r="UDO3" s="20"/>
      <c r="UDP3" s="20"/>
      <c r="UDQ3" s="20"/>
      <c r="UDR3" s="20"/>
      <c r="UDS3" s="20"/>
      <c r="UDT3" s="20"/>
      <c r="UDU3" s="20"/>
      <c r="UDV3" s="20"/>
      <c r="UDW3" s="20"/>
      <c r="UDX3" s="20"/>
      <c r="UDY3" s="20"/>
      <c r="UDZ3" s="20"/>
      <c r="UEA3" s="20"/>
      <c r="UEB3" s="20"/>
      <c r="UEC3" s="20"/>
      <c r="UED3" s="20"/>
      <c r="UEE3" s="20"/>
      <c r="UEF3" s="20"/>
      <c r="UEG3" s="20"/>
      <c r="UEH3" s="20"/>
      <c r="UEI3" s="20"/>
      <c r="UEJ3" s="20"/>
      <c r="UEK3" s="20"/>
      <c r="UEL3" s="20"/>
      <c r="UEM3" s="20"/>
      <c r="UEN3" s="20"/>
      <c r="UEO3" s="20"/>
      <c r="UEP3" s="20"/>
      <c r="UEQ3" s="20"/>
      <c r="UER3" s="20"/>
      <c r="UES3" s="20"/>
      <c r="UET3" s="20"/>
      <c r="UEU3" s="20"/>
      <c r="UEV3" s="20"/>
      <c r="UEW3" s="20"/>
      <c r="UEX3" s="20"/>
      <c r="UEY3" s="20"/>
      <c r="UEZ3" s="20"/>
      <c r="UFA3" s="20"/>
      <c r="UFB3" s="20"/>
      <c r="UFC3" s="20"/>
      <c r="UFD3" s="20"/>
      <c r="UFE3" s="20"/>
      <c r="UFF3" s="20"/>
      <c r="UFG3" s="20"/>
      <c r="UFH3" s="20"/>
      <c r="UFI3" s="20"/>
      <c r="UFJ3" s="20"/>
      <c r="UFK3" s="20"/>
      <c r="UFL3" s="20"/>
      <c r="UFM3" s="20"/>
      <c r="UFN3" s="20"/>
      <c r="UFO3" s="20"/>
      <c r="UFP3" s="20"/>
      <c r="UFQ3" s="20"/>
      <c r="UFR3" s="20"/>
      <c r="UFS3" s="20"/>
      <c r="UFT3" s="20"/>
      <c r="UFU3" s="20"/>
      <c r="UFV3" s="20"/>
      <c r="UFW3" s="20"/>
      <c r="UFX3" s="20"/>
      <c r="UFY3" s="20"/>
      <c r="UFZ3" s="20"/>
      <c r="UGA3" s="20"/>
      <c r="UGB3" s="20"/>
      <c r="UGC3" s="20"/>
      <c r="UGD3" s="20"/>
      <c r="UGE3" s="20"/>
      <c r="UGF3" s="20"/>
      <c r="UGG3" s="20"/>
      <c r="UGH3" s="20"/>
      <c r="UGI3" s="20"/>
      <c r="UGJ3" s="20"/>
      <c r="UGK3" s="20"/>
      <c r="UGL3" s="20"/>
      <c r="UGM3" s="20"/>
      <c r="UGN3" s="20"/>
      <c r="UGO3" s="20"/>
      <c r="UGP3" s="20"/>
      <c r="UGQ3" s="20"/>
      <c r="UGR3" s="20"/>
      <c r="UGS3" s="20"/>
      <c r="UGT3" s="20"/>
      <c r="UGU3" s="20"/>
      <c r="UGV3" s="20"/>
      <c r="UGW3" s="20"/>
      <c r="UGX3" s="20"/>
      <c r="UGY3" s="20"/>
      <c r="UGZ3" s="20"/>
      <c r="UHA3" s="20"/>
      <c r="UHB3" s="20"/>
      <c r="UHC3" s="20"/>
      <c r="UHD3" s="20"/>
      <c r="UHE3" s="20"/>
      <c r="UHF3" s="20"/>
      <c r="UHG3" s="20"/>
      <c r="UHH3" s="20"/>
      <c r="UHI3" s="20"/>
      <c r="UHJ3" s="20"/>
      <c r="UHK3" s="20"/>
      <c r="UHL3" s="20"/>
      <c r="UHM3" s="20"/>
      <c r="UHN3" s="20"/>
      <c r="UHO3" s="20"/>
      <c r="UHP3" s="20"/>
      <c r="UHQ3" s="20"/>
      <c r="UHR3" s="20"/>
      <c r="UHS3" s="20"/>
      <c r="UHT3" s="20"/>
      <c r="UHU3" s="20"/>
      <c r="UHV3" s="20"/>
      <c r="UHW3" s="20"/>
      <c r="UHX3" s="20"/>
      <c r="UHY3" s="20"/>
      <c r="UHZ3" s="20"/>
      <c r="UIA3" s="20"/>
      <c r="UIB3" s="20"/>
      <c r="UIC3" s="20"/>
      <c r="UID3" s="20"/>
      <c r="UIE3" s="20"/>
      <c r="UIF3" s="20"/>
      <c r="UIG3" s="20"/>
      <c r="UIH3" s="20"/>
      <c r="UII3" s="20"/>
      <c r="UIJ3" s="20"/>
      <c r="UIK3" s="20"/>
      <c r="UIL3" s="20"/>
      <c r="UIM3" s="20"/>
      <c r="UIN3" s="20"/>
      <c r="UIO3" s="20"/>
      <c r="UIP3" s="20"/>
      <c r="UIQ3" s="20"/>
      <c r="UIR3" s="20"/>
      <c r="UIS3" s="20"/>
      <c r="UIT3" s="20"/>
      <c r="UIU3" s="20"/>
      <c r="UIV3" s="20"/>
      <c r="UIW3" s="20"/>
      <c r="UIX3" s="20"/>
      <c r="UIY3" s="20"/>
      <c r="UIZ3" s="20"/>
      <c r="UJA3" s="20"/>
      <c r="UJB3" s="20"/>
      <c r="UJC3" s="20"/>
      <c r="UJD3" s="20"/>
      <c r="UJE3" s="20"/>
      <c r="UJF3" s="20"/>
      <c r="UJG3" s="20"/>
      <c r="UJH3" s="20"/>
      <c r="UJI3" s="20"/>
      <c r="UJJ3" s="20"/>
      <c r="UJK3" s="20"/>
      <c r="UJL3" s="20"/>
      <c r="UJM3" s="20"/>
      <c r="UJN3" s="20"/>
      <c r="UJO3" s="20"/>
      <c r="UJP3" s="20"/>
      <c r="UJQ3" s="20"/>
      <c r="UJR3" s="20"/>
      <c r="UJS3" s="20"/>
      <c r="UJT3" s="20"/>
      <c r="UJU3" s="20"/>
      <c r="UJV3" s="20"/>
      <c r="UJW3" s="20"/>
      <c r="UJX3" s="20"/>
      <c r="UJY3" s="20"/>
      <c r="UJZ3" s="20"/>
      <c r="UKA3" s="20"/>
      <c r="UKB3" s="20"/>
      <c r="UKC3" s="20"/>
      <c r="UKD3" s="20"/>
      <c r="UKE3" s="20"/>
      <c r="UKF3" s="20"/>
      <c r="UKG3" s="20"/>
      <c r="UKH3" s="20"/>
      <c r="UKI3" s="20"/>
      <c r="UKJ3" s="20"/>
      <c r="UKK3" s="20"/>
      <c r="UKL3" s="20"/>
      <c r="UKM3" s="20"/>
      <c r="UKN3" s="20"/>
      <c r="UKO3" s="20"/>
      <c r="UKP3" s="20"/>
      <c r="UKQ3" s="20"/>
      <c r="UKR3" s="20"/>
      <c r="UKS3" s="20"/>
      <c r="UKT3" s="20"/>
      <c r="UKU3" s="20"/>
      <c r="UKV3" s="20"/>
      <c r="UKW3" s="20"/>
      <c r="UKX3" s="20"/>
      <c r="UKY3" s="20"/>
      <c r="UKZ3" s="20"/>
      <c r="ULA3" s="20"/>
      <c r="ULB3" s="20"/>
      <c r="ULC3" s="20"/>
      <c r="ULD3" s="20"/>
      <c r="ULE3" s="20"/>
      <c r="ULF3" s="20"/>
      <c r="ULG3" s="20"/>
      <c r="ULH3" s="20"/>
      <c r="ULI3" s="20"/>
      <c r="ULJ3" s="20"/>
      <c r="ULK3" s="20"/>
      <c r="ULL3" s="20"/>
      <c r="ULM3" s="20"/>
      <c r="ULN3" s="20"/>
      <c r="ULO3" s="20"/>
      <c r="ULP3" s="20"/>
      <c r="ULQ3" s="20"/>
      <c r="ULR3" s="20"/>
      <c r="ULS3" s="20"/>
      <c r="ULT3" s="20"/>
      <c r="ULU3" s="20"/>
      <c r="ULV3" s="20"/>
      <c r="ULW3" s="20"/>
      <c r="ULX3" s="20"/>
      <c r="ULY3" s="20"/>
      <c r="ULZ3" s="20"/>
      <c r="UMA3" s="20"/>
      <c r="UMB3" s="20"/>
      <c r="UMC3" s="20"/>
      <c r="UMD3" s="20"/>
      <c r="UME3" s="20"/>
      <c r="UMF3" s="20"/>
      <c r="UMG3" s="20"/>
      <c r="UMH3" s="20"/>
      <c r="UMI3" s="20"/>
      <c r="UMJ3" s="20"/>
      <c r="UMK3" s="20"/>
      <c r="UML3" s="20"/>
      <c r="UMM3" s="20"/>
      <c r="UMN3" s="20"/>
      <c r="UMO3" s="20"/>
      <c r="UMP3" s="20"/>
      <c r="UMQ3" s="20"/>
      <c r="UMR3" s="20"/>
      <c r="UMS3" s="20"/>
      <c r="UMT3" s="20"/>
      <c r="UMU3" s="20"/>
      <c r="UMV3" s="20"/>
      <c r="UMW3" s="20"/>
      <c r="UMX3" s="20"/>
      <c r="UMY3" s="20"/>
      <c r="UMZ3" s="20"/>
      <c r="UNA3" s="20"/>
      <c r="UNB3" s="20"/>
      <c r="UNC3" s="20"/>
      <c r="UND3" s="20"/>
      <c r="UNE3" s="20"/>
      <c r="UNF3" s="20"/>
      <c r="UNG3" s="20"/>
      <c r="UNH3" s="20"/>
      <c r="UNI3" s="20"/>
      <c r="UNJ3" s="20"/>
      <c r="UNK3" s="20"/>
      <c r="UNL3" s="20"/>
      <c r="UNM3" s="20"/>
      <c r="UNN3" s="20"/>
      <c r="UNO3" s="20"/>
      <c r="UNP3" s="20"/>
      <c r="UNQ3" s="20"/>
      <c r="UNR3" s="20"/>
      <c r="UNS3" s="20"/>
      <c r="UNT3" s="20"/>
      <c r="UNU3" s="20"/>
      <c r="UNV3" s="20"/>
      <c r="UNW3" s="20"/>
      <c r="UNX3" s="20"/>
      <c r="UNY3" s="20"/>
      <c r="UNZ3" s="20"/>
      <c r="UOA3" s="20"/>
      <c r="UOB3" s="20"/>
      <c r="UOC3" s="20"/>
      <c r="UOD3" s="20"/>
      <c r="UOE3" s="20"/>
      <c r="UOF3" s="20"/>
      <c r="UOG3" s="20"/>
      <c r="UOH3" s="20"/>
      <c r="UOI3" s="20"/>
      <c r="UOJ3" s="20"/>
      <c r="UOK3" s="20"/>
      <c r="UOL3" s="20"/>
      <c r="UOM3" s="20"/>
      <c r="UON3" s="20"/>
      <c r="UOO3" s="20"/>
      <c r="UOP3" s="20"/>
      <c r="UOQ3" s="20"/>
      <c r="UOR3" s="20"/>
      <c r="UOS3" s="20"/>
      <c r="UOT3" s="20"/>
      <c r="UOU3" s="20"/>
      <c r="UOV3" s="20"/>
      <c r="UOW3" s="20"/>
      <c r="UOX3" s="20"/>
      <c r="UOY3" s="20"/>
      <c r="UOZ3" s="20"/>
      <c r="UPA3" s="20"/>
      <c r="UPB3" s="20"/>
      <c r="UPC3" s="20"/>
      <c r="UPD3" s="20"/>
      <c r="UPE3" s="20"/>
      <c r="UPF3" s="20"/>
      <c r="UPG3" s="20"/>
      <c r="UPH3" s="20"/>
      <c r="UPI3" s="20"/>
      <c r="UPJ3" s="20"/>
      <c r="UPK3" s="20"/>
      <c r="UPL3" s="20"/>
      <c r="UPM3" s="20"/>
      <c r="UPN3" s="20"/>
      <c r="UPO3" s="20"/>
      <c r="UPP3" s="20"/>
      <c r="UPQ3" s="20"/>
      <c r="UPR3" s="20"/>
      <c r="UPS3" s="20"/>
      <c r="UPT3" s="20"/>
      <c r="UPU3" s="20"/>
      <c r="UPV3" s="20"/>
      <c r="UPW3" s="20"/>
      <c r="UPX3" s="20"/>
      <c r="UPY3" s="20"/>
      <c r="UPZ3" s="20"/>
      <c r="UQA3" s="20"/>
      <c r="UQB3" s="20"/>
      <c r="UQC3" s="20"/>
      <c r="UQD3" s="20"/>
      <c r="UQE3" s="20"/>
      <c r="UQF3" s="20"/>
      <c r="UQG3" s="20"/>
      <c r="UQH3" s="20"/>
      <c r="UQI3" s="20"/>
      <c r="UQJ3" s="20"/>
      <c r="UQK3" s="20"/>
      <c r="UQL3" s="20"/>
      <c r="UQM3" s="20"/>
      <c r="UQN3" s="20"/>
      <c r="UQO3" s="20"/>
      <c r="UQP3" s="20"/>
      <c r="UQQ3" s="20"/>
      <c r="UQR3" s="20"/>
      <c r="UQS3" s="20"/>
      <c r="UQT3" s="20"/>
      <c r="UQU3" s="20"/>
      <c r="UQV3" s="20"/>
      <c r="UQW3" s="20"/>
      <c r="UQX3" s="20"/>
      <c r="UQY3" s="20"/>
      <c r="UQZ3" s="20"/>
      <c r="URA3" s="20"/>
      <c r="URB3" s="20"/>
      <c r="URC3" s="20"/>
      <c r="URD3" s="20"/>
      <c r="URE3" s="20"/>
      <c r="URF3" s="20"/>
      <c r="URG3" s="20"/>
      <c r="URH3" s="20"/>
      <c r="URI3" s="20"/>
      <c r="URJ3" s="20"/>
      <c r="URK3" s="20"/>
      <c r="URL3" s="20"/>
      <c r="URM3" s="20"/>
      <c r="URN3" s="20"/>
      <c r="URO3" s="20"/>
      <c r="URP3" s="20"/>
      <c r="URQ3" s="20"/>
      <c r="URR3" s="20"/>
      <c r="URS3" s="20"/>
      <c r="URT3" s="20"/>
      <c r="URU3" s="20"/>
      <c r="URV3" s="20"/>
      <c r="URW3" s="20"/>
      <c r="URX3" s="20"/>
      <c r="URY3" s="20"/>
      <c r="URZ3" s="20"/>
      <c r="USA3" s="20"/>
      <c r="USB3" s="20"/>
      <c r="USC3" s="20"/>
      <c r="USD3" s="20"/>
      <c r="USE3" s="20"/>
      <c r="USF3" s="20"/>
      <c r="USG3" s="20"/>
      <c r="USH3" s="20"/>
      <c r="USI3" s="20"/>
      <c r="USJ3" s="20"/>
      <c r="USK3" s="20"/>
      <c r="USL3" s="20"/>
      <c r="USM3" s="20"/>
      <c r="USN3" s="20"/>
      <c r="USO3" s="20"/>
      <c r="USP3" s="20"/>
      <c r="USQ3" s="20"/>
      <c r="USR3" s="20"/>
      <c r="USS3" s="20"/>
      <c r="UST3" s="20"/>
      <c r="USU3" s="20"/>
      <c r="USV3" s="20"/>
      <c r="USW3" s="20"/>
      <c r="USX3" s="20"/>
      <c r="USY3" s="20"/>
      <c r="USZ3" s="20"/>
      <c r="UTA3" s="20"/>
      <c r="UTB3" s="20"/>
      <c r="UTC3" s="20"/>
      <c r="UTD3" s="20"/>
      <c r="UTE3" s="20"/>
      <c r="UTF3" s="20"/>
      <c r="UTG3" s="20"/>
      <c r="UTH3" s="20"/>
      <c r="UTI3" s="20"/>
      <c r="UTJ3" s="20"/>
      <c r="UTK3" s="20"/>
      <c r="UTL3" s="20"/>
      <c r="UTM3" s="20"/>
      <c r="UTN3" s="20"/>
      <c r="UTO3" s="20"/>
      <c r="UTP3" s="20"/>
      <c r="UTQ3" s="20"/>
      <c r="UTR3" s="20"/>
      <c r="UTS3" s="20"/>
      <c r="UTT3" s="20"/>
      <c r="UTU3" s="20"/>
      <c r="UTV3" s="20"/>
      <c r="UTW3" s="20"/>
      <c r="UTX3" s="20"/>
      <c r="UTY3" s="20"/>
      <c r="UTZ3" s="20"/>
      <c r="UUA3" s="20"/>
      <c r="UUB3" s="20"/>
      <c r="UUC3" s="20"/>
      <c r="UUD3" s="20"/>
      <c r="UUE3" s="20"/>
      <c r="UUF3" s="20"/>
      <c r="UUG3" s="20"/>
      <c r="UUH3" s="20"/>
      <c r="UUI3" s="20"/>
      <c r="UUJ3" s="20"/>
      <c r="UUK3" s="20"/>
      <c r="UUL3" s="20"/>
      <c r="UUM3" s="20"/>
      <c r="UUN3" s="20"/>
      <c r="UUO3" s="20"/>
      <c r="UUP3" s="20"/>
      <c r="UUQ3" s="20"/>
      <c r="UUR3" s="20"/>
      <c r="UUS3" s="20"/>
      <c r="UUT3" s="20"/>
      <c r="UUU3" s="20"/>
      <c r="UUV3" s="20"/>
      <c r="UUW3" s="20"/>
      <c r="UUX3" s="20"/>
      <c r="UUY3" s="20"/>
      <c r="UUZ3" s="20"/>
      <c r="UVA3" s="20"/>
      <c r="UVB3" s="20"/>
      <c r="UVC3" s="20"/>
      <c r="UVD3" s="20"/>
      <c r="UVE3" s="20"/>
      <c r="UVF3" s="20"/>
      <c r="UVG3" s="20"/>
      <c r="UVH3" s="20"/>
      <c r="UVI3" s="20"/>
      <c r="UVJ3" s="20"/>
      <c r="UVK3" s="20"/>
      <c r="UVL3" s="20"/>
      <c r="UVM3" s="20"/>
      <c r="UVN3" s="20"/>
      <c r="UVO3" s="20"/>
      <c r="UVP3" s="20"/>
      <c r="UVQ3" s="20"/>
      <c r="UVR3" s="20"/>
      <c r="UVS3" s="20"/>
      <c r="UVT3" s="20"/>
      <c r="UVU3" s="20"/>
      <c r="UVV3" s="20"/>
      <c r="UVW3" s="20"/>
      <c r="UVX3" s="20"/>
      <c r="UVY3" s="20"/>
      <c r="UVZ3" s="20"/>
      <c r="UWA3" s="20"/>
      <c r="UWB3" s="20"/>
      <c r="UWC3" s="20"/>
      <c r="UWD3" s="20"/>
      <c r="UWE3" s="20"/>
      <c r="UWF3" s="20"/>
      <c r="UWG3" s="20"/>
      <c r="UWH3" s="20"/>
      <c r="UWI3" s="20"/>
      <c r="UWJ3" s="20"/>
      <c r="UWK3" s="20"/>
      <c r="UWL3" s="20"/>
      <c r="UWM3" s="20"/>
      <c r="UWN3" s="20"/>
      <c r="UWO3" s="20"/>
      <c r="UWP3" s="20"/>
      <c r="UWQ3" s="20"/>
      <c r="UWR3" s="20"/>
      <c r="UWS3" s="20"/>
      <c r="UWT3" s="20"/>
      <c r="UWU3" s="20"/>
      <c r="UWV3" s="20"/>
      <c r="UWW3" s="20"/>
      <c r="UWX3" s="20"/>
      <c r="UWY3" s="20"/>
      <c r="UWZ3" s="20"/>
      <c r="UXA3" s="20"/>
      <c r="UXB3" s="20"/>
      <c r="UXC3" s="20"/>
      <c r="UXD3" s="20"/>
      <c r="UXE3" s="20"/>
      <c r="UXF3" s="20"/>
      <c r="UXG3" s="20"/>
      <c r="UXH3" s="20"/>
      <c r="UXI3" s="20"/>
      <c r="UXJ3" s="20"/>
      <c r="UXK3" s="20"/>
      <c r="UXL3" s="20"/>
      <c r="UXM3" s="20"/>
      <c r="UXN3" s="20"/>
      <c r="UXO3" s="20"/>
      <c r="UXP3" s="20"/>
      <c r="UXQ3" s="20"/>
      <c r="UXR3" s="20"/>
      <c r="UXS3" s="20"/>
      <c r="UXT3" s="20"/>
      <c r="UXU3" s="20"/>
      <c r="UXV3" s="20"/>
      <c r="UXW3" s="20"/>
      <c r="UXX3" s="20"/>
      <c r="UXY3" s="20"/>
      <c r="UXZ3" s="20"/>
      <c r="UYA3" s="20"/>
      <c r="UYB3" s="20"/>
      <c r="UYC3" s="20"/>
      <c r="UYD3" s="20"/>
      <c r="UYE3" s="20"/>
      <c r="UYF3" s="20"/>
      <c r="UYG3" s="20"/>
      <c r="UYH3" s="20"/>
      <c r="UYI3" s="20"/>
      <c r="UYJ3" s="20"/>
      <c r="UYK3" s="20"/>
      <c r="UYL3" s="20"/>
      <c r="UYM3" s="20"/>
      <c r="UYN3" s="20"/>
      <c r="UYO3" s="20"/>
      <c r="UYP3" s="20"/>
      <c r="UYQ3" s="20"/>
      <c r="UYR3" s="20"/>
      <c r="UYS3" s="20"/>
      <c r="UYT3" s="20"/>
      <c r="UYU3" s="20"/>
      <c r="UYV3" s="20"/>
      <c r="UYW3" s="20"/>
      <c r="UYX3" s="20"/>
      <c r="UYY3" s="20"/>
      <c r="UYZ3" s="20"/>
      <c r="UZA3" s="20"/>
      <c r="UZB3" s="20"/>
      <c r="UZC3" s="20"/>
      <c r="UZD3" s="20"/>
      <c r="UZE3" s="20"/>
      <c r="UZF3" s="20"/>
      <c r="UZG3" s="20"/>
      <c r="UZH3" s="20"/>
      <c r="UZI3" s="20"/>
      <c r="UZJ3" s="20"/>
      <c r="UZK3" s="20"/>
      <c r="UZL3" s="20"/>
      <c r="UZM3" s="20"/>
      <c r="UZN3" s="20"/>
      <c r="UZO3" s="20"/>
      <c r="UZP3" s="20"/>
      <c r="UZQ3" s="20"/>
      <c r="UZR3" s="20"/>
      <c r="UZS3" s="20"/>
      <c r="UZT3" s="20"/>
      <c r="UZU3" s="20"/>
      <c r="UZV3" s="20"/>
      <c r="UZW3" s="20"/>
      <c r="UZX3" s="20"/>
      <c r="UZY3" s="20"/>
      <c r="UZZ3" s="20"/>
      <c r="VAA3" s="20"/>
      <c r="VAB3" s="20"/>
      <c r="VAC3" s="20"/>
      <c r="VAD3" s="20"/>
      <c r="VAE3" s="20"/>
      <c r="VAF3" s="20"/>
      <c r="VAG3" s="20"/>
      <c r="VAH3" s="20"/>
      <c r="VAI3" s="20"/>
      <c r="VAJ3" s="20"/>
      <c r="VAK3" s="20"/>
      <c r="VAL3" s="20"/>
      <c r="VAM3" s="20"/>
      <c r="VAN3" s="20"/>
      <c r="VAO3" s="20"/>
      <c r="VAP3" s="20"/>
      <c r="VAQ3" s="20"/>
      <c r="VAR3" s="20"/>
      <c r="VAS3" s="20"/>
      <c r="VAT3" s="20"/>
      <c r="VAU3" s="20"/>
      <c r="VAV3" s="20"/>
      <c r="VAW3" s="20"/>
      <c r="VAX3" s="20"/>
      <c r="VAY3" s="20"/>
      <c r="VAZ3" s="20"/>
      <c r="VBA3" s="20"/>
      <c r="VBB3" s="20"/>
      <c r="VBC3" s="20"/>
      <c r="VBD3" s="20"/>
      <c r="VBE3" s="20"/>
      <c r="VBF3" s="20"/>
      <c r="VBG3" s="20"/>
      <c r="VBH3" s="20"/>
      <c r="VBI3" s="20"/>
      <c r="VBJ3" s="20"/>
      <c r="VBK3" s="20"/>
      <c r="VBL3" s="20"/>
      <c r="VBM3" s="20"/>
      <c r="VBN3" s="20"/>
      <c r="VBO3" s="20"/>
      <c r="VBP3" s="20"/>
      <c r="VBQ3" s="20"/>
      <c r="VBR3" s="20"/>
      <c r="VBS3" s="20"/>
      <c r="VBT3" s="20"/>
      <c r="VBU3" s="20"/>
      <c r="VBV3" s="20"/>
      <c r="VBW3" s="20"/>
      <c r="VBX3" s="20"/>
      <c r="VBY3" s="20"/>
      <c r="VBZ3" s="20"/>
      <c r="VCA3" s="20"/>
      <c r="VCB3" s="20"/>
      <c r="VCC3" s="20"/>
      <c r="VCD3" s="20"/>
      <c r="VCE3" s="20"/>
      <c r="VCF3" s="20"/>
      <c r="VCG3" s="20"/>
      <c r="VCH3" s="20"/>
      <c r="VCI3" s="20"/>
      <c r="VCJ3" s="20"/>
      <c r="VCK3" s="20"/>
      <c r="VCL3" s="20"/>
      <c r="VCM3" s="20"/>
      <c r="VCN3" s="20"/>
      <c r="VCO3" s="20"/>
      <c r="VCP3" s="20"/>
      <c r="VCQ3" s="20"/>
      <c r="VCR3" s="20"/>
      <c r="VCS3" s="20"/>
      <c r="VCT3" s="20"/>
      <c r="VCU3" s="20"/>
      <c r="VCV3" s="20"/>
      <c r="VCW3" s="20"/>
      <c r="VCX3" s="20"/>
      <c r="VCY3" s="20"/>
      <c r="VCZ3" s="20"/>
      <c r="VDA3" s="20"/>
      <c r="VDB3" s="20"/>
      <c r="VDC3" s="20"/>
      <c r="VDD3" s="20"/>
      <c r="VDE3" s="20"/>
      <c r="VDF3" s="20"/>
      <c r="VDG3" s="20"/>
      <c r="VDH3" s="20"/>
      <c r="VDI3" s="20"/>
      <c r="VDJ3" s="20"/>
      <c r="VDK3" s="20"/>
      <c r="VDL3" s="20"/>
      <c r="VDM3" s="20"/>
      <c r="VDN3" s="20"/>
      <c r="VDO3" s="20"/>
      <c r="VDP3" s="20"/>
      <c r="VDQ3" s="20"/>
      <c r="VDR3" s="20"/>
      <c r="VDS3" s="20"/>
      <c r="VDT3" s="20"/>
      <c r="VDU3" s="20"/>
      <c r="VDV3" s="20"/>
      <c r="VDW3" s="20"/>
      <c r="VDX3" s="20"/>
      <c r="VDY3" s="20"/>
      <c r="VDZ3" s="20"/>
      <c r="VEA3" s="20"/>
      <c r="VEB3" s="20"/>
      <c r="VEC3" s="20"/>
      <c r="VED3" s="20"/>
      <c r="VEE3" s="20"/>
      <c r="VEF3" s="20"/>
      <c r="VEG3" s="20"/>
      <c r="VEH3" s="20"/>
      <c r="VEI3" s="20"/>
      <c r="VEJ3" s="20"/>
      <c r="VEK3" s="20"/>
      <c r="VEL3" s="20"/>
      <c r="VEM3" s="20"/>
      <c r="VEN3" s="20"/>
      <c r="VEO3" s="20"/>
      <c r="VEP3" s="20"/>
      <c r="VEQ3" s="20"/>
      <c r="VER3" s="20"/>
      <c r="VES3" s="20"/>
      <c r="VET3" s="20"/>
      <c r="VEU3" s="20"/>
      <c r="VEV3" s="20"/>
      <c r="VEW3" s="20"/>
      <c r="VEX3" s="20"/>
      <c r="VEY3" s="20"/>
      <c r="VEZ3" s="20"/>
      <c r="VFA3" s="20"/>
      <c r="VFB3" s="20"/>
      <c r="VFC3" s="20"/>
      <c r="VFD3" s="20"/>
      <c r="VFE3" s="20"/>
      <c r="VFF3" s="20"/>
      <c r="VFG3" s="20"/>
      <c r="VFH3" s="20"/>
      <c r="VFI3" s="20"/>
      <c r="VFJ3" s="20"/>
      <c r="VFK3" s="20"/>
      <c r="VFL3" s="20"/>
      <c r="VFM3" s="20"/>
      <c r="VFN3" s="20"/>
      <c r="VFO3" s="20"/>
      <c r="VFP3" s="20"/>
      <c r="VFQ3" s="20"/>
      <c r="VFR3" s="20"/>
      <c r="VFS3" s="20"/>
      <c r="VFT3" s="20"/>
      <c r="VFU3" s="20"/>
      <c r="VFV3" s="20"/>
      <c r="VFW3" s="20"/>
      <c r="VFX3" s="20"/>
      <c r="VFY3" s="20"/>
      <c r="VFZ3" s="20"/>
      <c r="VGA3" s="20"/>
      <c r="VGB3" s="20"/>
      <c r="VGC3" s="20"/>
      <c r="VGD3" s="20"/>
      <c r="VGE3" s="20"/>
      <c r="VGF3" s="20"/>
      <c r="VGG3" s="20"/>
      <c r="VGH3" s="20"/>
      <c r="VGI3" s="20"/>
      <c r="VGJ3" s="20"/>
      <c r="VGK3" s="20"/>
      <c r="VGL3" s="20"/>
      <c r="VGM3" s="20"/>
      <c r="VGN3" s="20"/>
      <c r="VGO3" s="20"/>
      <c r="VGP3" s="20"/>
      <c r="VGQ3" s="20"/>
      <c r="VGR3" s="20"/>
      <c r="VGS3" s="20"/>
      <c r="VGT3" s="20"/>
      <c r="VGU3" s="20"/>
      <c r="VGV3" s="20"/>
      <c r="VGW3" s="20"/>
      <c r="VGX3" s="20"/>
      <c r="VGY3" s="20"/>
      <c r="VGZ3" s="20"/>
      <c r="VHA3" s="20"/>
      <c r="VHB3" s="20"/>
      <c r="VHC3" s="20"/>
      <c r="VHD3" s="20"/>
      <c r="VHE3" s="20"/>
      <c r="VHF3" s="20"/>
      <c r="VHG3" s="20"/>
      <c r="VHH3" s="20"/>
      <c r="VHI3" s="20"/>
      <c r="VHJ3" s="20"/>
      <c r="VHK3" s="20"/>
      <c r="VHL3" s="20"/>
      <c r="VHM3" s="20"/>
      <c r="VHN3" s="20"/>
      <c r="VHO3" s="20"/>
      <c r="VHP3" s="20"/>
      <c r="VHQ3" s="20"/>
      <c r="VHR3" s="20"/>
      <c r="VHS3" s="20"/>
      <c r="VHT3" s="20"/>
      <c r="VHU3" s="20"/>
      <c r="VHV3" s="20"/>
      <c r="VHW3" s="20"/>
      <c r="VHX3" s="20"/>
      <c r="VHY3" s="20"/>
      <c r="VHZ3" s="20"/>
      <c r="VIA3" s="20"/>
      <c r="VIB3" s="20"/>
      <c r="VIC3" s="20"/>
      <c r="VID3" s="20"/>
      <c r="VIE3" s="20"/>
      <c r="VIF3" s="20"/>
      <c r="VIG3" s="20"/>
      <c r="VIH3" s="20"/>
      <c r="VII3" s="20"/>
      <c r="VIJ3" s="20"/>
      <c r="VIK3" s="20"/>
      <c r="VIL3" s="20"/>
      <c r="VIM3" s="20"/>
      <c r="VIN3" s="20"/>
      <c r="VIO3" s="20"/>
      <c r="VIP3" s="20"/>
      <c r="VIQ3" s="20"/>
      <c r="VIR3" s="20"/>
      <c r="VIS3" s="20"/>
      <c r="VIT3" s="20"/>
      <c r="VIU3" s="20"/>
      <c r="VIV3" s="20"/>
      <c r="VIW3" s="20"/>
      <c r="VIX3" s="20"/>
      <c r="VIY3" s="20"/>
      <c r="VIZ3" s="20"/>
      <c r="VJA3" s="20"/>
      <c r="VJB3" s="20"/>
      <c r="VJC3" s="20"/>
      <c r="VJD3" s="20"/>
      <c r="VJE3" s="20"/>
      <c r="VJF3" s="20"/>
      <c r="VJG3" s="20"/>
      <c r="VJH3" s="20"/>
      <c r="VJI3" s="20"/>
      <c r="VJJ3" s="20"/>
      <c r="VJK3" s="20"/>
      <c r="VJL3" s="20"/>
      <c r="VJM3" s="20"/>
      <c r="VJN3" s="20"/>
      <c r="VJO3" s="20"/>
      <c r="VJP3" s="20"/>
      <c r="VJQ3" s="20"/>
      <c r="VJR3" s="20"/>
      <c r="VJS3" s="20"/>
      <c r="VJT3" s="20"/>
      <c r="VJU3" s="20"/>
      <c r="VJV3" s="20"/>
      <c r="VJW3" s="20"/>
      <c r="VJX3" s="20"/>
      <c r="VJY3" s="20"/>
      <c r="VJZ3" s="20"/>
      <c r="VKA3" s="20"/>
      <c r="VKB3" s="20"/>
      <c r="VKC3" s="20"/>
      <c r="VKD3" s="20"/>
      <c r="VKE3" s="20"/>
      <c r="VKF3" s="20"/>
      <c r="VKG3" s="20"/>
      <c r="VKH3" s="20"/>
      <c r="VKI3" s="20"/>
      <c r="VKJ3" s="20"/>
      <c r="VKK3" s="20"/>
      <c r="VKL3" s="20"/>
      <c r="VKM3" s="20"/>
      <c r="VKN3" s="20"/>
      <c r="VKO3" s="20"/>
      <c r="VKP3" s="20"/>
      <c r="VKQ3" s="20"/>
      <c r="VKR3" s="20"/>
      <c r="VKS3" s="20"/>
      <c r="VKT3" s="20"/>
      <c r="VKU3" s="20"/>
      <c r="VKV3" s="20"/>
      <c r="VKW3" s="20"/>
      <c r="VKX3" s="20"/>
      <c r="VKY3" s="20"/>
      <c r="VKZ3" s="20"/>
      <c r="VLA3" s="20"/>
      <c r="VLB3" s="20"/>
      <c r="VLC3" s="20"/>
      <c r="VLD3" s="20"/>
      <c r="VLE3" s="20"/>
      <c r="VLF3" s="20"/>
      <c r="VLG3" s="20"/>
      <c r="VLH3" s="20"/>
      <c r="VLI3" s="20"/>
      <c r="VLJ3" s="20"/>
      <c r="VLK3" s="20"/>
      <c r="VLL3" s="20"/>
      <c r="VLM3" s="20"/>
      <c r="VLN3" s="20"/>
      <c r="VLO3" s="20"/>
      <c r="VLP3" s="20"/>
      <c r="VLQ3" s="20"/>
      <c r="VLR3" s="20"/>
      <c r="VLS3" s="20"/>
      <c r="VLT3" s="20"/>
      <c r="VLU3" s="20"/>
      <c r="VLV3" s="20"/>
      <c r="VLW3" s="20"/>
      <c r="VLX3" s="20"/>
      <c r="VLY3" s="20"/>
      <c r="VLZ3" s="20"/>
      <c r="VMA3" s="20"/>
      <c r="VMB3" s="20"/>
      <c r="VMC3" s="20"/>
      <c r="VMD3" s="20"/>
      <c r="VME3" s="20"/>
      <c r="VMF3" s="20"/>
      <c r="VMG3" s="20"/>
      <c r="VMH3" s="20"/>
      <c r="VMI3" s="20"/>
      <c r="VMJ3" s="20"/>
      <c r="VMK3" s="20"/>
      <c r="VML3" s="20"/>
      <c r="VMM3" s="20"/>
      <c r="VMN3" s="20"/>
      <c r="VMO3" s="20"/>
      <c r="VMP3" s="20"/>
      <c r="VMQ3" s="20"/>
      <c r="VMR3" s="20"/>
      <c r="VMS3" s="20"/>
      <c r="VMT3" s="20"/>
      <c r="VMU3" s="20"/>
      <c r="VMV3" s="20"/>
      <c r="VMW3" s="20"/>
      <c r="VMX3" s="20"/>
      <c r="VMY3" s="20"/>
      <c r="VMZ3" s="20"/>
      <c r="VNA3" s="20"/>
      <c r="VNB3" s="20"/>
      <c r="VNC3" s="20"/>
      <c r="VND3" s="20"/>
      <c r="VNE3" s="20"/>
      <c r="VNF3" s="20"/>
      <c r="VNG3" s="20"/>
      <c r="VNH3" s="20"/>
      <c r="VNI3" s="20"/>
      <c r="VNJ3" s="20"/>
      <c r="VNK3" s="20"/>
      <c r="VNL3" s="20"/>
      <c r="VNM3" s="20"/>
      <c r="VNN3" s="20"/>
      <c r="VNO3" s="20"/>
      <c r="VNP3" s="20"/>
      <c r="VNQ3" s="20"/>
      <c r="VNR3" s="20"/>
      <c r="VNS3" s="20"/>
      <c r="VNT3" s="20"/>
      <c r="VNU3" s="20"/>
      <c r="VNV3" s="20"/>
      <c r="VNW3" s="20"/>
      <c r="VNX3" s="20"/>
      <c r="VNY3" s="20"/>
      <c r="VNZ3" s="20"/>
      <c r="VOA3" s="20"/>
      <c r="VOB3" s="20"/>
      <c r="VOC3" s="20"/>
      <c r="VOD3" s="20"/>
      <c r="VOE3" s="20"/>
      <c r="VOF3" s="20"/>
      <c r="VOG3" s="20"/>
      <c r="VOH3" s="20"/>
      <c r="VOI3" s="20"/>
      <c r="VOJ3" s="20"/>
      <c r="VOK3" s="20"/>
      <c r="VOL3" s="20"/>
      <c r="VOM3" s="20"/>
      <c r="VON3" s="20"/>
      <c r="VOO3" s="20"/>
      <c r="VOP3" s="20"/>
      <c r="VOQ3" s="20"/>
      <c r="VOR3" s="20"/>
      <c r="VOS3" s="20"/>
      <c r="VOT3" s="20"/>
      <c r="VOU3" s="20"/>
      <c r="VOV3" s="20"/>
      <c r="VOW3" s="20"/>
      <c r="VOX3" s="20"/>
      <c r="VOY3" s="20"/>
      <c r="VOZ3" s="20"/>
      <c r="VPA3" s="20"/>
      <c r="VPB3" s="20"/>
      <c r="VPC3" s="20"/>
      <c r="VPD3" s="20"/>
      <c r="VPE3" s="20"/>
      <c r="VPF3" s="20"/>
      <c r="VPG3" s="20"/>
      <c r="VPH3" s="20"/>
      <c r="VPI3" s="20"/>
      <c r="VPJ3" s="20"/>
      <c r="VPK3" s="20"/>
      <c r="VPL3" s="20"/>
      <c r="VPM3" s="20"/>
      <c r="VPN3" s="20"/>
      <c r="VPO3" s="20"/>
      <c r="VPP3" s="20"/>
      <c r="VPQ3" s="20"/>
      <c r="VPR3" s="20"/>
      <c r="VPS3" s="20"/>
      <c r="VPT3" s="20"/>
      <c r="VPU3" s="20"/>
      <c r="VPV3" s="20"/>
      <c r="VPW3" s="20"/>
      <c r="VPX3" s="20"/>
      <c r="VPY3" s="20"/>
      <c r="VPZ3" s="20"/>
      <c r="VQA3" s="20"/>
      <c r="VQB3" s="20"/>
      <c r="VQC3" s="20"/>
      <c r="VQD3" s="20"/>
      <c r="VQE3" s="20"/>
      <c r="VQF3" s="20"/>
      <c r="VQG3" s="20"/>
      <c r="VQH3" s="20"/>
      <c r="VQI3" s="20"/>
      <c r="VQJ3" s="20"/>
      <c r="VQK3" s="20"/>
      <c r="VQL3" s="20"/>
      <c r="VQM3" s="20"/>
      <c r="VQN3" s="20"/>
      <c r="VQO3" s="20"/>
      <c r="VQP3" s="20"/>
      <c r="VQQ3" s="20"/>
      <c r="VQR3" s="20"/>
      <c r="VQS3" s="20"/>
      <c r="VQT3" s="20"/>
      <c r="VQU3" s="20"/>
      <c r="VQV3" s="20"/>
      <c r="VQW3" s="20"/>
      <c r="VQX3" s="20"/>
      <c r="VQY3" s="20"/>
      <c r="VQZ3" s="20"/>
      <c r="VRA3" s="20"/>
      <c r="VRB3" s="20"/>
      <c r="VRC3" s="20"/>
      <c r="VRD3" s="20"/>
      <c r="VRE3" s="20"/>
      <c r="VRF3" s="20"/>
      <c r="VRG3" s="20"/>
      <c r="VRH3" s="20"/>
      <c r="VRI3" s="20"/>
      <c r="VRJ3" s="20"/>
      <c r="VRK3" s="20"/>
      <c r="VRL3" s="20"/>
      <c r="VRM3" s="20"/>
      <c r="VRN3" s="20"/>
      <c r="VRO3" s="20"/>
      <c r="VRP3" s="20"/>
      <c r="VRQ3" s="20"/>
      <c r="VRR3" s="20"/>
      <c r="VRS3" s="20"/>
      <c r="VRT3" s="20"/>
      <c r="VRU3" s="20"/>
      <c r="VRV3" s="20"/>
      <c r="VRW3" s="20"/>
      <c r="VRX3" s="20"/>
      <c r="VRY3" s="20"/>
      <c r="VRZ3" s="20"/>
      <c r="VSA3" s="20"/>
      <c r="VSB3" s="20"/>
      <c r="VSC3" s="20"/>
      <c r="VSD3" s="20"/>
      <c r="VSE3" s="20"/>
      <c r="VSF3" s="20"/>
      <c r="VSG3" s="20"/>
      <c r="VSH3" s="20"/>
      <c r="VSI3" s="20"/>
      <c r="VSJ3" s="20"/>
      <c r="VSK3" s="20"/>
      <c r="VSL3" s="20"/>
      <c r="VSM3" s="20"/>
      <c r="VSN3" s="20"/>
      <c r="VSO3" s="20"/>
      <c r="VSP3" s="20"/>
      <c r="VSQ3" s="20"/>
      <c r="VSR3" s="20"/>
      <c r="VSS3" s="20"/>
      <c r="VST3" s="20"/>
      <c r="VSU3" s="20"/>
      <c r="VSV3" s="20"/>
      <c r="VSW3" s="20"/>
      <c r="VSX3" s="20"/>
      <c r="VSY3" s="20"/>
      <c r="VSZ3" s="20"/>
      <c r="VTA3" s="20"/>
      <c r="VTB3" s="20"/>
      <c r="VTC3" s="20"/>
      <c r="VTD3" s="20"/>
      <c r="VTE3" s="20"/>
      <c r="VTF3" s="20"/>
      <c r="VTG3" s="20"/>
      <c r="VTH3" s="20"/>
      <c r="VTI3" s="20"/>
      <c r="VTJ3" s="20"/>
      <c r="VTK3" s="20"/>
      <c r="VTL3" s="20"/>
      <c r="VTM3" s="20"/>
      <c r="VTN3" s="20"/>
      <c r="VTO3" s="20"/>
      <c r="VTP3" s="20"/>
      <c r="VTQ3" s="20"/>
      <c r="VTR3" s="20"/>
      <c r="VTS3" s="20"/>
      <c r="VTT3" s="20"/>
      <c r="VTU3" s="20"/>
      <c r="VTV3" s="20"/>
      <c r="VTW3" s="20"/>
      <c r="VTX3" s="20"/>
      <c r="VTY3" s="20"/>
      <c r="VTZ3" s="20"/>
      <c r="VUA3" s="20"/>
      <c r="VUB3" s="20"/>
      <c r="VUC3" s="20"/>
      <c r="VUD3" s="20"/>
      <c r="VUE3" s="20"/>
      <c r="VUF3" s="20"/>
      <c r="VUG3" s="20"/>
      <c r="VUH3" s="20"/>
      <c r="VUI3" s="20"/>
      <c r="VUJ3" s="20"/>
      <c r="VUK3" s="20"/>
      <c r="VUL3" s="20"/>
      <c r="VUM3" s="20"/>
      <c r="VUN3" s="20"/>
      <c r="VUO3" s="20"/>
      <c r="VUP3" s="20"/>
      <c r="VUQ3" s="20"/>
      <c r="VUR3" s="20"/>
      <c r="VUS3" s="20"/>
      <c r="VUT3" s="20"/>
      <c r="VUU3" s="20"/>
      <c r="VUV3" s="20"/>
      <c r="VUW3" s="20"/>
      <c r="VUX3" s="20"/>
      <c r="VUY3" s="20"/>
      <c r="VUZ3" s="20"/>
      <c r="VVA3" s="20"/>
      <c r="VVB3" s="20"/>
      <c r="VVC3" s="20"/>
      <c r="VVD3" s="20"/>
      <c r="VVE3" s="20"/>
      <c r="VVF3" s="20"/>
      <c r="VVG3" s="20"/>
      <c r="VVH3" s="20"/>
      <c r="VVI3" s="20"/>
      <c r="VVJ3" s="20"/>
      <c r="VVK3" s="20"/>
      <c r="VVL3" s="20"/>
      <c r="VVM3" s="20"/>
      <c r="VVN3" s="20"/>
      <c r="VVO3" s="20"/>
      <c r="VVP3" s="20"/>
      <c r="VVQ3" s="20"/>
      <c r="VVR3" s="20"/>
      <c r="VVS3" s="20"/>
      <c r="VVT3" s="20"/>
      <c r="VVU3" s="20"/>
      <c r="VVV3" s="20"/>
      <c r="VVW3" s="20"/>
      <c r="VVX3" s="20"/>
      <c r="VVY3" s="20"/>
      <c r="VVZ3" s="20"/>
      <c r="VWA3" s="20"/>
      <c r="VWB3" s="20"/>
      <c r="VWC3" s="20"/>
      <c r="VWD3" s="20"/>
      <c r="VWE3" s="20"/>
      <c r="VWF3" s="20"/>
      <c r="VWG3" s="20"/>
      <c r="VWH3" s="20"/>
      <c r="VWI3" s="20"/>
      <c r="VWJ3" s="20"/>
      <c r="VWK3" s="20"/>
      <c r="VWL3" s="20"/>
      <c r="VWM3" s="20"/>
      <c r="VWN3" s="20"/>
      <c r="VWO3" s="20"/>
      <c r="VWP3" s="20"/>
      <c r="VWQ3" s="20"/>
      <c r="VWR3" s="20"/>
      <c r="VWS3" s="20"/>
      <c r="VWT3" s="20"/>
      <c r="VWU3" s="20"/>
      <c r="VWV3" s="20"/>
      <c r="VWW3" s="20"/>
      <c r="VWX3" s="20"/>
      <c r="VWY3" s="20"/>
      <c r="VWZ3" s="20"/>
      <c r="VXA3" s="20"/>
      <c r="VXB3" s="20"/>
      <c r="VXC3" s="20"/>
      <c r="VXD3" s="20"/>
      <c r="VXE3" s="20"/>
      <c r="VXF3" s="20"/>
      <c r="VXG3" s="20"/>
      <c r="VXH3" s="20"/>
      <c r="VXI3" s="20"/>
      <c r="VXJ3" s="20"/>
      <c r="VXK3" s="20"/>
      <c r="VXL3" s="20"/>
      <c r="VXM3" s="20"/>
      <c r="VXN3" s="20"/>
      <c r="VXO3" s="20"/>
      <c r="VXP3" s="20"/>
      <c r="VXQ3" s="20"/>
      <c r="VXR3" s="20"/>
      <c r="VXS3" s="20"/>
      <c r="VXT3" s="20"/>
      <c r="VXU3" s="20"/>
      <c r="VXV3" s="20"/>
      <c r="VXW3" s="20"/>
      <c r="VXX3" s="20"/>
      <c r="VXY3" s="20"/>
      <c r="VXZ3" s="20"/>
      <c r="VYA3" s="20"/>
      <c r="VYB3" s="20"/>
      <c r="VYC3" s="20"/>
      <c r="VYD3" s="20"/>
      <c r="VYE3" s="20"/>
      <c r="VYF3" s="20"/>
      <c r="VYG3" s="20"/>
      <c r="VYH3" s="20"/>
      <c r="VYI3" s="20"/>
      <c r="VYJ3" s="20"/>
      <c r="VYK3" s="20"/>
      <c r="VYL3" s="20"/>
      <c r="VYM3" s="20"/>
      <c r="VYN3" s="20"/>
      <c r="VYO3" s="20"/>
      <c r="VYP3" s="20"/>
      <c r="VYQ3" s="20"/>
      <c r="VYR3" s="20"/>
      <c r="VYS3" s="20"/>
      <c r="VYT3" s="20"/>
      <c r="VYU3" s="20"/>
      <c r="VYV3" s="20"/>
      <c r="VYW3" s="20"/>
      <c r="VYX3" s="20"/>
      <c r="VYY3" s="20"/>
      <c r="VYZ3" s="20"/>
      <c r="VZA3" s="20"/>
      <c r="VZB3" s="20"/>
      <c r="VZC3" s="20"/>
      <c r="VZD3" s="20"/>
      <c r="VZE3" s="20"/>
      <c r="VZF3" s="20"/>
      <c r="VZG3" s="20"/>
      <c r="VZH3" s="20"/>
      <c r="VZI3" s="20"/>
      <c r="VZJ3" s="20"/>
      <c r="VZK3" s="20"/>
      <c r="VZL3" s="20"/>
      <c r="VZM3" s="20"/>
      <c r="VZN3" s="20"/>
      <c r="VZO3" s="20"/>
      <c r="VZP3" s="20"/>
      <c r="VZQ3" s="20"/>
      <c r="VZR3" s="20"/>
      <c r="VZS3" s="20"/>
      <c r="VZT3" s="20"/>
      <c r="VZU3" s="20"/>
      <c r="VZV3" s="20"/>
      <c r="VZW3" s="20"/>
      <c r="VZX3" s="20"/>
      <c r="VZY3" s="20"/>
      <c r="VZZ3" s="20"/>
      <c r="WAA3" s="20"/>
      <c r="WAB3" s="20"/>
      <c r="WAC3" s="20"/>
      <c r="WAD3" s="20"/>
      <c r="WAE3" s="20"/>
      <c r="WAF3" s="20"/>
      <c r="WAG3" s="20"/>
      <c r="WAH3" s="20"/>
      <c r="WAI3" s="20"/>
      <c r="WAJ3" s="20"/>
      <c r="WAK3" s="20"/>
      <c r="WAL3" s="20"/>
      <c r="WAM3" s="20"/>
      <c r="WAN3" s="20"/>
      <c r="WAO3" s="20"/>
      <c r="WAP3" s="20"/>
      <c r="WAQ3" s="20"/>
      <c r="WAR3" s="20"/>
      <c r="WAS3" s="20"/>
      <c r="WAT3" s="20"/>
      <c r="WAU3" s="20"/>
      <c r="WAV3" s="20"/>
      <c r="WAW3" s="20"/>
      <c r="WAX3" s="20"/>
      <c r="WAY3" s="20"/>
      <c r="WAZ3" s="20"/>
      <c r="WBA3" s="20"/>
      <c r="WBB3" s="20"/>
      <c r="WBC3" s="20"/>
      <c r="WBD3" s="20"/>
      <c r="WBE3" s="20"/>
      <c r="WBF3" s="20"/>
      <c r="WBG3" s="20"/>
      <c r="WBH3" s="20"/>
      <c r="WBI3" s="20"/>
      <c r="WBJ3" s="20"/>
      <c r="WBK3" s="20"/>
      <c r="WBL3" s="20"/>
      <c r="WBM3" s="20"/>
      <c r="WBN3" s="20"/>
      <c r="WBO3" s="20"/>
      <c r="WBP3" s="20"/>
      <c r="WBQ3" s="20"/>
      <c r="WBR3" s="20"/>
      <c r="WBS3" s="20"/>
      <c r="WBT3" s="20"/>
      <c r="WBU3" s="20"/>
      <c r="WBV3" s="20"/>
      <c r="WBW3" s="20"/>
      <c r="WBX3" s="20"/>
      <c r="WBY3" s="20"/>
      <c r="WBZ3" s="20"/>
      <c r="WCA3" s="20"/>
      <c r="WCB3" s="20"/>
      <c r="WCC3" s="20"/>
      <c r="WCD3" s="20"/>
      <c r="WCE3" s="20"/>
      <c r="WCF3" s="20"/>
      <c r="WCG3" s="20"/>
      <c r="WCH3" s="20"/>
      <c r="WCI3" s="20"/>
      <c r="WCJ3" s="20"/>
      <c r="WCK3" s="20"/>
      <c r="WCL3" s="20"/>
      <c r="WCM3" s="20"/>
      <c r="WCN3" s="20"/>
      <c r="WCO3" s="20"/>
      <c r="WCP3" s="20"/>
      <c r="WCQ3" s="20"/>
      <c r="WCR3" s="20"/>
      <c r="WCS3" s="20"/>
      <c r="WCT3" s="20"/>
      <c r="WCU3" s="20"/>
      <c r="WCV3" s="20"/>
      <c r="WCW3" s="20"/>
      <c r="WCX3" s="20"/>
      <c r="WCY3" s="20"/>
      <c r="WCZ3" s="20"/>
      <c r="WDA3" s="20"/>
      <c r="WDB3" s="20"/>
      <c r="WDC3" s="20"/>
      <c r="WDD3" s="20"/>
      <c r="WDE3" s="20"/>
      <c r="WDF3" s="20"/>
      <c r="WDG3" s="20"/>
      <c r="WDH3" s="20"/>
      <c r="WDI3" s="20"/>
      <c r="WDJ3" s="20"/>
      <c r="WDK3" s="20"/>
      <c r="WDL3" s="20"/>
      <c r="WDM3" s="20"/>
      <c r="WDN3" s="20"/>
      <c r="WDO3" s="20"/>
      <c r="WDP3" s="20"/>
      <c r="WDQ3" s="20"/>
      <c r="WDR3" s="20"/>
      <c r="WDS3" s="20"/>
      <c r="WDT3" s="20"/>
      <c r="WDU3" s="20"/>
      <c r="WDV3" s="20"/>
      <c r="WDW3" s="20"/>
      <c r="WDX3" s="20"/>
      <c r="WDY3" s="20"/>
      <c r="WDZ3" s="20"/>
      <c r="WEA3" s="20"/>
      <c r="WEB3" s="20"/>
      <c r="WEC3" s="20"/>
      <c r="WED3" s="20"/>
      <c r="WEE3" s="20"/>
      <c r="WEF3" s="20"/>
      <c r="WEG3" s="20"/>
      <c r="WEH3" s="20"/>
      <c r="WEI3" s="20"/>
      <c r="WEJ3" s="20"/>
      <c r="WEK3" s="20"/>
      <c r="WEL3" s="20"/>
      <c r="WEM3" s="20"/>
      <c r="WEN3" s="20"/>
      <c r="WEO3" s="20"/>
      <c r="WEP3" s="20"/>
      <c r="WEQ3" s="20"/>
      <c r="WER3" s="20"/>
      <c r="WES3" s="20"/>
      <c r="WET3" s="20"/>
      <c r="WEU3" s="20"/>
      <c r="WEV3" s="20"/>
      <c r="WEW3" s="20"/>
      <c r="WEX3" s="20"/>
      <c r="WEY3" s="20"/>
      <c r="WEZ3" s="20"/>
      <c r="WFA3" s="20"/>
      <c r="WFB3" s="20"/>
      <c r="WFC3" s="20"/>
      <c r="WFD3" s="20"/>
      <c r="WFE3" s="20"/>
      <c r="WFF3" s="20"/>
      <c r="WFG3" s="20"/>
      <c r="WFH3" s="20"/>
      <c r="WFI3" s="20"/>
      <c r="WFJ3" s="20"/>
      <c r="WFK3" s="20"/>
      <c r="WFL3" s="20"/>
      <c r="WFM3" s="20"/>
      <c r="WFN3" s="20"/>
      <c r="WFO3" s="20"/>
      <c r="WFP3" s="20"/>
      <c r="WFQ3" s="20"/>
      <c r="WFR3" s="20"/>
      <c r="WFS3" s="20"/>
      <c r="WFT3" s="20"/>
      <c r="WFU3" s="20"/>
      <c r="WFV3" s="20"/>
      <c r="WFW3" s="20"/>
      <c r="WFX3" s="20"/>
      <c r="WFY3" s="20"/>
      <c r="WFZ3" s="20"/>
      <c r="WGA3" s="20"/>
      <c r="WGB3" s="20"/>
      <c r="WGC3" s="20"/>
      <c r="WGD3" s="20"/>
      <c r="WGE3" s="20"/>
      <c r="WGF3" s="20"/>
      <c r="WGG3" s="20"/>
      <c r="WGH3" s="20"/>
      <c r="WGI3" s="20"/>
      <c r="WGJ3" s="20"/>
      <c r="WGK3" s="20"/>
      <c r="WGL3" s="20"/>
      <c r="WGM3" s="20"/>
      <c r="WGN3" s="20"/>
      <c r="WGO3" s="20"/>
      <c r="WGP3" s="20"/>
      <c r="WGQ3" s="20"/>
      <c r="WGR3" s="20"/>
      <c r="WGS3" s="20"/>
      <c r="WGT3" s="20"/>
      <c r="WGU3" s="20"/>
      <c r="WGV3" s="20"/>
      <c r="WGW3" s="20"/>
      <c r="WGX3" s="20"/>
      <c r="WGY3" s="20"/>
      <c r="WGZ3" s="20"/>
      <c r="WHA3" s="20"/>
      <c r="WHB3" s="20"/>
      <c r="WHC3" s="20"/>
      <c r="WHD3" s="20"/>
      <c r="WHE3" s="20"/>
      <c r="WHF3" s="20"/>
      <c r="WHG3" s="20"/>
      <c r="WHH3" s="20"/>
      <c r="WHI3" s="20"/>
      <c r="WHJ3" s="20"/>
      <c r="WHK3" s="20"/>
      <c r="WHL3" s="20"/>
      <c r="WHM3" s="20"/>
      <c r="WHN3" s="20"/>
      <c r="WHO3" s="20"/>
      <c r="WHP3" s="20"/>
      <c r="WHQ3" s="20"/>
      <c r="WHR3" s="20"/>
      <c r="WHS3" s="20"/>
      <c r="WHT3" s="20"/>
      <c r="WHU3" s="20"/>
      <c r="WHV3" s="20"/>
      <c r="WHW3" s="20"/>
      <c r="WHX3" s="20"/>
      <c r="WHY3" s="20"/>
      <c r="WHZ3" s="20"/>
      <c r="WIA3" s="20"/>
      <c r="WIB3" s="20"/>
      <c r="WIC3" s="20"/>
      <c r="WID3" s="20"/>
      <c r="WIE3" s="20"/>
      <c r="WIF3" s="20"/>
      <c r="WIG3" s="20"/>
      <c r="WIH3" s="20"/>
      <c r="WII3" s="20"/>
      <c r="WIJ3" s="20"/>
      <c r="WIK3" s="20"/>
      <c r="WIL3" s="20"/>
      <c r="WIM3" s="20"/>
      <c r="WIN3" s="20"/>
      <c r="WIO3" s="20"/>
      <c r="WIP3" s="20"/>
      <c r="WIQ3" s="20"/>
      <c r="WIR3" s="20"/>
      <c r="WIS3" s="20"/>
      <c r="WIT3" s="20"/>
      <c r="WIU3" s="20"/>
      <c r="WIV3" s="20"/>
      <c r="WIW3" s="20"/>
      <c r="WIX3" s="20"/>
      <c r="WIY3" s="20"/>
      <c r="WIZ3" s="20"/>
      <c r="WJA3" s="20"/>
      <c r="WJB3" s="20"/>
      <c r="WJC3" s="20"/>
      <c r="WJD3" s="20"/>
      <c r="WJE3" s="20"/>
      <c r="WJF3" s="20"/>
      <c r="WJG3" s="20"/>
      <c r="WJH3" s="20"/>
      <c r="WJI3" s="20"/>
      <c r="WJJ3" s="20"/>
      <c r="WJK3" s="20"/>
      <c r="WJL3" s="20"/>
      <c r="WJM3" s="20"/>
      <c r="WJN3" s="20"/>
      <c r="WJO3" s="20"/>
      <c r="WJP3" s="20"/>
      <c r="WJQ3" s="20"/>
      <c r="WJR3" s="20"/>
      <c r="WJS3" s="20"/>
      <c r="WJT3" s="20"/>
      <c r="WJU3" s="20"/>
      <c r="WJV3" s="20"/>
      <c r="WJW3" s="20"/>
      <c r="WJX3" s="20"/>
      <c r="WJY3" s="20"/>
      <c r="WJZ3" s="20"/>
      <c r="WKA3" s="20"/>
      <c r="WKB3" s="20"/>
      <c r="WKC3" s="20"/>
      <c r="WKD3" s="20"/>
      <c r="WKE3" s="20"/>
      <c r="WKF3" s="20"/>
      <c r="WKG3" s="20"/>
      <c r="WKH3" s="20"/>
      <c r="WKI3" s="20"/>
      <c r="WKJ3" s="20"/>
      <c r="WKK3" s="20"/>
      <c r="WKL3" s="20"/>
      <c r="WKM3" s="20"/>
      <c r="WKN3" s="20"/>
      <c r="WKO3" s="20"/>
      <c r="WKP3" s="20"/>
      <c r="WKQ3" s="20"/>
      <c r="WKR3" s="20"/>
      <c r="WKS3" s="20"/>
      <c r="WKT3" s="20"/>
      <c r="WKU3" s="20"/>
      <c r="WKV3" s="20"/>
      <c r="WKW3" s="20"/>
      <c r="WKX3" s="20"/>
      <c r="WKY3" s="20"/>
      <c r="WKZ3" s="20"/>
      <c r="WLA3" s="20"/>
      <c r="WLB3" s="20"/>
      <c r="WLC3" s="20"/>
      <c r="WLD3" s="20"/>
      <c r="WLE3" s="20"/>
      <c r="WLF3" s="20"/>
      <c r="WLG3" s="20"/>
      <c r="WLH3" s="20"/>
      <c r="WLI3" s="20"/>
      <c r="WLJ3" s="20"/>
      <c r="WLK3" s="20"/>
      <c r="WLL3" s="20"/>
      <c r="WLM3" s="20"/>
      <c r="WLN3" s="20"/>
      <c r="WLO3" s="20"/>
      <c r="WLP3" s="20"/>
      <c r="WLQ3" s="20"/>
      <c r="WLR3" s="20"/>
      <c r="WLS3" s="20"/>
      <c r="WLT3" s="20"/>
      <c r="WLU3" s="20"/>
      <c r="WLV3" s="20"/>
      <c r="WLW3" s="20"/>
      <c r="WLX3" s="20"/>
      <c r="WLY3" s="20"/>
      <c r="WLZ3" s="20"/>
      <c r="WMA3" s="20"/>
      <c r="WMB3" s="20"/>
      <c r="WMC3" s="20"/>
      <c r="WMD3" s="20"/>
      <c r="WME3" s="20"/>
      <c r="WMF3" s="20"/>
      <c r="WMG3" s="20"/>
      <c r="WMH3" s="20"/>
      <c r="WMI3" s="20"/>
      <c r="WMJ3" s="20"/>
      <c r="WMK3" s="20"/>
      <c r="WML3" s="20"/>
      <c r="WMM3" s="20"/>
      <c r="WMN3" s="20"/>
      <c r="WMO3" s="20"/>
      <c r="WMP3" s="20"/>
      <c r="WMQ3" s="20"/>
      <c r="WMR3" s="20"/>
      <c r="WMS3" s="20"/>
      <c r="WMT3" s="20"/>
      <c r="WMU3" s="20"/>
      <c r="WMV3" s="20"/>
      <c r="WMW3" s="20"/>
      <c r="WMX3" s="20"/>
      <c r="WMY3" s="20"/>
      <c r="WMZ3" s="20"/>
      <c r="WNA3" s="20"/>
      <c r="WNB3" s="20"/>
      <c r="WNC3" s="20"/>
      <c r="WND3" s="20"/>
      <c r="WNE3" s="20"/>
      <c r="WNF3" s="20"/>
      <c r="WNG3" s="20"/>
      <c r="WNH3" s="20"/>
      <c r="WNI3" s="20"/>
      <c r="WNJ3" s="20"/>
      <c r="WNK3" s="20"/>
      <c r="WNL3" s="20"/>
      <c r="WNM3" s="20"/>
      <c r="WNN3" s="20"/>
      <c r="WNO3" s="20"/>
      <c r="WNP3" s="20"/>
      <c r="WNQ3" s="20"/>
      <c r="WNR3" s="20"/>
      <c r="WNS3" s="20"/>
      <c r="WNT3" s="20"/>
      <c r="WNU3" s="20"/>
      <c r="WNV3" s="20"/>
      <c r="WNW3" s="20"/>
      <c r="WNX3" s="20"/>
      <c r="WNY3" s="20"/>
      <c r="WNZ3" s="20"/>
      <c r="WOA3" s="20"/>
      <c r="WOB3" s="20"/>
      <c r="WOC3" s="20"/>
      <c r="WOD3" s="20"/>
      <c r="WOE3" s="20"/>
      <c r="WOF3" s="20"/>
      <c r="WOG3" s="20"/>
      <c r="WOH3" s="20"/>
      <c r="WOI3" s="20"/>
      <c r="WOJ3" s="20"/>
      <c r="WOK3" s="20"/>
      <c r="WOL3" s="20"/>
      <c r="WOM3" s="20"/>
      <c r="WON3" s="20"/>
      <c r="WOO3" s="20"/>
      <c r="WOP3" s="20"/>
      <c r="WOQ3" s="20"/>
      <c r="WOR3" s="20"/>
      <c r="WOS3" s="20"/>
      <c r="WOT3" s="20"/>
      <c r="WOU3" s="20"/>
      <c r="WOV3" s="20"/>
      <c r="WOW3" s="20"/>
      <c r="WOX3" s="20"/>
      <c r="WOY3" s="20"/>
      <c r="WOZ3" s="20"/>
      <c r="WPA3" s="20"/>
      <c r="WPB3" s="20"/>
      <c r="WPC3" s="20"/>
      <c r="WPD3" s="20"/>
      <c r="WPE3" s="20"/>
      <c r="WPF3" s="20"/>
      <c r="WPG3" s="20"/>
      <c r="WPH3" s="20"/>
      <c r="WPI3" s="20"/>
      <c r="WPJ3" s="20"/>
      <c r="WPK3" s="20"/>
      <c r="WPL3" s="20"/>
      <c r="WPM3" s="20"/>
      <c r="WPN3" s="20"/>
      <c r="WPO3" s="20"/>
      <c r="WPP3" s="20"/>
      <c r="WPQ3" s="20"/>
      <c r="WPR3" s="20"/>
      <c r="WPS3" s="20"/>
      <c r="WPT3" s="20"/>
      <c r="WPU3" s="20"/>
      <c r="WPV3" s="20"/>
      <c r="WPW3" s="20"/>
      <c r="WPX3" s="20"/>
      <c r="WPY3" s="20"/>
      <c r="WPZ3" s="20"/>
      <c r="WQA3" s="20"/>
      <c r="WQB3" s="20"/>
      <c r="WQC3" s="20"/>
      <c r="WQD3" s="20"/>
      <c r="WQE3" s="20"/>
      <c r="WQF3" s="20"/>
      <c r="WQG3" s="20"/>
      <c r="WQH3" s="20"/>
      <c r="WQI3" s="20"/>
      <c r="WQJ3" s="20"/>
      <c r="WQK3" s="20"/>
      <c r="WQL3" s="20"/>
      <c r="WQM3" s="20"/>
      <c r="WQN3" s="20"/>
      <c r="WQO3" s="20"/>
      <c r="WQP3" s="20"/>
      <c r="WQQ3" s="20"/>
      <c r="WQR3" s="20"/>
      <c r="WQS3" s="20"/>
      <c r="WQT3" s="20"/>
      <c r="WQU3" s="20"/>
      <c r="WQV3" s="20"/>
      <c r="WQW3" s="20"/>
      <c r="WQX3" s="20"/>
      <c r="WQY3" s="20"/>
      <c r="WQZ3" s="20"/>
      <c r="WRA3" s="20"/>
      <c r="WRB3" s="20"/>
      <c r="WRC3" s="20"/>
      <c r="WRD3" s="20"/>
      <c r="WRE3" s="20"/>
      <c r="WRF3" s="20"/>
      <c r="WRG3" s="20"/>
      <c r="WRH3" s="20"/>
      <c r="WRI3" s="20"/>
      <c r="WRJ3" s="20"/>
      <c r="WRK3" s="20"/>
      <c r="WRL3" s="20"/>
      <c r="WRM3" s="20"/>
      <c r="WRN3" s="20"/>
      <c r="WRO3" s="20"/>
      <c r="WRP3" s="20"/>
      <c r="WRQ3" s="20"/>
      <c r="WRR3" s="20"/>
      <c r="WRS3" s="20"/>
      <c r="WRT3" s="20"/>
      <c r="WRU3" s="20"/>
      <c r="WRV3" s="20"/>
      <c r="WRW3" s="20"/>
      <c r="WRX3" s="20"/>
      <c r="WRY3" s="20"/>
      <c r="WRZ3" s="20"/>
      <c r="WSA3" s="20"/>
      <c r="WSB3" s="20"/>
      <c r="WSC3" s="20"/>
      <c r="WSD3" s="20"/>
      <c r="WSE3" s="20"/>
      <c r="WSF3" s="20"/>
      <c r="WSG3" s="20"/>
      <c r="WSH3" s="20"/>
      <c r="WSI3" s="20"/>
      <c r="WSJ3" s="20"/>
      <c r="WSK3" s="20"/>
      <c r="WSL3" s="20"/>
      <c r="WSM3" s="20"/>
      <c r="WSN3" s="20"/>
      <c r="WSO3" s="20"/>
      <c r="WSP3" s="20"/>
      <c r="WSQ3" s="20"/>
      <c r="WSR3" s="20"/>
      <c r="WSS3" s="20"/>
      <c r="WST3" s="20"/>
      <c r="WSU3" s="20"/>
      <c r="WSV3" s="20"/>
      <c r="WSW3" s="20"/>
      <c r="WSX3" s="20"/>
      <c r="WSY3" s="20"/>
      <c r="WSZ3" s="20"/>
      <c r="WTA3" s="20"/>
      <c r="WTB3" s="20"/>
      <c r="WTC3" s="20"/>
      <c r="WTD3" s="20"/>
      <c r="WTE3" s="20"/>
      <c r="WTF3" s="20"/>
      <c r="WTG3" s="20"/>
      <c r="WTH3" s="20"/>
      <c r="WTI3" s="20"/>
      <c r="WTJ3" s="20"/>
      <c r="WTK3" s="20"/>
      <c r="WTL3" s="20"/>
      <c r="WTM3" s="20"/>
      <c r="WTN3" s="20"/>
      <c r="WTO3" s="20"/>
      <c r="WTP3" s="20"/>
      <c r="WTQ3" s="20"/>
      <c r="WTR3" s="20"/>
      <c r="WTS3" s="20"/>
      <c r="WTT3" s="20"/>
      <c r="WTU3" s="20"/>
      <c r="WTV3" s="20"/>
      <c r="WTW3" s="20"/>
      <c r="WTX3" s="20"/>
      <c r="WTY3" s="20"/>
      <c r="WTZ3" s="20"/>
      <c r="WUA3" s="20"/>
      <c r="WUB3" s="20"/>
      <c r="WUC3" s="20"/>
      <c r="WUD3" s="20"/>
      <c r="WUE3" s="20"/>
      <c r="WUF3" s="20"/>
      <c r="WUG3" s="20"/>
      <c r="WUH3" s="20"/>
      <c r="WUI3" s="20"/>
      <c r="WUJ3" s="20"/>
      <c r="WUK3" s="20"/>
      <c r="WUL3" s="20"/>
      <c r="WUM3" s="20"/>
      <c r="WUN3" s="20"/>
      <c r="WUO3" s="20"/>
      <c r="WUP3" s="20"/>
      <c r="WUQ3" s="20"/>
      <c r="WUR3" s="20"/>
      <c r="WUS3" s="20"/>
      <c r="WUT3" s="20"/>
      <c r="WUU3" s="20"/>
      <c r="WUV3" s="20"/>
      <c r="WUW3" s="20"/>
      <c r="WUX3" s="20"/>
      <c r="WUY3" s="20"/>
      <c r="WUZ3" s="20"/>
      <c r="WVA3" s="20"/>
      <c r="WVB3" s="20"/>
      <c r="WVC3" s="20"/>
      <c r="WVD3" s="20"/>
      <c r="WVE3" s="20"/>
      <c r="WVF3" s="20"/>
      <c r="WVG3" s="20"/>
      <c r="WVH3" s="20"/>
      <c r="WVI3" s="20"/>
      <c r="WVJ3" s="20"/>
      <c r="WVK3" s="20"/>
      <c r="WVL3" s="20"/>
      <c r="WVM3" s="20"/>
      <c r="WVN3" s="20"/>
      <c r="WVO3" s="20"/>
      <c r="WVP3" s="20"/>
      <c r="WVQ3" s="20"/>
      <c r="WVR3" s="20"/>
      <c r="WVS3" s="20"/>
      <c r="WVT3" s="20"/>
      <c r="WVU3" s="20"/>
      <c r="WVV3" s="20"/>
      <c r="WVW3" s="20"/>
      <c r="WVX3" s="20"/>
      <c r="WVY3" s="20"/>
      <c r="WVZ3" s="20"/>
      <c r="WWA3" s="20"/>
      <c r="WWB3" s="20"/>
      <c r="WWC3" s="20"/>
      <c r="WWD3" s="20"/>
      <c r="WWE3" s="20"/>
      <c r="WWF3" s="20"/>
      <c r="WWG3" s="20"/>
      <c r="WWH3" s="20"/>
      <c r="WWI3" s="20"/>
      <c r="WWJ3" s="20"/>
      <c r="WWK3" s="20"/>
      <c r="WWL3" s="20"/>
      <c r="WWM3" s="20"/>
      <c r="WWN3" s="20"/>
      <c r="WWO3" s="20"/>
      <c r="WWP3" s="20"/>
      <c r="WWQ3" s="20"/>
      <c r="WWR3" s="20"/>
      <c r="WWS3" s="20"/>
      <c r="WWT3" s="20"/>
      <c r="WWU3" s="20"/>
      <c r="WWV3" s="20"/>
      <c r="WWW3" s="20"/>
      <c r="WWX3" s="20"/>
      <c r="WWY3" s="20"/>
      <c r="WWZ3" s="20"/>
      <c r="WXA3" s="20"/>
      <c r="WXB3" s="20"/>
      <c r="WXC3" s="20"/>
      <c r="WXD3" s="20"/>
      <c r="WXE3" s="20"/>
      <c r="WXF3" s="20"/>
      <c r="WXG3" s="20"/>
      <c r="WXH3" s="20"/>
      <c r="WXI3" s="20"/>
      <c r="WXJ3" s="20"/>
      <c r="WXK3" s="20"/>
      <c r="WXL3" s="20"/>
      <c r="WXM3" s="20"/>
      <c r="WXN3" s="20"/>
      <c r="WXO3" s="20"/>
      <c r="WXP3" s="20"/>
      <c r="WXQ3" s="20"/>
      <c r="WXR3" s="20"/>
      <c r="WXS3" s="20"/>
      <c r="WXT3" s="20"/>
      <c r="WXU3" s="20"/>
      <c r="WXV3" s="20"/>
      <c r="WXW3" s="20"/>
      <c r="WXX3" s="20"/>
      <c r="WXY3" s="20"/>
      <c r="WXZ3" s="20"/>
      <c r="WYA3" s="20"/>
      <c r="WYB3" s="20"/>
      <c r="WYC3" s="20"/>
      <c r="WYD3" s="20"/>
      <c r="WYE3" s="20"/>
      <c r="WYF3" s="20"/>
      <c r="WYG3" s="20"/>
      <c r="WYH3" s="20"/>
      <c r="WYI3" s="20"/>
      <c r="WYJ3" s="20"/>
      <c r="WYK3" s="20"/>
      <c r="WYL3" s="20"/>
      <c r="WYM3" s="20"/>
      <c r="WYN3" s="20"/>
      <c r="WYO3" s="20"/>
      <c r="WYP3" s="20"/>
      <c r="WYQ3" s="20"/>
      <c r="WYR3" s="20"/>
      <c r="WYS3" s="20"/>
      <c r="WYT3" s="20"/>
      <c r="WYU3" s="20"/>
      <c r="WYV3" s="20"/>
      <c r="WYW3" s="20"/>
      <c r="WYX3" s="20"/>
      <c r="WYY3" s="20"/>
      <c r="WYZ3" s="20"/>
      <c r="WZA3" s="20"/>
      <c r="WZB3" s="20"/>
      <c r="WZC3" s="20"/>
      <c r="WZD3" s="20"/>
      <c r="WZE3" s="20"/>
      <c r="WZF3" s="20"/>
      <c r="WZG3" s="20"/>
      <c r="WZH3" s="20"/>
      <c r="WZI3" s="20"/>
      <c r="WZJ3" s="20"/>
      <c r="WZK3" s="20"/>
      <c r="WZL3" s="20"/>
      <c r="WZM3" s="20"/>
      <c r="WZN3" s="20"/>
      <c r="WZO3" s="20"/>
      <c r="WZP3" s="20"/>
      <c r="WZQ3" s="20"/>
      <c r="WZR3" s="20"/>
      <c r="WZS3" s="20"/>
      <c r="WZT3" s="20"/>
      <c r="WZU3" s="20"/>
      <c r="WZV3" s="20"/>
      <c r="WZW3" s="20"/>
      <c r="WZX3" s="20"/>
      <c r="WZY3" s="20"/>
      <c r="WZZ3" s="20"/>
      <c r="XAA3" s="20"/>
      <c r="XAB3" s="20"/>
      <c r="XAC3" s="20"/>
      <c r="XAD3" s="20"/>
      <c r="XAE3" s="20"/>
      <c r="XAF3" s="20"/>
      <c r="XAG3" s="20"/>
      <c r="XAH3" s="20"/>
      <c r="XAI3" s="20"/>
      <c r="XAJ3" s="20"/>
      <c r="XAK3" s="20"/>
      <c r="XAL3" s="20"/>
      <c r="XAM3" s="20"/>
      <c r="XAN3" s="20"/>
      <c r="XAO3" s="20"/>
      <c r="XAP3" s="20"/>
      <c r="XAQ3" s="20"/>
      <c r="XAR3" s="20"/>
      <c r="XAS3" s="20"/>
      <c r="XAT3" s="20"/>
      <c r="XAU3" s="20"/>
      <c r="XAV3" s="20"/>
      <c r="XAW3" s="20"/>
      <c r="XAX3" s="20"/>
      <c r="XAY3" s="20"/>
      <c r="XAZ3" s="20"/>
      <c r="XBA3" s="20"/>
      <c r="XBB3" s="20"/>
      <c r="XBC3" s="20"/>
      <c r="XBD3" s="20"/>
      <c r="XBE3" s="20"/>
      <c r="XBF3" s="20"/>
      <c r="XBG3" s="20"/>
      <c r="XBH3" s="20"/>
      <c r="XBI3" s="20"/>
      <c r="XBJ3" s="20"/>
      <c r="XBK3" s="20"/>
      <c r="XBL3" s="20"/>
      <c r="XBM3" s="20"/>
      <c r="XBN3" s="20"/>
      <c r="XBO3" s="20"/>
      <c r="XBP3" s="20"/>
      <c r="XBQ3" s="20"/>
      <c r="XBR3" s="20"/>
      <c r="XBS3" s="20"/>
      <c r="XBT3" s="20"/>
      <c r="XBU3" s="20"/>
      <c r="XBV3" s="20"/>
      <c r="XBW3" s="20"/>
      <c r="XBX3" s="20"/>
      <c r="XBY3" s="20"/>
      <c r="XBZ3" s="20"/>
      <c r="XCA3" s="20"/>
      <c r="XCB3" s="20"/>
      <c r="XCC3" s="20"/>
      <c r="XCD3" s="20"/>
      <c r="XCE3" s="20"/>
      <c r="XCF3" s="20"/>
      <c r="XCG3" s="20"/>
      <c r="XCH3" s="20"/>
      <c r="XCI3" s="20"/>
      <c r="XCJ3" s="20"/>
      <c r="XCK3" s="20"/>
      <c r="XCL3" s="20"/>
      <c r="XCM3" s="20"/>
      <c r="XCN3" s="20"/>
      <c r="XCO3" s="20"/>
      <c r="XCP3" s="20"/>
      <c r="XCQ3" s="20"/>
      <c r="XCR3" s="20"/>
      <c r="XCS3" s="20"/>
      <c r="XCT3" s="20"/>
      <c r="XCU3" s="20"/>
      <c r="XCV3" s="20"/>
      <c r="XCW3" s="20"/>
      <c r="XCX3" s="20"/>
      <c r="XCY3" s="20"/>
      <c r="XCZ3" s="20"/>
      <c r="XDA3" s="20"/>
      <c r="XDB3" s="20"/>
      <c r="XDC3" s="20"/>
      <c r="XDD3" s="20"/>
      <c r="XDE3" s="20"/>
      <c r="XDF3" s="20"/>
      <c r="XDG3" s="20"/>
      <c r="XDH3" s="20"/>
      <c r="XDI3" s="20"/>
      <c r="XDJ3" s="20"/>
      <c r="XDK3" s="20"/>
      <c r="XDL3" s="20"/>
      <c r="XDM3" s="20"/>
      <c r="XDN3" s="20"/>
      <c r="XDO3" s="20"/>
      <c r="XDP3" s="20"/>
      <c r="XDQ3" s="20"/>
      <c r="XDR3" s="20"/>
      <c r="XDS3" s="20"/>
      <c r="XDT3" s="20"/>
      <c r="XDU3" s="20"/>
      <c r="XDV3" s="20"/>
      <c r="XDW3" s="20"/>
      <c r="XDX3" s="20"/>
      <c r="XDY3" s="20"/>
      <c r="XDZ3" s="20"/>
      <c r="XEA3" s="20"/>
      <c r="XEB3" s="20"/>
      <c r="XEC3" s="20"/>
      <c r="XED3" s="20"/>
      <c r="XEE3" s="20"/>
      <c r="XEF3" s="20"/>
      <c r="XEG3" s="20"/>
      <c r="XEH3" s="20"/>
      <c r="XEI3" s="20"/>
      <c r="XEJ3" s="20"/>
      <c r="XEK3" s="20"/>
      <c r="XEL3" s="20"/>
      <c r="XEM3" s="20"/>
      <c r="XEN3" s="20"/>
      <c r="XEO3" s="20"/>
      <c r="XEP3" s="20"/>
      <c r="XEQ3" s="20"/>
      <c r="XER3" s="20"/>
      <c r="XES3" s="20"/>
      <c r="XET3" s="20"/>
      <c r="XEU3" s="20"/>
      <c r="XEV3" s="20"/>
      <c r="XEW3" s="20"/>
      <c r="XEX3" s="20"/>
      <c r="XEY3" s="20"/>
      <c r="XEZ3" s="20"/>
      <c r="XFA3" s="20"/>
    </row>
    <row r="4" spans="1:16381" s="20" customFormat="1" ht="14.45" hidden="1" customHeight="1" x14ac:dyDescent="0.25">
      <c r="A4" s="47" t="s">
        <v>125</v>
      </c>
      <c r="B4" s="47" t="s">
        <v>156</v>
      </c>
      <c r="C4" s="47">
        <v>4371510</v>
      </c>
      <c r="D4" s="47" t="s">
        <v>194</v>
      </c>
      <c r="E4" s="4" t="str">
        <f>_xll.BDP(AI4,"ds520")</f>
        <v>Alpha Holding SA de CV</v>
      </c>
      <c r="F4" s="4" t="str">
        <f>_xll.BDP(AI4,"crncy")</f>
        <v>USD</v>
      </c>
      <c r="G4" s="5" t="s">
        <v>175</v>
      </c>
      <c r="H4" s="4" t="str">
        <f>IF(_xll.BDP(AI4,"RTG_MOODY")="#N/A N/A","N/A",_xll.BDP(AI4,"RTG_MOODY"))&amp;","&amp;IF(_xll.BDP(AI4,"RTG_FITCH")="#N/A N/A","N/A",_xll.BDP(AI4,"RTG_FITCH"))&amp;","&amp;IF(_xll.BDP(AI4,"RTG_SP")="#N/A N/A","N/A",_xll.BDP(AI4,"RTG_SP"))</f>
        <v>WR,WD,NR</v>
      </c>
      <c r="I4" s="6">
        <v>0</v>
      </c>
      <c r="J4" s="6">
        <v>0</v>
      </c>
      <c r="K4" s="4" t="str">
        <f>_xll.BDP(AI4,"PAYMENT_RANK")</f>
        <v>Sr Unsecured</v>
      </c>
      <c r="L4" s="4" t="str">
        <f>IF((TEXT(_xll.BDP(AI4,"MATURITY"),"DD/MM/YYYY")="#N/A Field Not Applicable"),"Perp",TEXT(_xll.BDP(AI4,"MATURITY"),"DD/MM/YYYY"))</f>
        <v>10/02/2025</v>
      </c>
      <c r="M4" s="7">
        <f>(IF(_xll.BDP($AI4&amp;" ISIN","DU003")="#n/a n/a"," ",_xll.BDP($AI4&amp;" ISIN","DU003")))</f>
        <v>0</v>
      </c>
      <c r="N4" s="4" t="str">
        <f>IF(_xll.BDP(AI4,"CALLABLE")="Y",_xll.BDP(AI4,"NXT_CALL_DT")," ")</f>
        <v>#N/A Field Not Applicable</v>
      </c>
      <c r="O4" s="8">
        <v>500000</v>
      </c>
      <c r="P4" s="5">
        <v>100.8308</v>
      </c>
      <c r="Q4" s="9">
        <f>_xll.BDP(AI4,"px_bid")</f>
        <v>0.35799999999999998</v>
      </c>
      <c r="R4" s="10">
        <f>IF(F4="USD",AG4,(((_xll.BDP(F4&amp;"USD CURNCY","PX_LAST")))*AG4))</f>
        <v>504154</v>
      </c>
      <c r="S4" s="10">
        <f>IF(F4="USD",AH4,(((_xll.BDP(F4&amp;"USD CURNCY","PX_LAST")))*AH4))+AP4</f>
        <v>1790</v>
      </c>
      <c r="T4" s="11">
        <f t="shared" si="0"/>
        <v>-502364</v>
      </c>
      <c r="U4" s="12">
        <f t="shared" si="1"/>
        <v>-0.99644949757415391</v>
      </c>
      <c r="V4" s="12" cm="1">
        <f t="array" ref="V4">IFERROR(_xll.BDP($G4&amp;" ISIN","CHG_PCT_1D")/100,"")</f>
        <v>-4.1605977716653439E-3</v>
      </c>
      <c r="W4" s="12" cm="1">
        <f t="array" ref="W4">IFERROR(_xll.BDP($G4&amp;" ISIN","CHG_PCT_5D")/100,"")</f>
        <v>5.3194798331781213E-3</v>
      </c>
      <c r="X4" s="12" cm="1">
        <f t="array" ref="X4">_xll.BDP($G4&amp;" ISIN","CHG_PCT_1M")/100</f>
        <v>-0.38676982599442938</v>
      </c>
      <c r="Y4" s="12" cm="1">
        <f t="array" ref="Y4">_xll.BDP($G4&amp;" ISIN","CHG_PCT_3M")/100</f>
        <v>-0.55099546788745124</v>
      </c>
      <c r="Z4" s="12" cm="1">
        <f t="array" ref="Z4">_xll.BDP($G4&amp;" ISIN","CHG_PCT_6M")/100</f>
        <v>-0.461984433360419</v>
      </c>
      <c r="AA4" s="12" cm="1">
        <f t="array" ref="AA4">_xll.BDP($G4&amp;" ISIN","CHG_PCT_YTD")/100</f>
        <v>-0.52499731069977873</v>
      </c>
      <c r="AB4" s="12" t="e">
        <f t="shared" ref="AB4:AB36" si="9">S4/$H$37</f>
        <v>#VALUE!</v>
      </c>
      <c r="AC4" s="13">
        <f t="shared" ca="1" si="2"/>
        <v>-502363.99999999994</v>
      </c>
      <c r="AD4" s="4" t="str">
        <f>_xll.BDP(AI4,"DS199")</f>
        <v>Financial</v>
      </c>
      <c r="AE4" s="9">
        <f>_xll.BDP(AI4,"px_ask")</f>
        <v>0.89600000000000002</v>
      </c>
      <c r="AF4" s="13">
        <f>IF(F4="USD",O4,(((_xll.BDP(F4&amp;"USD CURNCY","PX_LAST")))*O4))</f>
        <v>500000</v>
      </c>
      <c r="AG4" s="10">
        <f t="shared" si="3"/>
        <v>504154</v>
      </c>
      <c r="AH4" s="10">
        <f t="shared" si="4"/>
        <v>1790</v>
      </c>
      <c r="AI4" s="4" t="str">
        <f t="shared" si="5"/>
        <v>USP1000TAB37 ISIN</v>
      </c>
      <c r="AJ4" s="4" t="e" cm="1">
        <f t="array" ref="AJ4">VLOOKUP(IF(NOT(_xll.BDP($G4&amp;" CORP",#REF!)="#N/A N/A"),(_xll.BDP($G4&amp;" CORP",#REF!)),"-"), '[1]Country Codes'!$A$2:$B$253,2,0)</f>
        <v>#REF!</v>
      </c>
      <c r="AK4" s="4" t="str" cm="1">
        <f t="array" ref="AK4">IF(OR(_xll.BDP($AI4,"EX028")= "#N/A N/A", _xll.BDP($AI4,"EX028")="#N/A FIELD NOT APPLICABLE"), " ", _xll.BDP($AI4,"EX028"))</f>
        <v>FixedIncome</v>
      </c>
      <c r="AL4" s="14" t="str">
        <f>(IF(_xll.BDP($AI4&amp;" ISIN","DZ282")="Y","Single line Bonds Cocos","Single line Bonds ex Cocos"))</f>
        <v>Single line Bonds ex Cocos</v>
      </c>
      <c r="AM4" s="7" t="str">
        <f>(IF(_xll.BDP($G4&amp;" ISIN","SP153")="#n/a n/a"," ",_xll.BDP($G4&amp;" ISIN","SP153")))</f>
        <v xml:space="preserve"> </v>
      </c>
      <c r="AN4" s="15">
        <f t="shared" ca="1" si="6"/>
        <v>45777</v>
      </c>
      <c r="AO4" s="10">
        <f>(((_xll.BDP(AI4,"DS032"))/360)*I4)*O4</f>
        <v>0</v>
      </c>
      <c r="AP4" s="10">
        <f>IF(F4="USD",AO4,(((_xll.BDP(F4&amp;"USD CURNCY","PX_LAST")))*AO4))</f>
        <v>0</v>
      </c>
      <c r="AQ4" s="12">
        <f>S4/$S$159</f>
        <v>1.9680720321693652E-3</v>
      </c>
      <c r="AR4" s="10">
        <f t="shared" si="7"/>
        <v>1790</v>
      </c>
      <c r="AS4" s="9">
        <f>IF((TEXT(_xll.BDP(AI4,"MATURITY"),"DD/MM/YYYY")="#N/A Field Not Applicable"),"Perp",_xll.BDP(AI4,"DS252"))</f>
        <v>-0.2135523613963039</v>
      </c>
      <c r="AT4" s="14" t="str">
        <f>(IF(_xll.BDP($AI4&amp;" ISIN","DT247")="Y","Yes","No"))</f>
        <v>No</v>
      </c>
      <c r="AU4" s="14" t="str">
        <f>PROPER(IF(OR(_xll.BDP($AI4,"CPN_TYP")="#n/a N/A",_xll.BDP($AI4,"CPN_TYP")= "#N/A FIELD NOT APPLICABLE"), " ", _xll.BDP($AI4,"CPN_TYP")))</f>
        <v>Defaulted</v>
      </c>
      <c r="BG4" s="14" t="str">
        <f t="shared" si="8"/>
        <v>USP1000TAB37</v>
      </c>
      <c r="BH4" s="18">
        <v>43871</v>
      </c>
    </row>
    <row r="5" spans="1:16381" s="20" customFormat="1" ht="14.45" hidden="1" customHeight="1" x14ac:dyDescent="0.25">
      <c r="A5" s="47" t="s">
        <v>125</v>
      </c>
      <c r="B5" s="47" t="s">
        <v>156</v>
      </c>
      <c r="C5" s="47">
        <v>4371510</v>
      </c>
      <c r="D5" s="47" t="s">
        <v>194</v>
      </c>
      <c r="E5" s="4" t="str">
        <f>_xll.BDP(AI5,"ds520")</f>
        <v>Bahrain Government International Bond</v>
      </c>
      <c r="F5" s="4" t="str">
        <f>_xll.BDP(AI5,"crncy")</f>
        <v>USD</v>
      </c>
      <c r="G5" s="5" t="s">
        <v>169</v>
      </c>
      <c r="H5" s="4" t="str">
        <f>IF(_xll.BDP(AI5,"RTG_MOODY")="#N/A N/A","N/A",_xll.BDP(AI5,"RTG_MOODY"))&amp;","&amp;IF(_xll.BDP(AI5,"RTG_FITCH")="#N/A N/A","N/A",_xll.BDP(AI5,"RTG_FITCH"))&amp;","&amp;IF(_xll.BDP(AI5,"RTG_SP")="#N/A N/A","N/A",_xll.BDP(AI5,"RTG_SP"))</f>
        <v>N/A,B+,B+</v>
      </c>
      <c r="I5" s="6">
        <f>_xll.BDP(AI5,"cpn")/100</f>
        <v>5.6250000000000001E-2</v>
      </c>
      <c r="J5" s="6">
        <f ca="1">_xll.BDP($G5&amp;" isin","YAS_BOND_YLD", "YAS_YLD_FLAG=15", "user_local_trade_date",AN5,"Yas_bond_px",$Q5)/100</f>
        <v>6.9441829999999996E-2</v>
      </c>
      <c r="K5" s="4" t="str">
        <f>_xll.BDP(AI5,"PAYMENT_RANK")</f>
        <v>Sr Unsecured</v>
      </c>
      <c r="L5" s="4" t="str">
        <f>IF((TEXT(_xll.BDP(AI5,"MATURITY"),"DD/MM/YYYY")="#N/A Field Not Applicable"),"Perp",TEXT(_xll.BDP(AI5,"MATURITY"),"DD/MM/YYYY"))</f>
        <v>18/05/2034</v>
      </c>
      <c r="M5" s="7">
        <f>(IF(_xll.BDP($AI5&amp;" ISIN","DU003")="#n/a n/a"," ",_xll.BDP($AI5&amp;" ISIN","DU003")))</f>
        <v>6.9234939488300062</v>
      </c>
      <c r="N5" s="4" t="str">
        <f>IF(_xll.BDP(AI5,"CALLABLE")="Y",_xll.BDP(AI5,"NXT_CALL_DT")," ")</f>
        <v xml:space="preserve"> </v>
      </c>
      <c r="O5" s="8">
        <v>1400000</v>
      </c>
      <c r="P5" s="5">
        <v>100</v>
      </c>
      <c r="Q5" s="9">
        <f>_xll.BDP(AI5,"px_bid")</f>
        <v>91.245000000000005</v>
      </c>
      <c r="R5" s="10">
        <f>IF(F5="USD",AG5,(((_xll.BDP(F5&amp;"USD CURNCY","PX_LAST")))*AG5))</f>
        <v>1400000</v>
      </c>
      <c r="S5" s="10">
        <f>IF(F5="USD",AH5,(((_xll.BDP(F5&amp;"USD CURNCY","PX_LAST")))*AH5))+AP5</f>
        <v>1312597.8082191781</v>
      </c>
      <c r="T5" s="11">
        <f t="shared" si="0"/>
        <v>-122569.99999999994</v>
      </c>
      <c r="U5" s="12">
        <f t="shared" si="1"/>
        <v>-8.7549999999999961E-2</v>
      </c>
      <c r="V5" s="12" cm="1">
        <f t="array" ref="V5">IFERROR(_xll.BDP($G5&amp;" ISIN","CHG_PCT_1D")/100,"")</f>
        <v>-4.7255385484449427E-3</v>
      </c>
      <c r="W5" s="12" cm="1">
        <f t="array" ref="W5">IFERROR(_xll.BDP($G5&amp;" ISIN","CHG_PCT_5D")/100,"")</f>
        <v>5.0351583496965622E-3</v>
      </c>
      <c r="X5" s="12" cm="1">
        <f t="array" ref="X5">_xll.BDP($G5&amp;" ISIN","CHG_PCT_1M")/100</f>
        <v>-1.0369634254358573E-2</v>
      </c>
      <c r="Y5" s="12" cm="1">
        <f t="array" ref="Y5">_xll.BDP($G5&amp;" ISIN","CHG_PCT_3M")/100</f>
        <v>-3.578148281075051E-3</v>
      </c>
      <c r="Z5" s="12" cm="1">
        <f t="array" ref="Z5">_xll.BDP($G5&amp;" ISIN","CHG_PCT_6M")/100</f>
        <v>-1.4362096973739502E-2</v>
      </c>
      <c r="AA5" s="12" cm="1">
        <f t="array" ref="AA5">_xll.BDP($G5&amp;" ISIN","CHG_PCT_YTD")/100</f>
        <v>9.898589065255689E-3</v>
      </c>
      <c r="AB5" s="12" t="e">
        <f t="shared" si="9"/>
        <v>#VALUE!</v>
      </c>
      <c r="AC5" s="13">
        <f t="shared" ca="1" si="2"/>
        <v>152836.25000000006</v>
      </c>
      <c r="AD5" s="4" t="str">
        <f>_xll.BDP(AI5,"DS199")</f>
        <v>Government</v>
      </c>
      <c r="AE5" s="9">
        <f>_xll.BDP(AI5,"px_ask")</f>
        <v>91.957999999999998</v>
      </c>
      <c r="AF5" s="13">
        <f>IF(F5="USD",O5,(((_xll.BDP(F5&amp;"USD CURNCY","PX_LAST")))*O5))</f>
        <v>1400000</v>
      </c>
      <c r="AG5" s="10">
        <f t="shared" si="3"/>
        <v>1400000</v>
      </c>
      <c r="AH5" s="10">
        <f t="shared" si="4"/>
        <v>1277430</v>
      </c>
      <c r="AI5" s="4" t="str">
        <f t="shared" si="5"/>
        <v>XS2408003064 ISIN</v>
      </c>
      <c r="AJ5" s="4" t="e" cm="1">
        <f t="array" ref="AJ5">VLOOKUP(IF(NOT(_xll.BDP($G5&amp;" CORP",#REF!)="#N/A N/A"),(_xll.BDP($G5&amp;" CORP",#REF!)),"-"), '[1]Country Codes'!$A$2:$B$253,2,0)</f>
        <v>#REF!</v>
      </c>
      <c r="AK5" s="4" t="str" cm="1">
        <f t="array" ref="AK5">IF(OR(_xll.BDP($AI5,"EX028")= "#N/A N/A", _xll.BDP($AI5,"EX028")="#N/A FIELD NOT APPLICABLE"), " ", _xll.BDP($AI5,"EX028"))</f>
        <v>FixedIncome</v>
      </c>
      <c r="AL5" s="14" t="str">
        <f>(IF(_xll.BDP($AI5&amp;" ISIN","DZ282")="Y","Single line Bonds Cocos","Single line Bonds ex Cocos"))</f>
        <v>Single line Bonds ex Cocos</v>
      </c>
      <c r="AM5" s="7">
        <f>(IF(_xll.BDP($G5&amp;" ISIN","SP153")="#n/a n/a"," ",_xll.BDP($G5&amp;" ISIN","SP153")))</f>
        <v>320.229854131465</v>
      </c>
      <c r="AN5" s="15">
        <f t="shared" ca="1" si="6"/>
        <v>45777</v>
      </c>
      <c r="AO5" s="10">
        <f>(((_xll.BDP(AI5,"DS032"))/365)*I5)*O5</f>
        <v>35167.808219178085</v>
      </c>
      <c r="AP5" s="10">
        <f>IF(F5="USD",AO5,(((_xll.BDP(F5&amp;"USD CURNCY","PX_LAST")))*AO5))</f>
        <v>35167.808219178085</v>
      </c>
      <c r="AQ5" s="12" t="e">
        <f>S5/#REF!</f>
        <v>#REF!</v>
      </c>
      <c r="AR5" s="10">
        <f t="shared" si="7"/>
        <v>1277430</v>
      </c>
      <c r="AS5" s="9">
        <f>IF((TEXT(_xll.BDP(AI5,"MATURITY"),"DD/MM/YYYY")="#N/A Field Not Applicable"),"Perp",_xll.BDP(AI5,"DS252"))</f>
        <v>9.0513347022587265</v>
      </c>
      <c r="AT5" s="14" t="str">
        <f>(IF(_xll.BDP($AI5&amp;" ISIN","DT247")="Y","Yes","No"))</f>
        <v>No</v>
      </c>
      <c r="AU5" s="14" t="str">
        <f>PROPER(IF(OR(_xll.BDP($AI5,"CPN_TYP")="#n/a N/A",_xll.BDP($AI5,"CPN_TYP")= "#N/A FIELD NOT APPLICABLE"), " ", _xll.BDP($AI5,"CPN_TYP")))</f>
        <v>Fixed</v>
      </c>
      <c r="BG5" s="14" t="str">
        <f t="shared" si="8"/>
        <v>XS2408003064</v>
      </c>
      <c r="BH5" s="18">
        <v>44518</v>
      </c>
    </row>
    <row r="6" spans="1:16381" s="20" customFormat="1" ht="14.45" hidden="1" customHeight="1" x14ac:dyDescent="0.25">
      <c r="A6" s="47" t="s">
        <v>125</v>
      </c>
      <c r="B6" s="47" t="s">
        <v>156</v>
      </c>
      <c r="C6" s="47">
        <v>4371510</v>
      </c>
      <c r="D6" s="47" t="s">
        <v>194</v>
      </c>
      <c r="E6" s="4" t="str">
        <f>_xll.BDP(AI6,"ds520")</f>
        <v>Bapco Energies Sukuk Ltd</v>
      </c>
      <c r="F6" s="4" t="str">
        <f>_xll.BDP(AI6,"crncy")</f>
        <v>USD</v>
      </c>
      <c r="G6" s="5" t="s">
        <v>802</v>
      </c>
      <c r="H6" s="4" t="str">
        <f>IF(_xll.BDP(AI6,"RTG_MOODY")="#N/A N/A","N/A",_xll.BDP(AI6,"RTG_MOODY"))&amp;","&amp;IF(_xll.BDP(AI6,"RTG_FITCH")="#N/A N/A","N/A",_xll.BDP(AI6,"RTG_FITCH"))&amp;","&amp;IF(_xll.BDP(AI6,"RTG_SP")="#N/A N/A","N/A",_xll.BDP(AI6,"RTG_SP"))</f>
        <v>N/A,B+,N/A</v>
      </c>
      <c r="I6" s="6">
        <f>_xll.BDP(AI6,"cpn")/100</f>
        <v>6.25E-2</v>
      </c>
      <c r="J6" s="6">
        <f ca="1">_xll.BDP($G6&amp;" isin","YAS_BOND_YLD", "YAS_YLD_FLAG=15", "user_local_trade_date",AN6,"Yas_bond_px",$Q6)/100</f>
        <v>6.1084590000000001E-2</v>
      </c>
      <c r="K6" s="4" t="str">
        <f>_xll.BDP(AI6,"PAYMENT_RANK")</f>
        <v>Sr Unsecured</v>
      </c>
      <c r="L6" s="4" t="str">
        <f>IF((TEXT(_xll.BDP(AI6,"MATURITY"),"DD/MM/YYYY")="#N/A Field Not Applicable"),"Perp",TEXT(_xll.BDP(AI6,"MATURITY"),"DD/MM/YYYY"))</f>
        <v>29/01/2035</v>
      </c>
      <c r="M6" s="7">
        <f>(IF(_xll.BDP($AI6&amp;" ISIN","DU003")="#n/a n/a"," ",_xll.BDP($AI6&amp;" ISIN","DU003")))</f>
        <v>7.3505620034452797</v>
      </c>
      <c r="N6" s="4" t="str">
        <f>IF(_xll.BDP(AI6,"CALLABLE")="Y",_xll.BDP(AI6,"NXT_CALL_DT")," ")</f>
        <v xml:space="preserve"> </v>
      </c>
      <c r="O6" s="8">
        <v>1000000</v>
      </c>
      <c r="P6" s="81">
        <v>100.3</v>
      </c>
      <c r="Q6" s="9">
        <f>_xll.BDP(AI6,"px_bid")</f>
        <v>101.01600000000001</v>
      </c>
      <c r="R6" s="10">
        <f>IF(F6="USD",AG6,(((_xll.BDP(F6&amp;"USD CURNCY","PX_LAST")))*AG6))</f>
        <v>1003000</v>
      </c>
      <c r="S6" s="10">
        <f>IF(F6="USD",AH6,(((_xll.BDP(F6&amp;"USD CURNCY","PX_LAST")))*AH6))+AP6</f>
        <v>1025913.4246575342</v>
      </c>
      <c r="T6" s="11">
        <f t="shared" si="0"/>
        <v>7160.0000000000828</v>
      </c>
      <c r="U6" s="12">
        <f t="shared" si="1"/>
        <v>7.1385842472583075E-3</v>
      </c>
      <c r="V6" s="12" cm="1">
        <f t="array" ref="V6">IFERROR(_xll.BDP($G6&amp;" ISIN","CHG_PCT_1D")/100,"")</f>
        <v>-1.4391514016744156E-3</v>
      </c>
      <c r="W6" s="12" cm="1">
        <f t="array" ref="W6">IFERROR(_xll.BDP($G6&amp;" ISIN","CHG_PCT_5D")/100,"")</f>
        <v>4.6283255898077365E-3</v>
      </c>
      <c r="X6" s="12" cm="1">
        <f t="array" ref="X6">_xll.BDP($G6&amp;" ISIN","CHG_PCT_1M")/100</f>
        <v>8.0135658434276596E-3</v>
      </c>
      <c r="Y6" s="12" t="e" cm="1">
        <f t="array" ref="Y6">_xll.BDP($G6&amp;" ISIN","CHG_PCT_3M")/100</f>
        <v>#VALUE!</v>
      </c>
      <c r="Z6" s="12" t="e" cm="1">
        <f t="array" ref="Z6">_xll.BDP($G6&amp;" ISIN","CHG_PCT_6M")/100</f>
        <v>#VALUE!</v>
      </c>
      <c r="AA6" s="12" t="e" cm="1">
        <f t="array" ref="AA6">_xll.BDP($G6&amp;" ISIN","CHG_PCT_YTD")/100</f>
        <v>#VALUE!</v>
      </c>
      <c r="AB6" s="12" t="e">
        <f t="shared" si="9"/>
        <v>#VALUE!</v>
      </c>
      <c r="AC6" s="13">
        <f t="shared" ca="1" si="2"/>
        <v>22958.611111111193</v>
      </c>
      <c r="AD6" s="4" t="str">
        <f>_xll.BDP(AI6,"DS199")</f>
        <v>Energy</v>
      </c>
      <c r="AE6" s="9">
        <f>_xll.BDP(AI6,"px_ask")</f>
        <v>102.291</v>
      </c>
      <c r="AF6" s="13">
        <f>IF(F6="USD",O6,(((_xll.BDP(F6&amp;"USD CURNCY","PX_LAST")))*O6))</f>
        <v>1000000</v>
      </c>
      <c r="AG6" s="10">
        <f t="shared" si="3"/>
        <v>1003000</v>
      </c>
      <c r="AH6" s="10">
        <f t="shared" si="4"/>
        <v>1010160</v>
      </c>
      <c r="AI6" s="4" t="str">
        <f t="shared" si="5"/>
        <v>XS2976035316 ISIN</v>
      </c>
      <c r="AJ6" s="4" t="e" cm="1">
        <f t="array" ref="AJ6">VLOOKUP(IF(NOT(_xll.BDP($G6&amp;" CORP",#REF!)="#N/A N/A"),(_xll.BDP($G6&amp;" CORP",#REF!)),"-"), '[1]Country Codes'!$A$2:$B$253,2,0)</f>
        <v>#REF!</v>
      </c>
      <c r="AK6" s="4" t="str" cm="1">
        <f t="array" ref="AK6">IF(OR(_xll.BDP($AI6,"EX028")= "#N/A N/A", _xll.BDP($AI6,"EX028")="#N/A FIELD NOT APPLICABLE"), " ", _xll.BDP($AI6,"EX028"))</f>
        <v>FixedIncome</v>
      </c>
      <c r="AL6" s="14" t="str">
        <f>(IF(_xll.BDP($AI6&amp;" ISIN","DZ282")="Y","Single line Bonds Cocos","Single line Bonds ex Cocos"))</f>
        <v>Single line Bonds ex Cocos</v>
      </c>
      <c r="AM6" s="7">
        <f>(IF(_xll.BDP($G6&amp;" ISIN","SP153")="#n/a n/a"," ",_xll.BDP($G6&amp;" ISIN","SP153")))</f>
        <v>231.4035547626529</v>
      </c>
      <c r="AN6" s="15">
        <f t="shared" ca="1" si="6"/>
        <v>45777</v>
      </c>
      <c r="AO6" s="10">
        <f>(((_xll.BDP(AI6,"DS032"))/365)*I6)*O6</f>
        <v>15753.424657534248</v>
      </c>
      <c r="AP6" s="10">
        <f>IF(F6="USD",AO6,(((_xll.BDP(F6&amp;"USD CURNCY","PX_LAST")))*AO6))</f>
        <v>15753.424657534248</v>
      </c>
      <c r="AQ6" s="12" t="e">
        <f>S6/#REF!</f>
        <v>#REF!</v>
      </c>
      <c r="AR6" s="10">
        <f t="shared" si="7"/>
        <v>1010160</v>
      </c>
      <c r="AS6" s="9">
        <f>IF((TEXT(_xll.BDP(AI6,"MATURITY"),"DD/MM/YYYY")="#N/A Field Not Applicable"),"Perp",_xll.BDP(AI6,"DS252"))</f>
        <v>9.7522245037645447</v>
      </c>
      <c r="AT6" s="14" t="str">
        <f>(IF(_xll.BDP($AI6&amp;" ISIN","DT247")="Y","Yes","No"))</f>
        <v>No</v>
      </c>
      <c r="AU6" s="14" t="str">
        <f>PROPER(IF(OR(_xll.BDP($AI6,"CPN_TYP")="#n/a N/A",_xll.BDP($AI6,"CPN_TYP")= "#N/A FIELD NOT APPLICABLE"), " ", _xll.BDP($AI6,"CPN_TYP")))</f>
        <v>Fixed</v>
      </c>
      <c r="BG6" s="14" t="str">
        <f t="shared" si="8"/>
        <v>XS2976035316</v>
      </c>
      <c r="BH6" s="18">
        <v>45686</v>
      </c>
    </row>
    <row r="7" spans="1:16381" s="20" customFormat="1" ht="14.45" hidden="1" customHeight="1" x14ac:dyDescent="0.25">
      <c r="A7" s="47" t="s">
        <v>125</v>
      </c>
      <c r="B7" s="47" t="s">
        <v>156</v>
      </c>
      <c r="C7" s="47">
        <v>4371510</v>
      </c>
      <c r="D7" s="47" t="s">
        <v>194</v>
      </c>
      <c r="E7" s="4" t="str">
        <f>_xll.BDP(AI7,"ds520")</f>
        <v>Credit Bank of Moscow Via CBOM Finance PLC</v>
      </c>
      <c r="F7" s="4" t="str">
        <f>_xll.BDP(AI7,"crncy")</f>
        <v>USD</v>
      </c>
      <c r="G7" s="5" t="s">
        <v>176</v>
      </c>
      <c r="H7" s="4" t="str">
        <f>IF(_xll.BDP(AI7,"RTG_MOODY")="#N/A N/A","N/A",_xll.BDP(AI7,"RTG_MOODY"))&amp;","&amp;IF(_xll.BDP(AI7,"RTG_FITCH")="#N/A N/A","N/A",_xll.BDP(AI7,"RTG_FITCH"))&amp;","&amp;IF(_xll.BDP(AI7,"RTG_SP")="#N/A N/A","N/A",_xll.BDP(AI7,"RTG_SP"))</f>
        <v>N/A,WD,N/A</v>
      </c>
      <c r="I7" s="136">
        <v>0</v>
      </c>
      <c r="J7" s="136">
        <v>0</v>
      </c>
      <c r="K7" s="4" t="str">
        <f>_xll.BDP(AI7,"PAYMENT_RANK")</f>
        <v>Jr Subordinated</v>
      </c>
      <c r="L7" s="4" t="str">
        <f>IF((TEXT(_xll.BDP(AI7,"MATURITY"),"DD/MM/YYYY")="#N/A Field Not Applicable"),"Perp",TEXT(_xll.BDP(AI7,"MATURITY"),"DD/MM/YYYY"))</f>
        <v>Perp</v>
      </c>
      <c r="M7" s="7">
        <f>(IF(_xll.BDP($AI7&amp;" ISIN","DU003")="#n/a n/a"," ",_xll.BDP($AI7&amp;" ISIN","DU003")))</f>
        <v>1.6848485140561786</v>
      </c>
      <c r="N7" s="4" t="str">
        <f>IF(_xll.BDP(AI7,"CALLABLE")="Y",_xll.BDP(AI7,"NXT_CALL_DT")," ")</f>
        <v>04/04/2027</v>
      </c>
      <c r="O7" s="8">
        <v>400000</v>
      </c>
      <c r="P7" s="5">
        <v>100.05</v>
      </c>
      <c r="Q7" s="9">
        <f>_xll.BDP(AI7,"px_bid")</f>
        <v>14.564</v>
      </c>
      <c r="R7" s="10">
        <f>IF(F7="USD",AG7,(((_xll.BDP(F7&amp;"USD CURNCY","PX_LAST")))*AG7))</f>
        <v>400200</v>
      </c>
      <c r="S7" s="10">
        <f>IF(F7="USD",AH7,(((_xll.BDP(F7&amp;"USD CURNCY","PX_LAST")))*AH7))+AP7</f>
        <v>58256</v>
      </c>
      <c r="T7" s="11">
        <f t="shared" si="0"/>
        <v>-341944</v>
      </c>
      <c r="U7" s="12">
        <f t="shared" si="1"/>
        <v>-0.85443278360819586</v>
      </c>
      <c r="V7" s="12" cm="1">
        <f t="array" ref="V7">IFERROR(_xll.BDP($G7&amp;" ISIN","CHG_PCT_1D")/100,"")</f>
        <v>-3.2517283949971857E-3</v>
      </c>
      <c r="W7" s="12" cm="1">
        <f t="array" ref="W7">IFERROR(_xll.BDP($G7&amp;" ISIN","CHG_PCT_5D")/100,"")</f>
        <v>-2.1713881942240162E-2</v>
      </c>
      <c r="X7" s="12" cm="1">
        <f t="array" ref="X7">_xll.BDP($G7&amp;" ISIN","CHG_PCT_1M")/100</f>
        <v>-0.16957427860319715</v>
      </c>
      <c r="Y7" s="12" cm="1">
        <f t="array" ref="Y7">_xll.BDP($G7&amp;" ISIN","CHG_PCT_3M")/100</f>
        <v>-0.29017103223192425</v>
      </c>
      <c r="Z7" s="12" cm="1">
        <f t="array" ref="Z7">_xll.BDP($G7&amp;" ISIN","CHG_PCT_6M")/100</f>
        <v>-0.30788753578309613</v>
      </c>
      <c r="AA7" s="12" cm="1">
        <f t="array" ref="AA7">_xll.BDP($G7&amp;" ISIN","CHG_PCT_YTD")/100</f>
        <v>-0.28973632344958883</v>
      </c>
      <c r="AB7" s="12" t="e">
        <f t="shared" si="9"/>
        <v>#VALUE!</v>
      </c>
      <c r="AC7" s="13">
        <f t="shared" ca="1" si="2"/>
        <v>-341944</v>
      </c>
      <c r="AD7" s="4" t="str">
        <f>_xll.BDP(AI7,"DS199")</f>
        <v>Financial</v>
      </c>
      <c r="AE7" s="9">
        <f>_xll.BDP(AI7,"px_ask")</f>
        <v>23.593</v>
      </c>
      <c r="AF7" s="13">
        <f>IF(F7="USD",O7,(((_xll.BDP(F7&amp;"USD CURNCY","PX_LAST")))*O7))</f>
        <v>400000</v>
      </c>
      <c r="AG7" s="10">
        <f t="shared" si="3"/>
        <v>400200</v>
      </c>
      <c r="AH7" s="10">
        <f t="shared" si="4"/>
        <v>58256</v>
      </c>
      <c r="AI7" s="4" t="str">
        <f t="shared" si="5"/>
        <v>XS2392969395 ISIN</v>
      </c>
      <c r="AJ7" s="4" t="e" cm="1">
        <f t="array" ref="AJ7">VLOOKUP(IF(NOT(_xll.BDP($G7&amp;" CORP",#REF!)="#N/A N/A"),(_xll.BDP($G7&amp;" CORP",#REF!)),"-"), '[1]Country Codes'!$A$2:$B$253,2,0)</f>
        <v>#REF!</v>
      </c>
      <c r="AK7" s="4" t="str" cm="1">
        <f t="array" ref="AK7">IF(OR(_xll.BDP($AI7,"EX028")= "#N/A N/A", _xll.BDP($AI7,"EX028")="#N/A FIELD NOT APPLICABLE"), " ", _xll.BDP($AI7,"EX028"))</f>
        <v>FixedIncome</v>
      </c>
      <c r="AL7" s="14" t="str">
        <f>(IF(_xll.BDP($AI7&amp;" ISIN","DZ282")="Y","Single line Bonds Cocos","Single line Bonds ex Cocos"))</f>
        <v>Single line Bonds Cocos</v>
      </c>
      <c r="AM7" s="7">
        <f>(IF(_xll.BDP($G7&amp;" ISIN","SP153")="#n/a n/a"," ",_xll.BDP($G7&amp;" ISIN","SP153")))</f>
        <v>4414.9769364009926</v>
      </c>
      <c r="AN7" s="15">
        <f t="shared" ca="1" si="6"/>
        <v>45777</v>
      </c>
      <c r="AO7" s="10">
        <f>(((_xll.BDP(AI7,"DS032"))/360)*I7)*O7</f>
        <v>0</v>
      </c>
      <c r="AP7" s="10">
        <f>IF(F7="USD",AO7,(((_xll.BDP(F7&amp;"USD CURNCY","PX_LAST")))*AO7))</f>
        <v>0</v>
      </c>
      <c r="AQ7" s="12">
        <f t="shared" ref="AQ7:AQ12" si="10">S7/$S$153</f>
        <v>1.3187549518958688</v>
      </c>
      <c r="AR7" s="10">
        <f t="shared" si="7"/>
        <v>58256</v>
      </c>
      <c r="AS7" s="9" t="str">
        <f>IF((TEXT(_xll.BDP(AI7,"MATURITY"),"DD/MM/YYYY")="#N/A Field Not Applicable"),"Perp",_xll.BDP(AI7,"DS252"))</f>
        <v>Perp</v>
      </c>
      <c r="AT7" s="14" t="str">
        <f>(IF(_xll.BDP($AI7&amp;" ISIN","DT247")="Y","Yes","No"))</f>
        <v>Yes</v>
      </c>
      <c r="AU7" s="14" t="str">
        <f>PROPER(IF(OR(_xll.BDP($AI7,"CPN_TYP")="#n/a N/A",_xll.BDP($AI7,"CPN_TYP")= "#N/A FIELD NOT APPLICABLE"), " ", _xll.BDP($AI7,"CPN_TYP")))</f>
        <v>Flat Trading</v>
      </c>
      <c r="BG7" s="14" t="str">
        <f t="shared" si="8"/>
        <v>XS2392969395</v>
      </c>
      <c r="BH7" s="18">
        <v>44473</v>
      </c>
    </row>
    <row r="8" spans="1:16381" s="20" customFormat="1" ht="14.45" hidden="1" customHeight="1" x14ac:dyDescent="0.25">
      <c r="A8" s="47" t="s">
        <v>125</v>
      </c>
      <c r="B8" s="47" t="s">
        <v>156</v>
      </c>
      <c r="C8" s="47">
        <v>4371510</v>
      </c>
      <c r="D8" s="47" t="s">
        <v>194</v>
      </c>
      <c r="E8" s="4" t="str">
        <f>_xll.BDP(AI8,"ds520")</f>
        <v>Credito Real SAB de CV SOFOM ER</v>
      </c>
      <c r="F8" s="4" t="str">
        <f>_xll.BDP(AI8,"crncy")</f>
        <v>USD</v>
      </c>
      <c r="G8" s="5" t="s">
        <v>177</v>
      </c>
      <c r="H8" s="4" t="str">
        <f>IF(_xll.BDP(AI8,"RTG_MOODY")="#N/A N/A","N/A",_xll.BDP(AI8,"RTG_MOODY"))&amp;","&amp;IF(_xll.BDP(AI8,"RTG_FITCH")="#N/A N/A","N/A",_xll.BDP(AI8,"RTG_FITCH"))&amp;","&amp;IF(_xll.BDP(AI8,"RTG_SP")="#N/A N/A","N/A",_xll.BDP(AI8,"RTG_SP"))</f>
        <v>N/A,WD,NR</v>
      </c>
      <c r="I8" s="136">
        <v>0</v>
      </c>
      <c r="J8" s="136">
        <v>0</v>
      </c>
      <c r="K8" s="4" t="str">
        <f>_xll.BDP(AI8,"PAYMENT_RANK")</f>
        <v>Sr Unsecured</v>
      </c>
      <c r="L8" s="4" t="str">
        <f>IF((TEXT(_xll.BDP(AI8,"MATURITY"),"DD/MM/YYYY")="#N/A Field Not Applicable"),"Perp",TEXT(_xll.BDP(AI8,"MATURITY"),"DD/MM/YYYY"))</f>
        <v>21/01/2028</v>
      </c>
      <c r="M8" s="7">
        <f>(IF(_xll.BDP($AI8&amp;" ISIN","DU003")="#n/a n/a"," ",_xll.BDP($AI8&amp;" ISIN","DU003")))</f>
        <v>2.1709125615108533</v>
      </c>
      <c r="N8" s="4" t="str">
        <f>IF(_xll.BDP(AI8,"CALLABLE")="Y",_xll.BDP(AI8,"NXT_CALL_DT")," ")</f>
        <v>29/05/2025</v>
      </c>
      <c r="O8" s="8">
        <v>200000</v>
      </c>
      <c r="P8" s="5">
        <v>100.0843</v>
      </c>
      <c r="Q8" s="9">
        <f>_xll.BDP(AI8,"px_bid")</f>
        <v>12.525</v>
      </c>
      <c r="R8" s="10">
        <f>IF(F8="USD",AG8,(((_xll.BDP(F8&amp;"USD CURNCY","PX_LAST")))*AG8))</f>
        <v>200168.6</v>
      </c>
      <c r="S8" s="10">
        <f>IF(F8="USD",AH8,(((_xll.BDP(F8&amp;"USD CURNCY","PX_LAST")))*AH8))+AP8</f>
        <v>25050</v>
      </c>
      <c r="T8" s="11">
        <f t="shared" si="0"/>
        <v>-175118.6</v>
      </c>
      <c r="U8" s="12">
        <f t="shared" si="1"/>
        <v>-0.87485549681618391</v>
      </c>
      <c r="V8" s="12" cm="1">
        <f t="array" ref="V8">IFERROR(_xll.BDP($G8&amp;" ISIN","CHG_PCT_1D")/100,"")</f>
        <v>2.5647289687052298E-3</v>
      </c>
      <c r="W8" s="12" cm="1">
        <f t="array" ref="W8">IFERROR(_xll.BDP($G8&amp;" ISIN","CHG_PCT_5D")/100,"")</f>
        <v>-2.1210805947263242E-3</v>
      </c>
      <c r="X8" s="12" cm="1">
        <f t="array" ref="X8">_xll.BDP($G8&amp;" ISIN","CHG_PCT_1M")/100</f>
        <v>-1.4073419048886071E-2</v>
      </c>
      <c r="Y8" s="12" cm="1">
        <f t="array" ref="Y8">_xll.BDP($G8&amp;" ISIN","CHG_PCT_3M")/100</f>
        <v>0.16786414471702224</v>
      </c>
      <c r="Z8" s="12" cm="1">
        <f t="array" ref="Z8">_xll.BDP($G8&amp;" ISIN","CHG_PCT_6M")/100</f>
        <v>0.21044535929941538</v>
      </c>
      <c r="AA8" s="12" cm="1">
        <f t="array" ref="AA8">_xll.BDP($G8&amp;" ISIN","CHG_PCT_YTD")/100</f>
        <v>0.17034087868969419</v>
      </c>
      <c r="AB8" s="12" t="e">
        <f t="shared" si="9"/>
        <v>#VALUE!</v>
      </c>
      <c r="AC8" s="13">
        <f t="shared" ca="1" si="2"/>
        <v>-175118.59999999998</v>
      </c>
      <c r="AD8" s="4" t="str">
        <f>_xll.BDP(AI8,"DS199")</f>
        <v>Financial</v>
      </c>
      <c r="AE8" s="9">
        <f>_xll.BDP(AI8,"px_ask")</f>
        <v>12.673</v>
      </c>
      <c r="AF8" s="13">
        <f>IF(F8="USD",O8,(((_xll.BDP(F8&amp;"USD CURNCY","PX_LAST")))*O8))</f>
        <v>200000</v>
      </c>
      <c r="AG8" s="10">
        <f t="shared" si="3"/>
        <v>200168.6</v>
      </c>
      <c r="AH8" s="10">
        <f t="shared" si="4"/>
        <v>25050</v>
      </c>
      <c r="AI8" s="4" t="str">
        <f t="shared" si="5"/>
        <v>USP32506AE09 ISIN</v>
      </c>
      <c r="AJ8" s="4" t="e" cm="1">
        <f t="array" ref="AJ8">VLOOKUP(IF(NOT(_xll.BDP($G8&amp;" CORP",#REF!)="#N/A N/A"),(_xll.BDP($G8&amp;" CORP",#REF!)),"-"), '[1]Country Codes'!$A$2:$B$253,2,0)</f>
        <v>#REF!</v>
      </c>
      <c r="AK8" s="4" t="str" cm="1">
        <f t="array" ref="AK8">IF(OR(_xll.BDP($AI8,"EX028")= "#N/A N/A", _xll.BDP($AI8,"EX028")="#N/A FIELD NOT APPLICABLE"), " ", _xll.BDP($AI8,"EX028"))</f>
        <v>FixedIncome</v>
      </c>
      <c r="AL8" s="14" t="str">
        <f>(IF(_xll.BDP($AI8&amp;" ISIN","DZ282")="Y","Single line Bonds Cocos","Single line Bonds ex Cocos"))</f>
        <v>Single line Bonds ex Cocos</v>
      </c>
      <c r="AM8" s="7" t="str">
        <f>(IF(_xll.BDP($G8&amp;" ISIN","SP153")="#n/a n/a"," ",_xll.BDP($G8&amp;" ISIN","SP153")))</f>
        <v xml:space="preserve"> </v>
      </c>
      <c r="AN8" s="15">
        <f t="shared" ca="1" si="6"/>
        <v>45777</v>
      </c>
      <c r="AO8" s="10">
        <f>(((_xll.BDP(AI8,"DS032"))/360)*I8)*O8</f>
        <v>0</v>
      </c>
      <c r="AP8" s="10">
        <f>IF(F8="USD",AO8,(((_xll.BDP(F8&amp;"USD CURNCY","PX_LAST")))*AO8))</f>
        <v>0</v>
      </c>
      <c r="AQ8" s="12">
        <f t="shared" si="10"/>
        <v>0.56706281833616301</v>
      </c>
      <c r="AR8" s="10">
        <f t="shared" si="7"/>
        <v>25050</v>
      </c>
      <c r="AS8" s="9">
        <f>IF((TEXT(_xll.BDP(AI8,"MATURITY"),"DD/MM/YYYY")="#N/A Field Not Applicable"),"Perp",_xll.BDP(AI8,"DS252"))</f>
        <v>2.729637234770705</v>
      </c>
      <c r="AT8" s="14" t="str">
        <f>(IF(_xll.BDP($AI8&amp;" ISIN","DT247")="Y","Yes","No"))</f>
        <v>No</v>
      </c>
      <c r="AU8" s="14" t="str">
        <f>PROPER(IF(OR(_xll.BDP($AI8,"CPN_TYP")="#n/a N/A",_xll.BDP($AI8,"CPN_TYP")= "#N/A FIELD NOT APPLICABLE"), " ", _xll.BDP($AI8,"CPN_TYP")))</f>
        <v>Defaulted</v>
      </c>
      <c r="BG8" s="14" t="str">
        <f t="shared" si="8"/>
        <v>USP32506AE09</v>
      </c>
      <c r="BH8" s="18">
        <v>44210</v>
      </c>
    </row>
    <row r="9" spans="1:16381" s="20" customFormat="1" ht="14.45" hidden="1" customHeight="1" x14ac:dyDescent="0.25">
      <c r="A9" s="47" t="s">
        <v>125</v>
      </c>
      <c r="B9" s="47" t="s">
        <v>156</v>
      </c>
      <c r="C9" s="47">
        <v>4371510</v>
      </c>
      <c r="D9" s="47" t="s">
        <v>194</v>
      </c>
      <c r="E9" s="4" t="str">
        <f>_xll.BDP(AI9,"ds520")</f>
        <v>Ghana Government International Bond</v>
      </c>
      <c r="F9" s="4" t="str">
        <f>_xll.BDP(AI9,"crncy")</f>
        <v>USD</v>
      </c>
      <c r="G9" s="5" t="s">
        <v>178</v>
      </c>
      <c r="H9" s="4" t="str">
        <f>IF(_xll.BDP(AI9,"RTG_MOODY")="#N/A N/A","N/A",_xll.BDP(AI9,"RTG_MOODY"))&amp;","&amp;IF(_xll.BDP(AI9,"RTG_FITCH")="#N/A N/A","N/A",_xll.BDP(AI9,"RTG_FITCH"))&amp;","&amp;IF(_xll.BDP(AI9,"RTG_SP")="#N/A N/A","N/A",_xll.BDP(AI9,"RTG_SP"))</f>
        <v>Caa2,CCC+,CCC+</v>
      </c>
      <c r="I9" s="6">
        <f>_xll.BDP(AI9,"cpn")/100</f>
        <v>0</v>
      </c>
      <c r="J9" s="6">
        <f ca="1">_xll.BDP($G9&amp;" isin","YAS_BOND_YLD", "YAS_YLD_FLAG=15", "user_local_trade_date",AN9,"Yas_bond_px",$Q9)/100</f>
        <v>5.9439070000000004E-2</v>
      </c>
      <c r="K9" s="4" t="str">
        <f>_xll.BDP(AI9,"PAYMENT_RANK")</f>
        <v>Sr Unsecured</v>
      </c>
      <c r="L9" s="4" t="str">
        <f>IF((TEXT(_xll.BDP(AI9,"MATURITY"),"DD/MM/YYYY")="#N/A Field Not Applicable"),"Perp",TEXT(_xll.BDP(AI9,"MATURITY"),"DD/MM/YYYY"))</f>
        <v>03/01/2030</v>
      </c>
      <c r="M9" s="7">
        <f>(IF(_xll.BDP($AI9&amp;" ISIN","DU003")="#n/a n/a"," ",_xll.BDP($AI9&amp;" ISIN","DU003")))</f>
        <v>2.1833333608499914</v>
      </c>
      <c r="N9" s="4" t="str">
        <f>IF(_xll.BDP(AI9,"CALLABLE")="Y",_xll.BDP(AI9,"NXT_CALL_DT")," ")</f>
        <v xml:space="preserve"> </v>
      </c>
      <c r="O9" s="8">
        <v>12043</v>
      </c>
      <c r="P9" s="5">
        <v>141.23099999999999</v>
      </c>
      <c r="Q9" s="9">
        <f>_xll.BDP(AI9,"px_bid")</f>
        <v>76.070999999999998</v>
      </c>
      <c r="R9" s="10">
        <f>IF(F9="USD",AG9,(((_xll.BDP(F9&amp;"USD CURNCY","PX_LAST")))*AG9))</f>
        <v>17008.449329999999</v>
      </c>
      <c r="S9" s="10">
        <f>IF(F9="USD",AH9,(((_xll.BDP(F9&amp;"USD CURNCY","PX_LAST")))*AH9))+AP9</f>
        <v>9161.2305299999989</v>
      </c>
      <c r="T9" s="11">
        <f t="shared" si="0"/>
        <v>-7847.2187999999996</v>
      </c>
      <c r="U9" s="12">
        <f t="shared" si="1"/>
        <v>-0.46137179514412557</v>
      </c>
      <c r="V9" s="12" cm="1">
        <f t="array" ref="V9">IFERROR(_xll.BDP($G9&amp;" ISIN","CHG_PCT_1D")/100,"")</f>
        <v>-3.8616062721846946E-3</v>
      </c>
      <c r="W9" s="12" cm="1">
        <f t="array" ref="W9">IFERROR(_xll.BDP($G9&amp;" ISIN","CHG_PCT_5D")/100,"")</f>
        <v>4.4712620167723607E-2</v>
      </c>
      <c r="X9" s="12" cm="1">
        <f t="array" ref="X9">_xll.BDP($G9&amp;" ISIN","CHG_PCT_1M")/100</f>
        <v>-1.0308479305534048E-2</v>
      </c>
      <c r="Y9" s="12" cm="1">
        <f t="array" ref="Y9">_xll.BDP($G9&amp;" ISIN","CHG_PCT_3M")/100</f>
        <v>-1.4851676117733298E-2</v>
      </c>
      <c r="Z9" s="12" cm="1">
        <f t="array" ref="Z9">_xll.BDP($G9&amp;" ISIN","CHG_PCT_6M")/100</f>
        <v>9.8861119898766212E-3</v>
      </c>
      <c r="AA9" s="12" cm="1">
        <f t="array" ref="AA9">_xll.BDP($G9&amp;" ISIN","CHG_PCT_YTD")/100</f>
        <v>-1.0730195622699839E-2</v>
      </c>
      <c r="AB9" s="12" t="e">
        <f t="shared" si="9"/>
        <v>#VALUE!</v>
      </c>
      <c r="AC9" s="13">
        <f t="shared" ca="1" si="2"/>
        <v>-7847.2187999999996</v>
      </c>
      <c r="AD9" s="4" t="str">
        <f>_xll.BDP(AI9,"DS199")</f>
        <v>Government</v>
      </c>
      <c r="AE9" s="9">
        <f>_xll.BDP(AI9,"px_ask")</f>
        <v>77.149000000000001</v>
      </c>
      <c r="AF9" s="13">
        <f>IF(F9="USD",O9,(((_xll.BDP(F9&amp;"USD CURNCY","PX_LAST")))*O9))</f>
        <v>12043</v>
      </c>
      <c r="AG9" s="10">
        <f t="shared" si="3"/>
        <v>17008.449329999999</v>
      </c>
      <c r="AH9" s="10">
        <f t="shared" si="4"/>
        <v>9161.2305299999989</v>
      </c>
      <c r="AI9" s="4" t="str">
        <f t="shared" si="5"/>
        <v>XS2893147681 ISIN</v>
      </c>
      <c r="AJ9" s="4" t="e" cm="1">
        <f t="array" ref="AJ9">VLOOKUP(IF(NOT(_xll.BDP($G9&amp;" CORP",#REF!)="#N/A N/A"),(_xll.BDP($G9&amp;" CORP",#REF!)),"-"), '[1]Country Codes'!$A$2:$B$253,2,0)</f>
        <v>#REF!</v>
      </c>
      <c r="AK9" s="4" t="str" cm="1">
        <f t="array" ref="AK9">IF(OR(_xll.BDP($AI9,"EX028")= "#N/A N/A", _xll.BDP($AI9,"EX028")="#N/A FIELD NOT APPLICABLE"), " ", _xll.BDP($AI9,"EX028"))</f>
        <v>FixedIncome</v>
      </c>
      <c r="AL9" s="14" t="str">
        <f>(IF(_xll.BDP($AI9&amp;" ISIN","DZ282")="Y","Single line Bonds Cocos","Single line Bonds ex Cocos"))</f>
        <v>Single line Bonds ex Cocos</v>
      </c>
      <c r="AM9" s="7">
        <f>(IF(_xll.BDP($G9&amp;" ISIN","SP153")="#n/a n/a"," ",_xll.BDP($G9&amp;" ISIN","SP153")))</f>
        <v>838.83468045957829</v>
      </c>
      <c r="AN9" s="15">
        <f t="shared" ca="1" si="6"/>
        <v>45777</v>
      </c>
      <c r="AO9" s="10">
        <v>0</v>
      </c>
      <c r="AP9" s="10">
        <f>IF(F9="USD",AO9,(((_xll.BDP(F9&amp;"USD CURNCY","PX_LAST")))*AO9))</f>
        <v>0</v>
      </c>
      <c r="AQ9" s="12">
        <f t="shared" si="10"/>
        <v>0.2073849582342954</v>
      </c>
      <c r="AR9" s="10">
        <f t="shared" si="7"/>
        <v>9161.2305299999989</v>
      </c>
      <c r="AS9" s="9">
        <f>IF((TEXT(_xll.BDP(AI9,"MATURITY"),"DD/MM/YYYY")="#N/A Field Not Applicable"),"Perp",_xll.BDP(AI9,"DS252"))</f>
        <v>4.6817248459958929</v>
      </c>
      <c r="AT9" s="14" t="str">
        <f>(IF(_xll.BDP($AI9&amp;" ISIN","DT247")="Y","Yes","No"))</f>
        <v>No</v>
      </c>
      <c r="AU9" s="14" t="str">
        <f>PROPER(IF(OR(_xll.BDP($AI9,"CPN_TYP")="#n/a N/A",_xll.BDP($AI9,"CPN_TYP")= "#N/A FIELD NOT APPLICABLE"), " ", _xll.BDP($AI9,"CPN_TYP")))</f>
        <v>Zero Coupon</v>
      </c>
      <c r="BG9" s="14" t="str">
        <f t="shared" si="8"/>
        <v>XS2893147681</v>
      </c>
      <c r="BH9" s="18">
        <v>44294</v>
      </c>
    </row>
    <row r="10" spans="1:16381" s="20" customFormat="1" ht="14.45" hidden="1" customHeight="1" x14ac:dyDescent="0.25">
      <c r="A10" s="47" t="s">
        <v>125</v>
      </c>
      <c r="B10" s="47" t="s">
        <v>156</v>
      </c>
      <c r="C10" s="47">
        <v>4371510</v>
      </c>
      <c r="D10" s="47" t="s">
        <v>194</v>
      </c>
      <c r="E10" s="4" t="str">
        <f>_xll.BDP(AI10,"ds520")</f>
        <v>Ghana Government International Bond</v>
      </c>
      <c r="F10" s="4" t="str">
        <f>_xll.BDP(AI10,"crncy")</f>
        <v>USD</v>
      </c>
      <c r="G10" s="5" t="s">
        <v>179</v>
      </c>
      <c r="H10" s="4" t="str">
        <f>IF(_xll.BDP(AI10,"RTG_MOODY")="#N/A N/A","N/A",_xll.BDP(AI10,"RTG_MOODY"))&amp;","&amp;IF(_xll.BDP(AI10,"RTG_FITCH")="#N/A N/A","N/A",_xll.BDP(AI10,"RTG_FITCH"))&amp;","&amp;IF(_xll.BDP(AI10,"RTG_SP")="#N/A N/A","N/A",_xll.BDP(AI10,"RTG_SP"))</f>
        <v>Caa2,CCC+,CCC+</v>
      </c>
      <c r="I10" s="6">
        <f>_xll.BDP(AI10,"cpn")/100</f>
        <v>0</v>
      </c>
      <c r="J10" s="6">
        <f ca="1">_xll.BDP($G10&amp;" isin","YAS_BOND_YLD", "YAS_YLD_FLAG=15", "user_local_trade_date",AN10,"Yas_bond_px",$Q10)/100</f>
        <v>5.0336980000000003E-2</v>
      </c>
      <c r="K10" s="4" t="str">
        <f>_xll.BDP(AI10,"PAYMENT_RANK")</f>
        <v>Sr Unsecured</v>
      </c>
      <c r="L10" s="4" t="str">
        <f>IF((TEXT(_xll.BDP(AI10,"MATURITY"),"DD/MM/YYYY")="#N/A Field Not Applicable"),"Perp",TEXT(_xll.BDP(AI10,"MATURITY"),"DD/MM/YYYY"))</f>
        <v>03/07/2026</v>
      </c>
      <c r="M10" s="7">
        <f>(IF(_xll.BDP($AI10&amp;" ISIN","DU003")="#n/a n/a"," ",_xll.BDP($AI10&amp;" ISIN","DU003")))</f>
        <v>0.65833333528126792</v>
      </c>
      <c r="N10" s="4" t="str">
        <f>IF(_xll.BDP(AI10,"CALLABLE")="Y",_xll.BDP(AI10,"NXT_CALL_DT")," ")</f>
        <v xml:space="preserve"> </v>
      </c>
      <c r="O10" s="8">
        <v>8000</v>
      </c>
      <c r="P10" s="5">
        <v>157.63</v>
      </c>
      <c r="Q10" s="9">
        <f>_xll.BDP(AI10,"px_bid")</f>
        <v>94.352000000000004</v>
      </c>
      <c r="R10" s="10">
        <f>IF(F10="USD",AG10,(((_xll.BDP(F10&amp;"USD CURNCY","PX_LAST")))*AG10))</f>
        <v>12610.4</v>
      </c>
      <c r="S10" s="10">
        <f>IF(F10="USD",AH10,(((_xll.BDP(F10&amp;"USD CURNCY","PX_LAST")))*AH10))+AP10</f>
        <v>7548.16</v>
      </c>
      <c r="T10" s="11">
        <f t="shared" si="0"/>
        <v>-5062.2399999999989</v>
      </c>
      <c r="U10" s="12">
        <f t="shared" si="1"/>
        <v>-0.40143373723276021</v>
      </c>
      <c r="V10" s="12" cm="1">
        <f t="array" ref="V10">IFERROR(_xll.BDP($G10&amp;" ISIN","CHG_PCT_1D")/100,"")</f>
        <v>-1.0528532322595127E-3</v>
      </c>
      <c r="W10" s="12" cm="1">
        <f t="array" ref="W10">IFERROR(_xll.BDP($G10&amp;" ISIN","CHG_PCT_5D")/100,"")</f>
        <v>7.2935356130497779E-3</v>
      </c>
      <c r="X10" s="12" cm="1">
        <f t="array" ref="X10">_xll.BDP($G10&amp;" ISIN","CHG_PCT_1M")/100</f>
        <v>8.085508770811373E-3</v>
      </c>
      <c r="Y10" s="12" cm="1">
        <f t="array" ref="Y10">_xll.BDP($G10&amp;" ISIN","CHG_PCT_3M")/100</f>
        <v>1.5150218265856339E-2</v>
      </c>
      <c r="Z10" s="12" cm="1">
        <f t="array" ref="Z10">_xll.BDP($G10&amp;" ISIN","CHG_PCT_6M")/100</f>
        <v>2.2634188402672929E-2</v>
      </c>
      <c r="AA10" s="12" cm="1">
        <f t="array" ref="AA10">_xll.BDP($G10&amp;" ISIN","CHG_PCT_YTD")/100</f>
        <v>2.1852214838827759E-2</v>
      </c>
      <c r="AB10" s="12" t="e">
        <f t="shared" si="9"/>
        <v>#VALUE!</v>
      </c>
      <c r="AC10" s="13">
        <f t="shared" ca="1" si="2"/>
        <v>-5062.2399999999989</v>
      </c>
      <c r="AD10" s="4" t="str">
        <f>_xll.BDP(AI10,"DS199")</f>
        <v>Government</v>
      </c>
      <c r="AE10" s="9">
        <f>_xll.BDP(AI10,"px_ask")</f>
        <v>95.409000000000006</v>
      </c>
      <c r="AF10" s="13">
        <f>IF(F10="USD",O10,(((_xll.BDP(F10&amp;"USD CURNCY","PX_LAST")))*O10))</f>
        <v>8000</v>
      </c>
      <c r="AG10" s="10">
        <f t="shared" si="3"/>
        <v>12610.4</v>
      </c>
      <c r="AH10" s="10">
        <f t="shared" si="4"/>
        <v>7548.16</v>
      </c>
      <c r="AI10" s="4" t="str">
        <f t="shared" si="5"/>
        <v>XS2893146873 ISIN</v>
      </c>
      <c r="AJ10" s="4" t="e" cm="1">
        <f t="array" ref="AJ10">VLOOKUP(IF(NOT(_xll.BDP($G10&amp;" CORP",#REF!)="#N/A N/A"),(_xll.BDP($G10&amp;" CORP",#REF!)),"-"), '[1]Country Codes'!$A$2:$B$253,2,0)</f>
        <v>#REF!</v>
      </c>
      <c r="AK10" s="4" t="str" cm="1">
        <f t="array" ref="AK10">IF(OR(_xll.BDP($AI10,"EX028")= "#N/A N/A", _xll.BDP($AI10,"EX028")="#N/A FIELD NOT APPLICABLE"), " ", _xll.BDP($AI10,"EX028"))</f>
        <v>FixedIncome</v>
      </c>
      <c r="AL10" s="14" t="str">
        <f>(IF(_xll.BDP($AI10&amp;" ISIN","DZ282")="Y","Single line Bonds Cocos","Single line Bonds ex Cocos"))</f>
        <v>Single line Bonds ex Cocos</v>
      </c>
      <c r="AM10" s="7">
        <f>(IF(_xll.BDP($G10&amp;" ISIN","SP153")="#n/a n/a"," ",_xll.BDP($G10&amp;" ISIN","SP153")))</f>
        <v>415.38878129790851</v>
      </c>
      <c r="AN10" s="15">
        <f t="shared" ca="1" si="6"/>
        <v>45777</v>
      </c>
      <c r="AO10" s="10">
        <v>0</v>
      </c>
      <c r="AP10" s="10">
        <f>IF(F10="USD",AO10,(((_xll.BDP(F10&amp;"USD CURNCY","PX_LAST")))*AO10))</f>
        <v>0</v>
      </c>
      <c r="AQ10" s="12">
        <f t="shared" si="10"/>
        <v>0.17086949632144877</v>
      </c>
      <c r="AR10" s="10">
        <f t="shared" si="7"/>
        <v>7548.16</v>
      </c>
      <c r="AS10" s="9">
        <f>IF((TEXT(_xll.BDP(AI10,"MATURITY"),"DD/MM/YYYY")="#N/A Field Not Applicable"),"Perp",_xll.BDP(AI10,"DS252"))</f>
        <v>1.1772758384668036</v>
      </c>
      <c r="AT10" s="14" t="str">
        <f>(IF(_xll.BDP($AI10&amp;" ISIN","DT247")="Y","Yes","No"))</f>
        <v>No</v>
      </c>
      <c r="AU10" s="14" t="str">
        <f>PROPER(IF(OR(_xll.BDP($AI10,"CPN_TYP")="#n/a N/A",_xll.BDP($AI10,"CPN_TYP")= "#N/A FIELD NOT APPLICABLE"), " ", _xll.BDP($AI10,"CPN_TYP")))</f>
        <v>Zero Coupon</v>
      </c>
      <c r="BG10" s="14" t="str">
        <f t="shared" si="8"/>
        <v>XS2893146873</v>
      </c>
      <c r="BH10" s="18">
        <v>44294</v>
      </c>
    </row>
    <row r="11" spans="1:16381" s="20" customFormat="1" ht="14.45" hidden="1" customHeight="1" x14ac:dyDescent="0.25">
      <c r="A11" s="47" t="s">
        <v>125</v>
      </c>
      <c r="B11" s="47" t="s">
        <v>156</v>
      </c>
      <c r="C11" s="47">
        <v>4371510</v>
      </c>
      <c r="D11" s="47" t="s">
        <v>194</v>
      </c>
      <c r="E11" s="4" t="str">
        <f>_xll.BDP(AI11,"ds520")</f>
        <v>Ghana Government International Bond</v>
      </c>
      <c r="F11" s="4" t="str">
        <f>_xll.BDP(AI11,"crncy")</f>
        <v>USD</v>
      </c>
      <c r="G11" s="5" t="s">
        <v>180</v>
      </c>
      <c r="H11" s="4" t="str">
        <f>IF(_xll.BDP(AI11,"RTG_MOODY")="#N/A N/A","N/A",_xll.BDP(AI11,"RTG_MOODY"))&amp;","&amp;IF(_xll.BDP(AI11,"RTG_FITCH")="#N/A N/A","N/A",_xll.BDP(AI11,"RTG_FITCH"))&amp;","&amp;IF(_xll.BDP(AI11,"RTG_SP")="#N/A N/A","N/A",_xll.BDP(AI11,"RTG_SP"))</f>
        <v>Caa2,CCC+,CCC+</v>
      </c>
      <c r="I11" s="6">
        <f>_xll.BDP(AI11,"cpn")/100</f>
        <v>1.4999999999999999E-2</v>
      </c>
      <c r="J11" s="6">
        <f ca="1">_xll.BDP($G11&amp;" isin","YAS_BOND_YLD", "YAS_YLD_FLAG=15", "user_local_trade_date",AN11,"Yas_bond_px",$Q11)/100</f>
        <v>0.10264295000000001</v>
      </c>
      <c r="K11" s="4" t="str">
        <f>_xll.BDP(AI11,"PAYMENT_RANK")</f>
        <v>Sr Unsecured</v>
      </c>
      <c r="L11" s="4" t="str">
        <f>IF((TEXT(_xll.BDP(AI11,"MATURITY"),"DD/MM/YYYY")="#N/A Field Not Applicable"),"Perp",TEXT(_xll.BDP(AI11,"MATURITY"),"DD/MM/YYYY"))</f>
        <v>03/01/2037</v>
      </c>
      <c r="M11" s="7">
        <f>(IF(_xll.BDP($AI11&amp;" ISIN","DU003")="#n/a n/a"," ",_xll.BDP($AI11&amp;" ISIN","DU003")))</f>
        <v>9.564966747362682</v>
      </c>
      <c r="N11" s="4" t="str">
        <f>IF(_xll.BDP(AI11,"CALLABLE")="Y",_xll.BDP(AI11,"NXT_CALL_DT")," ")</f>
        <v xml:space="preserve"> </v>
      </c>
      <c r="O11" s="8">
        <v>192000</v>
      </c>
      <c r="P11" s="5">
        <v>86.296000000000006</v>
      </c>
      <c r="Q11" s="9">
        <f>_xll.BDP(AI11,"px_bid")</f>
        <v>41.161999999999999</v>
      </c>
      <c r="R11" s="10">
        <f>IF(F11="USD",AG11,(((_xll.BDP(F11&amp;"USD CURNCY","PX_LAST")))*AG11))</f>
        <v>165688.32000000001</v>
      </c>
      <c r="S11" s="10">
        <f>IF(F11="USD",AH11,(((_xll.BDP(F11&amp;"USD CURNCY","PX_LAST")))*AH11))+AP11</f>
        <v>79975.039999999994</v>
      </c>
      <c r="T11" s="11">
        <f t="shared" si="0"/>
        <v>-86657.280000000013</v>
      </c>
      <c r="U11" s="12">
        <f t="shared" si="1"/>
        <v>-0.5230138129229629</v>
      </c>
      <c r="V11" s="12" cm="1">
        <f t="array" ref="V11">IFERROR(_xll.BDP($G11&amp;" ISIN","CHG_PCT_1D")/100,"")</f>
        <v>8.0389355674471714E-3</v>
      </c>
      <c r="W11" s="12" cm="1">
        <f t="array" ref="W11">IFERROR(_xll.BDP($G11&amp;" ISIN","CHG_PCT_5D")/100,"")</f>
        <v>7.1196994648003373E-2</v>
      </c>
      <c r="X11" s="12" cm="1">
        <f t="array" ref="X11">_xll.BDP($G11&amp;" ISIN","CHG_PCT_1M")/100</f>
        <v>-1.0176181078960445E-2</v>
      </c>
      <c r="Y11" s="12" cm="1">
        <f t="array" ref="Y11">_xll.BDP($G11&amp;" ISIN","CHG_PCT_3M")/100</f>
        <v>-2.252846015578219E-3</v>
      </c>
      <c r="Z11" s="12" cm="1">
        <f t="array" ref="Z11">_xll.BDP($G11&amp;" ISIN","CHG_PCT_6M")/100</f>
        <v>-2.6243772366851447E-2</v>
      </c>
      <c r="AA11" s="12" cm="1">
        <f t="array" ref="AA11">_xll.BDP($G11&amp;" ISIN","CHG_PCT_YTD")/100</f>
        <v>3.1977392727002285E-2</v>
      </c>
      <c r="AB11" s="12" t="e">
        <f t="shared" si="9"/>
        <v>#VALUE!</v>
      </c>
      <c r="AC11" s="13">
        <f t="shared" ca="1" si="2"/>
        <v>-74793.280000000013</v>
      </c>
      <c r="AD11" s="4" t="str">
        <f>_xll.BDP(AI11,"DS199")</f>
        <v>Government</v>
      </c>
      <c r="AE11" s="9">
        <f>_xll.BDP(AI11,"px_ask")</f>
        <v>42.540999999999997</v>
      </c>
      <c r="AF11" s="13">
        <f>IF(F11="USD",O11,(((_xll.BDP(F11&amp;"USD CURNCY","PX_LAST")))*O11))</f>
        <v>192000</v>
      </c>
      <c r="AG11" s="10">
        <f t="shared" si="3"/>
        <v>165688.32000000001</v>
      </c>
      <c r="AH11" s="10">
        <f t="shared" si="4"/>
        <v>79031.039999999994</v>
      </c>
      <c r="AI11" s="4" t="str">
        <f t="shared" si="5"/>
        <v>XS2893165584 ISIN</v>
      </c>
      <c r="AJ11" s="4" t="e" cm="1">
        <f t="array" ref="AJ11">VLOOKUP(IF(NOT(_xll.BDP($G11&amp;" CORP",#REF!)="#N/A N/A"),(_xll.BDP($G11&amp;" CORP",#REF!)),"-"), '[1]Country Codes'!$A$2:$B$253,2,0)</f>
        <v>#REF!</v>
      </c>
      <c r="AK11" s="4" t="str" cm="1">
        <f t="array" ref="AK11">IF(OR(_xll.BDP($AI11,"EX028")= "#N/A N/A", _xll.BDP($AI11,"EX028")="#N/A FIELD NOT APPLICABLE"), " ", _xll.BDP($AI11,"EX028"))</f>
        <v>FixedIncome</v>
      </c>
      <c r="AL11" s="14" t="str">
        <f>(IF(_xll.BDP($AI11&amp;" ISIN","DZ282")="Y","Single line Bonds Cocos","Single line Bonds ex Cocos"))</f>
        <v>Single line Bonds ex Cocos</v>
      </c>
      <c r="AM11" s="7">
        <f>(IF(_xll.BDP($G11&amp;" ISIN","SP153")="#n/a n/a"," ",_xll.BDP($G11&amp;" ISIN","SP153")))</f>
        <v>663.04957855596024</v>
      </c>
      <c r="AN11" s="15">
        <f t="shared" ca="1" si="6"/>
        <v>45777</v>
      </c>
      <c r="AO11" s="10">
        <f>(((_xll.BDP(AI11,"DS032"))/360)*I11)*O11</f>
        <v>944</v>
      </c>
      <c r="AP11" s="10">
        <f>IF(F11="USD",AO11,(((_xll.BDP(F11&amp;"USD CURNCY","PX_LAST")))*AO11))</f>
        <v>944</v>
      </c>
      <c r="AQ11" s="12">
        <f t="shared" si="10"/>
        <v>1.8104140350877191</v>
      </c>
      <c r="AR11" s="10">
        <f t="shared" si="7"/>
        <v>79031.039999999994</v>
      </c>
      <c r="AS11" s="9">
        <f>IF((TEXT(_xll.BDP(AI11,"MATURITY"),"DD/MM/YYYY")="#N/A Field Not Applicable"),"Perp",_xll.BDP(AI11,"DS252"))</f>
        <v>11.682409308692677</v>
      </c>
      <c r="AT11" s="14" t="str">
        <f>(IF(_xll.BDP($AI11&amp;" ISIN","DT247")="Y","Yes","No"))</f>
        <v>No</v>
      </c>
      <c r="AU11" s="14" t="str">
        <f>PROPER(IF(OR(_xll.BDP($AI11,"CPN_TYP")="#n/a N/A",_xll.BDP($AI11,"CPN_TYP")= "#N/A FIELD NOT APPLICABLE"), " ", _xll.BDP($AI11,"CPN_TYP")))</f>
        <v>Fixed</v>
      </c>
      <c r="BG11" s="14" t="str">
        <f t="shared" si="8"/>
        <v>XS2893165584</v>
      </c>
      <c r="BH11" s="18">
        <v>44294</v>
      </c>
    </row>
    <row r="12" spans="1:16381" s="20" customFormat="1" ht="14.45" hidden="1" customHeight="1" x14ac:dyDescent="0.25">
      <c r="A12" s="47" t="s">
        <v>125</v>
      </c>
      <c r="B12" s="47" t="s">
        <v>156</v>
      </c>
      <c r="C12" s="47">
        <v>4371510</v>
      </c>
      <c r="D12" s="47" t="s">
        <v>194</v>
      </c>
      <c r="E12" s="4" t="str">
        <f>_xll.BDP(AI12,"ds520")</f>
        <v>Lukoil Capital DAC</v>
      </c>
      <c r="F12" s="4" t="str">
        <f>_xll.BDP(AI12,"crncy")</f>
        <v>USD</v>
      </c>
      <c r="G12" s="5" t="s">
        <v>122</v>
      </c>
      <c r="H12" s="4" t="str">
        <f>IF(_xll.BDP(AI12,"RTG_MOODY")="#N/A N/A","N/A",_xll.BDP(AI12,"RTG_MOODY"))&amp;","&amp;IF(_xll.BDP(AI12,"RTG_FITCH")="#N/A N/A","N/A",_xll.BDP(AI12,"RTG_FITCH"))&amp;","&amp;IF(_xll.BDP(AI12,"RTG_SP")="#N/A N/A","N/A",_xll.BDP(AI12,"RTG_SP"))</f>
        <v>WR,WD,N/A</v>
      </c>
      <c r="I12" s="6">
        <f>_xll.BDP(AI12,"cpn")/100</f>
        <v>2.7999999999999997E-2</v>
      </c>
      <c r="J12" s="6">
        <f ca="1">_xll.BDP($G12&amp;" isin","YAS_BOND_YLD", "YAS_YLD_FLAG=15", "user_local_trade_date",AN12,"Yas_bond_px",$Q12)/100</f>
        <v>0.15204746999999999</v>
      </c>
      <c r="K12" s="4" t="str">
        <f>_xll.BDP(AI12,"PAYMENT_RANK")</f>
        <v>Sr Unsecured</v>
      </c>
      <c r="L12" s="4" t="str">
        <f>IF((TEXT(_xll.BDP(AI12,"MATURITY"),"DD/MM/YYYY")="#N/A Field Not Applicable"),"Perp",TEXT(_xll.BDP(AI12,"MATURITY"),"DD/MM/YYYY"))</f>
        <v>26/04/2027</v>
      </c>
      <c r="M12" s="7">
        <f>(IF(_xll.BDP($AI12&amp;" ISIN","DU003")="#n/a n/a"," ",_xll.BDP($AI12&amp;" ISIN","DU003")))</f>
        <v>1.9395356952893947</v>
      </c>
      <c r="N12" s="4" t="str">
        <f>IF(_xll.BDP(AI12,"CALLABLE")="Y",_xll.BDP(AI12,"NXT_CALL_DT")," ")</f>
        <v>26/01/2027</v>
      </c>
      <c r="O12" s="8">
        <v>300000</v>
      </c>
      <c r="P12" s="5">
        <v>100</v>
      </c>
      <c r="Q12" s="9">
        <f>_xll.BDP(AI12,"px_bid")</f>
        <v>79.421000000000006</v>
      </c>
      <c r="R12" s="10">
        <f>IF(F12="USD",AG12,(((_xll.BDP(F12&amp;"USD CURNCY","PX_LAST")))*AG12))</f>
        <v>300000</v>
      </c>
      <c r="S12" s="10">
        <f>IF(F12="USD",AH12,(((_xll.BDP(F12&amp;"USD CURNCY","PX_LAST")))*AH12))+AP12</f>
        <v>238379.66666666669</v>
      </c>
      <c r="T12" s="11">
        <f t="shared" si="0"/>
        <v>-61736.999999999985</v>
      </c>
      <c r="U12" s="12">
        <f t="shared" si="1"/>
        <v>-0.20578999999999995</v>
      </c>
      <c r="V12" s="12" cm="1">
        <f t="array" ref="V12">IFERROR(_xll.BDP($G12&amp;" ISIN","CHG_PCT_1D")/100,"")</f>
        <v>3.7410971888851059E-4</v>
      </c>
      <c r="W12" s="12" cm="1">
        <f t="array" ref="W12">IFERROR(_xll.BDP($G12&amp;" ISIN","CHG_PCT_5D")/100,"")</f>
        <v>6.8439544841018588E-5</v>
      </c>
      <c r="X12" s="12" cm="1">
        <f t="array" ref="X12">_xll.BDP($G12&amp;" ISIN","CHG_PCT_1M")/100</f>
        <v>-2.9062236157614352E-5</v>
      </c>
      <c r="Y12" s="12" cm="1">
        <f t="array" ref="Y12">_xll.BDP($G12&amp;" ISIN","CHG_PCT_3M")/100</f>
        <v>5.3060767520621208E-2</v>
      </c>
      <c r="Z12" s="12" cm="1">
        <f t="array" ref="Z12">_xll.BDP($G12&amp;" ISIN","CHG_PCT_6M")/100</f>
        <v>4.6652252769423502E-2</v>
      </c>
      <c r="AA12" s="12" cm="1">
        <f t="array" ref="AA12">_xll.BDP($G12&amp;" ISIN","CHG_PCT_YTD")/100</f>
        <v>5.2084194939433885E-2</v>
      </c>
      <c r="AB12" s="12" t="e">
        <f t="shared" si="9"/>
        <v>#VALUE!</v>
      </c>
      <c r="AC12" s="13">
        <f t="shared" ca="1" si="2"/>
        <v>-31823.666666666653</v>
      </c>
      <c r="AD12" s="4" t="str">
        <f>_xll.BDP(AI12,"DS199")</f>
        <v>Energy</v>
      </c>
      <c r="AE12" s="9">
        <f>_xll.BDP(AI12,"px_ask")</f>
        <v>81.608000000000004</v>
      </c>
      <c r="AF12" s="13">
        <f>IF(F12="USD",O12,(((_xll.BDP(F12&amp;"USD CURNCY","PX_LAST")))*O12))</f>
        <v>300000</v>
      </c>
      <c r="AG12" s="10">
        <f t="shared" si="3"/>
        <v>300000</v>
      </c>
      <c r="AH12" s="10">
        <f t="shared" si="4"/>
        <v>238263.00000000003</v>
      </c>
      <c r="AI12" s="4" t="str">
        <f t="shared" si="5"/>
        <v>XS2401571448 ISIN</v>
      </c>
      <c r="AJ12" s="4" t="e" cm="1">
        <f t="array" ref="AJ12">VLOOKUP(IF(NOT(_xll.BDP($G12&amp;" CORP",#REF!)="#N/A N/A"),(_xll.BDP($G12&amp;" CORP",#REF!)),"-"), '[1]Country Codes'!$A$2:$B$253,2,0)</f>
        <v>#REF!</v>
      </c>
      <c r="AK12" s="4" t="str" cm="1">
        <f t="array" ref="AK12">IF(OR(_xll.BDP($AI12,"EX028")= "#N/A N/A", _xll.BDP($AI12,"EX028")="#N/A FIELD NOT APPLICABLE"), " ", _xll.BDP($AI12,"EX028"))</f>
        <v>FixedIncome</v>
      </c>
      <c r="AL12" s="14" t="str">
        <f>(IF(_xll.BDP($AI12&amp;" ISIN","DZ282")="Y","Single line Bonds Cocos","Single line Bonds ex Cocos"))</f>
        <v>Single line Bonds ex Cocos</v>
      </c>
      <c r="AM12" s="7">
        <f>(IF(_xll.BDP($G12&amp;" ISIN","SP153")="#n/a n/a"," ",_xll.BDP($G12&amp;" ISIN","SP153")))</f>
        <v>1093.2780452550714</v>
      </c>
      <c r="AN12" s="15">
        <f t="shared" ca="1" si="6"/>
        <v>45777</v>
      </c>
      <c r="AO12" s="10">
        <f>(((_xll.BDP(AI12,"DS032"))/360)*I12)*O12</f>
        <v>116.66666666666664</v>
      </c>
      <c r="AP12" s="10">
        <f>IF(F12="USD",AO12,(((_xll.BDP(F12&amp;"USD CURNCY","PX_LAST")))*AO12))</f>
        <v>116.66666666666664</v>
      </c>
      <c r="AQ12" s="12">
        <f t="shared" si="10"/>
        <v>5.3962573099415208</v>
      </c>
      <c r="AR12" s="10">
        <f t="shared" si="7"/>
        <v>238263.00000000003</v>
      </c>
      <c r="AS12" s="9">
        <f>IF((TEXT(_xll.BDP(AI12,"MATURITY"),"DD/MM/YYYY")="#N/A Field Not Applicable"),"Perp",_xll.BDP(AI12,"DS252"))</f>
        <v>1.9904175222450375</v>
      </c>
      <c r="AT12" s="14" t="str">
        <f>(IF(_xll.BDP($AI12&amp;" ISIN","DT247")="Y","Yes","No"))</f>
        <v>No</v>
      </c>
      <c r="AU12" s="14" t="str">
        <f>PROPER(IF(OR(_xll.BDP($AI12,"CPN_TYP")="#n/a N/A",_xll.BDP($AI12,"CPN_TYP")= "#N/A FIELD NOT APPLICABLE"), " ", _xll.BDP($AI12,"CPN_TYP")))</f>
        <v>Fixed</v>
      </c>
      <c r="BG12" s="14" t="str">
        <f t="shared" si="8"/>
        <v>XS2401571448</v>
      </c>
      <c r="BH12" s="18">
        <v>44495</v>
      </c>
    </row>
    <row r="13" spans="1:16381" s="20" customFormat="1" ht="14.45" hidden="1" customHeight="1" x14ac:dyDescent="0.25">
      <c r="A13" s="47" t="s">
        <v>125</v>
      </c>
      <c r="B13" s="47" t="s">
        <v>156</v>
      </c>
      <c r="C13" s="47">
        <v>4371510</v>
      </c>
      <c r="D13" s="47" t="s">
        <v>194</v>
      </c>
      <c r="E13" s="4" t="str">
        <f>_xll.BDP(AI13,"ds520")</f>
        <v>Mashreqbank PSC</v>
      </c>
      <c r="F13" s="4" t="str">
        <f>_xll.BDP(AI13,"crncy")</f>
        <v>USD</v>
      </c>
      <c r="G13" s="5" t="s">
        <v>105</v>
      </c>
      <c r="H13" s="4" t="str">
        <f>IF(_xll.BDP(AI13,"RTG_MOODY")="#N/A N/A","N/A",_xll.BDP(AI13,"RTG_MOODY"))&amp;","&amp;IF(_xll.BDP(AI13,"RTG_FITCH")="#N/A N/A","N/A",_xll.BDP(AI13,"RTG_FITCH"))&amp;","&amp;IF(_xll.BDP(AI13,"RTG_SP")="#N/A N/A","N/A",_xll.BDP(AI13,"RTG_SP"))</f>
        <v>N/A,N/A,N/A</v>
      </c>
      <c r="I13" s="6">
        <f>_xll.BDP(AI13,"cpn")/100</f>
        <v>7.1249999999999994E-2</v>
      </c>
      <c r="J13" s="6">
        <f ca="1">_xll.BDP($G13&amp;" isin","YAS_BOND_YLD", "YAS_YLD_FLAG=15", "user_local_trade_date",AN13,"Yas_bond_px",$Q13)/100</f>
        <v>6.5631780000000001E-2</v>
      </c>
      <c r="K13" s="4" t="str">
        <f>_xll.BDP(AI13,"PAYMENT_RANK")</f>
        <v>Jr Subordinated</v>
      </c>
      <c r="L13" s="4" t="str">
        <f>IF((TEXT(_xll.BDP(AI13,"MATURITY"),"DD/MM/YYYY")="#N/A Field Not Applicable"),"Perp",TEXT(_xll.BDP(AI13,"MATURITY"),"DD/MM/YYYY"))</f>
        <v>Perp</v>
      </c>
      <c r="M13" s="7">
        <f>(IF(_xll.BDP($AI13&amp;" ISIN","DU003")="#n/a n/a"," ",_xll.BDP($AI13&amp;" ISIN","DU003")))</f>
        <v>3.9115883259848601</v>
      </c>
      <c r="N13" s="4" t="str">
        <f>IF(_xll.BDP(AI13,"CALLABLE")="Y",_xll.BDP(AI13,"NXT_CALL_DT")," ")</f>
        <v>10/06/2029</v>
      </c>
      <c r="O13" s="8">
        <v>1000000</v>
      </c>
      <c r="P13" s="5">
        <v>100.3</v>
      </c>
      <c r="Q13" s="9">
        <f>_xll.BDP(AI13,"px_bid")</f>
        <v>101.98399999999999</v>
      </c>
      <c r="R13" s="10">
        <f>IF(F13="USD",AG13,(((_xll.BDP(F13&amp;"USD CURNCY","PX_LAST")))*AG13))</f>
        <v>1003000</v>
      </c>
      <c r="S13" s="10">
        <f>IF(F13="USD",AH13,(((_xll.BDP(F13&amp;"USD CURNCY","PX_LAST")))*AH13))+AP13</f>
        <v>1047363.9726027397</v>
      </c>
      <c r="T13" s="11">
        <f t="shared" si="0"/>
        <v>16839.999999999975</v>
      </c>
      <c r="U13" s="12">
        <f t="shared" si="1"/>
        <v>1.6789631106679935E-2</v>
      </c>
      <c r="V13" s="12" cm="1">
        <f t="array" ref="V13">IFERROR(_xll.BDP($G13&amp;" ISIN","CHG_PCT_1D")/100,"")</f>
        <v>-4.0055491510200498E-4</v>
      </c>
      <c r="W13" s="12" cm="1">
        <f t="array" ref="W13">IFERROR(_xll.BDP($G13&amp;" ISIN","CHG_PCT_5D")/100,"")</f>
        <v>5.9654201220459273E-4</v>
      </c>
      <c r="X13" s="12" cm="1">
        <f t="array" ref="X13">_xll.BDP($G13&amp;" ISIN","CHG_PCT_1M")/100</f>
        <v>-7.8255304293860031E-3</v>
      </c>
      <c r="Y13" s="12" cm="1">
        <f t="array" ref="Y13">_xll.BDP($G13&amp;" ISIN","CHG_PCT_3M")/100</f>
        <v>1.7427231517833275E-3</v>
      </c>
      <c r="Z13" s="12" cm="1">
        <f t="array" ref="Z13">_xll.BDP($G13&amp;" ISIN","CHG_PCT_6M")/100</f>
        <v>-1.5889351633660044E-2</v>
      </c>
      <c r="AA13" s="12" cm="1">
        <f t="array" ref="AA13">_xll.BDP($G13&amp;" ISIN","CHG_PCT_YTD")/100</f>
        <v>-4.0202472500731126E-3</v>
      </c>
      <c r="AB13" s="12" t="e">
        <f t="shared" si="9"/>
        <v>#VALUE!</v>
      </c>
      <c r="AC13" s="13">
        <f t="shared" ca="1" si="2"/>
        <v>80964.999999999971</v>
      </c>
      <c r="AD13" s="4" t="str">
        <f>_xll.BDP(AI13,"DS199")</f>
        <v>Financial</v>
      </c>
      <c r="AE13" s="9">
        <f>_xll.BDP(AI13,"px_ask")</f>
        <v>102.699</v>
      </c>
      <c r="AF13" s="13">
        <f>IF(F13="USD",O13,(((_xll.BDP(F13&amp;"USD CURNCY","PX_LAST")))*O13))</f>
        <v>1000000</v>
      </c>
      <c r="AG13" s="10">
        <f t="shared" si="3"/>
        <v>1003000</v>
      </c>
      <c r="AH13" s="10">
        <f t="shared" si="4"/>
        <v>1019840</v>
      </c>
      <c r="AI13" s="4" t="str">
        <f t="shared" si="5"/>
        <v>XS2827680112 ISIN</v>
      </c>
      <c r="AJ13" s="4" t="e" cm="1">
        <f t="array" ref="AJ13">VLOOKUP(IF(NOT(_xll.BDP($G13&amp;" CORP",#REF!)="#N/A N/A"),(_xll.BDP($G13&amp;" CORP",#REF!)),"-"), '[1]Country Codes'!$A$2:$B$253,2,0)</f>
        <v>#REF!</v>
      </c>
      <c r="AK13" s="4" t="str" cm="1">
        <f t="array" ref="AK13">IF(OR(_xll.BDP($AI13,"EX028")= "#N/A N/A", _xll.BDP($AI13,"EX028")="#N/A FIELD NOT APPLICABLE"), " ", _xll.BDP($AI13,"EX028"))</f>
        <v>FixedIncome</v>
      </c>
      <c r="AL13" s="14" t="str">
        <f>(IF(_xll.BDP($AI13&amp;" ISIN","DZ282")="Y","Single line Bonds Cocos","Single line Bonds ex Cocos"))</f>
        <v>Single line Bonds ex Cocos</v>
      </c>
      <c r="AM13" s="7">
        <f>(IF(_xll.BDP($G13&amp;" ISIN","SP153")="#n/a n/a"," ",_xll.BDP($G13&amp;" ISIN","SP153")))</f>
        <v>304.2392251736473</v>
      </c>
      <c r="AN13" s="15">
        <f t="shared" ca="1" si="6"/>
        <v>45777</v>
      </c>
      <c r="AO13" s="10">
        <f>(((_xll.BDP(AI13,"DS032"))/365)*I13)*O13</f>
        <v>27523.972602739726</v>
      </c>
      <c r="AP13" s="10">
        <f>IF(F13="USD",AO13,(((_xll.BDP(F13&amp;"USD CURNCY","PX_LAST")))*AO13))</f>
        <v>27523.972602739726</v>
      </c>
      <c r="AQ13" s="12" t="e">
        <f>S13/#REF!</f>
        <v>#REF!</v>
      </c>
      <c r="AR13" s="10">
        <f t="shared" si="7"/>
        <v>1019840</v>
      </c>
      <c r="AS13" s="9" t="str">
        <f>IF((TEXT(_xll.BDP(AI13,"MATURITY"),"DD/MM/YYYY")="#N/A Field Not Applicable"),"Perp",_xll.BDP(AI13,"DS252"))</f>
        <v>Perp</v>
      </c>
      <c r="AT13" s="14" t="str">
        <f>(IF(_xll.BDP($AI13&amp;" ISIN","DT247")="Y","Yes","No"))</f>
        <v>Yes</v>
      </c>
      <c r="AU13" s="14" t="str">
        <f>PROPER(IF(OR(_xll.BDP($AI13,"CPN_TYP")="#n/a N/A",_xll.BDP($AI13,"CPN_TYP")= "#N/A FIELD NOT APPLICABLE"), " ", _xll.BDP($AI13,"CPN_TYP")))</f>
        <v>Variable</v>
      </c>
      <c r="BG13" s="14" t="str">
        <f t="shared" si="8"/>
        <v>XS2827680112</v>
      </c>
      <c r="BH13" s="18">
        <v>45453</v>
      </c>
    </row>
    <row r="14" spans="1:16381" s="20" customFormat="1" ht="14.45" hidden="1" customHeight="1" x14ac:dyDescent="0.25">
      <c r="A14" s="47" t="s">
        <v>125</v>
      </c>
      <c r="B14" s="47" t="s">
        <v>156</v>
      </c>
      <c r="C14" s="47">
        <v>4371510</v>
      </c>
      <c r="D14" s="47" t="s">
        <v>194</v>
      </c>
      <c r="E14" s="4" t="str">
        <f>_xll.BDP(AI14,"ds520")</f>
        <v>Mazoon Assets Co SAOC</v>
      </c>
      <c r="F14" s="4" t="str">
        <f>_xll.BDP(AI14,"crncy")</f>
        <v>USD</v>
      </c>
      <c r="G14" s="5" t="s">
        <v>102</v>
      </c>
      <c r="H14" s="4" t="str">
        <f>IF(_xll.BDP(AI14,"RTG_MOODY")="#N/A N/A","N/A",_xll.BDP(AI14,"RTG_MOODY"))&amp;","&amp;IF(_xll.BDP(AI14,"RTG_FITCH")="#N/A N/A","N/A",_xll.BDP(AI14,"RTG_FITCH"))&amp;","&amp;IF(_xll.BDP(AI14,"RTG_SP")="#N/A N/A","N/A",_xll.BDP(AI14,"RTG_SP"))</f>
        <v>Ba1,BB+,N/A</v>
      </c>
      <c r="I14" s="6">
        <f>_xll.BDP(AI14,"cpn")/100</f>
        <v>5.2499999999999998E-2</v>
      </c>
      <c r="J14" s="6">
        <f ca="1">_xll.BDP($G14&amp;" isin","YAS_BOND_YLD", "YAS_YLD_FLAG=15", "user_local_trade_date",AN14,"Yas_bond_px",$Q14)/100</f>
        <v>5.6398480000000001E-2</v>
      </c>
      <c r="K14" s="4" t="str">
        <f>_xll.BDP(AI14,"PAYMENT_RANK")</f>
        <v>Sr Unsecured</v>
      </c>
      <c r="L14" s="4" t="str">
        <f>IF((TEXT(_xll.BDP(AI14,"MATURITY"),"DD/MM/YYYY")="#N/A Field Not Applicable"),"Perp",TEXT(_xll.BDP(AI14,"MATURITY"),"DD/MM/YYYY"))</f>
        <v>09/10/2031</v>
      </c>
      <c r="M14" s="7">
        <f>(IF(_xll.BDP($AI14&amp;" ISIN","DU003")="#n/a n/a"," ",_xll.BDP($AI14&amp;" ISIN","DU003")))</f>
        <v>5.5211923036174984</v>
      </c>
      <c r="N14" s="4" t="str">
        <f>IF(_xll.BDP(AI14,"CALLABLE")="Y",_xll.BDP(AI14,"NXT_CALL_DT")," ")</f>
        <v xml:space="preserve"> </v>
      </c>
      <c r="O14" s="8">
        <v>500000</v>
      </c>
      <c r="P14" s="5">
        <v>100.095</v>
      </c>
      <c r="Q14" s="9">
        <f>_xll.BDP(AI14,"px_bid")</f>
        <v>97.915999999999997</v>
      </c>
      <c r="R14" s="10">
        <f>IF(F14="USD",AG14,(((_xll.BDP(F14&amp;"USD CURNCY","PX_LAST")))*AG14))</f>
        <v>500475</v>
      </c>
      <c r="S14" s="10">
        <f>IF(F14="USD",AH14,(((_xll.BDP(F14&amp;"USD CURNCY","PX_LAST")))*AH14))+AP14</f>
        <v>491234.10958904109</v>
      </c>
      <c r="T14" s="11">
        <f t="shared" si="0"/>
        <v>-10895.000000000011</v>
      </c>
      <c r="U14" s="12">
        <f t="shared" si="1"/>
        <v>-2.1769319146810552E-2</v>
      </c>
      <c r="V14" s="12" cm="1">
        <f t="array" ref="V14">IFERROR(_xll.BDP($G14&amp;" ISIN","CHG_PCT_1D")/100,"")</f>
        <v>-1.3407654125369192E-3</v>
      </c>
      <c r="W14" s="12" cm="1">
        <f t="array" ref="W14">IFERROR(_xll.BDP($G14&amp;" ISIN","CHG_PCT_5D")/100,"")</f>
        <v>2.003282227567123E-3</v>
      </c>
      <c r="X14" s="12" cm="1">
        <f t="array" ref="X14">_xll.BDP($G14&amp;" ISIN","CHG_PCT_1M")/100</f>
        <v>-7.9096942033144986E-4</v>
      </c>
      <c r="Y14" s="12" cm="1">
        <f t="array" ref="Y14">_xll.BDP($G14&amp;" ISIN","CHG_PCT_3M")/100</f>
        <v>1.6169757363154163E-2</v>
      </c>
      <c r="Z14" s="12" cm="1">
        <f t="array" ref="Z14">_xll.BDP($G14&amp;" ISIN","CHG_PCT_6M")/100</f>
        <v>-6.7873641961839655E-3</v>
      </c>
      <c r="AA14" s="12" cm="1">
        <f t="array" ref="AA14">_xll.BDP($G14&amp;" ISIN","CHG_PCT_YTD")/100</f>
        <v>4.4454454664038905E-3</v>
      </c>
      <c r="AB14" s="12" t="e">
        <f t="shared" si="9"/>
        <v>#VALUE!</v>
      </c>
      <c r="AC14" s="13">
        <f t="shared" ca="1" si="2"/>
        <v>3907.083333333323</v>
      </c>
      <c r="AD14" s="4" t="str">
        <f>_xll.BDP(AI14,"DS199")</f>
        <v>Utilities</v>
      </c>
      <c r="AE14" s="9">
        <f>_xll.BDP(AI14,"px_ask")</f>
        <v>100.208</v>
      </c>
      <c r="AF14" s="13">
        <f>IF(F14="USD",O14,(((_xll.BDP(F14&amp;"USD CURNCY","PX_LAST")))*O14))</f>
        <v>500000</v>
      </c>
      <c r="AG14" s="10">
        <f t="shared" si="3"/>
        <v>500475</v>
      </c>
      <c r="AH14" s="10">
        <f t="shared" si="4"/>
        <v>489580</v>
      </c>
      <c r="AI14" s="4" t="str">
        <f t="shared" si="5"/>
        <v>XS2907977131 ISIN</v>
      </c>
      <c r="AJ14" s="4" t="e" cm="1">
        <f t="array" ref="AJ14">VLOOKUP(IF(NOT(_xll.BDP($G14&amp;" CORP",#REF!)="#N/A N/A"),(_xll.BDP($G14&amp;" CORP",#REF!)),"-"), '[1]Country Codes'!$A$2:$B$253,2,0)</f>
        <v>#REF!</v>
      </c>
      <c r="AK14" s="4" t="str" cm="1">
        <f t="array" ref="AK14">IF(OR(_xll.BDP($AI14,"EX028")= "#N/A N/A", _xll.BDP($AI14,"EX028")="#N/A FIELD NOT APPLICABLE"), " ", _xll.BDP($AI14,"EX028"))</f>
        <v>FixedIncome</v>
      </c>
      <c r="AL14" s="14" t="str">
        <f>(IF(_xll.BDP($AI14&amp;" ISIN","DZ282")="Y","Single line Bonds Cocos","Single line Bonds ex Cocos"))</f>
        <v>Single line Bonds ex Cocos</v>
      </c>
      <c r="AM14" s="7">
        <f>(IF(_xll.BDP($G14&amp;" ISIN","SP153")="#n/a n/a"," ",_xll.BDP($G14&amp;" ISIN","SP153")))</f>
        <v>191.65638016507165</v>
      </c>
      <c r="AN14" s="15">
        <f t="shared" ca="1" si="6"/>
        <v>45777</v>
      </c>
      <c r="AO14" s="10">
        <f>(((_xll.BDP(AI14,"DS032"))/365)*I14)*O14</f>
        <v>1654.1095890410961</v>
      </c>
      <c r="AP14" s="10">
        <f>IF(F14="USD",AO14,(((_xll.BDP(F14&amp;"USD CURNCY","PX_LAST")))*AO14))</f>
        <v>1654.1095890410961</v>
      </c>
      <c r="AQ14" s="12" t="e">
        <f>S14/#REF!</f>
        <v>#REF!</v>
      </c>
      <c r="AR14" s="10">
        <f t="shared" si="7"/>
        <v>489580</v>
      </c>
      <c r="AS14" s="9">
        <f>IF((TEXT(_xll.BDP(AI14,"MATURITY"),"DD/MM/YYYY")="#N/A Field Not Applicable"),"Perp",_xll.BDP(AI14,"DS252"))</f>
        <v>6.4421629021218347</v>
      </c>
      <c r="AT14" s="14" t="str">
        <f>(IF(_xll.BDP($AI14&amp;" ISIN","DT247")="Y","Yes","No"))</f>
        <v>No</v>
      </c>
      <c r="AU14" s="14" t="str">
        <f>PROPER(IF(OR(_xll.BDP($AI14,"CPN_TYP")="#n/a N/A",_xll.BDP($AI14,"CPN_TYP")= "#N/A FIELD NOT APPLICABLE"), " ", _xll.BDP($AI14,"CPN_TYP")))</f>
        <v>Fixed</v>
      </c>
      <c r="BG14" s="14" t="str">
        <f t="shared" si="8"/>
        <v>XS2907977131</v>
      </c>
      <c r="BH14" s="18">
        <v>45574</v>
      </c>
    </row>
    <row r="15" spans="1:16381" s="20" customFormat="1" ht="14.45" hidden="1" customHeight="1" x14ac:dyDescent="0.25">
      <c r="A15" s="113" t="s">
        <v>125</v>
      </c>
      <c r="B15" s="113" t="s">
        <v>156</v>
      </c>
      <c r="C15" s="113">
        <v>4371510</v>
      </c>
      <c r="D15" s="113" t="s">
        <v>194</v>
      </c>
      <c r="E15" s="114" t="str">
        <f>_xll.BDP(AI15,"ds520")</f>
        <v>National Bank of Ras Al-Khaimah PSC/The</v>
      </c>
      <c r="F15" s="114" t="str">
        <f>_xll.BDP(AI15,"crncy")</f>
        <v>USD</v>
      </c>
      <c r="G15" s="114" t="s">
        <v>104</v>
      </c>
      <c r="H15" s="114" t="str">
        <f>IF(_xll.BDP(AI15,"RTG_MOODY")="#N/A N/A","N/A",_xll.BDP(AI15,"RTG_MOODY"))&amp;","&amp;IF(_xll.BDP(AI15,"RTG_FITCH")="#N/A N/A","N/A",_xll.BDP(AI15,"RTG_FITCH"))&amp;","&amp;IF(_xll.BDP(AI15,"RTG_SP")="#N/A N/A","N/A",_xll.BDP(AI15,"RTG_SP"))</f>
        <v>N/A,BBB-,N/A</v>
      </c>
      <c r="I15" s="115">
        <f>_xll.BDP(AI15,"cpn")/100</f>
        <v>5.8731999999999999E-2</v>
      </c>
      <c r="J15" s="115">
        <f ca="1">_xll.BDP($G15&amp;" isin","YAS_BOND_YLD", "YAS_YLD_FLAG=15", "user_local_trade_date",AN15,"Yas_bond_px",$Q15)/100</f>
        <v>5.7851980000000004E-2</v>
      </c>
      <c r="K15" s="114" t="str">
        <f>_xll.BDP(AI15,"PAYMENT_RANK")</f>
        <v>Subordinated</v>
      </c>
      <c r="L15" s="114" t="str">
        <f>IF((TEXT(_xll.BDP(AI15,"MATURITY"),"DD/MM/YYYY")="#N/A Field Not Applicable"),"Perp",TEXT(_xll.BDP(AI15,"MATURITY"),"DD/MM/YYYY"))</f>
        <v>10/12/2034</v>
      </c>
      <c r="M15" s="116">
        <f>(IF(_xll.BDP($AI15&amp;" ISIN","DU003")="#n/a n/a"," ",_xll.BDP($AI15&amp;" ISIN","DU003")))</f>
        <v>4.0726440504578907</v>
      </c>
      <c r="N15" s="114" t="str">
        <f>IF(_xll.BDP(AI15,"CALLABLE")="Y",_xll.BDP(AI15,"NXT_CALL_DT")," ")</f>
        <v>10/09/2029</v>
      </c>
      <c r="O15" s="117">
        <v>1800000</v>
      </c>
      <c r="P15" s="114">
        <v>100.3</v>
      </c>
      <c r="Q15" s="118">
        <f>_xll.BDP(AI15,"px_bid")</f>
        <v>100.32599999999999</v>
      </c>
      <c r="R15" s="119">
        <f>IF(F15="USD",AG15,(((_xll.BDP(F15&amp;"USD CURNCY","PX_LAST")))*AG15))</f>
        <v>1805400</v>
      </c>
      <c r="S15" s="119">
        <f>IF(F15="USD",AH15,(((_xll.BDP(F15&amp;"USD CURNCY","PX_LAST")))*AH15))+AP15</f>
        <v>1820844.66</v>
      </c>
      <c r="T15" s="120">
        <f t="shared" si="0"/>
        <v>467.99999999993253</v>
      </c>
      <c r="U15" s="121">
        <f t="shared" si="1"/>
        <v>2.5922233300095963E-4</v>
      </c>
      <c r="V15" s="121" cm="1">
        <f t="array" ref="V15">IFERROR(_xll.BDP($G15&amp;" ISIN","CHG_PCT_1D")/100,"")</f>
        <v>-9.3525679848294521E-4</v>
      </c>
      <c r="W15" s="121" cm="1">
        <f t="array" ref="W15">IFERROR(_xll.BDP($G15&amp;" ISIN","CHG_PCT_5D")/100,"")</f>
        <v>1.8598168060534168E-3</v>
      </c>
      <c r="X15" s="121" cm="1">
        <f t="array" ref="X15">_xll.BDP($G15&amp;" ISIN","CHG_PCT_1M")/100</f>
        <v>-8.6085777974147801E-4</v>
      </c>
      <c r="Y15" s="121" t="e" cm="1">
        <f t="array" ref="Y15">_xll.BDP($G15&amp;" ISIN","CHG_PCT_3M")/100</f>
        <v>#VALUE!</v>
      </c>
      <c r="Z15" s="121" t="e" cm="1">
        <f t="array" ref="Z15">_xll.BDP($G15&amp;" ISIN","CHG_PCT_6M")/100</f>
        <v>#VALUE!</v>
      </c>
      <c r="AA15" s="121" t="e" cm="1">
        <f t="array" ref="AA15">_xll.BDP($G15&amp;" ISIN","CHG_PCT_YTD")/100</f>
        <v>#VALUE!</v>
      </c>
      <c r="AB15" s="121" t="e">
        <f t="shared" si="9"/>
        <v>#VALUE!</v>
      </c>
      <c r="AC15" s="117">
        <f t="shared" ca="1" si="2"/>
        <v>68597.119999999937</v>
      </c>
      <c r="AD15" s="114" t="str">
        <f>_xll.BDP(AI15,"DS199")</f>
        <v>Financial</v>
      </c>
      <c r="AE15" s="118">
        <f>_xll.BDP(AI15,"px_ask")</f>
        <v>101.104</v>
      </c>
      <c r="AF15" s="117">
        <f>IF(F15="USD",O15,(((_xll.BDP(F15&amp;"USD CURNCY","PX_LAST")))*O15))</f>
        <v>1800000</v>
      </c>
      <c r="AG15" s="119">
        <f t="shared" si="3"/>
        <v>1805400</v>
      </c>
      <c r="AH15" s="119">
        <f t="shared" si="4"/>
        <v>1805868</v>
      </c>
      <c r="AI15" s="114" t="str">
        <f t="shared" si="5"/>
        <v>XS2630917107 ISIN</v>
      </c>
      <c r="AJ15" s="114" t="e" cm="1">
        <f t="array" ref="AJ15">VLOOKUP(IF(NOT(_xll.BDP($G15&amp;" CORP",#REF!)="#N/A N/A"),(_xll.BDP($G15&amp;" CORP",#REF!)),"-"), '[1]Country Codes'!$A$2:$B$253,2,0)</f>
        <v>#REF!</v>
      </c>
      <c r="AK15" s="114" t="str" cm="1">
        <f t="array" ref="AK15">IF(OR(_xll.BDP($AI15,"EX028")= "#N/A N/A", _xll.BDP($AI15,"EX028")="#N/A FIELD NOT APPLICABLE"), " ", _xll.BDP($AI15,"EX028"))</f>
        <v>FixedIncome</v>
      </c>
      <c r="AL15" s="115" t="str">
        <f>(IF(_xll.BDP($AI15&amp;" ISIN","DZ282")="Y","Single line Bonds Cocos","Single line Bonds ex Cocos"))</f>
        <v>Single line Bonds ex Cocos</v>
      </c>
      <c r="AM15" s="116">
        <f>(IF(_xll.BDP($G15&amp;" ISIN","SP153")="#n/a n/a"," ",_xll.BDP($G15&amp;" ISIN","SP153")))</f>
        <v>221.18281774107734</v>
      </c>
      <c r="AN15" s="122">
        <f t="shared" ca="1" si="6"/>
        <v>45777</v>
      </c>
      <c r="AO15" s="119">
        <f>(((_xll.BDP(AI15,"DS032"))/360)*I15)*O15</f>
        <v>14976.660000000002</v>
      </c>
      <c r="AP15" s="119">
        <f>IF(F15="USD",AO15,(((_xll.BDP(F15&amp;"USD CURNCY","PX_LAST")))*AO15))</f>
        <v>14976.660000000002</v>
      </c>
      <c r="AQ15" s="121">
        <f>S15/$S$159</f>
        <v>2.0019851677491265</v>
      </c>
      <c r="AR15" s="119">
        <f t="shared" si="7"/>
        <v>1805868</v>
      </c>
      <c r="AS15" s="118">
        <f>IF((TEXT(_xll.BDP(AI15,"MATURITY"),"DD/MM/YYYY")="#N/A Field Not Applicable"),"Perp",_xll.BDP(AI15,"DS252"))</f>
        <v>9.6153319644079396</v>
      </c>
      <c r="AT15" s="115" t="str">
        <f>(IF(_xll.BDP($AI15&amp;" ISIN","DT247")="Y","Yes","No"))</f>
        <v>Yes</v>
      </c>
      <c r="AU15" s="115" t="str">
        <f>PROPER(IF(OR(_xll.BDP($AI15,"CPN_TYP")="#n/a N/A",_xll.BDP($AI15,"CPN_TYP")= "#N/A FIELD NOT APPLICABLE"), " ", _xll.BDP($AI15,"CPN_TYP")))</f>
        <v>Variable</v>
      </c>
      <c r="AV15" s="123"/>
      <c r="AW15" s="123"/>
      <c r="AX15" s="123"/>
      <c r="AY15" s="123"/>
      <c r="AZ15" s="123"/>
      <c r="BA15" s="123"/>
      <c r="BB15" s="123"/>
      <c r="BC15" s="123"/>
      <c r="BD15" s="123"/>
      <c r="BE15" s="123"/>
      <c r="BF15" s="123"/>
      <c r="BG15" s="115" t="str">
        <f t="shared" si="8"/>
        <v>XS2630917107</v>
      </c>
      <c r="BH15" s="122">
        <v>45545</v>
      </c>
      <c r="BI15" s="123"/>
    </row>
    <row r="16" spans="1:16381" s="20" customFormat="1" ht="14.45" hidden="1" customHeight="1" x14ac:dyDescent="0.25">
      <c r="A16" s="47" t="s">
        <v>125</v>
      </c>
      <c r="B16" s="47" t="s">
        <v>156</v>
      </c>
      <c r="C16" s="47">
        <v>4371510</v>
      </c>
      <c r="D16" s="47" t="s">
        <v>194</v>
      </c>
      <c r="E16" s="4" t="str">
        <f>_xll.BDP(AI16,"ds520")</f>
        <v>National Bank of Uzbekistan</v>
      </c>
      <c r="F16" s="4" t="str">
        <f>_xll.BDP(AI16,"crncy")</f>
        <v>USD</v>
      </c>
      <c r="G16" s="5" t="s">
        <v>170</v>
      </c>
      <c r="H16" s="4" t="str">
        <f>IF(_xll.BDP(AI16,"RTG_MOODY")="#N/A N/A","N/A",_xll.BDP(AI16,"RTG_MOODY"))&amp;","&amp;IF(_xll.BDP(AI16,"RTG_FITCH")="#N/A N/A","N/A",_xll.BDP(AI16,"RTG_FITCH"))&amp;","&amp;IF(_xll.BDP(AI16,"RTG_SP")="#N/A N/A","N/A",_xll.BDP(AI16,"RTG_SP"))</f>
        <v>N/A,BB-,BB-</v>
      </c>
      <c r="I16" s="6">
        <f>_xll.BDP(AI16,"cpn")/100</f>
        <v>8.5000000000000006E-2</v>
      </c>
      <c r="J16" s="6">
        <f ca="1">_xll.BDP($G16&amp;" isin","YAS_BOND_YLD", "YAS_YLD_FLAG=15", "user_local_trade_date",AN16,"Yas_bond_px",$Q16)/100</f>
        <v>8.0115219999999987E-2</v>
      </c>
      <c r="K16" s="4" t="str">
        <f>_xll.BDP(AI16,"PAYMENT_RANK")</f>
        <v>Sr Unsecured</v>
      </c>
      <c r="L16" s="4" t="str">
        <f>IF((TEXT(_xll.BDP(AI16,"MATURITY"),"DD/MM/YYYY")="#N/A Field Not Applicable"),"Perp",TEXT(_xll.BDP(AI16,"MATURITY"),"DD/MM/YYYY"))</f>
        <v>05/07/2029</v>
      </c>
      <c r="M16" s="7">
        <f>(IF(_xll.BDP($AI16&amp;" ISIN","DU003")="#n/a n/a"," ",_xll.BDP($AI16&amp;" ISIN","DU003")))</f>
        <v>3.3383233420345215</v>
      </c>
      <c r="N16" s="4" t="str">
        <f>IF(_xll.BDP(AI16,"CALLABLE")="Y",_xll.BDP(AI16,"NXT_CALL_DT")," ")</f>
        <v>05/04/2029</v>
      </c>
      <c r="O16" s="8">
        <v>500000</v>
      </c>
      <c r="P16" s="5">
        <v>99.875</v>
      </c>
      <c r="Q16" s="9">
        <f>_xll.BDP(AI16,"px_bid")</f>
        <v>101.614</v>
      </c>
      <c r="R16" s="10">
        <f>IF(F16="USD",AG16,(((_xll.BDP(F16&amp;"USD CURNCY","PX_LAST")))*AG16))</f>
        <v>499375</v>
      </c>
      <c r="S16" s="10">
        <f>IF(F16="USD",AH16,(((_xll.BDP(F16&amp;"USD CURNCY","PX_LAST")))*AH16))+AP16</f>
        <v>521764.44444444444</v>
      </c>
      <c r="T16" s="11">
        <f t="shared" si="0"/>
        <v>8695.0000000000218</v>
      </c>
      <c r="U16" s="12">
        <f t="shared" si="1"/>
        <v>1.7411764705882397E-2</v>
      </c>
      <c r="V16" s="12" cm="1">
        <f t="array" ref="V16">IFERROR(_xll.BDP($G16&amp;" ISIN","CHG_PCT_1D")/100,"")</f>
        <v>-3.2891526283941059E-3</v>
      </c>
      <c r="W16" s="12" cm="1">
        <f t="array" ref="W16">IFERROR(_xll.BDP($G16&amp;" ISIN","CHG_PCT_5D")/100,"")</f>
        <v>1.563416841539934E-2</v>
      </c>
      <c r="X16" s="12" cm="1">
        <f t="array" ref="X16">_xll.BDP($G16&amp;" ISIN","CHG_PCT_1M")/100</f>
        <v>-1.5160136171197696E-2</v>
      </c>
      <c r="Y16" s="12" cm="1">
        <f t="array" ref="Y16">_xll.BDP($G16&amp;" ISIN","CHG_PCT_3M")/100</f>
        <v>-2.2959083981398203E-3</v>
      </c>
      <c r="Z16" s="12" cm="1">
        <f t="array" ref="Z16">_xll.BDP($G16&amp;" ISIN","CHG_PCT_6M")/100</f>
        <v>-7.7729520700344093E-3</v>
      </c>
      <c r="AA16" s="12" cm="1">
        <f t="array" ref="AA16">_xll.BDP($G16&amp;" ISIN","CHG_PCT_YTD")/100</f>
        <v>-1.417871042184208E-3</v>
      </c>
      <c r="AB16" s="12" t="e">
        <f t="shared" si="9"/>
        <v>#VALUE!</v>
      </c>
      <c r="AC16" s="13">
        <f t="shared" ca="1" si="2"/>
        <v>43993.611111111131</v>
      </c>
      <c r="AD16" s="4" t="str">
        <f>_xll.BDP(AI16,"DS199")</f>
        <v>Financial</v>
      </c>
      <c r="AE16" s="9">
        <f>_xll.BDP(AI16,"px_ask")</f>
        <v>102.627</v>
      </c>
      <c r="AF16" s="13">
        <f>IF(F16="USD",O16,(((_xll.BDP(F16&amp;"USD CURNCY","PX_LAST")))*O16))</f>
        <v>500000</v>
      </c>
      <c r="AG16" s="10">
        <f t="shared" si="3"/>
        <v>499375</v>
      </c>
      <c r="AH16" s="10">
        <f t="shared" si="4"/>
        <v>508070</v>
      </c>
      <c r="AI16" s="4" t="str">
        <f t="shared" si="5"/>
        <v>XS2853544398 ISIN</v>
      </c>
      <c r="AJ16" s="4" t="e" cm="1">
        <f t="array" ref="AJ16">VLOOKUP(IF(NOT(_xll.BDP($G16&amp;" CORP",#REF!)="#N/A N/A"),(_xll.BDP($G16&amp;" CORP",#REF!)),"-"), '[1]Country Codes'!$A$2:$B$253,2,0)</f>
        <v>#REF!</v>
      </c>
      <c r="AK16" s="4" t="str" cm="1">
        <f t="array" ref="AK16">IF(OR(_xll.BDP($AI16,"EX028")= "#N/A N/A", _xll.BDP($AI16,"EX028")="#N/A FIELD NOT APPLICABLE"), " ", _xll.BDP($AI16,"EX028"))</f>
        <v>FixedIncome</v>
      </c>
      <c r="AL16" s="14" t="str">
        <f>(IF(_xll.BDP($AI16&amp;" ISIN","DZ282")="Y","Single line Bonds Cocos","Single line Bonds ex Cocos"))</f>
        <v>Single line Bonds ex Cocos</v>
      </c>
      <c r="AM16" s="7">
        <f>(IF(_xll.BDP($G16&amp;" ISIN","SP153")="#n/a n/a"," ",_xll.BDP($G16&amp;" ISIN","SP153")))</f>
        <v>440.83352060858368</v>
      </c>
      <c r="AN16" s="15">
        <f t="shared" ca="1" si="6"/>
        <v>45777</v>
      </c>
      <c r="AO16" s="10">
        <f>(((_xll.BDP(AI16,"DS032"))/360)*I16)*O16</f>
        <v>13694.444444444447</v>
      </c>
      <c r="AP16" s="10">
        <f>IF(F16="USD",AO16,(((_xll.BDP(F16&amp;"USD CURNCY","PX_LAST")))*AO16))</f>
        <v>13694.444444444447</v>
      </c>
      <c r="AQ16" s="12">
        <f>S16/$S$159</f>
        <v>0.57367039692262434</v>
      </c>
      <c r="AR16" s="10">
        <f t="shared" si="7"/>
        <v>508070</v>
      </c>
      <c r="AS16" s="9">
        <f>IF((TEXT(_xll.BDP(AI16,"MATURITY"),"DD/MM/YYYY")="#N/A Field Not Applicable"),"Perp",_xll.BDP(AI16,"DS252"))</f>
        <v>4.1834360027378512</v>
      </c>
      <c r="AT16" s="14" t="str">
        <f>(IF(_xll.BDP($AI16&amp;" ISIN","DT247")="Y","Yes","No"))</f>
        <v>No</v>
      </c>
      <c r="AU16" s="14" t="str">
        <f>PROPER(IF(OR(_xll.BDP($AI16,"CPN_TYP")="#n/a N/A",_xll.BDP($AI16,"CPN_TYP")= "#N/A FIELD NOT APPLICABLE"), " ", _xll.BDP($AI16,"CPN_TYP")))</f>
        <v>Fixed</v>
      </c>
      <c r="BG16" s="14" t="str">
        <f t="shared" si="8"/>
        <v>XS2853544398</v>
      </c>
      <c r="BH16" s="18">
        <v>45478</v>
      </c>
    </row>
    <row r="17" spans="1:61" s="20" customFormat="1" ht="14.45" hidden="1" customHeight="1" x14ac:dyDescent="0.25">
      <c r="A17" s="47" t="s">
        <v>125</v>
      </c>
      <c r="B17" s="47" t="s">
        <v>156</v>
      </c>
      <c r="C17" s="47">
        <v>4371510</v>
      </c>
      <c r="D17" s="47" t="s">
        <v>194</v>
      </c>
      <c r="E17" s="4" t="str">
        <f>_xll.BDP(AI17,"ds520")</f>
        <v>Nigeria Government International Bond</v>
      </c>
      <c r="F17" s="4" t="str">
        <f>_xll.BDP(AI17,"crncy")</f>
        <v>USD</v>
      </c>
      <c r="G17" s="5" t="s">
        <v>171</v>
      </c>
      <c r="H17" s="4" t="str">
        <f>IF(_xll.BDP(AI17,"RTG_MOODY")="#N/A N/A","N/A",_xll.BDP(AI17,"RTG_MOODY"))&amp;","&amp;IF(_xll.BDP(AI17,"RTG_FITCH")="#N/A N/A","N/A",_xll.BDP(AI17,"RTG_FITCH"))&amp;","&amp;IF(_xll.BDP(AI17,"RTG_SP")="#N/A N/A","N/A",_xll.BDP(AI17,"RTG_SP"))</f>
        <v>Caa1,B,B-</v>
      </c>
      <c r="I17" s="6">
        <f>_xll.BDP(AI17,"cpn")/100</f>
        <v>6.1249999999999999E-2</v>
      </c>
      <c r="J17" s="6">
        <f ca="1">_xll.BDP($G17&amp;" isin","YAS_BOND_YLD", "YAS_YLD_FLAG=15", "user_local_trade_date",AN17,"Yas_bond_px",$Q17)/100</f>
        <v>9.4774910000000004E-2</v>
      </c>
      <c r="K17" s="4" t="str">
        <f>_xll.BDP(AI17,"PAYMENT_RANK")</f>
        <v>Sr Unsecured</v>
      </c>
      <c r="L17" s="4" t="str">
        <f>IF((TEXT(_xll.BDP(AI17,"MATURITY"),"DD/MM/YYYY")="#N/A Field Not Applicable"),"Perp",TEXT(_xll.BDP(AI17,"MATURITY"),"DD/MM/YYYY"))</f>
        <v>28/09/2028</v>
      </c>
      <c r="M17" s="7">
        <f>(IF(_xll.BDP($AI17&amp;" ISIN","DU003")="#n/a n/a"," ",_xll.BDP($AI17&amp;" ISIN","DU003")))</f>
        <v>3.0934803559642177</v>
      </c>
      <c r="N17" s="4" t="str">
        <f>IF(_xll.BDP(AI17,"CALLABLE")="Y",_xll.BDP(AI17,"NXT_CALL_DT")," ")</f>
        <v xml:space="preserve"> </v>
      </c>
      <c r="O17" s="8">
        <v>500000</v>
      </c>
      <c r="P17" s="5">
        <v>100.03</v>
      </c>
      <c r="Q17" s="9">
        <f>_xll.BDP(AI17,"px_bid")</f>
        <v>90.421999999999997</v>
      </c>
      <c r="R17" s="10">
        <f>IF(F17="USD",AG17,(((_xll.BDP(F17&amp;"USD CURNCY","PX_LAST")))*AG17))</f>
        <v>500150</v>
      </c>
      <c r="S17" s="10">
        <f>IF(F17="USD",AH17,(((_xll.BDP(F17&amp;"USD CURNCY","PX_LAST")))*AH17))+AP17</f>
        <v>454917.29166666669</v>
      </c>
      <c r="T17" s="11">
        <f t="shared" si="0"/>
        <v>-48040.000000000022</v>
      </c>
      <c r="U17" s="12">
        <f t="shared" si="1"/>
        <v>-9.6051184644606658E-2</v>
      </c>
      <c r="V17" s="12" cm="1">
        <f t="array" ref="V17">IFERROR(_xll.BDP($G17&amp;" ISIN","CHG_PCT_1D")/100,"")</f>
        <v>-2.7657659635183345E-3</v>
      </c>
      <c r="W17" s="12" cm="1">
        <f t="array" ref="W17">IFERROR(_xll.BDP($G17&amp;" ISIN","CHG_PCT_5D")/100,"")</f>
        <v>2.1334472370846593E-2</v>
      </c>
      <c r="X17" s="12" cm="1">
        <f t="array" ref="X17">_xll.BDP($G17&amp;" ISIN","CHG_PCT_1M")/100</f>
        <v>-6.9943826364451114E-3</v>
      </c>
      <c r="Y17" s="12" cm="1">
        <f t="array" ref="Y17">_xll.BDP($G17&amp;" ISIN","CHG_PCT_3M")/100</f>
        <v>-1.1133482069978889E-2</v>
      </c>
      <c r="Z17" s="12" cm="1">
        <f t="array" ref="Z17">_xll.BDP($G17&amp;" ISIN","CHG_PCT_6M")/100</f>
        <v>1.1900301915065989E-3</v>
      </c>
      <c r="AA17" s="12" cm="1">
        <f t="array" ref="AA17">_xll.BDP($G17&amp;" ISIN","CHG_PCT_YTD")/100</f>
        <v>1.8744762492833075E-3</v>
      </c>
      <c r="AB17" s="12" t="e">
        <f t="shared" si="9"/>
        <v>#VALUE!</v>
      </c>
      <c r="AC17" s="13">
        <f t="shared" ca="1" si="2"/>
        <v>63400.972222222197</v>
      </c>
      <c r="AD17" s="4" t="str">
        <f>_xll.BDP(AI17,"DS199")</f>
        <v>Government</v>
      </c>
      <c r="AE17" s="9">
        <f>_xll.BDP(AI17,"px_ask")</f>
        <v>91.305999999999997</v>
      </c>
      <c r="AF17" s="13">
        <f>IF(F17="USD",O17,(((_xll.BDP(F17&amp;"USD CURNCY","PX_LAST")))*O17))</f>
        <v>500000</v>
      </c>
      <c r="AG17" s="10">
        <f t="shared" si="3"/>
        <v>500150</v>
      </c>
      <c r="AH17" s="10">
        <f t="shared" si="4"/>
        <v>452110</v>
      </c>
      <c r="AI17" s="4" t="str">
        <f t="shared" si="5"/>
        <v>XS2384698994 ISIN</v>
      </c>
      <c r="AJ17" s="4" t="e" cm="1">
        <f t="array" ref="AJ17">VLOOKUP(IF(NOT(_xll.BDP($G17&amp;" CORP",#REF!)="#N/A N/A"),(_xll.BDP($G17&amp;" CORP",#REF!)),"-"), '[1]Country Codes'!$A$2:$B$253,2,0)</f>
        <v>#REF!</v>
      </c>
      <c r="AK17" s="4" t="str" cm="1">
        <f t="array" ref="AK17">IF(OR(_xll.BDP($AI17,"EX028")= "#N/A N/A", _xll.BDP($AI17,"EX028")="#N/A FIELD NOT APPLICABLE"), " ", _xll.BDP($AI17,"EX028"))</f>
        <v>FixedIncome</v>
      </c>
      <c r="AL17" s="14" t="str">
        <f>(IF(_xll.BDP($AI17&amp;" ISIN","DZ282")="Y","Single line Bonds Cocos","Single line Bonds ex Cocos"))</f>
        <v>Single line Bonds ex Cocos</v>
      </c>
      <c r="AM17" s="7">
        <f>(IF(_xll.BDP($G17&amp;" ISIN","SP153")="#n/a n/a"," ",_xll.BDP($G17&amp;" ISIN","SP153")))</f>
        <v>585.94219421558353</v>
      </c>
      <c r="AN17" s="15">
        <f t="shared" ca="1" si="6"/>
        <v>45777</v>
      </c>
      <c r="AO17" s="10">
        <f>(((_xll.BDP(AI17,"DS032"))/360)*I17)*O17</f>
        <v>2807.2916666666661</v>
      </c>
      <c r="AP17" s="10">
        <f>IF(F17="USD",AO17,(((_xll.BDP(F17&amp;"USD CURNCY","PX_LAST")))*AO17))</f>
        <v>2807.2916666666661</v>
      </c>
      <c r="AQ17" s="12">
        <f>S17/$S$159</f>
        <v>0.50017318361977681</v>
      </c>
      <c r="AR17" s="10">
        <f t="shared" si="7"/>
        <v>452110</v>
      </c>
      <c r="AS17" s="9">
        <f>IF((TEXT(_xll.BDP(AI17,"MATURITY"),"DD/MM/YYYY")="#N/A Field Not Applicable"),"Perp",_xll.BDP(AI17,"DS252"))</f>
        <v>3.4168377823408624</v>
      </c>
      <c r="AT17" s="14" t="str">
        <f>(IF(_xll.BDP($AI17&amp;" ISIN","DT247")="Y","Yes","No"))</f>
        <v>No</v>
      </c>
      <c r="AU17" s="14" t="str">
        <f>PROPER(IF(OR(_xll.BDP($AI17,"CPN_TYP")="#n/a N/A",_xll.BDP($AI17,"CPN_TYP")= "#N/A FIELD NOT APPLICABLE"), " ", _xll.BDP($AI17,"CPN_TYP")))</f>
        <v>Fixed</v>
      </c>
      <c r="BG17" s="14" t="str">
        <f t="shared" si="8"/>
        <v>XS2384698994</v>
      </c>
      <c r="BH17" s="18">
        <v>44467</v>
      </c>
    </row>
    <row r="18" spans="1:61" s="20" customFormat="1" ht="14.45" hidden="1" customHeight="1" x14ac:dyDescent="0.25">
      <c r="A18" s="47" t="s">
        <v>125</v>
      </c>
      <c r="B18" s="47" t="s">
        <v>156</v>
      </c>
      <c r="C18" s="47">
        <v>4371510</v>
      </c>
      <c r="D18" s="47" t="s">
        <v>194</v>
      </c>
      <c r="E18" s="4" t="str">
        <f>_xll.BDP(AI18,"ds520")</f>
        <v>Panama Bonos del Tesoro</v>
      </c>
      <c r="F18" s="4" t="str">
        <f>_xll.BDP(AI18,"crncy")</f>
        <v>USD</v>
      </c>
      <c r="G18" s="5" t="s">
        <v>44</v>
      </c>
      <c r="H18" s="4" t="str">
        <f>IF(_xll.BDP(AI18,"RTG_MOODY")="#N/A N/A","N/A",_xll.BDP(AI18,"RTG_MOODY"))&amp;","&amp;IF(_xll.BDP(AI18,"RTG_FITCH")="#N/A N/A","N/A",_xll.BDP(AI18,"RTG_FITCH"))&amp;","&amp;IF(_xll.BDP(AI18,"RTG_SP")="#N/A N/A","N/A",_xll.BDP(AI18,"RTG_SP"))</f>
        <v>Baa3,BB+,BBB-</v>
      </c>
      <c r="I18" s="6">
        <f>_xll.BDP(AI18,"cpn")/100</f>
        <v>6.3750000000000001E-2</v>
      </c>
      <c r="J18" s="6">
        <f ca="1">_xll.BDP($G18&amp;" isin","YAS_BOND_YLD", "YAS_YLD_FLAG=15", "user_local_trade_date",AN18,"Yas_bond_px",$Q18)/100</f>
        <v>7.7918979999999999E-2</v>
      </c>
      <c r="K18" s="4" t="str">
        <f>_xll.BDP(AI18,"PAYMENT_RANK")</f>
        <v>Sr Unsecured</v>
      </c>
      <c r="L18" s="4" t="str">
        <f>IF((TEXT(_xll.BDP(AI18,"MATURITY"),"DD/MM/YYYY")="#N/A Field Not Applicable"),"Perp",TEXT(_xll.BDP(AI18,"MATURITY"),"DD/MM/YYYY"))</f>
        <v>25/07/2033</v>
      </c>
      <c r="M18" s="7">
        <f>(IF(_xll.BDP($AI18&amp;" ISIN","DU003")="#n/a n/a"," ",_xll.BDP($AI18&amp;" ISIN","DU003")))</f>
        <v>6.3313649699136212</v>
      </c>
      <c r="N18" s="4" t="str">
        <f>IF(_xll.BDP(AI18,"CALLABLE")="Y",_xll.BDP(AI18,"NXT_CALL_DT")," ")</f>
        <v xml:space="preserve"> </v>
      </c>
      <c r="O18" s="8">
        <v>500000</v>
      </c>
      <c r="P18" s="5">
        <v>98.784999999999997</v>
      </c>
      <c r="Q18" s="9">
        <f>_xll.BDP(AI18,"px_bid")</f>
        <v>91.5</v>
      </c>
      <c r="R18" s="10">
        <f>IF(F18="USD",AG18,(((_xll.BDP(F18&amp;"USD CURNCY","PX_LAST")))*AG18))</f>
        <v>493925</v>
      </c>
      <c r="S18" s="10">
        <f>IF(F18="USD",AH18,(((_xll.BDP(F18&amp;"USD CURNCY","PX_LAST")))*AH18))+AP18</f>
        <v>466088.54166666669</v>
      </c>
      <c r="T18" s="11">
        <f t="shared" si="0"/>
        <v>-36424.999999999985</v>
      </c>
      <c r="U18" s="12">
        <f t="shared" si="1"/>
        <v>-7.3746014070962165E-2</v>
      </c>
      <c r="V18" s="12" cm="1">
        <f t="array" ref="V18">IFERROR(_xll.BDP($G18&amp;" ISIN","CHG_PCT_1D")/100,"")</f>
        <v>-1.8566561387920683E-3</v>
      </c>
      <c r="W18" s="12" cm="1">
        <f t="array" ref="W18">IFERROR(_xll.BDP($G18&amp;" ISIN","CHG_PCT_5D")/100,"")</f>
        <v>-5.6422539718975036E-6</v>
      </c>
      <c r="X18" s="12" cm="1">
        <f t="array" ref="X18">_xll.BDP($G18&amp;" ISIN","CHG_PCT_1M")/100</f>
        <v>-2.8234903362540677E-2</v>
      </c>
      <c r="Y18" s="12" cm="1">
        <f t="array" ref="Y18">_xll.BDP($G18&amp;" ISIN","CHG_PCT_3M")/100</f>
        <v>-2.2820484573206855E-2</v>
      </c>
      <c r="Z18" s="12" cm="1">
        <f t="array" ref="Z18">_xll.BDP($G18&amp;" ISIN","CHG_PCT_6M")/100</f>
        <v>-4.932264110655056E-2</v>
      </c>
      <c r="AA18" s="12" cm="1">
        <f t="array" ref="AA18">_xll.BDP($G18&amp;" ISIN","CHG_PCT_YTD")/100</f>
        <v>1.6328641183654288E-2</v>
      </c>
      <c r="AB18" s="12" t="e">
        <f t="shared" si="9"/>
        <v>#VALUE!</v>
      </c>
      <c r="AC18" s="13">
        <f t="shared" ca="1" si="2"/>
        <v>20684.375000000015</v>
      </c>
      <c r="AD18" s="4" t="str">
        <f>_xll.BDP(AI18,"DS199")</f>
        <v>Government</v>
      </c>
      <c r="AE18" s="9">
        <f>_xll.BDP(AI18,"px_ask")</f>
        <v>92.822000000000003</v>
      </c>
      <c r="AF18" s="13">
        <f>IF(F18="USD",O18,(((_xll.BDP(F18&amp;"USD CURNCY","PX_LAST")))*O18))</f>
        <v>500000</v>
      </c>
      <c r="AG18" s="10">
        <f t="shared" si="3"/>
        <v>493925</v>
      </c>
      <c r="AH18" s="10">
        <f t="shared" si="4"/>
        <v>457500</v>
      </c>
      <c r="AI18" s="4" t="str">
        <f t="shared" si="5"/>
        <v>PAL63444B5A9 ISIN</v>
      </c>
      <c r="AJ18" s="4" t="e" cm="1">
        <f t="array" ref="AJ18">VLOOKUP(IF(NOT(_xll.BDP($G18&amp;" CORP",#REF!)="#N/A N/A"),(_xll.BDP($G18&amp;" CORP",#REF!)),"-"), '[1]Country Codes'!$A$2:$B$253,2,0)</f>
        <v>#REF!</v>
      </c>
      <c r="AK18" s="4" t="str" cm="1">
        <f t="array" ref="AK18">IF(OR(_xll.BDP($AI18,"EX028")= "#N/A N/A", _xll.BDP($AI18,"EX028")="#N/A FIELD NOT APPLICABLE"), " ", _xll.BDP($AI18,"EX028"))</f>
        <v>FixedIncome</v>
      </c>
      <c r="AL18" s="14" t="str">
        <f>(IF(_xll.BDP($AI18&amp;" ISIN","DZ282")="Y","Single line Bonds Cocos","Single line Bonds ex Cocos"))</f>
        <v>Single line Bonds ex Cocos</v>
      </c>
      <c r="AM18" s="7">
        <f>(IF(_xll.BDP($G18&amp;" ISIN","SP153")="#n/a n/a"," ",_xll.BDP($G18&amp;" ISIN","SP153")))</f>
        <v>402.66534914571469</v>
      </c>
      <c r="AN18" s="15">
        <f t="shared" ca="1" si="6"/>
        <v>45777</v>
      </c>
      <c r="AO18" s="10">
        <f>(((_xll.BDP(AI18,"DS032"))/360)*I18)*O18</f>
        <v>8588.5416666666661</v>
      </c>
      <c r="AP18" s="10">
        <f>IF(F18="USD",AO18,(((_xll.BDP(F18&amp;"USD CURNCY","PX_LAST")))*AO18))</f>
        <v>8588.5416666666661</v>
      </c>
      <c r="AQ18" s="12">
        <f>S18/$S$159</f>
        <v>0.51245576724512432</v>
      </c>
      <c r="AR18" s="10">
        <f t="shared" si="7"/>
        <v>457500</v>
      </c>
      <c r="AS18" s="9">
        <f>IF((TEXT(_xll.BDP(AI18,"MATURITY"),"DD/MM/YYYY")="#N/A Field Not Applicable"),"Perp",_xll.BDP(AI18,"DS252"))</f>
        <v>8.2381930184804926</v>
      </c>
      <c r="AT18" s="14" t="str">
        <f>(IF(_xll.BDP($AI18&amp;" ISIN","DT247")="Y","Yes","No"))</f>
        <v>No</v>
      </c>
      <c r="AU18" s="14" t="str">
        <f>PROPER(IF(OR(_xll.BDP($AI18,"CPN_TYP")="#n/a N/A",_xll.BDP($AI18,"CPN_TYP")= "#N/A FIELD NOT APPLICABLE"), " ", _xll.BDP($AI18,"CPN_TYP")))</f>
        <v>Fixed</v>
      </c>
      <c r="BG18" s="14" t="str">
        <f t="shared" si="8"/>
        <v>PAL63444B5A9</v>
      </c>
      <c r="BH18" s="18">
        <v>45132</v>
      </c>
    </row>
    <row r="19" spans="1:61" s="20" customFormat="1" ht="14.45" hidden="1" customHeight="1" x14ac:dyDescent="0.25">
      <c r="A19" s="47" t="s">
        <v>125</v>
      </c>
      <c r="B19" s="47" t="s">
        <v>156</v>
      </c>
      <c r="C19" s="47">
        <v>4371510</v>
      </c>
      <c r="D19" s="47" t="s">
        <v>194</v>
      </c>
      <c r="E19" s="4" t="str">
        <f>_xll.BDP(AI19,"ds520")</f>
        <v>SA Global Sukuk Ltd</v>
      </c>
      <c r="F19" s="4" t="str">
        <f>_xll.BDP(AI19,"crncy")</f>
        <v>USD</v>
      </c>
      <c r="G19" s="5" t="s">
        <v>123</v>
      </c>
      <c r="H19" s="4" t="str">
        <f>IF(_xll.BDP(AI19,"RTG_MOODY")="#N/A N/A","N/A",_xll.BDP(AI19,"RTG_MOODY"))&amp;","&amp;IF(_xll.BDP(AI19,"RTG_FITCH")="#N/A N/A","N/A",_xll.BDP(AI19,"RTG_FITCH"))&amp;","&amp;IF(_xll.BDP(AI19,"RTG_SP")="#N/A N/A","N/A",_xll.BDP(AI19,"RTG_SP"))</f>
        <v>Aa3,A+,N/A</v>
      </c>
      <c r="I19" s="6">
        <f>_xll.BDP(AI19,"cpn")/100</f>
        <v>4.2500000000000003E-2</v>
      </c>
      <c r="J19" s="6">
        <f ca="1">_xll.BDP($G19&amp;" isin","YAS_BOND_YLD", "YAS_YLD_FLAG=15", "user_local_trade_date",AN19,"Yas_bond_px",$Q19)/100</f>
        <v>4.7313859999999999E-2</v>
      </c>
      <c r="K19" s="4" t="str">
        <f>_xll.BDP(AI19,"PAYMENT_RANK")</f>
        <v>Sr Unsecured</v>
      </c>
      <c r="L19" s="4" t="str">
        <f>IF((TEXT(_xll.BDP(AI19,"MATURITY"),"DD/MM/YYYY")="#N/A Field Not Applicable"),"Perp",TEXT(_xll.BDP(AI19,"MATURITY"),"DD/MM/YYYY"))</f>
        <v>02/10/2029</v>
      </c>
      <c r="M19" s="7">
        <f>(IF(_xll.BDP($AI19&amp;" ISIN","DU003")="#n/a n/a"," ",_xll.BDP($AI19&amp;" ISIN","DU003")))</f>
        <v>4.0585685769912292</v>
      </c>
      <c r="N19" s="4" t="str">
        <f>IF(_xll.BDP(AI19,"CALLABLE")="Y",_xll.BDP(AI19,"NXT_CALL_DT")," ")</f>
        <v>02/09/2029</v>
      </c>
      <c r="O19" s="8">
        <v>200000</v>
      </c>
      <c r="P19" s="5">
        <v>99.456999999999994</v>
      </c>
      <c r="Q19" s="9">
        <f>_xll.BDP(AI19,"px_bid")</f>
        <v>98.097999999999999</v>
      </c>
      <c r="R19" s="10">
        <f>IF(F19="USD",AG19,(((_xll.BDP(F19&amp;"USD CURNCY","PX_LAST")))*AG19))</f>
        <v>198914</v>
      </c>
      <c r="S19" s="10">
        <f>IF(F19="USD",AH19,(((_xll.BDP(F19&amp;"USD CURNCY","PX_LAST")))*AH19))+AP19</f>
        <v>196880.72222222222</v>
      </c>
      <c r="T19" s="11">
        <f t="shared" si="0"/>
        <v>-2717.9999999999895</v>
      </c>
      <c r="U19" s="12">
        <f t="shared" si="1"/>
        <v>-1.366419658746991E-2</v>
      </c>
      <c r="V19" s="12" cm="1">
        <f t="array" ref="V19">IFERROR(_xll.BDP($G19&amp;" ISIN","CHG_PCT_1D")/100,"")</f>
        <v>-9.5301367945866311E-4</v>
      </c>
      <c r="W19" s="12" cm="1">
        <f t="array" ref="W19">IFERROR(_xll.BDP($G19&amp;" ISIN","CHG_PCT_5D")/100,"")</f>
        <v>4.1165043621003428E-3</v>
      </c>
      <c r="X19" s="12" cm="1">
        <f t="array" ref="X19">_xll.BDP($G19&amp;" ISIN","CHG_PCT_1M")/100</f>
        <v>2.6206184716754742E-3</v>
      </c>
      <c r="Y19" s="12" cm="1">
        <f t="array" ref="Y19">_xll.BDP($G19&amp;" ISIN","CHG_PCT_3M")/100</f>
        <v>1.6804934195339336E-2</v>
      </c>
      <c r="Z19" s="12" cm="1">
        <f t="array" ref="Z19">_xll.BDP($G19&amp;" ISIN","CHG_PCT_6M")/100</f>
        <v>6.5599694709744579E-3</v>
      </c>
      <c r="AA19" s="12" cm="1">
        <f t="array" ref="AA19">_xll.BDP($G19&amp;" ISIN","CHG_PCT_YTD")/100</f>
        <v>1.5178170388656754E-2</v>
      </c>
      <c r="AB19" s="12" t="e">
        <f t="shared" si="9"/>
        <v>#VALUE!</v>
      </c>
      <c r="AC19" s="13">
        <f t="shared" ca="1" si="2"/>
        <v>2240.3333333333449</v>
      </c>
      <c r="AD19" s="4" t="str">
        <f>_xll.BDP(AI19,"DS199")</f>
        <v>Energy</v>
      </c>
      <c r="AE19" s="9">
        <f>_xll.BDP(AI19,"px_ask")</f>
        <v>98.352000000000004</v>
      </c>
      <c r="AF19" s="13">
        <f>IF(F19="USD",O19,(((_xll.BDP(F19&amp;"USD CURNCY","PX_LAST")))*O19))</f>
        <v>200000</v>
      </c>
      <c r="AG19" s="10">
        <f t="shared" si="3"/>
        <v>198914</v>
      </c>
      <c r="AH19" s="10">
        <f t="shared" si="4"/>
        <v>196196</v>
      </c>
      <c r="AI19" s="4" t="str">
        <f t="shared" si="5"/>
        <v>XS2908722783 ISIN</v>
      </c>
      <c r="AJ19" s="4" t="e" cm="1">
        <f t="array" ref="AJ19">VLOOKUP(IF(NOT(_xll.BDP($G19&amp;" CORP",#REF!)="#N/A N/A"),(_xll.BDP($G19&amp;" CORP",#REF!)),"-"), '[1]Country Codes'!$A$2:$B$253,2,0)</f>
        <v>#REF!</v>
      </c>
      <c r="AK19" s="4" t="str" cm="1">
        <f t="array" ref="AK19">IF(OR(_xll.BDP($AI19,"EX028")= "#N/A N/A", _xll.BDP($AI19,"EX028")="#N/A FIELD NOT APPLICABLE"), " ", _xll.BDP($AI19,"EX028"))</f>
        <v>FixedIncome</v>
      </c>
      <c r="AL19" s="14" t="str">
        <f>(IF(_xll.BDP($AI19&amp;" ISIN","DZ282")="Y","Single line Bonds Cocos","Single line Bonds ex Cocos"))</f>
        <v>Single line Bonds ex Cocos</v>
      </c>
      <c r="AM19" s="7">
        <f>(IF(_xll.BDP($G19&amp;" ISIN","SP153")="#n/a n/a"," ",_xll.BDP($G19&amp;" ISIN","SP153")))</f>
        <v>123.16471612786808</v>
      </c>
      <c r="AN19" s="15">
        <f t="shared" ca="1" si="6"/>
        <v>45777</v>
      </c>
      <c r="AO19" s="10">
        <f>(((_xll.BDP(AI19,"DS032"))/360)*I19)*O19</f>
        <v>684.72222222222229</v>
      </c>
      <c r="AP19" s="10">
        <f>IF(F19="USD",AO19,(((_xll.BDP(F19&amp;"USD CURNCY","PX_LAST")))*AO19))</f>
        <v>684.72222222222229</v>
      </c>
      <c r="AQ19" s="12">
        <f>S19/$S$159</f>
        <v>0.21646672797701744</v>
      </c>
      <c r="AR19" s="10">
        <f t="shared" si="7"/>
        <v>196196</v>
      </c>
      <c r="AS19" s="9">
        <f>IF((TEXT(_xll.BDP(AI19,"MATURITY"),"DD/MM/YYYY")="#N/A Field Not Applicable"),"Perp",_xll.BDP(AI19,"DS252"))</f>
        <v>4.4271047227926079</v>
      </c>
      <c r="AT19" s="14" t="str">
        <f>(IF(_xll.BDP($AI19&amp;" ISIN","DT247")="Y","Yes","No"))</f>
        <v>No</v>
      </c>
      <c r="AU19" s="14" t="str">
        <f>PROPER(IF(OR(_xll.BDP($AI19,"CPN_TYP")="#n/a N/A",_xll.BDP($AI19,"CPN_TYP")= "#N/A FIELD NOT APPLICABLE"), " ", _xll.BDP($AI19,"CPN_TYP")))</f>
        <v>Fixed</v>
      </c>
      <c r="BG19" s="14" t="str">
        <f t="shared" si="8"/>
        <v>XS2908722783</v>
      </c>
      <c r="BH19" s="18">
        <v>45567</v>
      </c>
    </row>
    <row r="20" spans="1:61" s="20" customFormat="1" ht="14.45" hidden="1" customHeight="1" x14ac:dyDescent="0.25">
      <c r="A20" s="47" t="s">
        <v>125</v>
      </c>
      <c r="B20" s="47" t="s">
        <v>156</v>
      </c>
      <c r="C20" s="47">
        <v>4371510</v>
      </c>
      <c r="D20" s="47" t="s">
        <v>194</v>
      </c>
      <c r="E20" s="4" t="str">
        <f>_xll.BDP(AI20,"ds520")</f>
        <v>Sri Lanka Government International Bond</v>
      </c>
      <c r="F20" s="4" t="str">
        <f>_xll.BDP(AI20,"crncy")</f>
        <v>USD</v>
      </c>
      <c r="G20" s="5" t="s">
        <v>181</v>
      </c>
      <c r="H20" s="4" t="str">
        <f>IF(_xll.BDP(AI20,"RTG_MOODY")="#N/A N/A","N/A",_xll.BDP(AI20,"RTG_MOODY"))&amp;","&amp;IF(_xll.BDP(AI20,"RTG_FITCH")="#N/A N/A","N/A",_xll.BDP(AI20,"RTG_FITCH"))&amp;","&amp;IF(_xll.BDP(AI20,"RTG_SP")="#N/A N/A","N/A",_xll.BDP(AI20,"RTG_SP"))</f>
        <v>Caa1,CCC+,CCC+</v>
      </c>
      <c r="I20" s="6">
        <f>_xll.BDP(AI20,"cpn")/100</f>
        <v>0.04</v>
      </c>
      <c r="J20" s="6">
        <f ca="1">_xll.BDP($G20&amp;" isin","YAS_BOND_YLD", "YAS_YLD_FLAG=15", "user_local_trade_date",AN20,"Yas_bond_px",$Q20)/100</f>
        <v>6.9223519999999997E-2</v>
      </c>
      <c r="K20" s="4" t="str">
        <f>_xll.BDP(AI20,"PAYMENT_RANK")</f>
        <v>Sr Unsecured</v>
      </c>
      <c r="L20" s="4" t="str">
        <f>IF((TEXT(_xll.BDP(AI20,"MATURITY"),"DD/MM/YYYY")="#N/A Field Not Applicable"),"Perp",TEXT(_xll.BDP(AI20,"MATURITY"),"DD/MM/YYYY"))</f>
        <v>15/04/2028</v>
      </c>
      <c r="M20" s="7">
        <f>(IF(_xll.BDP($AI20&amp;" ISIN","DU003")="#n/a n/a"," ",_xll.BDP($AI20&amp;" ISIN","DU003")))</f>
        <v>2.0227262819235539</v>
      </c>
      <c r="N20" s="4" t="str">
        <f>IF(_xll.BDP(AI20,"CALLABLE")="Y",_xll.BDP(AI20,"NXT_CALL_DT")," ")</f>
        <v xml:space="preserve"> </v>
      </c>
      <c r="O20" s="8">
        <v>63765</v>
      </c>
      <c r="P20" s="5">
        <v>100.0307</v>
      </c>
      <c r="Q20" s="9">
        <f>_xll.BDP(AI20,"px_bid")</f>
        <v>92.311999999999998</v>
      </c>
      <c r="R20" s="10">
        <f>IF(F20="USD",AG20,(((_xll.BDP(F20&amp;"USD CURNCY","PX_LAST")))*AG20))</f>
        <v>63784.575855000003</v>
      </c>
      <c r="S20" s="10">
        <f>IF(F20="USD",AH20,(((_xll.BDP(F20&amp;"USD CURNCY","PX_LAST")))*AH20))+AP20</f>
        <v>58976.106799999994</v>
      </c>
      <c r="T20" s="11">
        <f t="shared" si="0"/>
        <v>-4921.8290549999992</v>
      </c>
      <c r="U20" s="12">
        <f t="shared" si="1"/>
        <v>-7.7163310863564871E-2</v>
      </c>
      <c r="V20" s="12" cm="1">
        <f t="array" ref="V20">IFERROR(_xll.BDP($G20&amp;" ISIN","CHG_PCT_1D")/100,"")</f>
        <v>-2.7852756777683417E-3</v>
      </c>
      <c r="W20" s="12" cm="1">
        <f t="array" ref="W20">IFERROR(_xll.BDP($G20&amp;" ISIN","CHG_PCT_5D")/100,"")</f>
        <v>8.0881873328549972E-3</v>
      </c>
      <c r="X20" s="12" cm="1">
        <f t="array" ref="X20">_xll.BDP($G20&amp;" ISIN","CHG_PCT_1M")/100</f>
        <v>-1.5918497293855461E-2</v>
      </c>
      <c r="Y20" s="12" cm="1">
        <f t="array" ref="Y20">_xll.BDP($G20&amp;" ISIN","CHG_PCT_3M")/100</f>
        <v>-6.4500921441733774E-3</v>
      </c>
      <c r="Z20" s="12" t="e" cm="1">
        <f t="array" ref="Z20">_xll.BDP($G20&amp;" ISIN","CHG_PCT_6M")/100</f>
        <v>#VALUE!</v>
      </c>
      <c r="AA20" s="12" cm="1">
        <f t="array" ref="AA20">_xll.BDP($G20&amp;" ISIN","CHG_PCT_YTD")/100</f>
        <v>-7.9912705799287508E-3</v>
      </c>
      <c r="AB20" s="12" t="e">
        <f t="shared" si="9"/>
        <v>#VALUE!</v>
      </c>
      <c r="AC20" s="13">
        <f t="shared" ca="1" si="2"/>
        <v>10190.475945</v>
      </c>
      <c r="AD20" s="4" t="str">
        <f>_xll.BDP(AI20,"DS199")</f>
        <v>Government</v>
      </c>
      <c r="AE20" s="9">
        <f>_xll.BDP(AI20,"px_ask")</f>
        <v>93.147999999999996</v>
      </c>
      <c r="AF20" s="13">
        <f>IF(F20="USD",O20,(((_xll.BDP(F20&amp;"USD CURNCY","PX_LAST")))*O20))</f>
        <v>63765</v>
      </c>
      <c r="AG20" s="10">
        <f t="shared" si="3"/>
        <v>63784.575855000003</v>
      </c>
      <c r="AH20" s="10">
        <f t="shared" si="4"/>
        <v>58862.746799999994</v>
      </c>
      <c r="AI20" s="4" t="str">
        <f t="shared" si="5"/>
        <v>XS2966242500 ISIN</v>
      </c>
      <c r="AJ20" s="4" t="e" cm="1">
        <f t="array" ref="AJ20">VLOOKUP(IF(NOT(_xll.BDP($G20&amp;" CORP",#REF!)="#N/A N/A"),(_xll.BDP($G20&amp;" CORP",#REF!)),"-"), '[1]Country Codes'!$A$2:$B$253,2,0)</f>
        <v>#REF!</v>
      </c>
      <c r="AK20" s="4" t="str" cm="1">
        <f t="array" ref="AK20">IF(OR(_xll.BDP($AI20,"EX028")= "#N/A N/A", _xll.BDP($AI20,"EX028")="#N/A FIELD NOT APPLICABLE"), " ", _xll.BDP($AI20,"EX028"))</f>
        <v>FixedIncome</v>
      </c>
      <c r="AL20" s="14" t="str">
        <f>(IF(_xll.BDP($AI20&amp;" ISIN","DZ282")="Y","Single line Bonds Cocos","Single line Bonds ex Cocos"))</f>
        <v>Single line Bonds ex Cocos</v>
      </c>
      <c r="AM20" s="7">
        <f>(IF(_xll.BDP($G20&amp;" ISIN","SP153")="#n/a n/a"," ",_xll.BDP($G20&amp;" ISIN","SP153")))</f>
        <v>429.96347947374198</v>
      </c>
      <c r="AN20" s="15">
        <f t="shared" ca="1" si="6"/>
        <v>45777</v>
      </c>
      <c r="AO20" s="10">
        <f>(((_xll.BDP(AI20,"DS032"))/360)*I20)*O20</f>
        <v>113.36</v>
      </c>
      <c r="AP20" s="10">
        <f>IF(F20="USD",AO20,(((_xll.BDP(F20&amp;"USD CURNCY","PX_LAST")))*AO20))</f>
        <v>113.36</v>
      </c>
      <c r="AQ20" s="12">
        <f>S20/$S$153</f>
        <v>1.335056181097906</v>
      </c>
      <c r="AR20" s="10">
        <f t="shared" si="7"/>
        <v>58862.746799999994</v>
      </c>
      <c r="AS20" s="9">
        <f>IF((TEXT(_xll.BDP(AI20,"MATURITY"),"DD/MM/YYYY")="#N/A Field Not Applicable"),"Perp",_xll.BDP(AI20,"DS252"))</f>
        <v>2.9623545516769334</v>
      </c>
      <c r="AT20" s="14" t="str">
        <f>(IF(_xll.BDP($AI20&amp;" ISIN","DT247")="Y","Yes","No"))</f>
        <v>No</v>
      </c>
      <c r="AU20" s="14" t="str">
        <f>PROPER(IF(OR(_xll.BDP($AI20,"CPN_TYP")="#n/a N/A",_xll.BDP($AI20,"CPN_TYP")= "#N/A FIELD NOT APPLICABLE"), " ", _xll.BDP($AI20,"CPN_TYP")))</f>
        <v>Fixed</v>
      </c>
      <c r="BG20" s="14" t="str">
        <f t="shared" si="8"/>
        <v>XS2966242500</v>
      </c>
      <c r="BH20" s="18">
        <v>43644</v>
      </c>
    </row>
    <row r="21" spans="1:61" s="20" customFormat="1" ht="14.45" hidden="1" customHeight="1" x14ac:dyDescent="0.25">
      <c r="A21" s="47" t="s">
        <v>125</v>
      </c>
      <c r="B21" s="47" t="s">
        <v>156</v>
      </c>
      <c r="C21" s="47">
        <v>4371510</v>
      </c>
      <c r="D21" s="47" t="s">
        <v>194</v>
      </c>
      <c r="E21" s="4" t="str">
        <f>_xll.BDP(AI21,"ds520")</f>
        <v>Sri Lanka Government International Bond</v>
      </c>
      <c r="F21" s="4" t="str">
        <f>_xll.BDP(AI21,"crncy")</f>
        <v>USD</v>
      </c>
      <c r="G21" s="5" t="s">
        <v>182</v>
      </c>
      <c r="H21" s="4" t="str">
        <f>IF(_xll.BDP(AI21,"RTG_MOODY")="#N/A N/A","N/A",_xll.BDP(AI21,"RTG_MOODY"))&amp;","&amp;IF(_xll.BDP(AI21,"RTG_FITCH")="#N/A N/A","N/A",_xll.BDP(AI21,"RTG_FITCH"))&amp;","&amp;IF(_xll.BDP(AI21,"RTG_SP")="#N/A N/A","N/A",_xll.BDP(AI21,"RTG_SP"))</f>
        <v>Caa1,CCC+,CCC+</v>
      </c>
      <c r="I21" s="6">
        <f>_xll.BDP(AI21,"cpn")/100</f>
        <v>3.6000000000000004E-2</v>
      </c>
      <c r="J21" s="6">
        <f ca="1">_xll.BDP($G21&amp;" isin","YAS_BOND_YLD", "YAS_YLD_FLAG=15", "user_local_trade_date",AN21,"Yas_bond_px",$Q21)/100</f>
        <v>0.11150677999999999</v>
      </c>
      <c r="K21" s="4" t="str">
        <f>_xll.BDP(AI21,"PAYMENT_RANK")</f>
        <v>Sr Unsecured</v>
      </c>
      <c r="L21" s="4" t="str">
        <f>IF((TEXT(_xll.BDP(AI21,"MATURITY"),"DD/MM/YYYY")="#N/A Field Not Applicable"),"Perp",TEXT(_xll.BDP(AI21,"MATURITY"),"DD/MM/YYYY"))</f>
        <v>15/06/2035</v>
      </c>
      <c r="M21" s="7">
        <f>(IF(_xll.BDP($AI21&amp;" ISIN","DU003")="#n/a n/a"," ",_xll.BDP($AI21&amp;" ISIN","DU003")))</f>
        <v>7.3207287053219261</v>
      </c>
      <c r="N21" s="4" t="str">
        <f>IF(_xll.BDP(AI21,"CALLABLE")="Y",_xll.BDP(AI21,"NXT_CALL_DT")," ")</f>
        <v xml:space="preserve"> </v>
      </c>
      <c r="O21" s="8">
        <v>68600</v>
      </c>
      <c r="P21" s="5">
        <v>100.0307</v>
      </c>
      <c r="Q21" s="9">
        <f>_xll.BDP(AI21,"px_bid")</f>
        <v>64.366</v>
      </c>
      <c r="R21" s="10">
        <f>IF(F21="USD",AG21,(((_xll.BDP(F21&amp;"USD CURNCY","PX_LAST")))*AG21))</f>
        <v>68621.060199999993</v>
      </c>
      <c r="S21" s="10">
        <f>IF(F21="USD",AH21,(((_xll.BDP(F21&amp;"USD CURNCY","PX_LAST")))*AH21))+AP21</f>
        <v>45088.035999999993</v>
      </c>
      <c r="T21" s="11">
        <f t="shared" si="0"/>
        <v>-24465.984199999995</v>
      </c>
      <c r="U21" s="12">
        <f t="shared" si="1"/>
        <v>-0.35653754297430684</v>
      </c>
      <c r="V21" s="12" cm="1">
        <f t="array" ref="V21">IFERROR(_xll.BDP($G21&amp;" ISIN","CHG_PCT_1D")/100,"")</f>
        <v>-1.2613790063980765E-2</v>
      </c>
      <c r="W21" s="12" cm="1">
        <f t="array" ref="W21">IFERROR(_xll.BDP($G21&amp;" ISIN","CHG_PCT_5D")/100,"")</f>
        <v>3.8290051937674804E-2</v>
      </c>
      <c r="X21" s="12" cm="1">
        <f t="array" ref="X21">_xll.BDP($G21&amp;" ISIN","CHG_PCT_1M")/100</f>
        <v>-4.6745015185527435E-2</v>
      </c>
      <c r="Y21" s="12" cm="1">
        <f t="array" ref="Y21">_xll.BDP($G21&amp;" ISIN","CHG_PCT_3M")/100</f>
        <v>-7.5422293691565473E-2</v>
      </c>
      <c r="Z21" s="12" t="e" cm="1">
        <f t="array" ref="Z21">_xll.BDP($G21&amp;" ISIN","CHG_PCT_6M")/100</f>
        <v>#VALUE!</v>
      </c>
      <c r="AA21" s="12" cm="1">
        <f t="array" ref="AA21">_xll.BDP($G21&amp;" ISIN","CHG_PCT_YTD")/100</f>
        <v>-0.10933965755959804</v>
      </c>
      <c r="AB21" s="12" t="e">
        <f t="shared" si="9"/>
        <v>#VALUE!</v>
      </c>
      <c r="AC21" s="13">
        <f t="shared" ca="1" si="2"/>
        <v>-9833.6041999999943</v>
      </c>
      <c r="AD21" s="4" t="str">
        <f>_xll.BDP(AI21,"DS199")</f>
        <v>Government</v>
      </c>
      <c r="AE21" s="9">
        <f>_xll.BDP(AI21,"px_ask")</f>
        <v>65.575999999999993</v>
      </c>
      <c r="AF21" s="13">
        <f>IF(F21="USD",O21,(((_xll.BDP(F21&amp;"USD CURNCY","PX_LAST")))*O21))</f>
        <v>68600</v>
      </c>
      <c r="AG21" s="10">
        <f t="shared" si="3"/>
        <v>68621.060199999993</v>
      </c>
      <c r="AH21" s="10">
        <f t="shared" si="4"/>
        <v>44155.075999999994</v>
      </c>
      <c r="AI21" s="4" t="str">
        <f t="shared" si="5"/>
        <v>XS2966242179 ISIN</v>
      </c>
      <c r="AJ21" s="4" t="e" cm="1">
        <f t="array" ref="AJ21">VLOOKUP(IF(NOT(_xll.BDP($G21&amp;" CORP",#REF!)="#N/A N/A"),(_xll.BDP($G21&amp;" CORP",#REF!)),"-"), '[1]Country Codes'!$A$2:$B$253,2,0)</f>
        <v>#REF!</v>
      </c>
      <c r="AK21" s="4" t="str" cm="1">
        <f t="array" ref="AK21">IF(OR(_xll.BDP($AI21,"EX028")= "#N/A N/A", _xll.BDP($AI21,"EX028")="#N/A FIELD NOT APPLICABLE"), " ", _xll.BDP($AI21,"EX028"))</f>
        <v>FixedIncome</v>
      </c>
      <c r="AL21" s="14" t="str">
        <f>(IF(_xll.BDP($AI21&amp;" ISIN","DZ282")="Y","Single line Bonds Cocos","Single line Bonds ex Cocos"))</f>
        <v>Single line Bonds ex Cocos</v>
      </c>
      <c r="AM21" s="7">
        <f>(IF(_xll.BDP($G21&amp;" ISIN","SP153")="#n/a n/a"," ",_xll.BDP($G21&amp;" ISIN","SP153")))</f>
        <v>738.43264731084366</v>
      </c>
      <c r="AN21" s="15">
        <f t="shared" ca="1" si="6"/>
        <v>45777</v>
      </c>
      <c r="AO21" s="10">
        <f>(((_xll.BDP(AI21,"DS032"))/360)*I21)*O21</f>
        <v>932.96</v>
      </c>
      <c r="AP21" s="10">
        <f>IF(F21="USD",AO21,(((_xll.BDP(F21&amp;"USD CURNCY","PX_LAST")))*AO21))</f>
        <v>932.96</v>
      </c>
      <c r="AQ21" s="12">
        <f>S21/$S$153</f>
        <v>1.0206686134691565</v>
      </c>
      <c r="AR21" s="10">
        <f t="shared" si="7"/>
        <v>44155.075999999994</v>
      </c>
      <c r="AS21" s="9">
        <f>IF((TEXT(_xll.BDP(AI21,"MATURITY"),"DD/MM/YYYY")="#N/A Field Not Applicable"),"Perp",_xll.BDP(AI21,"DS252"))</f>
        <v>10.127310061601642</v>
      </c>
      <c r="AT21" s="14" t="str">
        <f>(IF(_xll.BDP($AI21&amp;" ISIN","DT247")="Y","Yes","No"))</f>
        <v>No</v>
      </c>
      <c r="AU21" s="14" t="str">
        <f>PROPER(IF(OR(_xll.BDP($AI21,"CPN_TYP")="#n/a N/A",_xll.BDP($AI21,"CPN_TYP")= "#N/A FIELD NOT APPLICABLE"), " ", _xll.BDP($AI21,"CPN_TYP")))</f>
        <v>Step Cpn</v>
      </c>
      <c r="BG21" s="14" t="str">
        <f t="shared" si="8"/>
        <v>XS2966242179</v>
      </c>
      <c r="BH21" s="18">
        <v>43644</v>
      </c>
    </row>
    <row r="22" spans="1:61" s="20" customFormat="1" ht="14.45" hidden="1" customHeight="1" x14ac:dyDescent="0.25">
      <c r="A22" s="47" t="s">
        <v>125</v>
      </c>
      <c r="B22" s="47" t="s">
        <v>156</v>
      </c>
      <c r="C22" s="47">
        <v>4371510</v>
      </c>
      <c r="D22" s="47" t="s">
        <v>194</v>
      </c>
      <c r="E22" s="4" t="str">
        <f>_xll.BDP(AI22,"ds520")</f>
        <v>Sri Lanka Government International Bond</v>
      </c>
      <c r="F22" s="4" t="str">
        <f>_xll.BDP(AI22,"crncy")</f>
        <v>USD</v>
      </c>
      <c r="G22" s="5" t="s">
        <v>183</v>
      </c>
      <c r="H22" s="4" t="str">
        <f>IF(_xll.BDP(AI22,"RTG_MOODY")="#N/A N/A","N/A",_xll.BDP(AI22,"RTG_MOODY"))&amp;","&amp;IF(_xll.BDP(AI22,"RTG_FITCH")="#N/A N/A","N/A",_xll.BDP(AI22,"RTG_FITCH"))&amp;","&amp;IF(_xll.BDP(AI22,"RTG_SP")="#N/A N/A","N/A",_xll.BDP(AI22,"RTG_SP"))</f>
        <v>Caa1,N/A,N/A</v>
      </c>
      <c r="I22" s="6">
        <f>_xll.BDP(AI22,"cpn")/100</f>
        <v>3.1E-2</v>
      </c>
      <c r="J22" s="6">
        <f ca="1">_xll.BDP($G22&amp;" isin","YAS_BOND_YLD", "YAS_YLD_FLAG=15", "user_local_trade_date",AN22,"Yas_bond_px",$Q22)/100</f>
        <v>7.8946920000000004E-2</v>
      </c>
      <c r="K22" s="4" t="str">
        <f>_xll.BDP(AI22,"PAYMENT_RANK")</f>
        <v>Sr Unsecured</v>
      </c>
      <c r="L22" s="4" t="str">
        <f>IF((TEXT(_xll.BDP(AI22,"MATURITY"),"DD/MM/YYYY")="#N/A Field Not Applicable"),"Perp",TEXT(_xll.BDP(AI22,"MATURITY"),"DD/MM/YYYY"))</f>
        <v>15/01/2030</v>
      </c>
      <c r="M22" s="7">
        <f>(IF(_xll.BDP($AI22&amp;" ISIN","DU003")="#n/a n/a"," ",_xll.BDP($AI22&amp;" ISIN","DU003")))</f>
        <v>3.8847021983633248</v>
      </c>
      <c r="N22" s="4" t="str">
        <f>IF(_xll.BDP(AI22,"CALLABLE")="Y",_xll.BDP(AI22,"NXT_CALL_DT")," ")</f>
        <v xml:space="preserve"> </v>
      </c>
      <c r="O22" s="8">
        <v>51795</v>
      </c>
      <c r="P22" s="5">
        <v>100.0307</v>
      </c>
      <c r="Q22" s="9">
        <f>_xll.BDP(AI22,"px_bid")</f>
        <v>81.927000000000007</v>
      </c>
      <c r="R22" s="10">
        <f>IF(F22="USD",AG22,(((_xll.BDP(F22&amp;"USD CURNCY","PX_LAST")))*AG22))</f>
        <v>51810.901064999998</v>
      </c>
      <c r="S22" s="10">
        <f>IF(F22="USD",AH22,(((_xll.BDP(F22&amp;"USD CURNCY","PX_LAST")))*AH22))+AP22</f>
        <v>42906.862900000007</v>
      </c>
      <c r="T22" s="11">
        <f t="shared" si="0"/>
        <v>-9376.8114149999947</v>
      </c>
      <c r="U22" s="12">
        <f t="shared" si="1"/>
        <v>-0.18098143869831951</v>
      </c>
      <c r="V22" s="12" cm="1">
        <f t="array" ref="V22">IFERROR(_xll.BDP($G22&amp;" ISIN","CHG_PCT_1D")/100,"")</f>
        <v>-2.0209109831066559E-3</v>
      </c>
      <c r="W22" s="12" cm="1">
        <f t="array" ref="W22">IFERROR(_xll.BDP($G22&amp;" ISIN","CHG_PCT_5D")/100,"")</f>
        <v>2.8997442136128246E-2</v>
      </c>
      <c r="X22" s="12" cm="1">
        <f t="array" ref="X22">_xll.BDP($G22&amp;" ISIN","CHG_PCT_1M")/100</f>
        <v>-6.9324696429377525E-2</v>
      </c>
      <c r="Y22" s="12" cm="1">
        <f t="array" ref="Y22">_xll.BDP($G22&amp;" ISIN","CHG_PCT_3M")/100</f>
        <v>-4.8668789221114894E-2</v>
      </c>
      <c r="Z22" s="12" t="e" cm="1">
        <f t="array" ref="Z22">_xll.BDP($G22&amp;" ISIN","CHG_PCT_6M")/100</f>
        <v>#VALUE!</v>
      </c>
      <c r="AA22" s="12" cm="1">
        <f t="array" ref="AA22">_xll.BDP($G22&amp;" ISIN","CHG_PCT_YTD")/100</f>
        <v>-2.5399436374412845E-3</v>
      </c>
      <c r="AB22" s="12" t="e">
        <f t="shared" si="9"/>
        <v>#VALUE!</v>
      </c>
      <c r="AC22" s="13">
        <f t="shared" ca="1" si="2"/>
        <v>136.63521000000583</v>
      </c>
      <c r="AD22" s="4" t="str">
        <f>_xll.BDP(AI22,"DS199")</f>
        <v>Government</v>
      </c>
      <c r="AE22" s="9">
        <f>_xll.BDP(AI22,"px_ask")</f>
        <v>83.010999999999996</v>
      </c>
      <c r="AF22" s="13">
        <f>IF(F22="USD",O22,(((_xll.BDP(F22&amp;"USD CURNCY","PX_LAST")))*O22))</f>
        <v>51795</v>
      </c>
      <c r="AG22" s="10">
        <f t="shared" si="3"/>
        <v>51810.901064999998</v>
      </c>
      <c r="AH22" s="10">
        <f t="shared" si="4"/>
        <v>42434.089650000009</v>
      </c>
      <c r="AI22" s="4" t="str">
        <f t="shared" si="5"/>
        <v>XS2966241361 ISIN</v>
      </c>
      <c r="AJ22" s="4" t="e" cm="1">
        <f t="array" ref="AJ22">VLOOKUP(IF(NOT(_xll.BDP($G22&amp;" CORP",#REF!)="#N/A N/A"),(_xll.BDP($G22&amp;" CORP",#REF!)),"-"), '[1]Country Codes'!$A$2:$B$253,2,0)</f>
        <v>#REF!</v>
      </c>
      <c r="AK22" s="4" t="str" cm="1">
        <f t="array" ref="AK22">IF(OR(_xll.BDP($AI22,"EX028")= "#N/A N/A", _xll.BDP($AI22,"EX028")="#N/A FIELD NOT APPLICABLE"), " ", _xll.BDP($AI22,"EX028"))</f>
        <v>FixedIncome</v>
      </c>
      <c r="AL22" s="14" t="str">
        <f>(IF(_xll.BDP($AI22&amp;" ISIN","DZ282")="Y","Single line Bonds Cocos","Single line Bonds ex Cocos"))</f>
        <v>Single line Bonds ex Cocos</v>
      </c>
      <c r="AM22" s="7">
        <f>(IF(_xll.BDP($G22&amp;" ISIN","SP153")="#n/a n/a"," ",_xll.BDP($G22&amp;" ISIN","SP153")))</f>
        <v>476.78213016547141</v>
      </c>
      <c r="AN22" s="15">
        <f t="shared" ca="1" si="6"/>
        <v>45777</v>
      </c>
      <c r="AO22" s="10">
        <f>(((_xll.BDP(AI22,"DS032"))/360)*I22)*O22</f>
        <v>472.77325000000002</v>
      </c>
      <c r="AP22" s="10">
        <f>IF(F22="USD",AO22,(((_xll.BDP(F22&amp;"USD CURNCY","PX_LAST")))*AO22))</f>
        <v>472.77325000000002</v>
      </c>
      <c r="AQ22" s="12">
        <f>S22/$S$153</f>
        <v>0.97129287832484457</v>
      </c>
      <c r="AR22" s="10">
        <f t="shared" si="7"/>
        <v>42434.089650000009</v>
      </c>
      <c r="AS22" s="9">
        <f>IF((TEXT(_xll.BDP(AI22,"MATURITY"),"DD/MM/YYYY")="#N/A Field Not Applicable"),"Perp",_xll.BDP(AI22,"DS252"))</f>
        <v>4.7145790554414786</v>
      </c>
      <c r="AT22" s="14" t="str">
        <f>(IF(_xll.BDP($AI22&amp;" ISIN","DT247")="Y","Yes","No"))</f>
        <v>No</v>
      </c>
      <c r="AU22" s="14" t="str">
        <f>PROPER(IF(OR(_xll.BDP($AI22,"CPN_TYP")="#n/a N/A",_xll.BDP($AI22,"CPN_TYP")= "#N/A FIELD NOT APPLICABLE"), " ", _xll.BDP($AI22,"CPN_TYP")))</f>
        <v>Step Cpn</v>
      </c>
      <c r="BG22" s="14" t="str">
        <f t="shared" si="8"/>
        <v>XS2966241361</v>
      </c>
      <c r="BH22" s="18">
        <v>43644</v>
      </c>
    </row>
    <row r="23" spans="1:61" s="20" customFormat="1" ht="14.45" hidden="1" customHeight="1" x14ac:dyDescent="0.25">
      <c r="A23" s="47" t="s">
        <v>125</v>
      </c>
      <c r="B23" s="47" t="s">
        <v>156</v>
      </c>
      <c r="C23" s="47">
        <v>4371510</v>
      </c>
      <c r="D23" s="47" t="s">
        <v>194</v>
      </c>
      <c r="E23" s="4" t="str">
        <f>_xll.BDP(AI23,"ds520")</f>
        <v>Sri Lanka Government International Bond</v>
      </c>
      <c r="F23" s="4" t="str">
        <f>_xll.BDP(AI23,"crncy")</f>
        <v>USD</v>
      </c>
      <c r="G23" s="5" t="s">
        <v>184</v>
      </c>
      <c r="H23" s="4" t="str">
        <f>IF(_xll.BDP(AI23,"RTG_MOODY")="#N/A N/A","N/A",_xll.BDP(AI23,"RTG_MOODY"))&amp;","&amp;IF(_xll.BDP(AI23,"RTG_FITCH")="#N/A N/A","N/A",_xll.BDP(AI23,"RTG_FITCH"))&amp;","&amp;IF(_xll.BDP(AI23,"RTG_SP")="#N/A N/A","N/A",_xll.BDP(AI23,"RTG_SP"))</f>
        <v>Caa1,N/A,N/A</v>
      </c>
      <c r="I23" s="6">
        <f>_xll.BDP(AI23,"cpn")/100</f>
        <v>3.3500000000000002E-2</v>
      </c>
      <c r="J23" s="6">
        <f ca="1">_xll.BDP($G23&amp;" isin","YAS_BOND_YLD", "YAS_YLD_FLAG=15", "user_local_trade_date",AN23,"Yas_bond_px",$Q23)/100</f>
        <v>8.7944960000000003E-2</v>
      </c>
      <c r="K23" s="4" t="str">
        <f>_xll.BDP(AI23,"PAYMENT_RANK")</f>
        <v>Sr Unsecured</v>
      </c>
      <c r="L23" s="4" t="str">
        <f>IF((TEXT(_xll.BDP(AI23,"MATURITY"),"DD/MM/YYYY")="#N/A Field Not Applicable"),"Perp",TEXT(_xll.BDP(AI23,"MATURITY"),"DD/MM/YYYY"))</f>
        <v>15/03/2033</v>
      </c>
      <c r="M23" s="7">
        <f>(IF(_xll.BDP($AI23&amp;" ISIN","DU003")="#n/a n/a"," ",_xll.BDP($AI23&amp;" ISIN","DU003")))</f>
        <v>5.9535158114863567</v>
      </c>
      <c r="N23" s="4" t="str">
        <f>IF(_xll.BDP(AI23,"CALLABLE")="Y",_xll.BDP(AI23,"NXT_CALL_DT")," ")</f>
        <v xml:space="preserve"> </v>
      </c>
      <c r="O23" s="8">
        <v>101595</v>
      </c>
      <c r="P23" s="5">
        <v>100.0307</v>
      </c>
      <c r="Q23" s="9">
        <f>_xll.BDP(AI23,"px_bid")</f>
        <v>71.715999999999994</v>
      </c>
      <c r="R23" s="10">
        <f>IF(F23="USD",AG23,(((_xll.BDP(F23&amp;"USD CURNCY","PX_LAST")))*AG23))</f>
        <v>101626.189665</v>
      </c>
      <c r="S23" s="10">
        <f>IF(F23="USD",AH23,(((_xll.BDP(F23&amp;"USD CURNCY","PX_LAST")))*AH23))+AP23</f>
        <v>73294.753241666651</v>
      </c>
      <c r="T23" s="11">
        <f t="shared" si="0"/>
        <v>-28766.319465</v>
      </c>
      <c r="U23" s="12">
        <f t="shared" si="1"/>
        <v>-0.28306010054913144</v>
      </c>
      <c r="V23" s="12" cm="1">
        <f t="array" ref="V23">IFERROR(_xll.BDP($G23&amp;" ISIN","CHG_PCT_1D")/100,"")</f>
        <v>-8.1300813008129899E-3</v>
      </c>
      <c r="W23" s="12" cm="1">
        <f t="array" ref="W23">IFERROR(_xll.BDP($G23&amp;" ISIN","CHG_PCT_5D")/100,"")</f>
        <v>2.5457540003691648E-2</v>
      </c>
      <c r="X23" s="12" cm="1">
        <f t="array" ref="X23">_xll.BDP($G23&amp;" ISIN","CHG_PCT_1M")/100</f>
        <v>-8.4183964596832445E-2</v>
      </c>
      <c r="Y23" s="12" cm="1">
        <f t="array" ref="Y23">_xll.BDP($G23&amp;" ISIN","CHG_PCT_3M")/100</f>
        <v>-8.1213108080602489E-2</v>
      </c>
      <c r="Z23" s="12" t="e" cm="1">
        <f t="array" ref="Z23">_xll.BDP($G23&amp;" ISIN","CHG_PCT_6M")/100</f>
        <v>#VALUE!</v>
      </c>
      <c r="AA23" s="12" cm="1">
        <f t="array" ref="AA23">_xll.BDP($G23&amp;" ISIN","CHG_PCT_YTD")/100</f>
        <v>-4.9171263444753081E-2</v>
      </c>
      <c r="AB23" s="12" t="e">
        <f t="shared" si="9"/>
        <v>#VALUE!</v>
      </c>
      <c r="AC23" s="13">
        <f t="shared" ca="1" si="2"/>
        <v>-8600.9819025000033</v>
      </c>
      <c r="AD23" s="4" t="str">
        <f>_xll.BDP(AI23,"DS199")</f>
        <v>Government</v>
      </c>
      <c r="AE23" s="9">
        <f>_xll.BDP(AI23,"px_ask")</f>
        <v>72.730999999999995</v>
      </c>
      <c r="AF23" s="13">
        <f>IF(F23="USD",O23,(((_xll.BDP(F23&amp;"USD CURNCY","PX_LAST")))*O23))</f>
        <v>101595</v>
      </c>
      <c r="AG23" s="10">
        <f t="shared" si="3"/>
        <v>101626.189665</v>
      </c>
      <c r="AH23" s="10">
        <f t="shared" si="4"/>
        <v>72859.87019999999</v>
      </c>
      <c r="AI23" s="4" t="str">
        <f t="shared" si="5"/>
        <v>XS2966241445 ISIN</v>
      </c>
      <c r="AJ23" s="4" t="e" cm="1">
        <f t="array" ref="AJ23">VLOOKUP(IF(NOT(_xll.BDP($G23&amp;" CORP",#REF!)="#N/A N/A"),(_xll.BDP($G23&amp;" CORP",#REF!)),"-"), '[1]Country Codes'!$A$2:$B$253,2,0)</f>
        <v>#REF!</v>
      </c>
      <c r="AK23" s="4" t="str" cm="1">
        <f t="array" ref="AK23">IF(OR(_xll.BDP($AI23,"EX028")= "#N/A N/A", _xll.BDP($AI23,"EX028")="#N/A FIELD NOT APPLICABLE"), " ", _xll.BDP($AI23,"EX028"))</f>
        <v>FixedIncome</v>
      </c>
      <c r="AL23" s="14" t="str">
        <f>(IF(_xll.BDP($AI23&amp;" ISIN","DZ282")="Y","Single line Bonds Cocos","Single line Bonds ex Cocos"))</f>
        <v>Single line Bonds ex Cocos</v>
      </c>
      <c r="AM23" s="7">
        <f>(IF(_xll.BDP($G23&amp;" ISIN","SP153")="#n/a n/a"," ",_xll.BDP($G23&amp;" ISIN","SP153")))</f>
        <v>553.56291032281035</v>
      </c>
      <c r="AN23" s="15">
        <f t="shared" ca="1" si="6"/>
        <v>45777</v>
      </c>
      <c r="AO23" s="10">
        <f>(((_xll.BDP(AI23,"DS032"))/360)*I23)*O23</f>
        <v>434.88304166666666</v>
      </c>
      <c r="AP23" s="10">
        <f>IF(F23="USD",AO23,(((_xll.BDP(F23&amp;"USD CURNCY","PX_LAST")))*AO23))</f>
        <v>434.88304166666666</v>
      </c>
      <c r="AQ23" s="12">
        <f>S23/$S$153</f>
        <v>1.6591907921146949</v>
      </c>
      <c r="AR23" s="10">
        <f t="shared" si="7"/>
        <v>72859.87019999999</v>
      </c>
      <c r="AS23" s="9">
        <f>IF((TEXT(_xll.BDP(AI23,"MATURITY"),"DD/MM/YYYY")="#N/A Field Not Applicable"),"Perp",_xll.BDP(AI23,"DS252"))</f>
        <v>7.8767967145790552</v>
      </c>
      <c r="AT23" s="14" t="str">
        <f>(IF(_xll.BDP($AI23&amp;" ISIN","DT247")="Y","Yes","No"))</f>
        <v>No</v>
      </c>
      <c r="AU23" s="14" t="str">
        <f>PROPER(IF(OR(_xll.BDP($AI23,"CPN_TYP")="#n/a N/A",_xll.BDP($AI23,"CPN_TYP")= "#N/A FIELD NOT APPLICABLE"), " ", _xll.BDP($AI23,"CPN_TYP")))</f>
        <v>Step Cpn</v>
      </c>
      <c r="BG23" s="14" t="str">
        <f t="shared" si="8"/>
        <v>XS2966241445</v>
      </c>
      <c r="BH23" s="18">
        <v>43644</v>
      </c>
    </row>
    <row r="24" spans="1:61" s="20" customFormat="1" ht="14.45" hidden="1" customHeight="1" x14ac:dyDescent="0.25">
      <c r="A24" s="47" t="s">
        <v>125</v>
      </c>
      <c r="B24" s="47" t="s">
        <v>156</v>
      </c>
      <c r="C24" s="47">
        <v>4371510</v>
      </c>
      <c r="D24" s="47" t="s">
        <v>194</v>
      </c>
      <c r="E24" s="4" t="str">
        <f>_xll.BDP(AI24,"ds520")</f>
        <v>Sri Lanka Government International Bond</v>
      </c>
      <c r="F24" s="4" t="str">
        <f>_xll.BDP(AI24,"crncy")</f>
        <v>USD</v>
      </c>
      <c r="G24" s="5" t="s">
        <v>185</v>
      </c>
      <c r="H24" s="4" t="str">
        <f>IF(_xll.BDP(AI24,"RTG_MOODY")="#N/A N/A","N/A",_xll.BDP(AI24,"RTG_MOODY"))&amp;","&amp;IF(_xll.BDP(AI24,"RTG_FITCH")="#N/A N/A","N/A",_xll.BDP(AI24,"RTG_FITCH"))&amp;","&amp;IF(_xll.BDP(AI24,"RTG_SP")="#N/A N/A","N/A",_xll.BDP(AI24,"RTG_SP"))</f>
        <v>Caa1,N/A,N/A</v>
      </c>
      <c r="I24" s="6">
        <f>_xll.BDP(AI24,"cpn")/100</f>
        <v>3.6000000000000004E-2</v>
      </c>
      <c r="J24" s="6">
        <f ca="1">_xll.BDP($G24&amp;" isin","YAS_BOND_YLD", "YAS_YLD_FLAG=15", "user_local_trade_date",AN24,"Yas_bond_px",$Q24)/100</f>
        <v>9.4529859999999993E-2</v>
      </c>
      <c r="K24" s="4" t="str">
        <f>_xll.BDP(AI24,"PAYMENT_RANK")</f>
        <v>Sr Unsecured</v>
      </c>
      <c r="L24" s="4" t="str">
        <f>IF((TEXT(_xll.BDP(AI24,"MATURITY"),"DD/MM/YYYY")="#N/A Field Not Applicable"),"Perp",TEXT(_xll.BDP(AI24,"MATURITY"),"DD/MM/YYYY"))</f>
        <v>15/05/2036</v>
      </c>
      <c r="M24" s="7">
        <f>(IF(_xll.BDP($AI24&amp;" ISIN","DU003")="#n/a n/a"," ",_xll.BDP($AI24&amp;" ISIN","DU003")))</f>
        <v>8.4304854465692127</v>
      </c>
      <c r="N24" s="4" t="str">
        <f>IF(_xll.BDP(AI24,"CALLABLE")="Y",_xll.BDP(AI24,"NXT_CALL_DT")," ")</f>
        <v xml:space="preserve"> </v>
      </c>
      <c r="O24" s="8">
        <v>47610</v>
      </c>
      <c r="P24" s="5">
        <v>100.0307</v>
      </c>
      <c r="Q24" s="9">
        <f>_xll.BDP(AI24,"px_bid")</f>
        <v>69.790999999999997</v>
      </c>
      <c r="R24" s="10">
        <f>IF(F24="USD",AG24,(((_xll.BDP(F24&amp;"USD CURNCY","PX_LAST")))*AG24))</f>
        <v>47624.616269999991</v>
      </c>
      <c r="S24" s="10">
        <f>IF(F24="USD",AH24,(((_xll.BDP(F24&amp;"USD CURNCY","PX_LAST")))*AH24))+AP24</f>
        <v>34017.821100000001</v>
      </c>
      <c r="T24" s="11">
        <f t="shared" si="0"/>
        <v>-14397.121169999997</v>
      </c>
      <c r="U24" s="12">
        <f t="shared" si="1"/>
        <v>-0.30230419261286784</v>
      </c>
      <c r="V24" s="12" cm="1">
        <f t="array" ref="V24">IFERROR(_xll.BDP($G24&amp;" ISIN","CHG_PCT_1D")/100,"")</f>
        <v>-1.8555981862574095E-2</v>
      </c>
      <c r="W24" s="12" cm="1">
        <f t="array" ref="W24">IFERROR(_xll.BDP($G24&amp;" ISIN","CHG_PCT_5D")/100,"")</f>
        <v>1.5870952834820838E-2</v>
      </c>
      <c r="X24" s="12" cm="1">
        <f t="array" ref="X24">_xll.BDP($G24&amp;" ISIN","CHG_PCT_1M")/100</f>
        <v>-0.1047179056418871</v>
      </c>
      <c r="Y24" s="12" cm="1">
        <f t="array" ref="Y24">_xll.BDP($G24&amp;" ISIN","CHG_PCT_3M")/100</f>
        <v>-0.12587760173967066</v>
      </c>
      <c r="Z24" s="12" t="e" cm="1">
        <f t="array" ref="Z24">_xll.BDP($G24&amp;" ISIN","CHG_PCT_6M")/100</f>
        <v>#VALUE!</v>
      </c>
      <c r="AA24" s="12" cm="1">
        <f t="array" ref="AA24">_xll.BDP($G24&amp;" ISIN","CHG_PCT_YTD")/100</f>
        <v>-7.4018007582139903E-2</v>
      </c>
      <c r="AB24" s="12" t="e">
        <f t="shared" si="9"/>
        <v>#VALUE!</v>
      </c>
      <c r="AC24" s="13">
        <f t="shared" ca="1" si="2"/>
        <v>-4241.908169999997</v>
      </c>
      <c r="AD24" s="4" t="str">
        <f>_xll.BDP(AI24,"DS199")</f>
        <v>Government</v>
      </c>
      <c r="AE24" s="9">
        <f>_xll.BDP(AI24,"px_ask")</f>
        <v>70.899000000000001</v>
      </c>
      <c r="AF24" s="13">
        <f>IF(F24="USD",O24,(((_xll.BDP(F24&amp;"USD CURNCY","PX_LAST")))*O24))</f>
        <v>47610</v>
      </c>
      <c r="AG24" s="10">
        <f t="shared" si="3"/>
        <v>47624.616269999991</v>
      </c>
      <c r="AH24" s="10">
        <f t="shared" si="4"/>
        <v>33227.4951</v>
      </c>
      <c r="AI24" s="4" t="str">
        <f t="shared" si="5"/>
        <v>XS2966241957 ISIN</v>
      </c>
      <c r="AJ24" s="4" t="e" cm="1">
        <f t="array" ref="AJ24">VLOOKUP(IF(NOT(_xll.BDP($G24&amp;" CORP",#REF!)="#N/A N/A"),(_xll.BDP($G24&amp;" CORP",#REF!)),"-"), '[1]Country Codes'!$A$2:$B$253,2,0)</f>
        <v>#REF!</v>
      </c>
      <c r="AK24" s="4" t="str" cm="1">
        <f t="array" ref="AK24">IF(OR(_xll.BDP($AI24,"EX028")= "#N/A N/A", _xll.BDP($AI24,"EX028")="#N/A FIELD NOT APPLICABLE"), " ", _xll.BDP($AI24,"EX028"))</f>
        <v>FixedIncome</v>
      </c>
      <c r="AL24" s="14" t="str">
        <f>(IF(_xll.BDP($AI24&amp;" ISIN","DZ282")="Y","Single line Bonds Cocos","Single line Bonds ex Cocos"))</f>
        <v>Single line Bonds ex Cocos</v>
      </c>
      <c r="AM24" s="7">
        <f>(IF(_xll.BDP($G24&amp;" ISIN","SP153")="#n/a n/a"," ",_xll.BDP($G24&amp;" ISIN","SP153")))</f>
        <v>558.97189703216588</v>
      </c>
      <c r="AN24" s="15">
        <f t="shared" ca="1" si="6"/>
        <v>45777</v>
      </c>
      <c r="AO24" s="10">
        <f>(((_xll.BDP(AI24,"DS032"))/360)*I24)*O24</f>
        <v>790.32600000000014</v>
      </c>
      <c r="AP24" s="10">
        <f>IF(F24="USD",AO24,(((_xll.BDP(F24&amp;"USD CURNCY","PX_LAST")))*AO24))</f>
        <v>790.32600000000014</v>
      </c>
      <c r="AQ24" s="12">
        <f>S24/$S$154</f>
        <v>0.24947626421666991</v>
      </c>
      <c r="AR24" s="10">
        <f t="shared" si="7"/>
        <v>33227.4951</v>
      </c>
      <c r="AS24" s="9">
        <f>IF((TEXT(_xll.BDP(AI24,"MATURITY"),"DD/MM/YYYY")="#N/A Field Not Applicable"),"Perp",_xll.BDP(AI24,"DS252"))</f>
        <v>11.044490075290897</v>
      </c>
      <c r="AT24" s="14" t="str">
        <f>(IF(_xll.BDP($AI24&amp;" ISIN","DT247")="Y","Yes","No"))</f>
        <v>No</v>
      </c>
      <c r="AU24" s="14" t="str">
        <f>PROPER(IF(OR(_xll.BDP($AI24,"CPN_TYP")="#n/a N/A",_xll.BDP($AI24,"CPN_TYP")= "#N/A FIELD NOT APPLICABLE"), " ", _xll.BDP($AI24,"CPN_TYP")))</f>
        <v>Step Cpn</v>
      </c>
      <c r="BG24" s="14" t="str">
        <f t="shared" si="8"/>
        <v>XS2966241957</v>
      </c>
      <c r="BH24" s="18">
        <v>43644</v>
      </c>
    </row>
    <row r="25" spans="1:61" s="20" customFormat="1" ht="14.45" hidden="1" customHeight="1" x14ac:dyDescent="0.25">
      <c r="A25" s="47" t="s">
        <v>125</v>
      </c>
      <c r="B25" s="47" t="s">
        <v>156</v>
      </c>
      <c r="C25" s="47">
        <v>4371510</v>
      </c>
      <c r="D25" s="47" t="s">
        <v>194</v>
      </c>
      <c r="E25" s="4" t="str">
        <f>_xll.BDP(AI25,"ds520")</f>
        <v>Sri Lanka Government International Bond</v>
      </c>
      <c r="F25" s="4" t="str">
        <f>_xll.BDP(AI25,"crncy")</f>
        <v>USD</v>
      </c>
      <c r="G25" s="5" t="s">
        <v>186</v>
      </c>
      <c r="H25" s="4" t="str">
        <f>IF(_xll.BDP(AI25,"RTG_MOODY")="#N/A N/A","N/A",_xll.BDP(AI25,"RTG_MOODY"))&amp;","&amp;IF(_xll.BDP(AI25,"RTG_FITCH")="#N/A N/A","N/A",_xll.BDP(AI25,"RTG_FITCH"))&amp;","&amp;IF(_xll.BDP(AI25,"RTG_SP")="#N/A N/A","N/A",_xll.BDP(AI25,"RTG_SP"))</f>
        <v>Caa1,N/A,N/A</v>
      </c>
      <c r="I25" s="6">
        <f>_xll.BDP(AI25,"cpn")/100</f>
        <v>3.6000000000000004E-2</v>
      </c>
      <c r="J25" s="6">
        <f ca="1">_xll.BDP($G25&amp;" isin","YAS_BOND_YLD", "YAS_YLD_FLAG=15", "user_local_trade_date",AN25,"Yas_bond_px",$Q25)/100</f>
        <v>9.5487940000000007E-2</v>
      </c>
      <c r="K25" s="4" t="str">
        <f>_xll.BDP(AI25,"PAYMENT_RANK")</f>
        <v>Sr Unsecured</v>
      </c>
      <c r="L25" s="4" t="str">
        <f>IF((TEXT(_xll.BDP(AI25,"MATURITY"),"DD/MM/YYYY")="#N/A Field Not Applicable"),"Perp",TEXT(_xll.BDP(AI25,"MATURITY"),"DD/MM/YYYY"))</f>
        <v>15/02/2038</v>
      </c>
      <c r="M25" s="7">
        <f>(IF(_xll.BDP($AI25&amp;" ISIN","DU003")="#n/a n/a"," ",_xll.BDP($AI25&amp;" ISIN","DU003")))</f>
        <v>9.2197645226999541</v>
      </c>
      <c r="N25" s="4" t="str">
        <f>IF(_xll.BDP(AI25,"CALLABLE")="Y",_xll.BDP(AI25,"NXT_CALL_DT")," ")</f>
        <v xml:space="preserve"> </v>
      </c>
      <c r="O25" s="8">
        <v>95260</v>
      </c>
      <c r="P25" s="5">
        <v>100.0307</v>
      </c>
      <c r="Q25" s="9">
        <f>_xll.BDP(AI25,"px_bid")</f>
        <v>70.480999999999995</v>
      </c>
      <c r="R25" s="10">
        <f>IF(F25="USD",AG25,(((_xll.BDP(F25&amp;"USD CURNCY","PX_LAST")))*AG25))</f>
        <v>95289.244819999993</v>
      </c>
      <c r="S25" s="10">
        <f>IF(F25="USD",AH25,(((_xll.BDP(F25&amp;"USD CURNCY","PX_LAST")))*AH25))+AP25</f>
        <v>67864.176599999992</v>
      </c>
      <c r="T25" s="11">
        <f t="shared" si="0"/>
        <v>-28149.044220000003</v>
      </c>
      <c r="U25" s="12">
        <f t="shared" si="1"/>
        <v>-0.29540631026274938</v>
      </c>
      <c r="V25" s="12" cm="1">
        <f t="array" ref="V25">IFERROR(_xll.BDP($G25&amp;" ISIN","CHG_PCT_1D")/100,"")</f>
        <v>-1.6858364821658284E-2</v>
      </c>
      <c r="W25" s="12" cm="1">
        <f t="array" ref="W25">IFERROR(_xll.BDP($G25&amp;" ISIN","CHG_PCT_5D")/100,"")</f>
        <v>1.754863478784071E-2</v>
      </c>
      <c r="X25" s="12" cm="1">
        <f t="array" ref="X25">_xll.BDP($G25&amp;" ISIN","CHG_PCT_1M")/100</f>
        <v>-0.10258872282093706</v>
      </c>
      <c r="Y25" s="12" cm="1">
        <f t="array" ref="Y25">_xll.BDP($G25&amp;" ISIN","CHG_PCT_3M")/100</f>
        <v>-0.12966071581733293</v>
      </c>
      <c r="Z25" s="12" t="e" cm="1">
        <f t="array" ref="Z25">_xll.BDP($G25&amp;" ISIN","CHG_PCT_6M")/100</f>
        <v>#VALUE!</v>
      </c>
      <c r="AA25" s="12" cm="1">
        <f t="array" ref="AA25">_xll.BDP($G25&amp;" ISIN","CHG_PCT_YTD")/100</f>
        <v>-6.5332385915048016E-2</v>
      </c>
      <c r="AB25" s="12" t="e">
        <f t="shared" si="9"/>
        <v>#VALUE!</v>
      </c>
      <c r="AC25" s="13">
        <f t="shared" ca="1" si="2"/>
        <v>-7830.0862199999974</v>
      </c>
      <c r="AD25" s="4" t="str">
        <f>_xll.BDP(AI25,"DS199")</f>
        <v>Government</v>
      </c>
      <c r="AE25" s="9">
        <f>_xll.BDP(AI25,"px_ask")</f>
        <v>71.581000000000003</v>
      </c>
      <c r="AF25" s="13">
        <f>IF(F25="USD",O25,(((_xll.BDP(F25&amp;"USD CURNCY","PX_LAST")))*O25))</f>
        <v>95260</v>
      </c>
      <c r="AG25" s="10">
        <f t="shared" si="3"/>
        <v>95289.244819999993</v>
      </c>
      <c r="AH25" s="10">
        <f t="shared" si="4"/>
        <v>67140.200599999996</v>
      </c>
      <c r="AI25" s="4" t="str">
        <f t="shared" si="5"/>
        <v>XS2966242096 ISIN</v>
      </c>
      <c r="AJ25" s="4" t="e" cm="1">
        <f t="array" ref="AJ25">VLOOKUP(IF(NOT(_xll.BDP($G25&amp;" CORP",#REF!)="#N/A N/A"),(_xll.BDP($G25&amp;" CORP",#REF!)),"-"), '[1]Country Codes'!$A$2:$B$253,2,0)</f>
        <v>#REF!</v>
      </c>
      <c r="AK25" s="4" t="str" cm="1">
        <f t="array" ref="AK25">IF(OR(_xll.BDP($AI25,"EX028")= "#N/A N/A", _xll.BDP($AI25,"EX028")="#N/A FIELD NOT APPLICABLE"), " ", _xll.BDP($AI25,"EX028"))</f>
        <v>FixedIncome</v>
      </c>
      <c r="AL25" s="14" t="str">
        <f>(IF(_xll.BDP($AI25&amp;" ISIN","DZ282")="Y","Single line Bonds Cocos","Single line Bonds ex Cocos"))</f>
        <v>Single line Bonds ex Cocos</v>
      </c>
      <c r="AM25" s="7">
        <f>(IF(_xll.BDP($G25&amp;" ISIN","SP153")="#n/a n/a"," ",_xll.BDP($G25&amp;" ISIN","SP153")))</f>
        <v>565.05693136161756</v>
      </c>
      <c r="AN25" s="15">
        <f t="shared" ca="1" si="6"/>
        <v>45777</v>
      </c>
      <c r="AO25" s="10">
        <f>(((_xll.BDP(AI25,"DS032"))/360)*I25)*O25</f>
        <v>723.97600000000011</v>
      </c>
      <c r="AP25" s="10">
        <f>IF(F25="USD",AO25,(((_xll.BDP(F25&amp;"USD CURNCY","PX_LAST")))*AO25))</f>
        <v>723.97600000000011</v>
      </c>
      <c r="AQ25" s="12">
        <f>S25/$S$154</f>
        <v>0.49769505232386402</v>
      </c>
      <c r="AR25" s="10">
        <f t="shared" si="7"/>
        <v>67140.200599999996</v>
      </c>
      <c r="AS25" s="9">
        <f>IF((TEXT(_xll.BDP(AI25,"MATURITY"),"DD/MM/YYYY")="#N/A Field Not Applicable"),"Perp",_xll.BDP(AI25,"DS252"))</f>
        <v>12.799452429842573</v>
      </c>
      <c r="AT25" s="14" t="str">
        <f>(IF(_xll.BDP($AI25&amp;" ISIN","DT247")="Y","Yes","No"))</f>
        <v>No</v>
      </c>
      <c r="AU25" s="14" t="str">
        <f>PROPER(IF(OR(_xll.BDP($AI25,"CPN_TYP")="#n/a N/A",_xll.BDP($AI25,"CPN_TYP")= "#N/A FIELD NOT APPLICABLE"), " ", _xll.BDP($AI25,"CPN_TYP")))</f>
        <v>Step Cpn</v>
      </c>
      <c r="BG25" s="14" t="str">
        <f t="shared" si="8"/>
        <v>XS2966242096</v>
      </c>
      <c r="BH25" s="18">
        <v>43644</v>
      </c>
    </row>
    <row r="26" spans="1:61" s="20" customFormat="1" ht="14.45" hidden="1" customHeight="1" x14ac:dyDescent="0.25">
      <c r="A26" s="47" t="s">
        <v>125</v>
      </c>
      <c r="B26" s="47" t="s">
        <v>156</v>
      </c>
      <c r="C26" s="47">
        <v>4371510</v>
      </c>
      <c r="D26" s="47" t="s">
        <v>194</v>
      </c>
      <c r="E26" s="4" t="str">
        <f>_xll.BDP(AI26,"ds520")</f>
        <v>Turkiye Vakiflar Bankasi TAO</v>
      </c>
      <c r="F26" s="4" t="str">
        <f>_xll.BDP(AI26,"crncy")</f>
        <v>USD</v>
      </c>
      <c r="G26" s="5" t="s">
        <v>172</v>
      </c>
      <c r="H26" s="4" t="str">
        <f>IF(_xll.BDP(AI26,"RTG_MOODY")="#N/A N/A","N/A",_xll.BDP(AI26,"RTG_MOODY"))&amp;","&amp;IF(_xll.BDP(AI26,"RTG_FITCH")="#N/A N/A","N/A",_xll.BDP(AI26,"RTG_FITCH"))&amp;","&amp;IF(_xll.BDP(AI26,"RTG_SP")="#N/A N/A","N/A",_xll.BDP(AI26,"RTG_SP"))</f>
        <v>N/A,B+,N/A</v>
      </c>
      <c r="I26" s="6">
        <f>_xll.BDP(AI26,"cpn")/100</f>
        <v>6.8750000000000006E-2</v>
      </c>
      <c r="J26" s="6">
        <f ca="1">_xll.BDP($G26&amp;" isin","YAS_BOND_YLD", "YAS_YLD_FLAG=15", "user_local_trade_date",AN26,"Yas_bond_px",$Q26)/100</f>
        <v>7.5881799999999999E-2</v>
      </c>
      <c r="K26" s="4" t="str">
        <f>_xll.BDP(AI26,"PAYMENT_RANK")</f>
        <v>Sr Unsecured</v>
      </c>
      <c r="L26" s="4" t="str">
        <f>IF((TEXT(_xll.BDP(AI26,"MATURITY"),"DD/MM/YYYY")="#N/A Field Not Applicable"),"Perp",TEXT(_xll.BDP(AI26,"MATURITY"),"DD/MM/YYYY"))</f>
        <v>07/01/2030</v>
      </c>
      <c r="M26" s="7">
        <f>(IF(_xll.BDP($AI26&amp;" ISIN","DU003")="#n/a n/a"," ",_xll.BDP($AI26&amp;" ISIN","DU003")))</f>
        <v>3.9864057648739997</v>
      </c>
      <c r="N26" s="4" t="str">
        <f>IF(_xll.BDP(AI26,"CALLABLE")="Y",_xll.BDP(AI26,"NXT_CALL_DT")," ")</f>
        <v xml:space="preserve"> </v>
      </c>
      <c r="O26" s="8">
        <v>1000000</v>
      </c>
      <c r="P26" s="5">
        <v>99.698999999999998</v>
      </c>
      <c r="Q26" s="9">
        <f>_xll.BDP(AI26,"px_bid")</f>
        <v>97.218999999999994</v>
      </c>
      <c r="R26" s="10">
        <f>IF(F26="USD",AG26,(((_xll.BDP(F26&amp;"USD CURNCY","PX_LAST")))*AG26))</f>
        <v>996990</v>
      </c>
      <c r="S26" s="10">
        <f>IF(F26="USD",AH26,(((_xll.BDP(F26&amp;"USD CURNCY","PX_LAST")))*AH26))+AP26</f>
        <v>993960.83333333337</v>
      </c>
      <c r="T26" s="11">
        <f t="shared" si="0"/>
        <v>-24800.00000000004</v>
      </c>
      <c r="U26" s="12">
        <f t="shared" si="1"/>
        <v>-2.4874873368840249E-2</v>
      </c>
      <c r="V26" s="12" cm="1">
        <f t="array" ref="V26">IFERROR(_xll.BDP($G26&amp;" ISIN","CHG_PCT_1D")/100,"")</f>
        <v>-8.6165659002870843E-4</v>
      </c>
      <c r="W26" s="12" cm="1">
        <f t="array" ref="W26">IFERROR(_xll.BDP($G26&amp;" ISIN","CHG_PCT_5D")/100,"")</f>
        <v>3.9797284871260297E-3</v>
      </c>
      <c r="X26" s="12" cm="1">
        <f t="array" ref="X26">_xll.BDP($G26&amp;" ISIN","CHG_PCT_1M")/100</f>
        <v>-1.1251489908075511E-3</v>
      </c>
      <c r="Y26" s="12" cm="1">
        <f t="array" ref="Y26">_xll.BDP($G26&amp;" ISIN","CHG_PCT_3M")/100</f>
        <v>-1.3988608845379733E-2</v>
      </c>
      <c r="Z26" s="12" cm="1">
        <f t="array" ref="Z26">_xll.BDP($G26&amp;" ISIN","CHG_PCT_6M")/100</f>
        <v>-1.8426331522534652E-2</v>
      </c>
      <c r="AA26" s="12" cm="1">
        <f t="array" ref="AA26">_xll.BDP($G26&amp;" ISIN","CHG_PCT_YTD")/100</f>
        <v>-1.5302363336309112E-2</v>
      </c>
      <c r="AB26" s="12" t="e">
        <f t="shared" si="9"/>
        <v>#VALUE!</v>
      </c>
      <c r="AC26" s="13">
        <f t="shared" ca="1" si="2"/>
        <v>14349.305555555515</v>
      </c>
      <c r="AD26" s="4" t="str">
        <f>_xll.BDP(AI26,"DS199")</f>
        <v>Financial</v>
      </c>
      <c r="AE26" s="9">
        <f>_xll.BDP(AI26,"px_ask")</f>
        <v>97.406000000000006</v>
      </c>
      <c r="AF26" s="13">
        <f>IF(F26="USD",O26,(((_xll.BDP(F26&amp;"USD CURNCY","PX_LAST")))*O26))</f>
        <v>1000000</v>
      </c>
      <c r="AG26" s="10">
        <f t="shared" si="3"/>
        <v>996990</v>
      </c>
      <c r="AH26" s="10">
        <f t="shared" si="4"/>
        <v>972190</v>
      </c>
      <c r="AI26" s="4" t="str">
        <f t="shared" si="5"/>
        <v>XS2913966318 ISIN</v>
      </c>
      <c r="AJ26" s="4" t="e" cm="1">
        <f t="array" ref="AJ26">VLOOKUP(IF(NOT(_xll.BDP($G26&amp;" CORP",#REF!)="#N/A N/A"),(_xll.BDP($G26&amp;" CORP",#REF!)),"-"), '[1]Country Codes'!$A$2:$B$253,2,0)</f>
        <v>#REF!</v>
      </c>
      <c r="AK26" s="4" t="str" cm="1">
        <f t="array" ref="AK26">IF(OR(_xll.BDP($AI26,"EX028")= "#N/A N/A", _xll.BDP($AI26,"EX028")="#N/A FIELD NOT APPLICABLE"), " ", _xll.BDP($AI26,"EX028"))</f>
        <v>FixedIncome</v>
      </c>
      <c r="AL26" s="14" t="str">
        <f>(IF(_xll.BDP($AI26&amp;" ISIN","DZ282")="Y","Single line Bonds Cocos","Single line Bonds ex Cocos"))</f>
        <v>Single line Bonds ex Cocos</v>
      </c>
      <c r="AM26" s="7">
        <f>(IF(_xll.BDP($G26&amp;" ISIN","SP153")="#n/a n/a"," ",_xll.BDP($G26&amp;" ISIN","SP153")))</f>
        <v>410.14217840841576</v>
      </c>
      <c r="AN26" s="15">
        <f t="shared" ca="1" si="6"/>
        <v>45777</v>
      </c>
      <c r="AO26" s="10">
        <f>(((_xll.BDP(AI26,"DS032"))/360)*I26)*O26</f>
        <v>21770.833333333332</v>
      </c>
      <c r="AP26" s="10">
        <f>IF(F26="USD",AO26,(((_xll.BDP(F26&amp;"USD CURNCY","PX_LAST")))*AO26))</f>
        <v>21770.833333333332</v>
      </c>
      <c r="AQ26" s="12">
        <f>S26/$S$159</f>
        <v>1.0928416296955805</v>
      </c>
      <c r="AR26" s="10">
        <f t="shared" si="7"/>
        <v>972190</v>
      </c>
      <c r="AS26" s="9">
        <f>IF((TEXT(_xll.BDP(AI26,"MATURITY"),"DD/MM/YYYY")="#N/A Field Not Applicable"),"Perp",_xll.BDP(AI26,"DS252"))</f>
        <v>4.6926762491444221</v>
      </c>
      <c r="AT26" s="14" t="str">
        <f>(IF(_xll.BDP($AI26&amp;" ISIN","DT247")="Y","Yes","No"))</f>
        <v>No</v>
      </c>
      <c r="AU26" s="14" t="str">
        <f>PROPER(IF(OR(_xll.BDP($AI26,"CPN_TYP")="#n/a N/A",_xll.BDP($AI26,"CPN_TYP")= "#N/A FIELD NOT APPLICABLE"), " ", _xll.BDP($AI26,"CPN_TYP")))</f>
        <v>Fixed</v>
      </c>
      <c r="BG26" s="14" t="str">
        <f t="shared" si="8"/>
        <v>XS2913966318</v>
      </c>
      <c r="BH26" s="18">
        <v>45572</v>
      </c>
    </row>
    <row r="27" spans="1:61" s="20" customFormat="1" ht="14.45" hidden="1" customHeight="1" x14ac:dyDescent="0.25">
      <c r="A27" s="47" t="s">
        <v>125</v>
      </c>
      <c r="B27" s="47" t="s">
        <v>156</v>
      </c>
      <c r="C27" s="47">
        <v>4371510</v>
      </c>
      <c r="D27" s="47" t="s">
        <v>194</v>
      </c>
      <c r="E27" s="4" t="str">
        <f>_xll.BDP(AI27,"ds520")</f>
        <v>TVF Varlik Kiralama AS</v>
      </c>
      <c r="F27" s="4" t="str">
        <f>_xll.BDP(AI27,"crncy")</f>
        <v>USD</v>
      </c>
      <c r="G27" s="5" t="s">
        <v>103</v>
      </c>
      <c r="H27" s="4" t="str">
        <f>IF(_xll.BDP(AI27,"RTG_MOODY")="#N/A N/A","N/A",_xll.BDP(AI27,"RTG_MOODY"))&amp;","&amp;IF(_xll.BDP(AI27,"RTG_FITCH")="#N/A N/A","N/A",_xll.BDP(AI27,"RTG_FITCH"))&amp;","&amp;IF(_xll.BDP(AI27,"RTG_SP")="#N/A N/A","N/A",_xll.BDP(AI27,"RTG_SP"))</f>
        <v>N/A,BB-,N/A</v>
      </c>
      <c r="I27" s="6">
        <f>_xll.BDP(AI27,"cpn")/100</f>
        <v>6.9500000000000006E-2</v>
      </c>
      <c r="J27" s="6">
        <f ca="1">_xll.BDP($G27&amp;" isin","YAS_BOND_YLD", "YAS_YLD_FLAG=15", "user_local_trade_date",AN27,"Yas_bond_px",$Q27)/100</f>
        <v>7.1853050000000002E-2</v>
      </c>
      <c r="K27" s="4" t="str">
        <f>_xll.BDP(AI27,"PAYMENT_RANK")</f>
        <v>Sr Unsecured</v>
      </c>
      <c r="L27" s="4" t="str">
        <f>IF((TEXT(_xll.BDP(AI27,"MATURITY"),"DD/MM/YYYY")="#N/A Field Not Applicable"),"Perp",TEXT(_xll.BDP(AI27,"MATURITY"),"DD/MM/YYYY"))</f>
        <v>23/01/2030</v>
      </c>
      <c r="M27" s="7">
        <f>(IF(_xll.BDP($AI27&amp;" ISIN","DU003")="#n/a n/a"," ",_xll.BDP($AI27&amp;" ISIN","DU003")))</f>
        <v>4.0302780432457386</v>
      </c>
      <c r="N27" s="4" t="str">
        <f>IF(_xll.BDP(AI27,"CALLABLE")="Y",_xll.BDP(AI27,"NXT_CALL_DT")," ")</f>
        <v xml:space="preserve"> </v>
      </c>
      <c r="O27" s="8">
        <v>500000</v>
      </c>
      <c r="P27" s="5">
        <v>100.34399999999999</v>
      </c>
      <c r="Q27" s="9">
        <f>_xll.BDP(AI27,"px_bid")</f>
        <v>99.055999999999997</v>
      </c>
      <c r="R27" s="10">
        <f>IF(F27="USD",AG27,(((_xll.BDP(F27&amp;"USD CURNCY","PX_LAST")))*AG27))</f>
        <v>501720</v>
      </c>
      <c r="S27" s="10">
        <f>IF(F27="USD",AH27,(((_xll.BDP(F27&amp;"USD CURNCY","PX_LAST")))*AH27))+AP27</f>
        <v>504739.72222222225</v>
      </c>
      <c r="T27" s="11">
        <f t="shared" si="0"/>
        <v>-6439.9999999999836</v>
      </c>
      <c r="U27" s="12">
        <f t="shared" si="1"/>
        <v>-1.2835844694251742E-2</v>
      </c>
      <c r="V27" s="12" cm="1">
        <f t="array" ref="V27">IFERROR(_xll.BDP($G27&amp;" ISIN","CHG_PCT_1D")/100,"")</f>
        <v>-8.7441714751557707E-4</v>
      </c>
      <c r="W27" s="12" cm="1">
        <f t="array" ref="W27">IFERROR(_xll.BDP($G27&amp;" ISIN","CHG_PCT_5D")/100,"")</f>
        <v>3.1170570130345516E-3</v>
      </c>
      <c r="X27" s="12" cm="1">
        <f t="array" ref="X27">_xll.BDP($G27&amp;" ISIN","CHG_PCT_1M")/100</f>
        <v>-4.2123969525941574E-3</v>
      </c>
      <c r="Y27" s="12" cm="1">
        <f t="array" ref="Y27">_xll.BDP($G27&amp;" ISIN","CHG_PCT_3M")/100</f>
        <v>-1.0234148199784483E-2</v>
      </c>
      <c r="Z27" s="12" cm="1">
        <f t="array" ref="Z27">_xll.BDP($G27&amp;" ISIN","CHG_PCT_6M")/100</f>
        <v>-1.5866650801205813E-2</v>
      </c>
      <c r="AA27" s="12" cm="1">
        <f t="array" ref="AA27">_xll.BDP($G27&amp;" ISIN","CHG_PCT_YTD")/100</f>
        <v>-1.1061599473883587E-2</v>
      </c>
      <c r="AB27" s="12" t="e">
        <f t="shared" si="9"/>
        <v>#VALUE!</v>
      </c>
      <c r="AC27" s="13">
        <f t="shared" ca="1" si="2"/>
        <v>12479.444444444458</v>
      </c>
      <c r="AD27" s="4" t="str">
        <f>_xll.BDP(AI27,"DS199")</f>
        <v>Financial</v>
      </c>
      <c r="AE27" s="9">
        <f>_xll.BDP(AI27,"px_ask")</f>
        <v>99.441000000000003</v>
      </c>
      <c r="AF27" s="13">
        <f>IF(F27="USD",O27,(((_xll.BDP(F27&amp;"USD CURNCY","PX_LAST")))*O27))</f>
        <v>500000</v>
      </c>
      <c r="AG27" s="10">
        <f t="shared" si="3"/>
        <v>501720</v>
      </c>
      <c r="AH27" s="10">
        <f t="shared" si="4"/>
        <v>495280</v>
      </c>
      <c r="AI27" s="4" t="str">
        <f t="shared" si="5"/>
        <v>XS2911679004 ISIN</v>
      </c>
      <c r="AJ27" s="4" t="e" cm="1">
        <f t="array" ref="AJ27">VLOOKUP(IF(NOT(_xll.BDP($G27&amp;" CORP",#REF!)="#N/A N/A"),(_xll.BDP($G27&amp;" CORP",#REF!)),"-"), '[1]Country Codes'!$A$2:$B$253,2,0)</f>
        <v>#REF!</v>
      </c>
      <c r="AK27" s="4" t="str" cm="1">
        <f t="array" ref="AK27">IF(OR(_xll.BDP($AI27,"EX028")= "#N/A N/A", _xll.BDP($AI27,"EX028")="#N/A FIELD NOT APPLICABLE"), " ", _xll.BDP($AI27,"EX028"))</f>
        <v>FixedIncome</v>
      </c>
      <c r="AL27" s="14" t="str">
        <f>(IF(_xll.BDP($AI27&amp;" ISIN","DZ282")="Y","Single line Bonds Cocos","Single line Bonds ex Cocos"))</f>
        <v>Single line Bonds ex Cocos</v>
      </c>
      <c r="AM27" s="7">
        <f>(IF(_xll.BDP($G27&amp;" ISIN","SP153")="#n/a n/a"," ",_xll.BDP($G27&amp;" ISIN","SP153")))</f>
        <v>365.42749001787291</v>
      </c>
      <c r="AN27" s="15">
        <f t="shared" ca="1" si="6"/>
        <v>45777</v>
      </c>
      <c r="AO27" s="10">
        <f>(((_xll.BDP(AI27,"DS032"))/360)*I27)*O27</f>
        <v>9459.7222222222226</v>
      </c>
      <c r="AP27" s="10">
        <f>IF(F27="USD",AO27,(((_xll.BDP(F27&amp;"USD CURNCY","PX_LAST")))*AO27))</f>
        <v>9459.7222222222226</v>
      </c>
      <c r="AQ27" s="12">
        <f>S27/$S$159</f>
        <v>0.5549520283969217</v>
      </c>
      <c r="AR27" s="10">
        <f t="shared" si="7"/>
        <v>495280</v>
      </c>
      <c r="AS27" s="9">
        <f>IF((TEXT(_xll.BDP(AI27,"MATURITY"),"DD/MM/YYYY")="#N/A Field Not Applicable"),"Perp",_xll.BDP(AI27,"DS252"))</f>
        <v>4.7364818617385351</v>
      </c>
      <c r="AT27" s="14" t="str">
        <f>(IF(_xll.BDP($AI27&amp;" ISIN","DT247")="Y","Yes","No"))</f>
        <v>No</v>
      </c>
      <c r="AU27" s="14" t="str">
        <f>PROPER(IF(OR(_xll.BDP($AI27,"CPN_TYP")="#n/a N/A",_xll.BDP($AI27,"CPN_TYP")= "#N/A FIELD NOT APPLICABLE"), " ", _xll.BDP($AI27,"CPN_TYP")))</f>
        <v>Fixed</v>
      </c>
      <c r="BG27" s="14" t="str">
        <f t="shared" si="8"/>
        <v>XS2911679004</v>
      </c>
      <c r="BH27" s="18">
        <v>45581</v>
      </c>
    </row>
    <row r="28" spans="1:61" s="20" customFormat="1" ht="14.45" hidden="1" customHeight="1" x14ac:dyDescent="0.25">
      <c r="A28" s="99" t="s">
        <v>125</v>
      </c>
      <c r="B28" s="99" t="s">
        <v>156</v>
      </c>
      <c r="C28" s="99">
        <v>4371510</v>
      </c>
      <c r="D28" s="99" t="s">
        <v>194</v>
      </c>
      <c r="E28" s="100" t="str">
        <f>_xll.BDP(AI28,"ds520")</f>
        <v>UBS Group AG</v>
      </c>
      <c r="F28" s="100" t="str">
        <f>_xll.BDP(AI28,"crncy")</f>
        <v>USD</v>
      </c>
      <c r="G28" s="100" t="s">
        <v>174</v>
      </c>
      <c r="H28" s="100" t="str">
        <f>IF(_xll.BDP(AI28,"RTG_MOODY")="#N/A N/A","N/A",_xll.BDP(AI28,"RTG_MOODY"))&amp;","&amp;IF(_xll.BDP(AI28,"RTG_FITCH")="#N/A N/A","N/A",_xll.BDP(AI28,"RTG_FITCH"))&amp;","&amp;IF(_xll.BDP(AI28,"RTG_SP")="#N/A N/A","N/A",_xll.BDP(AI28,"RTG_SP"))</f>
        <v>A3,A,A-</v>
      </c>
      <c r="I28" s="101">
        <f>_xll.BDP(AI28,"cpn")/100</f>
        <v>5.3789999999999998E-2</v>
      </c>
      <c r="J28" s="101">
        <f ca="1">_xll.BDP($G28&amp;" isin","YAS_BOND_YLD", "YAS_YLD_FLAG=15", "user_local_trade_date",AN28,"Yas_bond_px",$Q28)/100</f>
        <v>5.7843819999999997E-2</v>
      </c>
      <c r="K28" s="100" t="str">
        <f>_xll.BDP(AI28,"PAYMENT_RANK")</f>
        <v>Sr Unsecured</v>
      </c>
      <c r="L28" s="100" t="str">
        <f>IF((TEXT(_xll.BDP(AI28,"MATURITY"),"DD/MM/YYYY")="#N/A Field Not Applicable"),"Perp",TEXT(_xll.BDP(AI28,"MATURITY"),"DD/MM/YYYY"))</f>
        <v>06/09/2045</v>
      </c>
      <c r="M28" s="102">
        <f>(IF(_xll.BDP($AI28&amp;" ISIN","DU003")="#n/a n/a"," ",_xll.BDP($AI28&amp;" ISIN","DU003")))</f>
        <v>11.969930999074897</v>
      </c>
      <c r="N28" s="100" t="str">
        <f>IF(_xll.BDP(AI28,"CALLABLE")="Y",_xll.BDP(AI28,"NXT_CALL_DT")," ")</f>
        <v>06/09/2044</v>
      </c>
      <c r="O28" s="103">
        <v>500000</v>
      </c>
      <c r="P28" s="100">
        <v>101.405</v>
      </c>
      <c r="Q28" s="104">
        <f>_xll.BDP(AI28,"px_bid")</f>
        <v>95.304000000000002</v>
      </c>
      <c r="R28" s="105">
        <f>IF(F28="USD",AG28,(((_xll.BDP(F28&amp;"USD CURNCY","PX_LAST")))*AG28))</f>
        <v>507025</v>
      </c>
      <c r="S28" s="105">
        <f>IF(F28="USD",AH28,(((_xll.BDP(F28&amp;"USD CURNCY","PX_LAST")))*AH28))+AP28</f>
        <v>480554.25</v>
      </c>
      <c r="T28" s="106">
        <f t="shared" si="0"/>
        <v>-30504.999999999996</v>
      </c>
      <c r="U28" s="107">
        <f t="shared" si="1"/>
        <v>-6.0164686159459586E-2</v>
      </c>
      <c r="V28" s="107" cm="1">
        <f t="array" ref="V28">IFERROR(_xll.BDP($G28&amp;" ISIN","CHG_PCT_1D")/100,"")</f>
        <v>0</v>
      </c>
      <c r="W28" s="107" t="str" cm="1">
        <f t="array" ref="W28">IFERROR(_xll.BDP($G28&amp;" ISIN","CHG_PCT_5D")/100,"")</f>
        <v/>
      </c>
      <c r="X28" s="107" cm="1">
        <f t="array" ref="X28">_xll.BDP($G28&amp;" ISIN","CHG_PCT_1M")/100</f>
        <v>2.8061699331661549E-3</v>
      </c>
      <c r="Y28" s="107" cm="1">
        <f t="array" ref="Y28">_xll.BDP($G28&amp;" ISIN","CHG_PCT_3M")/100</f>
        <v>-1.1136474470049795E-2</v>
      </c>
      <c r="Z28" s="107" cm="1">
        <f t="array" ref="Z28">_xll.BDP($G28&amp;" ISIN","CHG_PCT_6M")/100</f>
        <v>-2.6957240872335177E-2</v>
      </c>
      <c r="AA28" s="107" cm="1">
        <f t="array" ref="AA28">_xll.BDP($G28&amp;" ISIN","CHG_PCT_YTD")/100</f>
        <v>-1.4643300248138879E-2</v>
      </c>
      <c r="AB28" s="107" t="e">
        <f t="shared" si="9"/>
        <v>#VALUE!</v>
      </c>
      <c r="AC28" s="103">
        <f t="shared" ca="1" si="2"/>
        <v>-15862.166666666661</v>
      </c>
      <c r="AD28" s="100" t="str">
        <f>_xll.BDP(AI28,"DS199")</f>
        <v>Financial</v>
      </c>
      <c r="AE28" s="104">
        <f>_xll.BDP(AI28,"px_ask")</f>
        <v>95.304000000000002</v>
      </c>
      <c r="AF28" s="103">
        <f>IF(F28="USD",O28,(((_xll.BDP(F28&amp;"USD CURNCY","PX_LAST")))*O28))</f>
        <v>500000</v>
      </c>
      <c r="AG28" s="105">
        <f t="shared" si="3"/>
        <v>507025</v>
      </c>
      <c r="AH28" s="105">
        <f t="shared" si="4"/>
        <v>476520</v>
      </c>
      <c r="AI28" s="100" t="str">
        <f t="shared" si="5"/>
        <v>USH42097EY93 ISIN</v>
      </c>
      <c r="AJ28" s="100" t="e" cm="1">
        <f t="array" ref="AJ28">VLOOKUP(IF(NOT(_xll.BDP($G28&amp;" CORP",#REF!)="#N/A N/A"),(_xll.BDP($G28&amp;" CORP",#REF!)),"-"), '[1]Country Codes'!$A$2:$B$253,2,0)</f>
        <v>#REF!</v>
      </c>
      <c r="AK28" s="100" t="str" cm="1">
        <f t="array" ref="AK28">IF(OR(_xll.BDP($AI28,"EX028")= "#N/A N/A", _xll.BDP($AI28,"EX028")="#N/A FIELD NOT APPLICABLE"), " ", _xll.BDP($AI28,"EX028"))</f>
        <v>FixedIncome</v>
      </c>
      <c r="AL28" s="101" t="str">
        <f>(IF(_xll.BDP($AI28&amp;" ISIN","DZ282")="Y","Single line Bonds Cocos","Single line Bonds ex Cocos"))</f>
        <v>Single line Bonds ex Cocos</v>
      </c>
      <c r="AM28" s="102">
        <f>(IF(_xll.BDP($G28&amp;" ISIN","SP153")="#n/a n/a"," ",_xll.BDP($G28&amp;" ISIN","SP153")))</f>
        <v>187.79002369273596</v>
      </c>
      <c r="AN28" s="108">
        <f t="shared" ca="1" si="6"/>
        <v>45777</v>
      </c>
      <c r="AO28" s="105">
        <f>(((_xll.BDP(AI28,"DS032"))/360)*I28)*O28</f>
        <v>4034.2499999999995</v>
      </c>
      <c r="AP28" s="105">
        <f>IF(F28="USD",AO28,(((_xll.BDP(F28&amp;"USD CURNCY","PX_LAST")))*AO28))</f>
        <v>4034.2499999999995</v>
      </c>
      <c r="AQ28" s="107">
        <f>S28/$S$159</f>
        <v>0.52836054713135483</v>
      </c>
      <c r="AR28" s="105">
        <f t="shared" si="7"/>
        <v>476520</v>
      </c>
      <c r="AS28" s="104">
        <f>IF((TEXT(_xll.BDP(AI28,"MATURITY"),"DD/MM/YYYY")="#N/A Field Not Applicable"),"Perp",_xll.BDP(AI28,"DS252"))</f>
        <v>20.355920602327174</v>
      </c>
      <c r="AT28" s="101" t="str">
        <f>(IF(_xll.BDP($AI28&amp;" ISIN","DT247")="Y","Yes","No"))</f>
        <v>No</v>
      </c>
      <c r="AU28" s="101" t="str">
        <f>PROPER(IF(OR(_xll.BDP($AI28,"CPN_TYP")="#n/a N/A",_xll.BDP($AI28,"CPN_TYP")= "#N/A FIELD NOT APPLICABLE"), " ", _xll.BDP($AI28,"CPN_TYP")))</f>
        <v>Variable</v>
      </c>
      <c r="AV28" s="109"/>
      <c r="AW28" s="109"/>
      <c r="AX28" s="109"/>
      <c r="AY28" s="109"/>
      <c r="AZ28" s="109"/>
      <c r="BA28" s="109"/>
      <c r="BB28" s="109"/>
      <c r="BC28" s="109"/>
      <c r="BD28" s="109"/>
      <c r="BE28" s="109"/>
      <c r="BF28" s="109"/>
      <c r="BG28" s="101" t="str">
        <f t="shared" si="8"/>
        <v>USH42097EY93</v>
      </c>
      <c r="BH28" s="108">
        <v>45581</v>
      </c>
      <c r="BI28" s="109"/>
    </row>
    <row r="29" spans="1:61" s="20" customFormat="1" ht="14.45" hidden="1" customHeight="1" x14ac:dyDescent="0.25">
      <c r="A29" s="47" t="s">
        <v>125</v>
      </c>
      <c r="B29" s="47" t="s">
        <v>156</v>
      </c>
      <c r="C29" s="47">
        <v>4371510</v>
      </c>
      <c r="D29" s="47" t="s">
        <v>194</v>
      </c>
      <c r="E29" s="4" t="str">
        <f>_xll.BDP(AI29,"ds520")</f>
        <v>Ukraine Government International Bond</v>
      </c>
      <c r="F29" s="4" t="str">
        <f>_xll.BDP(AI29,"crncy")</f>
        <v>USD</v>
      </c>
      <c r="G29" s="5" t="s">
        <v>187</v>
      </c>
      <c r="H29" s="4" t="str">
        <f>IF(_xll.BDP(AI29,"RTG_MOODY")="#N/A N/A","N/A",_xll.BDP(AI29,"RTG_MOODY"))&amp;","&amp;IF(_xll.BDP(AI29,"RTG_FITCH")="#N/A N/A","N/A",_xll.BDP(AI29,"RTG_FITCH"))&amp;","&amp;IF(_xll.BDP(AI29,"RTG_SP")="#N/A N/A","N/A",_xll.BDP(AI29,"RTG_SP"))</f>
        <v>N/A,CCC,CCC+</v>
      </c>
      <c r="I29" s="6">
        <f>_xll.BDP(AI29,"cpn")/100</f>
        <v>0</v>
      </c>
      <c r="J29" s="6">
        <f ca="1">_xll.BDP($G29&amp;" isin","YAS_BOND_YLD", "YAS_YLD_FLAG=15", "user_local_trade_date",AN29,"Yas_bond_px",$Q29)/100</f>
        <v>0.14777390000000001</v>
      </c>
      <c r="K29" s="4" t="str">
        <f>_xll.BDP(AI29,"PAYMENT_RANK")</f>
        <v>Sr Unsecured</v>
      </c>
      <c r="L29" s="4" t="str">
        <f>IF((TEXT(_xll.BDP(AI29,"MATURITY"),"DD/MM/YYYY")="#N/A Field Not Applicable"),"Perp",TEXT(_xll.BDP(AI29,"MATURITY"),"DD/MM/YYYY"))</f>
        <v>01/02/2034</v>
      </c>
      <c r="M29" s="7">
        <f>(IF(_xll.BDP($AI29&amp;" ISIN","DU003")="#n/a n/a"," ",_xll.BDP($AI29&amp;" ISIN","DU003")))</f>
        <v>7.7885877866535269</v>
      </c>
      <c r="N29" s="4" t="str">
        <f>IF(_xll.BDP(AI29,"CALLABLE")="Y",_xll.BDP(AI29,"NXT_CALL_DT")," ")</f>
        <v xml:space="preserve"> </v>
      </c>
      <c r="O29" s="8">
        <v>32528</v>
      </c>
      <c r="P29" s="5">
        <v>104.32599999999999</v>
      </c>
      <c r="Q29" s="9">
        <f>_xll.BDP(AI29,"px_bid")</f>
        <v>39.408000000000001</v>
      </c>
      <c r="R29" s="10">
        <f>IF(F29="USD",AG29,(((_xll.BDP(F29&amp;"USD CURNCY","PX_LAST")))*AG29))</f>
        <v>33935.161279999993</v>
      </c>
      <c r="S29" s="10">
        <f>IF(F29="USD",AH29,(((_xll.BDP(F29&amp;"USD CURNCY","PX_LAST")))*AH29))+AP29</f>
        <v>12818.634240000001</v>
      </c>
      <c r="T29" s="11">
        <f t="shared" si="0"/>
        <v>-21116.527039999994</v>
      </c>
      <c r="U29" s="12">
        <f t="shared" si="1"/>
        <v>-0.62226098959032261</v>
      </c>
      <c r="V29" s="12" cm="1">
        <f t="array" ref="V29">IFERROR(_xll.BDP($G29&amp;" ISIN","CHG_PCT_1D")/100,"")</f>
        <v>7.2819815052788447E-3</v>
      </c>
      <c r="W29" s="12" cm="1">
        <f t="array" ref="W29">IFERROR(_xll.BDP($G29&amp;" ISIN","CHG_PCT_5D")/100,"")</f>
        <v>1.143608946462904E-2</v>
      </c>
      <c r="X29" s="12" cm="1">
        <f t="array" ref="X29">_xll.BDP($G29&amp;" ISIN","CHG_PCT_1M")/100</f>
        <v>-4.2507438801797843E-4</v>
      </c>
      <c r="Y29" s="12" cm="1">
        <f t="array" ref="Y29">_xll.BDP($G29&amp;" ISIN","CHG_PCT_3M")/100</f>
        <v>-7.3170731707317055E-2</v>
      </c>
      <c r="Z29" s="12" cm="1">
        <f t="array" ref="Z29">_xll.BDP($G29&amp;" ISIN","CHG_PCT_6M")/100</f>
        <v>6.4720609385820055E-2</v>
      </c>
      <c r="AA29" s="12" cm="1">
        <f t="array" ref="AA29">_xll.BDP($G29&amp;" ISIN","CHG_PCT_YTD")/100</f>
        <v>-2.5593526056647106E-2</v>
      </c>
      <c r="AB29" s="12" t="e">
        <f t="shared" si="9"/>
        <v>#VALUE!</v>
      </c>
      <c r="AC29" s="13">
        <f t="shared" ca="1" si="2"/>
        <v>-21116.527039999997</v>
      </c>
      <c r="AD29" s="4" t="str">
        <f>_xll.BDP(AI29,"DS199")</f>
        <v>Government</v>
      </c>
      <c r="AE29" s="9">
        <f>_xll.BDP(AI29,"px_ask")</f>
        <v>40.543999999999997</v>
      </c>
      <c r="AF29" s="13">
        <f>IF(F29="USD",O29,(((_xll.BDP(F29&amp;"USD CURNCY","PX_LAST")))*O29))</f>
        <v>32528</v>
      </c>
      <c r="AG29" s="10">
        <f t="shared" si="3"/>
        <v>33935.161279999993</v>
      </c>
      <c r="AH29" s="10">
        <f t="shared" si="4"/>
        <v>12818.634240000001</v>
      </c>
      <c r="AI29" s="4" t="str">
        <f t="shared" si="5"/>
        <v>XS2895056955 ISIN</v>
      </c>
      <c r="AJ29" s="4" t="e" cm="1">
        <f t="array" ref="AJ29">VLOOKUP(IF(NOT(_xll.BDP($G29&amp;" CORP",#REF!)="#N/A N/A"),(_xll.BDP($G29&amp;" CORP",#REF!)),"-"), '[1]Country Codes'!$A$2:$B$253,2,0)</f>
        <v>#REF!</v>
      </c>
      <c r="AK29" s="4" t="str" cm="1">
        <f t="array" ref="AK29">IF(OR(_xll.BDP($AI29,"EX028")= "#N/A N/A", _xll.BDP($AI29,"EX028")="#N/A FIELD NOT APPLICABLE"), " ", _xll.BDP($AI29,"EX028"))</f>
        <v>FixedIncome</v>
      </c>
      <c r="AL29" s="14" t="str">
        <f>(IF(_xll.BDP($AI29&amp;" ISIN","DZ282")="Y","Single line Bonds Cocos","Single line Bonds ex Cocos"))</f>
        <v>Single line Bonds ex Cocos</v>
      </c>
      <c r="AM29" s="7">
        <f>(IF(_xll.BDP($G29&amp;" ISIN","SP153")="#n/a n/a"," ",_xll.BDP($G29&amp;" ISIN","SP153")))</f>
        <v>1089.1618575081627</v>
      </c>
      <c r="AN29" s="15">
        <f t="shared" ca="1" si="6"/>
        <v>45777</v>
      </c>
      <c r="AO29" s="10">
        <f>(((_xll.BDP(AI29,"DS032"))/360)*I29)*O29</f>
        <v>0</v>
      </c>
      <c r="AP29" s="10">
        <f>IF(F29="USD",AO29,(((_xll.BDP(F29&amp;"USD CURNCY","PX_LAST")))*AO29))</f>
        <v>0</v>
      </c>
      <c r="AQ29" s="12">
        <f t="shared" ref="AQ29:AQ35" si="11">S29/$S$154</f>
        <v>9.4007931112174967E-2</v>
      </c>
      <c r="AR29" s="10">
        <f t="shared" si="7"/>
        <v>12818.634240000001</v>
      </c>
      <c r="AS29" s="9">
        <f>IF((TEXT(_xll.BDP(AI29,"MATURITY"),"DD/MM/YYYY")="#N/A Field Not Applicable"),"Perp",_xll.BDP(AI29,"DS252"))</f>
        <v>8.7611225188227237</v>
      </c>
      <c r="AT29" s="14" t="str">
        <f>(IF(_xll.BDP($AI29&amp;" ISIN","DT247")="Y","Yes","No"))</f>
        <v>No</v>
      </c>
      <c r="AU29" s="14" t="str">
        <f>PROPER(IF(OR(_xll.BDP($AI29,"CPN_TYP")="#n/a N/A",_xll.BDP($AI29,"CPN_TYP")= "#N/A FIELD NOT APPLICABLE"), " ", _xll.BDP($AI29,"CPN_TYP")))</f>
        <v>Step Cpn</v>
      </c>
      <c r="BG29" s="14" t="str">
        <f t="shared" si="8"/>
        <v>XS2895056955</v>
      </c>
      <c r="BH29" s="18">
        <v>45534</v>
      </c>
    </row>
    <row r="30" spans="1:61" s="20" customFormat="1" ht="14.45" hidden="1" customHeight="1" x14ac:dyDescent="0.25">
      <c r="A30" s="47" t="s">
        <v>125</v>
      </c>
      <c r="B30" s="47" t="s">
        <v>156</v>
      </c>
      <c r="C30" s="47">
        <v>4371510</v>
      </c>
      <c r="D30" s="47" t="s">
        <v>194</v>
      </c>
      <c r="E30" s="4" t="str">
        <f>_xll.BDP(AI30,"ds520")</f>
        <v>Ukraine Government International Bond</v>
      </c>
      <c r="F30" s="4" t="str">
        <f>_xll.BDP(AI30,"crncy")</f>
        <v>USD</v>
      </c>
      <c r="G30" s="5" t="s">
        <v>188</v>
      </c>
      <c r="H30" s="4" t="str">
        <f>IF(_xll.BDP(AI30,"RTG_MOODY")="#N/A N/A","N/A",_xll.BDP(AI30,"RTG_MOODY"))&amp;","&amp;IF(_xll.BDP(AI30,"RTG_FITCH")="#N/A N/A","N/A",_xll.BDP(AI30,"RTG_FITCH"))&amp;","&amp;IF(_xll.BDP(AI30,"RTG_SP")="#N/A N/A","N/A",_xll.BDP(AI30,"RTG_SP"))</f>
        <v>N/A,CCC,CCC+</v>
      </c>
      <c r="I30" s="6">
        <f>_xll.BDP(AI30,"cpn")/100</f>
        <v>0</v>
      </c>
      <c r="J30" s="6">
        <f ca="1">_xll.BDP($G30&amp;" isin","YAS_BOND_YLD", "YAS_YLD_FLAG=15", "user_local_trade_date",AN30,"Yas_bond_px",$Q30)/100</f>
        <v>0.17210072000000001</v>
      </c>
      <c r="K30" s="4" t="str">
        <f>_xll.BDP(AI30,"PAYMENT_RANK")</f>
        <v>Sr Unsecured</v>
      </c>
      <c r="L30" s="4" t="str">
        <f>IF((TEXT(_xll.BDP(AI30,"MATURITY"),"DD/MM/YYYY")="#N/A Field Not Applicable"),"Perp",TEXT(_xll.BDP(AI30,"MATURITY"),"DD/MM/YYYY"))</f>
        <v>01/02/2030</v>
      </c>
      <c r="M30" s="7">
        <f>(IF(_xll.BDP($AI30&amp;" ISIN","DU003")="#n/a n/a"," ",_xll.BDP($AI30&amp;" ISIN","DU003")))</f>
        <v>4.6129346715587589</v>
      </c>
      <c r="N30" s="4" t="str">
        <f>IF(_xll.BDP(AI30,"CALLABLE")="Y",_xll.BDP(AI30,"NXT_CALL_DT")," ")</f>
        <v xml:space="preserve"> </v>
      </c>
      <c r="O30" s="8">
        <v>8704</v>
      </c>
      <c r="P30" s="5">
        <v>143.80600000000001</v>
      </c>
      <c r="Q30" s="9">
        <f>_xll.BDP(AI30,"px_bid")</f>
        <v>50.771999999999998</v>
      </c>
      <c r="R30" s="10">
        <f>IF(F30="USD",AG30,(((_xll.BDP(F30&amp;"USD CURNCY","PX_LAST")))*AG30))</f>
        <v>12516.874240000001</v>
      </c>
      <c r="S30" s="10">
        <f>IF(F30="USD",AH30,(((_xll.BDP(F30&amp;"USD CURNCY","PX_LAST")))*AH30))+AP30</f>
        <v>4419.19488</v>
      </c>
      <c r="T30" s="11">
        <f t="shared" si="0"/>
        <v>-8097.679360000001</v>
      </c>
      <c r="U30" s="12">
        <f t="shared" si="1"/>
        <v>-0.64694101776003787</v>
      </c>
      <c r="V30" s="12" cm="1">
        <f t="array" ref="V30">IFERROR(_xll.BDP($G30&amp;" ISIN","CHG_PCT_1D")/100,"")</f>
        <v>5.857691403495153E-3</v>
      </c>
      <c r="W30" s="12" cm="1">
        <f t="array" ref="W30">IFERROR(_xll.BDP($G30&amp;" ISIN","CHG_PCT_5D")/100,"")</f>
        <v>1.1126865965575739E-2</v>
      </c>
      <c r="X30" s="12" cm="1">
        <f t="array" ref="X30">_xll.BDP($G30&amp;" ISIN","CHG_PCT_1M")/100</f>
        <v>-2.7962892843619778E-2</v>
      </c>
      <c r="Y30" s="12" cm="1">
        <f t="array" ref="Y30">_xll.BDP($G30&amp;" ISIN","CHG_PCT_3M")/100</f>
        <v>-9.2222281157729E-2</v>
      </c>
      <c r="Z30" s="12" cm="1">
        <f t="array" ref="Z30">_xll.BDP($G30&amp;" ISIN","CHG_PCT_6M")/100</f>
        <v>5.973291502404602E-2</v>
      </c>
      <c r="AA30" s="12" cm="1">
        <f t="array" ref="AA30">_xll.BDP($G30&amp;" ISIN","CHG_PCT_YTD")/100</f>
        <v>-4.8569416648135702E-2</v>
      </c>
      <c r="AB30" s="12" t="e">
        <f t="shared" si="9"/>
        <v>#VALUE!</v>
      </c>
      <c r="AC30" s="13">
        <f t="shared" ca="1" si="2"/>
        <v>-8097.6793600000019</v>
      </c>
      <c r="AD30" s="4" t="str">
        <f>_xll.BDP(AI30,"DS199")</f>
        <v>Government</v>
      </c>
      <c r="AE30" s="9">
        <f>_xll.BDP(AI30,"px_ask")</f>
        <v>51.914999999999999</v>
      </c>
      <c r="AF30" s="13">
        <f>IF(F30="USD",O30,(((_xll.BDP(F30&amp;"USD CURNCY","PX_LAST")))*O30))</f>
        <v>8704</v>
      </c>
      <c r="AG30" s="10">
        <f t="shared" si="3"/>
        <v>12516.874240000001</v>
      </c>
      <c r="AH30" s="10">
        <f t="shared" si="4"/>
        <v>4419.19488</v>
      </c>
      <c r="AI30" s="4" t="str">
        <f t="shared" si="5"/>
        <v>XS2895056872 ISIN</v>
      </c>
      <c r="AJ30" s="4" t="e" cm="1">
        <f t="array" ref="AJ30">VLOOKUP(IF(NOT(_xll.BDP($G30&amp;" CORP",#REF!)="#N/A N/A"),(_xll.BDP($G30&amp;" CORP",#REF!)),"-"), '[1]Country Codes'!$A$2:$B$253,2,0)</f>
        <v>#REF!</v>
      </c>
      <c r="AK30" s="4" t="str" cm="1">
        <f t="array" ref="AK30">IF(OR(_xll.BDP($AI30,"EX028")= "#N/A N/A", _xll.BDP($AI30,"EX028")="#N/A FIELD NOT APPLICABLE"), " ", _xll.BDP($AI30,"EX028"))</f>
        <v>FixedIncome</v>
      </c>
      <c r="AL30" s="14" t="str">
        <f>(IF(_xll.BDP($AI30&amp;" ISIN","DZ282")="Y","Single line Bonds Cocos","Single line Bonds ex Cocos"))</f>
        <v>Single line Bonds ex Cocos</v>
      </c>
      <c r="AM30" s="7">
        <f>(IF(_xll.BDP($G30&amp;" ISIN","SP153")="#n/a n/a"," ",_xll.BDP($G30&amp;" ISIN","SP153")))</f>
        <v>1345.0448684708631</v>
      </c>
      <c r="AN30" s="15">
        <f t="shared" ca="1" si="6"/>
        <v>45777</v>
      </c>
      <c r="AO30" s="10">
        <f>(((_xll.BDP(AI30,"DS032"))/360)*I30)*O30</f>
        <v>0</v>
      </c>
      <c r="AP30" s="10">
        <f>IF(F30="USD",AO30,(((_xll.BDP(F30&amp;"USD CURNCY","PX_LAST")))*AO30))</f>
        <v>0</v>
      </c>
      <c r="AQ30" s="12">
        <f t="shared" si="11"/>
        <v>3.2409019562626686E-2</v>
      </c>
      <c r="AR30" s="10">
        <f t="shared" si="7"/>
        <v>4419.19488</v>
      </c>
      <c r="AS30" s="9">
        <f>IF((TEXT(_xll.BDP(AI30,"MATURITY"),"DD/MM/YYYY")="#N/A Field Not Applicable"),"Perp",_xll.BDP(AI30,"DS252"))</f>
        <v>4.7611225188227237</v>
      </c>
      <c r="AT30" s="14" t="str">
        <f>(IF(_xll.BDP($AI30&amp;" ISIN","DT247")="Y","Yes","No"))</f>
        <v>No</v>
      </c>
      <c r="AU30" s="14" t="str">
        <f>PROPER(IF(OR(_xll.BDP($AI30,"CPN_TYP")="#n/a N/A",_xll.BDP($AI30,"CPN_TYP")= "#N/A FIELD NOT APPLICABLE"), " ", _xll.BDP($AI30,"CPN_TYP")))</f>
        <v>Step Cpn</v>
      </c>
      <c r="BG30" s="14" t="str">
        <f t="shared" si="8"/>
        <v>XS2895056872</v>
      </c>
      <c r="BH30" s="18">
        <v>45534</v>
      </c>
    </row>
    <row r="31" spans="1:61" s="20" customFormat="1" ht="14.45" hidden="1" customHeight="1" x14ac:dyDescent="0.25">
      <c r="A31" s="47" t="s">
        <v>125</v>
      </c>
      <c r="B31" s="47" t="s">
        <v>156</v>
      </c>
      <c r="C31" s="47">
        <v>4371510</v>
      </c>
      <c r="D31" s="47" t="s">
        <v>194</v>
      </c>
      <c r="E31" s="4" t="str">
        <f>_xll.BDP(AI31,"ds520")</f>
        <v>Ukraine Government International Bond</v>
      </c>
      <c r="F31" s="4" t="str">
        <f>_xll.BDP(AI31,"crncy")</f>
        <v>USD</v>
      </c>
      <c r="G31" s="5" t="s">
        <v>189</v>
      </c>
      <c r="H31" s="4" t="str">
        <f>IF(_xll.BDP(AI31,"RTG_MOODY")="#N/A N/A","N/A",_xll.BDP(AI31,"RTG_MOODY"))&amp;","&amp;IF(_xll.BDP(AI31,"RTG_FITCH")="#N/A N/A","N/A",_xll.BDP(AI31,"RTG_FITCH"))&amp;","&amp;IF(_xll.BDP(AI31,"RTG_SP")="#N/A N/A","N/A",_xll.BDP(AI31,"RTG_SP"))</f>
        <v>N/A,CCC,CCC+</v>
      </c>
      <c r="I31" s="6">
        <f>_xll.BDP(AI31,"cpn")/100</f>
        <v>0</v>
      </c>
      <c r="J31" s="6">
        <f ca="1">_xll.BDP($G31&amp;" isin","YAS_BOND_YLD", "YAS_YLD_FLAG=15", "user_local_trade_date",AN31,"Yas_bond_px",$Q31)/100</f>
        <v>0.10632132</v>
      </c>
      <c r="K31" s="4" t="str">
        <f>_xll.BDP(AI31,"PAYMENT_RANK")</f>
        <v>Sr Unsecured</v>
      </c>
      <c r="L31" s="4" t="str">
        <f>IF((TEXT(_xll.BDP(AI31,"MATURITY"),"DD/MM/YYYY")="#N/A Field Not Applicable"),"Perp",TEXT(_xll.BDP(AI31,"MATURITY"),"DD/MM/YYYY"))</f>
        <v>01/02/2035</v>
      </c>
      <c r="M31" s="7">
        <f>(IF(_xll.BDP($AI31&amp;" ISIN","DU003")="#n/a n/a"," ",_xll.BDP($AI31&amp;" ISIN","DU003")))</f>
        <v>8.6431435866523323</v>
      </c>
      <c r="N31" s="4" t="str">
        <f>IF(_xll.BDP(AI31,"CALLABLE")="Y",_xll.BDP(AI31,"NXT_CALL_DT")," ")</f>
        <v xml:space="preserve"> </v>
      </c>
      <c r="O31" s="8">
        <v>27488</v>
      </c>
      <c r="P31" s="5">
        <v>133.773</v>
      </c>
      <c r="Q31" s="9">
        <f>_xll.BDP(AI31,"px_bid")</f>
        <v>52.433</v>
      </c>
      <c r="R31" s="10">
        <f>IF(F31="USD",AG31,(((_xll.BDP(F31&amp;"USD CURNCY","PX_LAST")))*AG31))</f>
        <v>36771.522239999998</v>
      </c>
      <c r="S31" s="10">
        <f>IF(F31="USD",AH31,(((_xll.BDP(F31&amp;"USD CURNCY","PX_LAST")))*AH31))+AP31</f>
        <v>14412.78304</v>
      </c>
      <c r="T31" s="11">
        <f t="shared" si="0"/>
        <v>-22358.7392</v>
      </c>
      <c r="U31" s="12">
        <f t="shared" si="1"/>
        <v>-0.60804497170580019</v>
      </c>
      <c r="V31" s="12" cm="1">
        <f t="array" ref="V31">IFERROR(_xll.BDP($G31&amp;" ISIN","CHG_PCT_1D")/100,"")</f>
        <v>3.7718768859376921E-4</v>
      </c>
      <c r="W31" s="12" cm="1">
        <f t="array" ref="W31">IFERROR(_xll.BDP($G31&amp;" ISIN","CHG_PCT_5D")/100,"")</f>
        <v>1.4245014245014197E-2</v>
      </c>
      <c r="X31" s="12" cm="1">
        <f t="array" ref="X31">_xll.BDP($G31&amp;" ISIN","CHG_PCT_1M")/100</f>
        <v>-8.7242316825549796E-2</v>
      </c>
      <c r="Y31" s="12" cm="1">
        <f t="array" ref="Y31">_xll.BDP($G31&amp;" ISIN","CHG_PCT_3M")/100</f>
        <v>-0.13565480943147196</v>
      </c>
      <c r="Z31" s="12" cm="1">
        <f t="array" ref="Z31">_xll.BDP($G31&amp;" ISIN","CHG_PCT_6M")/100</f>
        <v>8.5099419032812304E-2</v>
      </c>
      <c r="AA31" s="12" cm="1">
        <f t="array" ref="AA31">_xll.BDP($G31&amp;" ISIN","CHG_PCT_YTD")/100</f>
        <v>-9.9514480698061347E-2</v>
      </c>
      <c r="AB31" s="12" t="e">
        <f t="shared" si="9"/>
        <v>#VALUE!</v>
      </c>
      <c r="AC31" s="13">
        <f t="shared" ca="1" si="2"/>
        <v>-22358.7392</v>
      </c>
      <c r="AD31" s="4" t="str">
        <f>_xll.BDP(AI31,"DS199")</f>
        <v>Government</v>
      </c>
      <c r="AE31" s="9">
        <f>_xll.BDP(AI31,"px_ask")</f>
        <v>53.655000000000001</v>
      </c>
      <c r="AF31" s="13">
        <f>IF(F31="USD",O31,(((_xll.BDP(F31&amp;"USD CURNCY","PX_LAST")))*O31))</f>
        <v>27488</v>
      </c>
      <c r="AG31" s="10">
        <f t="shared" si="3"/>
        <v>36771.522239999998</v>
      </c>
      <c r="AH31" s="10">
        <f t="shared" si="4"/>
        <v>14412.78304</v>
      </c>
      <c r="AI31" s="4" t="str">
        <f t="shared" si="5"/>
        <v>XS2895057177 ISIN</v>
      </c>
      <c r="AJ31" s="4" t="e" cm="1">
        <f t="array" ref="AJ31">VLOOKUP(IF(NOT(_xll.BDP($G31&amp;" CORP",#REF!)="#N/A N/A"),(_xll.BDP($G31&amp;" CORP",#REF!)),"-"), '[1]Country Codes'!$A$2:$B$253,2,0)</f>
        <v>#REF!</v>
      </c>
      <c r="AK31" s="4" t="str" cm="1">
        <f t="array" ref="AK31">IF(OR(_xll.BDP($AI31,"EX028")= "#N/A N/A", _xll.BDP($AI31,"EX028")="#N/A FIELD NOT APPLICABLE"), " ", _xll.BDP($AI31,"EX028"))</f>
        <v>FixedIncome</v>
      </c>
      <c r="AL31" s="14" t="str">
        <f>(IF(_xll.BDP($AI31&amp;" ISIN","DZ282")="Y","Single line Bonds Cocos","Single line Bonds ex Cocos"))</f>
        <v>Single line Bonds ex Cocos</v>
      </c>
      <c r="AM31" s="7">
        <f>(IF(_xll.BDP($G31&amp;" ISIN","SP153")="#n/a n/a"," ",_xll.BDP($G31&amp;" ISIN","SP153")))</f>
        <v>675.86938335035438</v>
      </c>
      <c r="AN31" s="15">
        <f t="shared" ca="1" si="6"/>
        <v>45777</v>
      </c>
      <c r="AO31" s="10">
        <f>(((_xll.BDP(AI31,"DS032"))/360)*I31)*O31</f>
        <v>0</v>
      </c>
      <c r="AP31" s="10">
        <f>IF(F31="USD",AO31,(((_xll.BDP(F31&amp;"USD CURNCY","PX_LAST")))*AO31))</f>
        <v>0</v>
      </c>
      <c r="AQ31" s="12">
        <f t="shared" si="11"/>
        <v>0.10569892937042281</v>
      </c>
      <c r="AR31" s="10">
        <f t="shared" si="7"/>
        <v>14412.78304</v>
      </c>
      <c r="AS31" s="9">
        <f>IF((TEXT(_xll.BDP(AI31,"MATURITY"),"DD/MM/YYYY")="#N/A Field Not Applicable"),"Perp",_xll.BDP(AI31,"DS252"))</f>
        <v>9.7604380561259418</v>
      </c>
      <c r="AT31" s="14" t="str">
        <f>(IF(_xll.BDP($AI31&amp;" ISIN","DT247")="Y","Yes","No"))</f>
        <v>No</v>
      </c>
      <c r="AU31" s="14" t="str">
        <f>PROPER(IF(OR(_xll.BDP($AI31,"CPN_TYP")="#n/a N/A",_xll.BDP($AI31,"CPN_TYP")= "#N/A FIELD NOT APPLICABLE"), " ", _xll.BDP($AI31,"CPN_TYP")))</f>
        <v>Step Cpn</v>
      </c>
      <c r="BG31" s="14" t="str">
        <f t="shared" si="8"/>
        <v>XS2895057177</v>
      </c>
      <c r="BH31" s="18">
        <v>45534</v>
      </c>
    </row>
    <row r="32" spans="1:61" s="20" customFormat="1" ht="14.45" hidden="1" customHeight="1" x14ac:dyDescent="0.25">
      <c r="A32" s="47" t="s">
        <v>125</v>
      </c>
      <c r="B32" s="47" t="s">
        <v>156</v>
      </c>
      <c r="C32" s="47">
        <v>4371510</v>
      </c>
      <c r="D32" s="47" t="s">
        <v>194</v>
      </c>
      <c r="E32" s="4" t="str">
        <f>_xll.BDP(AI32,"ds520")</f>
        <v>Ukraine Government International Bond</v>
      </c>
      <c r="F32" s="4" t="str">
        <f>_xll.BDP(AI32,"crncy")</f>
        <v>USD</v>
      </c>
      <c r="G32" s="5" t="s">
        <v>190</v>
      </c>
      <c r="H32" s="4" t="str">
        <f>IF(_xll.BDP(AI32,"RTG_MOODY")="#N/A N/A","N/A",_xll.BDP(AI32,"RTG_MOODY"))&amp;","&amp;IF(_xll.BDP(AI32,"RTG_FITCH")="#N/A N/A","N/A",_xll.BDP(AI32,"RTG_FITCH"))&amp;","&amp;IF(_xll.BDP(AI32,"RTG_SP")="#N/A N/A","N/A",_xll.BDP(AI32,"RTG_SP"))</f>
        <v>N/A,CCC,CCC+</v>
      </c>
      <c r="I32" s="6">
        <f>_xll.BDP(AI32,"cpn")/100</f>
        <v>0</v>
      </c>
      <c r="J32" s="6">
        <f ca="1">_xll.BDP($G32&amp;" isin","YAS_BOND_YLD", "YAS_YLD_FLAG=15", "user_local_trade_date",AN32,"Yas_bond_px",$Q32)/100</f>
        <v>0.10491274</v>
      </c>
      <c r="K32" s="4" t="str">
        <f>_xll.BDP(AI32,"PAYMENT_RANK")</f>
        <v>Sr Unsecured</v>
      </c>
      <c r="L32" s="4" t="str">
        <f>IF((TEXT(_xll.BDP(AI32,"MATURITY"),"DD/MM/YYYY")="#N/A Field Not Applicable"),"Perp",TEXT(_xll.BDP(AI32,"MATURITY"),"DD/MM/YYYY"))</f>
        <v>01/02/2036</v>
      </c>
      <c r="M32" s="7">
        <f>(IF(_xll.BDP($AI32&amp;" ISIN","DU003")="#n/a n/a"," ",_xll.BDP($AI32&amp;" ISIN","DU003")))</f>
        <v>9.3076388588857739</v>
      </c>
      <c r="N32" s="4" t="str">
        <f>IF(_xll.BDP(AI32,"CALLABLE")="Y",_xll.BDP(AI32,"NXT_CALL_DT")," ")</f>
        <v xml:space="preserve"> </v>
      </c>
      <c r="O32" s="8">
        <v>22907</v>
      </c>
      <c r="P32" s="5">
        <v>132.15600000000001</v>
      </c>
      <c r="Q32" s="9">
        <f>_xll.BDP(AI32,"px_bid")</f>
        <v>52.104999999999997</v>
      </c>
      <c r="R32" s="10">
        <f>IF(F32="USD",AG32,(((_xll.BDP(F32&amp;"USD CURNCY","PX_LAST")))*AG32))</f>
        <v>30272.974920000001</v>
      </c>
      <c r="S32" s="10">
        <f>IF(F32="USD",AH32,(((_xll.BDP(F32&amp;"USD CURNCY","PX_LAST")))*AH32))+AP32</f>
        <v>11935.692349999999</v>
      </c>
      <c r="T32" s="11">
        <f t="shared" si="0"/>
        <v>-18337.282570000003</v>
      </c>
      <c r="U32" s="12">
        <f t="shared" si="1"/>
        <v>-0.60573110566300448</v>
      </c>
      <c r="V32" s="12" cm="1">
        <f t="array" ref="V32">IFERROR(_xll.BDP($G32&amp;" ISIN","CHG_PCT_1D")/100,"")</f>
        <v>-3.7101537063679306E-3</v>
      </c>
      <c r="W32" s="12" cm="1">
        <f t="array" ref="W32">IFERROR(_xll.BDP($G32&amp;" ISIN","CHG_PCT_5D")/100,"")</f>
        <v>1.1200983688447394E-2</v>
      </c>
      <c r="X32" s="12" cm="1">
        <f t="array" ref="X32">_xll.BDP($G32&amp;" ISIN","CHG_PCT_1M")/100</f>
        <v>-8.8197079153890148E-2</v>
      </c>
      <c r="Y32" s="12" cm="1">
        <f t="array" ref="Y32">_xll.BDP($G32&amp;" ISIN","CHG_PCT_3M")/100</f>
        <v>-0.13611817808781287</v>
      </c>
      <c r="Z32" s="12" cm="1">
        <f t="array" ref="Z32">_xll.BDP($G32&amp;" ISIN","CHG_PCT_6M")/100</f>
        <v>7.8193178326334128E-2</v>
      </c>
      <c r="AA32" s="12" cm="1">
        <f t="array" ref="AA32">_xll.BDP($G32&amp;" ISIN","CHG_PCT_YTD")/100</f>
        <v>-9.8133963913021191E-2</v>
      </c>
      <c r="AB32" s="12" t="e">
        <f t="shared" si="9"/>
        <v>#VALUE!</v>
      </c>
      <c r="AC32" s="13">
        <f t="shared" ca="1" si="2"/>
        <v>-18337.282570000003</v>
      </c>
      <c r="AD32" s="4" t="str">
        <f>_xll.BDP(AI32,"DS199")</f>
        <v>Government</v>
      </c>
      <c r="AE32" s="9">
        <f>_xll.BDP(AI32,"px_ask")</f>
        <v>53.158999999999999</v>
      </c>
      <c r="AF32" s="13">
        <f>IF(F32="USD",O32,(((_xll.BDP(F32&amp;"USD CURNCY","PX_LAST")))*O32))</f>
        <v>22907</v>
      </c>
      <c r="AG32" s="10">
        <f t="shared" si="3"/>
        <v>30272.974920000001</v>
      </c>
      <c r="AH32" s="10">
        <f t="shared" si="4"/>
        <v>11935.692349999999</v>
      </c>
      <c r="AI32" s="4" t="str">
        <f t="shared" si="5"/>
        <v>XS2895057334 ISIN</v>
      </c>
      <c r="AJ32" s="4" t="e" cm="1">
        <f t="array" ref="AJ32">VLOOKUP(IF(NOT(_xll.BDP($G32&amp;" CORP",#REF!)="#N/A N/A"),(_xll.BDP($G32&amp;" CORP",#REF!)),"-"), '[1]Country Codes'!$A$2:$B$253,2,0)</f>
        <v>#REF!</v>
      </c>
      <c r="AK32" s="4" t="str" cm="1">
        <f t="array" ref="AK32">IF(OR(_xll.BDP($AI32,"EX028")= "#N/A N/A", _xll.BDP($AI32,"EX028")="#N/A FIELD NOT APPLICABLE"), " ", _xll.BDP($AI32,"EX028"))</f>
        <v>FixedIncome</v>
      </c>
      <c r="AL32" s="14" t="str">
        <f>(IF(_xll.BDP($AI32&amp;" ISIN","DZ282")="Y","Single line Bonds Cocos","Single line Bonds ex Cocos"))</f>
        <v>Single line Bonds ex Cocos</v>
      </c>
      <c r="AM32" s="7">
        <f>(IF(_xll.BDP($G32&amp;" ISIN","SP153")="#n/a n/a"," ",_xll.BDP($G32&amp;" ISIN","SP153")))</f>
        <v>660.54112250377534</v>
      </c>
      <c r="AN32" s="15">
        <f t="shared" ca="1" si="6"/>
        <v>45777</v>
      </c>
      <c r="AO32" s="10">
        <f>(((_xll.BDP(AI32,"DS032"))/360)*I32)*O32</f>
        <v>0</v>
      </c>
      <c r="AP32" s="10">
        <f>IF(F32="USD",AO32,(((_xll.BDP(F32&amp;"USD CURNCY","PX_LAST")))*AO32))</f>
        <v>0</v>
      </c>
      <c r="AQ32" s="12">
        <f t="shared" si="11"/>
        <v>8.7532706153172338E-2</v>
      </c>
      <c r="AR32" s="10">
        <f t="shared" si="7"/>
        <v>11935.692349999999</v>
      </c>
      <c r="AS32" s="9">
        <f>IF((TEXT(_xll.BDP(AI32,"MATURITY"),"DD/MM/YYYY")="#N/A Field Not Applicable"),"Perp",_xll.BDP(AI32,"DS252"))</f>
        <v>10.759753593429158</v>
      </c>
      <c r="AT32" s="14" t="str">
        <f>(IF(_xll.BDP($AI32&amp;" ISIN","DT247")="Y","Yes","No"))</f>
        <v>No</v>
      </c>
      <c r="AU32" s="14" t="str">
        <f>PROPER(IF(OR(_xll.BDP($AI32,"CPN_TYP")="#n/a N/A",_xll.BDP($AI32,"CPN_TYP")= "#N/A FIELD NOT APPLICABLE"), " ", _xll.BDP($AI32,"CPN_TYP")))</f>
        <v>Step Cpn</v>
      </c>
      <c r="BG32" s="14" t="str">
        <f t="shared" si="8"/>
        <v>XS2895057334</v>
      </c>
      <c r="BH32" s="18">
        <v>45534</v>
      </c>
    </row>
    <row r="33" spans="1:61" s="20" customFormat="1" ht="14.45" hidden="1" customHeight="1" x14ac:dyDescent="0.25">
      <c r="A33" s="47" t="s">
        <v>125</v>
      </c>
      <c r="B33" s="47" t="s">
        <v>156</v>
      </c>
      <c r="C33" s="47">
        <v>4371510</v>
      </c>
      <c r="D33" s="47" t="s">
        <v>194</v>
      </c>
      <c r="E33" s="4" t="str">
        <f>_xll.BDP(AI33,"ds520")</f>
        <v>Ukraine Government International Bond</v>
      </c>
      <c r="F33" s="4" t="str">
        <f>_xll.BDP(AI33,"crncy")</f>
        <v>USD</v>
      </c>
      <c r="G33" s="5" t="s">
        <v>191</v>
      </c>
      <c r="H33" s="4" t="str">
        <f>IF(_xll.BDP(AI33,"RTG_MOODY")="#N/A N/A","N/A",_xll.BDP(AI33,"RTG_MOODY"))&amp;","&amp;IF(_xll.BDP(AI33,"RTG_FITCH")="#N/A N/A","N/A",_xll.BDP(AI33,"RTG_FITCH"))&amp;","&amp;IF(_xll.BDP(AI33,"RTG_SP")="#N/A N/A","N/A",_xll.BDP(AI33,"RTG_SP"))</f>
        <v>N/A,CCC,CCC+</v>
      </c>
      <c r="I33" s="6">
        <f>_xll.BDP(AI33,"cpn")/100</f>
        <v>1.7500000000000002E-2</v>
      </c>
      <c r="J33" s="6">
        <f ca="1">_xll.BDP($G33&amp;" isin","YAS_BOND_YLD", "YAS_YLD_FLAG=15", "user_local_trade_date",AN33,"Yas_bond_px",$Q33)/100</f>
        <v>0.15420448</v>
      </c>
      <c r="K33" s="4" t="str">
        <f>_xll.BDP(AI33,"PAYMENT_RANK")</f>
        <v>Sr Unsecured</v>
      </c>
      <c r="L33" s="4" t="str">
        <f>IF((TEXT(_xll.BDP(AI33,"MATURITY"),"DD/MM/YYYY")="#N/A Field Not Applicable"),"Perp",TEXT(_xll.BDP(AI33,"MATURITY"),"DD/MM/YYYY"))</f>
        <v>01/02/2035</v>
      </c>
      <c r="M33" s="7">
        <f>(IF(_xll.BDP($AI33&amp;" ISIN","DU003")="#n/a n/a"," ",_xll.BDP($AI33&amp;" ISIN","DU003")))</f>
        <v>6.8427795562362279</v>
      </c>
      <c r="N33" s="4" t="str">
        <f>IF(_xll.BDP(AI33,"CALLABLE")="Y",_xll.BDP(AI33,"NXT_CALL_DT")," ")</f>
        <v xml:space="preserve"> </v>
      </c>
      <c r="O33" s="8">
        <v>63741</v>
      </c>
      <c r="P33" s="5">
        <v>145.21600000000001</v>
      </c>
      <c r="Q33" s="9">
        <f>_xll.BDP(AI33,"px_bid")</f>
        <v>51.06</v>
      </c>
      <c r="R33" s="10">
        <f>IF(F33="USD",AG33,(((_xll.BDP(F33&amp;"USD CURNCY","PX_LAST")))*AG33))</f>
        <v>92562.130560000005</v>
      </c>
      <c r="S33" s="10">
        <f>IF(F33="USD",AH33,(((_xll.BDP(F33&amp;"USD CURNCY","PX_LAST")))*AH33))+AP33</f>
        <v>32825.021475000001</v>
      </c>
      <c r="T33" s="11">
        <f t="shared" si="0"/>
        <v>-60015.975960000011</v>
      </c>
      <c r="U33" s="12">
        <f t="shared" si="1"/>
        <v>-0.64838585279858973</v>
      </c>
      <c r="V33" s="12" cm="1">
        <f t="array" ref="V33">IFERROR(_xll.BDP($G33&amp;" ISIN","CHG_PCT_1D")/100,"")</f>
        <v>6.7720530835285184E-3</v>
      </c>
      <c r="W33" s="12" cm="1">
        <f t="array" ref="W33">IFERROR(_xll.BDP($G33&amp;" ISIN","CHG_PCT_5D")/100,"")</f>
        <v>1.6893356987975686E-2</v>
      </c>
      <c r="X33" s="12" cm="1">
        <f t="array" ref="X33">_xll.BDP($G33&amp;" ISIN","CHG_PCT_1M")/100</f>
        <v>-3.8847071098524255E-2</v>
      </c>
      <c r="Y33" s="12" cm="1">
        <f t="array" ref="Y33">_xll.BDP($G33&amp;" ISIN","CHG_PCT_3M")/100</f>
        <v>-7.035375105873018E-2</v>
      </c>
      <c r="Z33" s="12" cm="1">
        <f t="array" ref="Z33">_xll.BDP($G33&amp;" ISIN","CHG_PCT_6M")/100</f>
        <v>0.11457523118140188</v>
      </c>
      <c r="AA33" s="12" cm="1">
        <f t="array" ref="AA33">_xll.BDP($G33&amp;" ISIN","CHG_PCT_YTD")/100</f>
        <v>-5.8390829774029832E-2</v>
      </c>
      <c r="AB33" s="12" t="e">
        <f t="shared" si="9"/>
        <v>#VALUE!</v>
      </c>
      <c r="AC33" s="13">
        <f t="shared" ca="1" si="2"/>
        <v>-59263.035397500003</v>
      </c>
      <c r="AD33" s="4" t="str">
        <f>_xll.BDP(AI33,"DS199")</f>
        <v>Government</v>
      </c>
      <c r="AE33" s="9">
        <f>_xll.BDP(AI33,"px_ask")</f>
        <v>52.113999999999997</v>
      </c>
      <c r="AF33" s="13">
        <f>IF(F33="USD",O33,(((_xll.BDP(F33&amp;"USD CURNCY","PX_LAST")))*O33))</f>
        <v>63741</v>
      </c>
      <c r="AG33" s="10">
        <f t="shared" si="3"/>
        <v>92562.130560000005</v>
      </c>
      <c r="AH33" s="10">
        <f t="shared" si="4"/>
        <v>32546.154599999998</v>
      </c>
      <c r="AI33" s="4" t="str">
        <f t="shared" si="5"/>
        <v>XS2895056369 ISIN</v>
      </c>
      <c r="AJ33" s="4" t="e" cm="1">
        <f t="array" ref="AJ33">VLOOKUP(IF(NOT(_xll.BDP($G33&amp;" CORP",#REF!)="#N/A N/A"),(_xll.BDP($G33&amp;" CORP",#REF!)),"-"), '[1]Country Codes'!$A$2:$B$253,2,0)</f>
        <v>#REF!</v>
      </c>
      <c r="AK33" s="4" t="str" cm="1">
        <f t="array" ref="AK33">IF(OR(_xll.BDP($AI33,"EX028")= "#N/A N/A", _xll.BDP($AI33,"EX028")="#N/A FIELD NOT APPLICABLE"), " ", _xll.BDP($AI33,"EX028"))</f>
        <v>FixedIncome</v>
      </c>
      <c r="AL33" s="14" t="str">
        <f>(IF(_xll.BDP($AI33&amp;" ISIN","DZ282")="Y","Single line Bonds Cocos","Single line Bonds ex Cocos"))</f>
        <v>Single line Bonds ex Cocos</v>
      </c>
      <c r="AM33" s="7">
        <f>(IF(_xll.BDP($G33&amp;" ISIN","SP153")="#n/a n/a"," ",_xll.BDP($G33&amp;" ISIN","SP153")))</f>
        <v>1155.4695591020964</v>
      </c>
      <c r="AN33" s="15">
        <f t="shared" ca="1" si="6"/>
        <v>45777</v>
      </c>
      <c r="AO33" s="10">
        <f>(((_xll.BDP(AI33,"DS032"))/360)*I33)*O33</f>
        <v>278.86687500000005</v>
      </c>
      <c r="AP33" s="10">
        <f>IF(F33="USD",AO33,(((_xll.BDP(F33&amp;"USD CURNCY","PX_LAST")))*AO33))</f>
        <v>278.86687500000005</v>
      </c>
      <c r="AQ33" s="12">
        <f t="shared" si="11"/>
        <v>0.24072863768499753</v>
      </c>
      <c r="AR33" s="10">
        <f t="shared" si="7"/>
        <v>32546.154600000002</v>
      </c>
      <c r="AS33" s="9">
        <f>IF((TEXT(_xll.BDP(AI33,"MATURITY"),"DD/MM/YYYY")="#N/A Field Not Applicable"),"Perp",_xll.BDP(AI33,"DS252"))</f>
        <v>9.7604380561259418</v>
      </c>
      <c r="AT33" s="14" t="str">
        <f>(IF(_xll.BDP($AI33&amp;" ISIN","DT247")="Y","Yes","No"))</f>
        <v>No</v>
      </c>
      <c r="AU33" s="14" t="str">
        <f>PROPER(IF(OR(_xll.BDP($AI33,"CPN_TYP")="#n/a N/A",_xll.BDP($AI33,"CPN_TYP")= "#N/A FIELD NOT APPLICABLE"), " ", _xll.BDP($AI33,"CPN_TYP")))</f>
        <v>Step Cpn</v>
      </c>
      <c r="BG33" s="14" t="str">
        <f t="shared" si="8"/>
        <v>XS2895056369</v>
      </c>
      <c r="BH33" s="18">
        <v>45534</v>
      </c>
    </row>
    <row r="34" spans="1:61" s="20" customFormat="1" ht="14.45" hidden="1" customHeight="1" x14ac:dyDescent="0.25">
      <c r="A34" s="47" t="s">
        <v>125</v>
      </c>
      <c r="B34" s="47" t="s">
        <v>156</v>
      </c>
      <c r="C34" s="47">
        <v>4371510</v>
      </c>
      <c r="D34" s="47" t="s">
        <v>194</v>
      </c>
      <c r="E34" s="4" t="str">
        <f>_xll.BDP(AI34,"ds520")</f>
        <v>Ukraine Government International Bond</v>
      </c>
      <c r="F34" s="4" t="str">
        <f>_xll.BDP(AI34,"crncy")</f>
        <v>USD</v>
      </c>
      <c r="G34" s="5" t="s">
        <v>192</v>
      </c>
      <c r="H34" s="4" t="str">
        <f>IF(_xll.BDP(AI34,"RTG_MOODY")="#N/A N/A","N/A",_xll.BDP(AI34,"RTG_MOODY"))&amp;","&amp;IF(_xll.BDP(AI34,"RTG_FITCH")="#N/A N/A","N/A",_xll.BDP(AI34,"RTG_FITCH"))&amp;","&amp;IF(_xll.BDP(AI34,"RTG_SP")="#N/A N/A","N/A",_xll.BDP(AI34,"RTG_SP"))</f>
        <v>N/A,CCC,CCC+</v>
      </c>
      <c r="I34" s="6">
        <f>_xll.BDP(AI34,"cpn")/100</f>
        <v>1.7500000000000002E-2</v>
      </c>
      <c r="J34" s="6">
        <f ca="1">_xll.BDP($G34&amp;" isin","YAS_BOND_YLD", "YAS_YLD_FLAG=15", "user_local_trade_date",AN34,"Yas_bond_px",$Q34)/100</f>
        <v>0.15894331</v>
      </c>
      <c r="K34" s="4" t="str">
        <f>_xll.BDP(AI34,"PAYMENT_RANK")</f>
        <v>Sr Unsecured</v>
      </c>
      <c r="L34" s="4" t="str">
        <f>IF((TEXT(_xll.BDP(AI34,"MATURITY"),"DD/MM/YYYY")="#N/A Field Not Applicable"),"Perp",TEXT(_xll.BDP(AI34,"MATURITY"),"DD/MM/YYYY"))</f>
        <v>01/02/2034</v>
      </c>
      <c r="M34" s="7">
        <f>(IF(_xll.BDP($AI34&amp;" ISIN","DU003")="#n/a n/a"," ",_xll.BDP($AI34&amp;" ISIN","DU003")))</f>
        <v>6.4034433754265345</v>
      </c>
      <c r="N34" s="4" t="str">
        <f>IF(_xll.BDP(AI34,"CALLABLE")="Y",_xll.BDP(AI34,"NXT_CALL_DT")," ")</f>
        <v xml:space="preserve"> </v>
      </c>
      <c r="O34" s="8">
        <v>47806</v>
      </c>
      <c r="P34" s="5">
        <v>148.58099999999999</v>
      </c>
      <c r="Q34" s="9">
        <f>_xll.BDP(AI34,"px_bid")</f>
        <v>51.451000000000001</v>
      </c>
      <c r="R34" s="10">
        <f>IF(F34="USD",AG34,(((_xll.BDP(F34&amp;"USD CURNCY","PX_LAST")))*AG34))</f>
        <v>71030.632859999998</v>
      </c>
      <c r="S34" s="10">
        <f>IF(F34="USD",AH34,(((_xll.BDP(F34&amp;"USD CURNCY","PX_LAST")))*AH34))+AP34</f>
        <v>24805.816309999998</v>
      </c>
      <c r="T34" s="11">
        <f t="shared" si="0"/>
        <v>-46433.967799999999</v>
      </c>
      <c r="U34" s="12">
        <f t="shared" si="1"/>
        <v>-0.6537175008917695</v>
      </c>
      <c r="V34" s="12" cm="1">
        <f t="array" ref="V34">IFERROR(_xll.BDP($G34&amp;" ISIN","CHG_PCT_1D")/100,"")</f>
        <v>8.4757268372157094E-3</v>
      </c>
      <c r="W34" s="12" cm="1">
        <f t="array" ref="W34">IFERROR(_xll.BDP($G34&amp;" ISIN","CHG_PCT_5D")/100,"")</f>
        <v>6.9913818146606806E-3</v>
      </c>
      <c r="X34" s="12" cm="1">
        <f t="array" ref="X34">_xll.BDP($G34&amp;" ISIN","CHG_PCT_1M")/100</f>
        <v>-4.6294937637564211E-2</v>
      </c>
      <c r="Y34" s="12" cm="1">
        <f t="array" ref="Y34">_xll.BDP($G34&amp;" ISIN","CHG_PCT_3M")/100</f>
        <v>-7.5232099028918947E-2</v>
      </c>
      <c r="Z34" s="12" cm="1">
        <f t="array" ref="Z34">_xll.BDP($G34&amp;" ISIN","CHG_PCT_6M")/100</f>
        <v>0.10002538715410006</v>
      </c>
      <c r="AA34" s="12" cm="1">
        <f t="array" ref="AA34">_xll.BDP($G34&amp;" ISIN","CHG_PCT_YTD")/100</f>
        <v>-6.942281879194627E-2</v>
      </c>
      <c r="AB34" s="12" t="e">
        <f t="shared" si="9"/>
        <v>#VALUE!</v>
      </c>
      <c r="AC34" s="13">
        <f t="shared" ca="1" si="2"/>
        <v>-45869.259424999997</v>
      </c>
      <c r="AD34" s="4" t="str">
        <f>_xll.BDP(AI34,"DS199")</f>
        <v>Government</v>
      </c>
      <c r="AE34" s="9">
        <f>_xll.BDP(AI34,"px_ask")</f>
        <v>52.540999999999997</v>
      </c>
      <c r="AF34" s="13">
        <f>IF(F34="USD",O34,(((_xll.BDP(F34&amp;"USD CURNCY","PX_LAST")))*O34))</f>
        <v>47806</v>
      </c>
      <c r="AG34" s="10">
        <f t="shared" si="3"/>
        <v>71030.632859999998</v>
      </c>
      <c r="AH34" s="10">
        <f t="shared" si="4"/>
        <v>24596.665059999999</v>
      </c>
      <c r="AI34" s="4" t="str">
        <f t="shared" si="5"/>
        <v>XS2895056013 ISIN</v>
      </c>
      <c r="AJ34" s="4" t="e" cm="1">
        <f t="array" ref="AJ34">VLOOKUP(IF(NOT(_xll.BDP($G34&amp;" CORP",#REF!)="#N/A N/A"),(_xll.BDP($G34&amp;" CORP",#REF!)),"-"), '[1]Country Codes'!$A$2:$B$253,2,0)</f>
        <v>#REF!</v>
      </c>
      <c r="AK34" s="4" t="str" cm="1">
        <f t="array" ref="AK34">IF(OR(_xll.BDP($AI34,"EX028")= "#N/A N/A", _xll.BDP($AI34,"EX028")="#N/A FIELD NOT APPLICABLE"), " ", _xll.BDP($AI34,"EX028"))</f>
        <v>FixedIncome</v>
      </c>
      <c r="AL34" s="14" t="str">
        <f>(IF(_xll.BDP($AI34&amp;" ISIN","DZ282")="Y","Single line Bonds Cocos","Single line Bonds ex Cocos"))</f>
        <v>Single line Bonds ex Cocos</v>
      </c>
      <c r="AM34" s="7">
        <f>(IF(_xll.BDP($G34&amp;" ISIN","SP153")="#n/a n/a"," ",_xll.BDP($G34&amp;" ISIN","SP153")))</f>
        <v>1206.97759394886</v>
      </c>
      <c r="AN34" s="15">
        <f t="shared" ca="1" si="6"/>
        <v>45777</v>
      </c>
      <c r="AO34" s="10">
        <f>(((_xll.BDP(AI34,"DS032"))/360)*I34)*O34</f>
        <v>209.15125000000003</v>
      </c>
      <c r="AP34" s="10">
        <f>IF(F34="USD",AO34,(((_xll.BDP(F34&amp;"USD CURNCY","PX_LAST")))*AO34))</f>
        <v>209.15125000000003</v>
      </c>
      <c r="AQ34" s="12">
        <f t="shared" si="11"/>
        <v>0.18191824707619911</v>
      </c>
      <c r="AR34" s="10">
        <f t="shared" si="7"/>
        <v>24596.665059999999</v>
      </c>
      <c r="AS34" s="9">
        <f>IF((TEXT(_xll.BDP(AI34,"MATURITY"),"DD/MM/YYYY")="#N/A Field Not Applicable"),"Perp",_xll.BDP(AI34,"DS252"))</f>
        <v>8.7611225188227237</v>
      </c>
      <c r="AT34" s="14" t="str">
        <f>(IF(_xll.BDP($AI34&amp;" ISIN","DT247")="Y","Yes","No"))</f>
        <v>No</v>
      </c>
      <c r="AU34" s="14" t="str">
        <f>PROPER(IF(OR(_xll.BDP($AI34,"CPN_TYP")="#n/a N/A",_xll.BDP($AI34,"CPN_TYP")= "#N/A FIELD NOT APPLICABLE"), " ", _xll.BDP($AI34,"CPN_TYP")))</f>
        <v>Step Cpn</v>
      </c>
      <c r="BG34" s="14" t="str">
        <f t="shared" si="8"/>
        <v>XS2895056013</v>
      </c>
      <c r="BH34" s="18">
        <v>45534</v>
      </c>
    </row>
    <row r="35" spans="1:61" s="20" customFormat="1" ht="14.45" hidden="1" customHeight="1" x14ac:dyDescent="0.25">
      <c r="A35" s="47" t="s">
        <v>125</v>
      </c>
      <c r="B35" s="47" t="s">
        <v>156</v>
      </c>
      <c r="C35" s="47">
        <v>4371510</v>
      </c>
      <c r="D35" s="47" t="s">
        <v>194</v>
      </c>
      <c r="E35" s="4" t="str">
        <f>_xll.BDP(AI35,"ds520")</f>
        <v>Ukraine Government International Bond</v>
      </c>
      <c r="F35" s="4" t="str">
        <f>_xll.BDP(AI35,"crncy")</f>
        <v>USD</v>
      </c>
      <c r="G35" s="5" t="s">
        <v>193</v>
      </c>
      <c r="H35" s="4" t="str">
        <f>IF(_xll.BDP(AI35,"RTG_MOODY")="#N/A N/A","N/A",_xll.BDP(AI35,"RTG_MOODY"))&amp;","&amp;IF(_xll.BDP(AI35,"RTG_FITCH")="#N/A N/A","N/A",_xll.BDP(AI35,"RTG_FITCH"))&amp;","&amp;IF(_xll.BDP(AI35,"RTG_SP")="#N/A N/A","N/A",_xll.BDP(AI35,"RTG_SP"))</f>
        <v>N/A,CCC,CCC+</v>
      </c>
      <c r="I35" s="6">
        <f>_xll.BDP(AI35,"cpn")/100</f>
        <v>1.7500000000000002E-2</v>
      </c>
      <c r="J35" s="6">
        <f ca="1">_xll.BDP($G35&amp;" isin","YAS_BOND_YLD", "YAS_YLD_FLAG=15", "user_local_trade_date",AN35,"Yas_bond_px",$Q35)/100</f>
        <v>0.15251329</v>
      </c>
      <c r="K35" s="4" t="str">
        <f>_xll.BDP(AI35,"PAYMENT_RANK")</f>
        <v>Sr Unsecured</v>
      </c>
      <c r="L35" s="4" t="str">
        <f>IF((TEXT(_xll.BDP(AI35,"MATURITY"),"DD/MM/YYYY")="#N/A Field Not Applicable"),"Perp",TEXT(_xll.BDP(AI35,"MATURITY"),"DD/MM/YYYY"))</f>
        <v>01/02/2036</v>
      </c>
      <c r="M35" s="7">
        <f>(IF(_xll.BDP($AI35&amp;" ISIN","DU003")="#n/a n/a"," ",_xll.BDP($AI35&amp;" ISIN","DU003")))</f>
        <v>7.2080956256526969</v>
      </c>
      <c r="N35" s="4" t="str">
        <f>IF(_xll.BDP(AI35,"CALLABLE")="Y",_xll.BDP(AI35,"NXT_CALL_DT")," ")</f>
        <v xml:space="preserve"> </v>
      </c>
      <c r="O35" s="8">
        <v>47806</v>
      </c>
      <c r="P35" s="5">
        <v>143.70099999999999</v>
      </c>
      <c r="Q35" s="9">
        <f>_xll.BDP(AI35,"px_bid")</f>
        <v>50.011000000000003</v>
      </c>
      <c r="R35" s="10">
        <f>IF(F35="USD",AG35,(((_xll.BDP(F35&amp;"USD CURNCY","PX_LAST")))*AG35))</f>
        <v>68697.700060000003</v>
      </c>
      <c r="S35" s="10">
        <f>IF(F35="USD",AH35,(((_xll.BDP(F35&amp;"USD CURNCY","PX_LAST")))*AH35))+AP35</f>
        <v>24117.409909999998</v>
      </c>
      <c r="T35" s="11">
        <f t="shared" si="0"/>
        <v>-44789.441400000003</v>
      </c>
      <c r="U35" s="12">
        <f t="shared" si="1"/>
        <v>-0.65197876145607891</v>
      </c>
      <c r="V35" s="12" cm="1">
        <f t="array" ref="V35">IFERROR(_xll.BDP($G35&amp;" ISIN","CHG_PCT_1D")/100,"")</f>
        <v>7.9930011532190932E-3</v>
      </c>
      <c r="W35" s="12" cm="1">
        <f t="array" ref="W35">IFERROR(_xll.BDP($G35&amp;" ISIN","CHG_PCT_5D")/100,"")</f>
        <v>1.363618186907656E-2</v>
      </c>
      <c r="X35" s="12" cm="1">
        <f t="array" ref="X35">_xll.BDP($G35&amp;" ISIN","CHG_PCT_1M")/100</f>
        <v>-3.1779984721161218E-2</v>
      </c>
      <c r="Y35" s="12" cm="1">
        <f t="array" ref="Y35">_xll.BDP($G35&amp;" ISIN","CHG_PCT_3M")/100</f>
        <v>-7.600335362519596E-2</v>
      </c>
      <c r="Z35" s="12" cm="1">
        <f t="array" ref="Z35">_xll.BDP($G35&amp;" ISIN","CHG_PCT_6M")/100</f>
        <v>9.5040608259892828E-2</v>
      </c>
      <c r="AA35" s="12" cm="1">
        <f t="array" ref="AA35">_xll.BDP($G35&amp;" ISIN","CHG_PCT_YTD")/100</f>
        <v>-5.9548102252068434E-2</v>
      </c>
      <c r="AB35" s="12" t="e">
        <f t="shared" si="9"/>
        <v>#VALUE!</v>
      </c>
      <c r="AC35" s="13">
        <f t="shared" ca="1" si="2"/>
        <v>-44224.733024999994</v>
      </c>
      <c r="AD35" s="4" t="str">
        <f>_xll.BDP(AI35,"DS199")</f>
        <v>Government</v>
      </c>
      <c r="AE35" s="9">
        <f>_xll.BDP(AI35,"px_ask")</f>
        <v>51.262</v>
      </c>
      <c r="AF35" s="13">
        <f>IF(F35="USD",O35,(((_xll.BDP(F35&amp;"USD CURNCY","PX_LAST")))*O35))</f>
        <v>47806</v>
      </c>
      <c r="AG35" s="10">
        <f t="shared" si="3"/>
        <v>68697.700060000003</v>
      </c>
      <c r="AH35" s="10">
        <f t="shared" si="4"/>
        <v>23908.25866</v>
      </c>
      <c r="AI35" s="4" t="str">
        <f t="shared" si="5"/>
        <v>XS2895056526 ISIN</v>
      </c>
      <c r="AJ35" s="4" t="e" cm="1">
        <f t="array" ref="AJ35">VLOOKUP(IF(NOT(_xll.BDP($G35&amp;" CORP",#REF!)="#N/A N/A"),(_xll.BDP($G35&amp;" CORP",#REF!)),"-"), '[1]Country Codes'!$A$2:$B$253,2,0)</f>
        <v>#REF!</v>
      </c>
      <c r="AK35" s="4" t="str" cm="1">
        <f t="array" ref="AK35">IF(OR(_xll.BDP($AI35,"EX028")= "#N/A N/A", _xll.BDP($AI35,"EX028")="#N/A FIELD NOT APPLICABLE"), " ", _xll.BDP($AI35,"EX028"))</f>
        <v>FixedIncome</v>
      </c>
      <c r="AL35" s="14" t="str">
        <f>(IF(_xll.BDP($AI35&amp;" ISIN","DZ282")="Y","Single line Bonds Cocos","Single line Bonds ex Cocos"))</f>
        <v>Single line Bonds ex Cocos</v>
      </c>
      <c r="AM35" s="7">
        <f>(IF(_xll.BDP($G35&amp;" ISIN","SP153")="#n/a n/a"," ",_xll.BDP($G35&amp;" ISIN","SP153")))</f>
        <v>1132.8959222158771</v>
      </c>
      <c r="AN35" s="15">
        <f t="shared" ca="1" si="6"/>
        <v>45777</v>
      </c>
      <c r="AO35" s="10">
        <f>(((_xll.BDP(AI35,"DS032"))/360)*I35)*O35</f>
        <v>209.15125000000003</v>
      </c>
      <c r="AP35" s="10">
        <f>IF(F35="USD",AO35,(((_xll.BDP(F35&amp;"USD CURNCY","PX_LAST")))*AO35))</f>
        <v>209.15125000000003</v>
      </c>
      <c r="AQ35" s="12">
        <f t="shared" si="11"/>
        <v>0.17686968572272527</v>
      </c>
      <c r="AR35" s="10">
        <f t="shared" si="7"/>
        <v>23908.25866</v>
      </c>
      <c r="AS35" s="9">
        <f>IF((TEXT(_xll.BDP(AI35,"MATURITY"),"DD/MM/YYYY")="#N/A Field Not Applicable"),"Perp",_xll.BDP(AI35,"DS252"))</f>
        <v>10.759753593429158</v>
      </c>
      <c r="AT35" s="14" t="str">
        <f>(IF(_xll.BDP($AI35&amp;" ISIN","DT247")="Y","Yes","No"))</f>
        <v>No</v>
      </c>
      <c r="AU35" s="14" t="str">
        <f>PROPER(IF(OR(_xll.BDP($AI35,"CPN_TYP")="#n/a N/A",_xll.BDP($AI35,"CPN_TYP")= "#N/A FIELD NOT APPLICABLE"), " ", _xll.BDP($AI35,"CPN_TYP")))</f>
        <v>Step Cpn</v>
      </c>
      <c r="BG35" s="14" t="str">
        <f t="shared" si="8"/>
        <v>XS2895056526</v>
      </c>
      <c r="BH35" s="18">
        <v>45534</v>
      </c>
    </row>
    <row r="36" spans="1:61" s="20" customFormat="1" ht="14.45" hidden="1" customHeight="1" x14ac:dyDescent="0.25">
      <c r="A36" s="47" t="s">
        <v>125</v>
      </c>
      <c r="B36" s="47" t="s">
        <v>156</v>
      </c>
      <c r="C36" s="47">
        <v>4371510</v>
      </c>
      <c r="D36" s="47" t="s">
        <v>194</v>
      </c>
      <c r="E36" s="4" t="str">
        <f>_xll.BDP(AI36,"ds520")</f>
        <v>Ulker Biskuvi Sanayi AS</v>
      </c>
      <c r="F36" s="4" t="str">
        <f>_xll.BDP(AI36,"crncy")</f>
        <v>USD</v>
      </c>
      <c r="G36" s="5" t="s">
        <v>173</v>
      </c>
      <c r="H36" s="4" t="str">
        <f>IF(_xll.BDP(AI36,"RTG_MOODY")="#N/A N/A","N/A",_xll.BDP(AI36,"RTG_MOODY"))&amp;","&amp;IF(_xll.BDP(AI36,"RTG_FITCH")="#N/A N/A","N/A",_xll.BDP(AI36,"RTG_FITCH"))&amp;","&amp;IF(_xll.BDP(AI36,"RTG_SP")="#N/A N/A","N/A",_xll.BDP(AI36,"RTG_SP"))</f>
        <v>N/A,BB,BB</v>
      </c>
      <c r="I36" s="6">
        <f>_xll.BDP(AI36,"cpn")/100</f>
        <v>7.8750000000000001E-2</v>
      </c>
      <c r="J36" s="6">
        <f ca="1">_xll.BDP($G36&amp;" isin","YAS_BOND_YLD", "YAS_YLD_FLAG=15", "user_local_trade_date",AN36,"Yas_bond_px",$Q36)/100</f>
        <v>7.939657E-2</v>
      </c>
      <c r="K36" s="4" t="str">
        <f>_xll.BDP(AI36,"PAYMENT_RANK")</f>
        <v>Sr Unsecured</v>
      </c>
      <c r="L36" s="4" t="str">
        <f>IF((TEXT(_xll.BDP(AI36,"MATURITY"),"DD/MM/YYYY")="#N/A Field Not Applicable"),"Perp",TEXT(_xll.BDP(AI36,"MATURITY"),"DD/MM/YYYY"))</f>
        <v>08/07/2031</v>
      </c>
      <c r="M36" s="7">
        <f>(IF(_xll.BDP($AI36&amp;" ISIN","DU003")="#n/a n/a"," ",_xll.BDP($AI36&amp;" ISIN","DU003")))</f>
        <v>3.5621492275640505</v>
      </c>
      <c r="N36" s="4" t="str">
        <f>IF(_xll.BDP(AI36,"CALLABLE")="Y",_xll.BDP(AI36,"NXT_CALL_DT")," ")</f>
        <v>08/07/2027</v>
      </c>
      <c r="O36" s="8">
        <v>500000</v>
      </c>
      <c r="P36" s="5">
        <v>100.3</v>
      </c>
      <c r="Q36" s="9">
        <f>_xll.BDP(AI36,"px_bid")</f>
        <v>99.671000000000006</v>
      </c>
      <c r="R36" s="10">
        <f>IF(F36="USD",AG36,(((_xll.BDP(F36&amp;"USD CURNCY","PX_LAST")))*AG36))</f>
        <v>501500</v>
      </c>
      <c r="S36" s="10">
        <f>IF(F36="USD",AH36,(((_xll.BDP(F36&amp;"USD CURNCY","PX_LAST")))*AH36))+AP36</f>
        <v>510714.375</v>
      </c>
      <c r="T36" s="11">
        <f t="shared" si="0"/>
        <v>-3144.9999999999536</v>
      </c>
      <c r="U36" s="12">
        <f t="shared" si="1"/>
        <v>-6.2711864406778733E-3</v>
      </c>
      <c r="V36" s="12" cm="1">
        <f t="array" ref="V36">IFERROR(_xll.BDP($G36&amp;" ISIN","CHG_PCT_1D")/100,"")</f>
        <v>-8.848939523933327E-4</v>
      </c>
      <c r="W36" s="12" cm="1">
        <f t="array" ref="W36">IFERROR(_xll.BDP($G36&amp;" ISIN","CHG_PCT_5D")/100,"")</f>
        <v>6.3075779760687319E-3</v>
      </c>
      <c r="X36" s="12" cm="1">
        <f t="array" ref="X36">_xll.BDP($G36&amp;" ISIN","CHG_PCT_1M")/100</f>
        <v>-1.0886741542849692E-2</v>
      </c>
      <c r="Y36" s="12" cm="1">
        <f t="array" ref="Y36">_xll.BDP($G36&amp;" ISIN","CHG_PCT_3M")/100</f>
        <v>-9.3565273128695409E-3</v>
      </c>
      <c r="Z36" s="12" cm="1">
        <f t="array" ref="Z36">_xll.BDP($G36&amp;" ISIN","CHG_PCT_6M")/100</f>
        <v>-2.3914505423817997E-2</v>
      </c>
      <c r="AA36" s="12" cm="1">
        <f t="array" ref="AA36">_xll.BDP($G36&amp;" ISIN","CHG_PCT_YTD")/100</f>
        <v>-1.5802306075338123E-2</v>
      </c>
      <c r="AB36" s="12" t="e">
        <f t="shared" si="9"/>
        <v>#VALUE!</v>
      </c>
      <c r="AC36" s="13">
        <f t="shared" ca="1" si="2"/>
        <v>29230.000000000047</v>
      </c>
      <c r="AD36" s="4" t="str">
        <f>_xll.BDP(AI36,"DS199")</f>
        <v>Consumer, Non-cyclical</v>
      </c>
      <c r="AE36" s="9">
        <f>_xll.BDP(AI36,"px_ask")</f>
        <v>100.786</v>
      </c>
      <c r="AF36" s="13">
        <f>IF(F36="USD",O36,(((_xll.BDP(F36&amp;"USD CURNCY","PX_LAST")))*O36))</f>
        <v>500000</v>
      </c>
      <c r="AG36" s="10">
        <f t="shared" si="3"/>
        <v>501500</v>
      </c>
      <c r="AH36" s="10">
        <f t="shared" si="4"/>
        <v>498355</v>
      </c>
      <c r="AI36" s="4" t="str">
        <f t="shared" si="5"/>
        <v>XS2855391533 ISIN</v>
      </c>
      <c r="AJ36" s="4" t="e" cm="1">
        <f t="array" ref="AJ36">VLOOKUP(IF(NOT(_xll.BDP($G36&amp;" CORP",#REF!)="#N/A N/A"),(_xll.BDP($G36&amp;" CORP",#REF!)),"-"), '[1]Country Codes'!$A$2:$B$253,2,0)</f>
        <v>#REF!</v>
      </c>
      <c r="AK36" s="4" t="str" cm="1">
        <f t="array" ref="AK36">IF(OR(_xll.BDP($AI36,"EX028")= "#N/A N/A", _xll.BDP($AI36,"EX028")="#N/A FIELD NOT APPLICABLE"), " ", _xll.BDP($AI36,"EX028"))</f>
        <v>FixedIncome</v>
      </c>
      <c r="AL36" s="14" t="str">
        <f>(IF(_xll.BDP($AI36&amp;" ISIN","DZ282")="Y","Single line Bonds Cocos","Single line Bonds ex Cocos"))</f>
        <v>Single line Bonds ex Cocos</v>
      </c>
      <c r="AM36" s="7">
        <f>(IF(_xll.BDP($G36&amp;" ISIN","SP153")="#n/a n/a"," ",_xll.BDP($G36&amp;" ISIN","SP153")))</f>
        <v>433.86301023104789</v>
      </c>
      <c r="AN36" s="15">
        <f t="shared" ca="1" si="6"/>
        <v>45777</v>
      </c>
      <c r="AO36" s="10">
        <f>(((_xll.BDP(AI36,"DS032"))/360)*I36)*O36</f>
        <v>12359.375</v>
      </c>
      <c r="AP36" s="10">
        <f>IF(F36="USD",AO36,(((_xll.BDP(F36&amp;"USD CURNCY","PX_LAST")))*AO36))</f>
        <v>12359.375</v>
      </c>
      <c r="AQ36" s="12">
        <f>S36/$S$159</f>
        <v>0.56152104908623313</v>
      </c>
      <c r="AR36" s="10">
        <f t="shared" si="7"/>
        <v>498355</v>
      </c>
      <c r="AS36" s="9">
        <f>IF((TEXT(_xll.BDP(AI36,"MATURITY"),"DD/MM/YYYY")="#N/A Field Not Applicable"),"Perp",_xll.BDP(AI36,"DS252"))</f>
        <v>6.1902806297056809</v>
      </c>
      <c r="AT36" s="14" t="str">
        <f>(IF(_xll.BDP($AI36&amp;" ISIN","DT247")="Y","Yes","No"))</f>
        <v>No</v>
      </c>
      <c r="AU36" s="14" t="str">
        <f>PROPER(IF(OR(_xll.BDP($AI36,"CPN_TYP")="#n/a N/A",_xll.BDP($AI36,"CPN_TYP")= "#N/A FIELD NOT APPLICABLE"), " ", _xll.BDP($AI36,"CPN_TYP")))</f>
        <v>Fixed</v>
      </c>
      <c r="BG36" s="14" t="str">
        <f t="shared" si="8"/>
        <v>XS2855391533</v>
      </c>
      <c r="BH36" s="18">
        <v>45481</v>
      </c>
    </row>
    <row r="37" spans="1:61" s="20" customFormat="1" ht="14.45" hidden="1" customHeight="1" x14ac:dyDescent="0.25">
      <c r="A37" s="124" t="s">
        <v>125</v>
      </c>
      <c r="B37" s="124" t="s">
        <v>156</v>
      </c>
      <c r="C37" s="124">
        <v>4371510</v>
      </c>
      <c r="D37" s="124" t="s">
        <v>194</v>
      </c>
      <c r="E37" s="125" t="str">
        <f>_xll.BDP(AI37,"ds520")</f>
        <v>United Kingdom Gilt</v>
      </c>
      <c r="F37" s="125" t="str">
        <f>_xll.BDP(AI37,"crncy")</f>
        <v>GBP</v>
      </c>
      <c r="G37" s="125" t="s">
        <v>43</v>
      </c>
      <c r="H37" s="125" t="str">
        <f>IF(_xll.BDP(AI37,"RTG_MOODY")="#N/A N/A","N/A",_xll.BDP(AI37,"RTG_MOODY"))&amp;","&amp;IF(_xll.BDP(AI37,"RTG_FITCH")="#N/A N/A","N/A",_xll.BDP(AI37,"RTG_FITCH"))&amp;","&amp;IF(_xll.BDP(AI37,"RTG_SP")="#N/A N/A","N/A",_xll.BDP(AI37,"RTG_SP"))</f>
        <v>Aa3u,AA-u,N/A</v>
      </c>
      <c r="I37" s="126">
        <f>_xll.BDP(AI37,"cpn")/100</f>
        <v>5.0000000000000001E-3</v>
      </c>
      <c r="J37" s="127">
        <f ca="1">_xll.BDP($G37&amp;" isin","YAS_BOND_YLD", "YAS_YLD_FLAG=15", "user_local_trade_date",AN37,"Yas_bond_px",$Q37)/100</f>
        <v>4.6222960000000007E-2</v>
      </c>
      <c r="K37" s="125" t="str">
        <f>_xll.BDP(AI37,"PAYMENT_RANK")</f>
        <v>Unsecured</v>
      </c>
      <c r="L37" s="125" t="str">
        <f>IF((TEXT(_xll.BDP(AI37,"MATURITY"),"DD/MM/YYYY")="#N/A Field Not Applicable"),"Perp",TEXT(_xll.BDP(AI37,"MATURITY"),"DD/MM/YYYY"))</f>
        <v>22/10/2061</v>
      </c>
      <c r="M37" s="128">
        <f>(IF(_xll.BDP($AI37&amp;" ISIN","DU003")="#n/a n/a"," ",_xll.BDP($AI37&amp;" ISIN","DU003")))</f>
        <v>29.235857582249793</v>
      </c>
      <c r="N37" s="125" t="str">
        <f>IF(_xll.BDP(AI37,"CALLABLE")="Y",_xll.BDP(AI37,"NXT_CALL_DT")," ")</f>
        <v xml:space="preserve"> </v>
      </c>
      <c r="O37" s="129">
        <v>1130000</v>
      </c>
      <c r="P37" s="125">
        <v>29.684999999999999</v>
      </c>
      <c r="Q37" s="130">
        <f>_xll.BDP(AI37,"px_bid")</f>
        <v>27.658999999999999</v>
      </c>
      <c r="R37" s="131">
        <f>IF(F37="USD",AG37,(((_xll.BDP(F37&amp;"USD CURNCY","PX_LAST")))*AG37))</f>
        <v>449825.71049999999</v>
      </c>
      <c r="S37" s="131">
        <f>IF(F37="USD",AH37,(((_xll.BDP(F37&amp;"USD CURNCY","PX_LAST")))*AH37))+AP37</f>
        <v>419291.18826164381</v>
      </c>
      <c r="T37" s="132">
        <f t="shared" si="0"/>
        <v>-30700.585799999997</v>
      </c>
      <c r="U37" s="133">
        <f t="shared" si="1"/>
        <v>-6.8249957891190829E-2</v>
      </c>
      <c r="V37" s="12" cm="1">
        <f t="array" ref="V37">IFERROR(_xll.BDP($G37&amp;" ISIN","CHG_PCT_1D")/100,"")</f>
        <v>2.8566262881938391E-3</v>
      </c>
      <c r="W37" s="12" cm="1">
        <f t="array" ref="W37">IFERROR(_xll.BDP($G37&amp;" ISIN","CHG_PCT_5D")/100,"")</f>
        <v>1.4782290523234669E-2</v>
      </c>
      <c r="X37" s="12" cm="1">
        <f t="array" ref="X37">_xll.BDP($G37&amp;" ISIN","CHG_PCT_1M")/100</f>
        <v>5.5472970523187063E-3</v>
      </c>
      <c r="Y37" s="12" cm="1">
        <f t="array" ref="Y37">_xll.BDP($G37&amp;" ISIN","CHG_PCT_3M")/100</f>
        <v>-2.4458672037982101E-3</v>
      </c>
      <c r="Z37" s="12" cm="1">
        <f t="array" ref="Z37">_xll.BDP($G37&amp;" ISIN","CHG_PCT_6M")/100</f>
        <v>-5.2865241445256415E-2</v>
      </c>
      <c r="AA37" s="12" cm="1">
        <f t="array" ref="AA37">_xll.BDP($G37&amp;" ISIN","CHG_PCT_YTD")/100</f>
        <v>-1.4217672567000732E-2</v>
      </c>
      <c r="AB37" s="12" t="e">
        <f>S37/$H$36</f>
        <v>#VALUE!</v>
      </c>
      <c r="AC37" s="129">
        <f t="shared" ca="1" si="2"/>
        <v>-23502.768299999992</v>
      </c>
      <c r="AD37" s="125" t="str">
        <f>_xll.BDP(AI37,"DS199")</f>
        <v>Government</v>
      </c>
      <c r="AE37" s="130">
        <f>_xll.BDP(AI37,"px_ask")</f>
        <v>27.81</v>
      </c>
      <c r="AF37" s="129">
        <f>IF(F37="USD",O37,(((_xll.BDP(F37&amp;"USD CURNCY","PX_LAST")))*O37))</f>
        <v>1515330</v>
      </c>
      <c r="AG37" s="131">
        <f t="shared" si="3"/>
        <v>335440.5</v>
      </c>
      <c r="AH37" s="131">
        <f t="shared" si="4"/>
        <v>312546.7</v>
      </c>
      <c r="AI37" s="125" t="str">
        <f t="shared" si="5"/>
        <v>GB00BMBL1D50 ISIN</v>
      </c>
      <c r="AJ37" s="125" t="e" cm="1">
        <f t="array" ref="AJ37">VLOOKUP(IF(NOT(_xll.BDP($G37&amp;" CORP",$BX$4)="#N/A N/A"),(_xll.BDP($G37&amp;" CORP",$BX$4)),"-"), '[1]Country Codes'!$A$2:$B$253,2,0)</f>
        <v>#N/A</v>
      </c>
      <c r="AK37" s="125" t="str" cm="1">
        <f t="array" ref="AK37">IF(OR(_xll.BDP($AI37,"EX028")= "#N/A N/A", _xll.BDP($AI37,"EX028")="#N/A FIELD NOT APPLICABLE"), " ", _xll.BDP($AI37,"EX028"))</f>
        <v>FixedIncome</v>
      </c>
      <c r="AL37" s="127" t="str">
        <f>(IF(_xll.BDP($AI37&amp;" ISIN","DZ282")="Y","Single line Bonds Cocos","Single line Bonds ex Cocos"))</f>
        <v>Single line Bonds ex Cocos</v>
      </c>
      <c r="AM37" s="128">
        <f>(IF(_xll.BDP($G37&amp;" ISIN","SP153")="#n/a n/a"," ",_xll.BDP($G37&amp;" ISIN","SP153")))</f>
        <v>31.386748260030227</v>
      </c>
      <c r="AN37" s="134">
        <f t="shared" ca="1" si="6"/>
        <v>45777</v>
      </c>
      <c r="AO37" s="131">
        <f>(((_xll.BDP(AI37,"DS032"))/365)*I37)*O37</f>
        <v>123.83561643835617</v>
      </c>
      <c r="AP37" s="131">
        <f>IF(F37="USD",AO37,(((_xll.BDP(F37&amp;"USD CURNCY","PX_LAST")))*AO37))</f>
        <v>166.06356164383561</v>
      </c>
      <c r="AQ37" s="133">
        <f>S37/$S$147</f>
        <v>1.8433732722073475</v>
      </c>
      <c r="AR37" s="131">
        <f t="shared" si="7"/>
        <v>419125.12469999999</v>
      </c>
      <c r="AS37" s="130">
        <f>IF((TEXT(_xll.BDP(AI37,"MATURITY"),"DD/MM/YYYY")="#N/A Field Not Applicable"),"Perp",_xll.BDP(AI37,"DS252"))</f>
        <v>36.481861738535251</v>
      </c>
      <c r="AT37" s="127" t="str">
        <f>(IF(_xll.BDP($AI37&amp;" ISIN","DT247")="Y","Yes","No"))</f>
        <v>No</v>
      </c>
      <c r="AU37" s="127" t="str">
        <f>PROPER(IF(OR(_xll.BDP($AI37,"CPN_TYP")="#n/a N/A",_xll.BDP($AI37,"CPN_TYP")= "#N/A FIELD NOT APPLICABLE"), " ", _xll.BDP($AI37,"CPN_TYP")))</f>
        <v>Fixed</v>
      </c>
      <c r="AV37" s="135"/>
      <c r="AW37" s="135"/>
      <c r="AX37" s="135"/>
      <c r="AY37" s="135"/>
      <c r="AZ37" s="135"/>
      <c r="BA37" s="135"/>
      <c r="BB37" s="135"/>
      <c r="BC37" s="135"/>
      <c r="BD37" s="135"/>
      <c r="BE37" s="135"/>
      <c r="BF37" s="135"/>
      <c r="BG37" s="127" t="str">
        <f t="shared" si="8"/>
        <v>GB00BMBL1D50</v>
      </c>
      <c r="BH37" s="134">
        <v>45435</v>
      </c>
      <c r="BI37" s="135"/>
    </row>
    <row r="38" spans="1:61" s="20" customFormat="1" ht="14.45" hidden="1" customHeight="1" x14ac:dyDescent="0.25">
      <c r="A38" s="47" t="s">
        <v>125</v>
      </c>
      <c r="B38" s="47" t="s">
        <v>156</v>
      </c>
      <c r="C38" s="47">
        <v>1000011324</v>
      </c>
      <c r="D38" s="47" t="s">
        <v>127</v>
      </c>
      <c r="E38" s="4" t="str">
        <f>_xll.BDP(AI38,"ds520")</f>
        <v>Development Bank of Kazakhstan JSC</v>
      </c>
      <c r="F38" s="4" t="str">
        <f>_xll.BDP(AI38,"crncy")</f>
        <v>USD</v>
      </c>
      <c r="G38" s="5" t="s">
        <v>903</v>
      </c>
      <c r="H38" s="4" t="str">
        <f>IF(_xll.BDP(AI38,"RTG_MOODY")="#N/A N/A","N/A",_xll.BDP(AI38,"RTG_MOODY"))&amp;","&amp;IF(_xll.BDP(AI38,"RTG_FITCH")="#N/A N/A","N/A",_xll.BDP(AI38,"RTG_FITCH"))&amp;","&amp;IF(_xll.BDP(AI38,"RTG_SP")="#N/A N/A","N/A",_xll.BDP(AI38,"RTG_SP"))</f>
        <v>N/A,BBB,BBB-</v>
      </c>
      <c r="I38" s="6">
        <f>_xll.BDP(AI38,"cpn")/100</f>
        <v>5.6250000000000001E-2</v>
      </c>
      <c r="J38" s="6">
        <f ca="1">_xll.BDP($G38&amp;" isin","YAS_BOND_YLD", "YAS_YLD_FLAG=15", "user_local_trade_date",AN38,"Yas_bond_px",$Q38)/100</f>
        <v>5.9062749999999997E-2</v>
      </c>
      <c r="K38" s="4" t="str">
        <f>_xll.BDP(AI38,"PAYMENT_RANK")</f>
        <v>Sr Unsecured</v>
      </c>
      <c r="L38" s="4" t="str">
        <f>IF((TEXT(_xll.BDP(AI38,"MATURITY"),"DD/MM/YYYY")="#N/A Field Not Applicable"),"Perp",TEXT(_xll.BDP(AI38,"MATURITY"),"DD/MM/YYYY"))</f>
        <v>07/04/2030</v>
      </c>
      <c r="M38" s="7">
        <f>(IF(_xll.BDP($AI38&amp;" ISIN","DU003")="#n/a n/a"," ",_xll.BDP($AI38&amp;" ISIN","DU003")))</f>
        <v>4.3574151905768019</v>
      </c>
      <c r="N38" s="4" t="str">
        <f>IF(_xll.BDP(AI38,"CALLABLE")="Y",_xll.BDP(AI38,"NXT_CALL_DT")," ")</f>
        <v xml:space="preserve"> </v>
      </c>
      <c r="O38" s="8">
        <v>300000</v>
      </c>
      <c r="P38" s="5">
        <v>99.977999999999994</v>
      </c>
      <c r="Q38" s="9">
        <f>_xll.BDP(AI38,"px_bid")</f>
        <v>98.807000000000002</v>
      </c>
      <c r="R38" s="10">
        <f>IF(F38="USD",AG38,(((_xll.BDP(F38&amp;"USD CURNCY","PX_LAST")))*AG38))</f>
        <v>299934</v>
      </c>
      <c r="S38" s="10">
        <f>IF(F38="USD",AH38,(((_xll.BDP(F38&amp;"USD CURNCY","PX_LAST")))*AH38))+AP38</f>
        <v>297546</v>
      </c>
      <c r="T38" s="11">
        <f t="shared" si="0"/>
        <v>-3512.9999999999768</v>
      </c>
      <c r="U38" s="12">
        <f t="shared" si="1"/>
        <v>-1.1712576766888638E-2</v>
      </c>
      <c r="V38" s="12" cm="1">
        <f t="array" ref="V38">IFERROR(_xll.BDP($G38&amp;" ISIN","CHG_PCT_1D")/100,"")</f>
        <v>1.9214627387922872E-3</v>
      </c>
      <c r="W38" s="12" cm="1">
        <f t="array" ref="W38">IFERROR(_xll.BDP($G38&amp;" ISIN","CHG_PCT_5D")/100,"")</f>
        <v>1.0103790705736016E-2</v>
      </c>
      <c r="X38" s="12" t="e" cm="1">
        <f t="array" ref="X38">_xll.BDP($G38&amp;" ISIN","CHG_PCT_1M")/100</f>
        <v>#VALUE!</v>
      </c>
      <c r="Y38" s="12" t="e" cm="1">
        <f t="array" ref="Y38">_xll.BDP($G38&amp;" ISIN","CHG_PCT_3M")/100</f>
        <v>#VALUE!</v>
      </c>
      <c r="Z38" s="12" t="e" cm="1">
        <f t="array" ref="Z38">_xll.BDP($G38&amp;" ISIN","CHG_PCT_6M")/100</f>
        <v>#VALUE!</v>
      </c>
      <c r="AA38" s="12" t="e" cm="1">
        <f t="array" ref="AA38">_xll.BDP($G38&amp;" ISIN","CHG_PCT_YTD")/100</f>
        <v>#VALUE!</v>
      </c>
      <c r="AB38" s="12" t="e">
        <f t="shared" ref="AB38:AB66" si="12">S38/$H$37</f>
        <v>#VALUE!</v>
      </c>
      <c r="AC38" s="13">
        <f t="shared" ca="1" si="2"/>
        <v>-2434.8749999999764</v>
      </c>
      <c r="AD38" s="4" t="str">
        <f>_xll.BDP(AI38,"DS199")</f>
        <v>Financial</v>
      </c>
      <c r="AE38" s="9">
        <f>_xll.BDP(AI38,"px_ask")</f>
        <v>99.338999999999999</v>
      </c>
      <c r="AF38" s="13">
        <f>IF(F38="USD",O38,(((_xll.BDP(F38&amp;"USD CURNCY","PX_LAST")))*O38))</f>
        <v>300000</v>
      </c>
      <c r="AG38" s="10">
        <f t="shared" si="3"/>
        <v>299934</v>
      </c>
      <c r="AH38" s="10">
        <f t="shared" si="4"/>
        <v>296421</v>
      </c>
      <c r="AI38" s="4" t="str">
        <f t="shared" si="5"/>
        <v>XS3032932645 ISIN</v>
      </c>
      <c r="AJ38" s="4" t="e" cm="1">
        <f t="array" ref="AJ38">VLOOKUP(IF(NOT(_xll.BDP($G38&amp;" CORP",#REF!)="#N/A N/A"),(_xll.BDP($G38&amp;" CORP",#REF!)),"-"), '[1]Country Codes'!$A$2:$B$253,2,0)</f>
        <v>#REF!</v>
      </c>
      <c r="AK38" s="4" t="str" cm="1">
        <f t="array" ref="AK38">IF(OR(_xll.BDP($AI38,"EX028")= "#N/A N/A", _xll.BDP($AI38,"EX028")="#N/A FIELD NOT APPLICABLE"), " ", _xll.BDP($AI38,"EX028"))</f>
        <v>FixedIncome</v>
      </c>
      <c r="AL38" s="14" t="str">
        <f>(IF(_xll.BDP($AI38&amp;" ISIN","DZ282")="Y","Single line Bonds Cocos","Single line Bonds ex Cocos"))</f>
        <v>Single line Bonds ex Cocos</v>
      </c>
      <c r="AM38" s="7">
        <f>(IF(_xll.BDP($G38&amp;" ISIN","SP153")="#n/a n/a"," ",_xll.BDP($G38&amp;" ISIN","SP153")))</f>
        <v>235.56797007163249</v>
      </c>
      <c r="AN38" s="15">
        <f t="shared" ca="1" si="6"/>
        <v>45777</v>
      </c>
      <c r="AO38" s="10">
        <f>(((_xll.BDP(AI38,"DS032"))/360)*I38)*O38</f>
        <v>1125</v>
      </c>
      <c r="AP38" s="10">
        <f>IF(F38="USD",AO38,(((_xll.BDP(F38&amp;"USD CURNCY","PX_LAST")))*AO38))</f>
        <v>1125</v>
      </c>
      <c r="AQ38" s="12" t="e">
        <f>S38/#REF!</f>
        <v>#REF!</v>
      </c>
      <c r="AR38" s="10">
        <f t="shared" si="7"/>
        <v>296421</v>
      </c>
      <c r="AS38" s="9">
        <f>IF((TEXT(_xll.BDP(AI38,"MATURITY"),"DD/MM/YYYY")="#N/A Field Not Applicable"),"Perp",_xll.BDP(AI38,"DS252"))</f>
        <v>4.9390828199863108</v>
      </c>
      <c r="AT38" s="14" t="str">
        <f>(IF(_xll.BDP($AI38&amp;" ISIN","DT247")="Y","Yes","No"))</f>
        <v>No</v>
      </c>
      <c r="AU38" s="14" t="str">
        <f>PROPER(IF(OR(_xll.BDP($AI38,"CPN_TYP")="#n/a N/A",_xll.BDP($AI38,"CPN_TYP")= "#N/A FIELD NOT APPLICABLE"), " ", _xll.BDP($AI38,"CPN_TYP")))</f>
        <v>Fixed</v>
      </c>
      <c r="BG38" s="14" t="str">
        <f t="shared" si="8"/>
        <v>XS3032932645</v>
      </c>
      <c r="BH38" s="18">
        <v>45754</v>
      </c>
    </row>
    <row r="39" spans="1:61" s="20" customFormat="1" ht="14.45" hidden="1" customHeight="1" x14ac:dyDescent="0.25">
      <c r="A39" s="99" t="s">
        <v>125</v>
      </c>
      <c r="B39" s="99" t="s">
        <v>156</v>
      </c>
      <c r="C39" s="99" t="s">
        <v>904</v>
      </c>
      <c r="D39" s="99" t="s">
        <v>740</v>
      </c>
      <c r="E39" s="100" t="str">
        <f>_xll.BDP(AI39,"ds520")</f>
        <v>Abu Dhabi Developmental Holding Co PJSC</v>
      </c>
      <c r="F39" s="100" t="str">
        <f>_xll.BDP(AI39,"crncy")</f>
        <v>USD</v>
      </c>
      <c r="G39" s="100" t="s">
        <v>120</v>
      </c>
      <c r="H39" s="100" t="str">
        <f>IF(_xll.BDP(AI39,"RTG_MOODY")="#N/A N/A","N/A",_xll.BDP(AI39,"RTG_MOODY"))&amp;","&amp;IF(_xll.BDP(AI39,"RTG_FITCH")="#N/A N/A","N/A",_xll.BDP(AI39,"RTG_FITCH"))&amp;","&amp;IF(_xll.BDP(AI39,"RTG_SP")="#N/A N/A","N/A",_xll.BDP(AI39,"RTG_SP"))</f>
        <v>Aa2,AA,N/A</v>
      </c>
      <c r="I39" s="101">
        <f>_xll.BDP(AI39,"cpn")/100</f>
        <v>5.2499999999999998E-2</v>
      </c>
      <c r="J39" s="101">
        <f ca="1">_xll.BDP($G39&amp;" isin","YAS_BOND_YLD", "YAS_YLD_FLAG=15", "user_local_trade_date",AN39,"Yas_bond_px",$Q39)/100</f>
        <v>5.9040570000000001E-2</v>
      </c>
      <c r="K39" s="100" t="str">
        <f>_xll.BDP(AI39,"PAYMENT_RANK")</f>
        <v>Sr Unsecured</v>
      </c>
      <c r="L39" s="100" t="str">
        <f>IF((TEXT(_xll.BDP(AI39,"MATURITY"),"DD/MM/YYYY")="#N/A Field Not Applicable"),"Perp",TEXT(_xll.BDP(AI39,"MATURITY"),"DD/MM/YYYY"))</f>
        <v>02/10/2054</v>
      </c>
      <c r="M39" s="102">
        <f>(IF(_xll.BDP($AI39&amp;" ISIN","DU003")="#n/a n/a"," ",_xll.BDP($AI39&amp;" ISIN","DU003")))</f>
        <v>14.586597187919471</v>
      </c>
      <c r="N39" s="100" t="str">
        <f>IF(_xll.BDP(AI39,"CALLABLE")="Y",_xll.BDP(AI39,"NXT_CALL_DT")," ")</f>
        <v>02/04/2054</v>
      </c>
      <c r="O39" s="103">
        <v>500000</v>
      </c>
      <c r="P39" s="100">
        <v>96.73</v>
      </c>
      <c r="Q39" s="104">
        <f>_xll.BDP(AI39,"px_bid")</f>
        <v>90.917000000000002</v>
      </c>
      <c r="R39" s="105">
        <f>IF(F39="USD",AG39,(((_xll.BDP(F39&amp;"USD CURNCY","PX_LAST")))*AG39))</f>
        <v>483650</v>
      </c>
      <c r="S39" s="105">
        <f>IF(F39="USD",AH39,(((_xll.BDP(F39&amp;"USD CURNCY","PX_LAST")))*AH39))+AP39</f>
        <v>456699.58333333331</v>
      </c>
      <c r="T39" s="106">
        <f t="shared" si="0"/>
        <v>-29065.000000000011</v>
      </c>
      <c r="U39" s="107">
        <f t="shared" si="1"/>
        <v>-6.0095110100279146E-2</v>
      </c>
      <c r="V39" s="107" cm="1">
        <f t="array" ref="V39">IFERROR(_xll.BDP($G39&amp;" ISIN","CHG_PCT_1D")/100,"")</f>
        <v>-2.9152927303299188E-3</v>
      </c>
      <c r="W39" s="107" cm="1">
        <f t="array" ref="W39">IFERROR(_xll.BDP($G39&amp;" ISIN","CHG_PCT_5D")/100,"")</f>
        <v>2.0848704362018567E-2</v>
      </c>
      <c r="X39" s="107" cm="1">
        <f t="array" ref="X39">_xll.BDP($G39&amp;" ISIN","CHG_PCT_1M")/100</f>
        <v>-1.775841669355702E-2</v>
      </c>
      <c r="Y39" s="107" cm="1">
        <f t="array" ref="Y39">_xll.BDP($G39&amp;" ISIN","CHG_PCT_3M")/100</f>
        <v>-3.2744299763149253E-3</v>
      </c>
      <c r="Z39" s="107" cm="1">
        <f t="array" ref="Z39">_xll.BDP($G39&amp;" ISIN","CHG_PCT_6M")/100</f>
        <v>-2.5192412386981066E-2</v>
      </c>
      <c r="AA39" s="107" cm="1">
        <f t="array" ref="AA39">_xll.BDP($G39&amp;" ISIN","CHG_PCT_YTD")/100</f>
        <v>-6.4842517543382862E-3</v>
      </c>
      <c r="AB39" s="107" t="e">
        <f t="shared" si="12"/>
        <v>#VALUE!</v>
      </c>
      <c r="AC39" s="103">
        <f t="shared" ca="1" si="2"/>
        <v>-14773.333333333345</v>
      </c>
      <c r="AD39" s="100" t="str">
        <f>_xll.BDP(AI39,"DS199")</f>
        <v>Financial</v>
      </c>
      <c r="AE39" s="104">
        <f>_xll.BDP(AI39,"px_ask")</f>
        <v>91.721000000000004</v>
      </c>
      <c r="AF39" s="103">
        <f>IF(F39="USD",O39,(((_xll.BDP(F39&amp;"USD CURNCY","PX_LAST")))*O39))</f>
        <v>500000</v>
      </c>
      <c r="AG39" s="105">
        <f t="shared" si="3"/>
        <v>483650</v>
      </c>
      <c r="AH39" s="105">
        <f t="shared" si="4"/>
        <v>454585</v>
      </c>
      <c r="AI39" s="100" t="str">
        <f t="shared" si="5"/>
        <v>XS2907245208 ISIN</v>
      </c>
      <c r="AJ39" s="100" t="e" cm="1">
        <f t="array" ref="AJ39">VLOOKUP(IF(NOT(_xll.BDP($G39&amp;" CORP",#REF!)="#N/A N/A"),(_xll.BDP($G39&amp;" CORP",#REF!)),"-"), '[1]Country Codes'!$A$2:$B$253,2,0)</f>
        <v>#REF!</v>
      </c>
      <c r="AK39" s="100" t="str" cm="1">
        <f t="array" ref="AK39">IF(OR(_xll.BDP($AI39,"EX028")= "#N/A N/A", _xll.BDP($AI39,"EX028")="#N/A FIELD NOT APPLICABLE"), " ", _xll.BDP($AI39,"EX028"))</f>
        <v>FixedIncome</v>
      </c>
      <c r="AL39" s="101" t="str">
        <f>(IF(_xll.BDP($AI39&amp;" ISIN","DZ282")="Y","Single line Bonds Cocos","Single line Bonds ex Cocos"))</f>
        <v>Single line Bonds ex Cocos</v>
      </c>
      <c r="AM39" s="102">
        <f>(IF(_xll.BDP($G39&amp;" ISIN","SP153")="#n/a n/a"," ",_xll.BDP($G39&amp;" ISIN","SP153")))</f>
        <v>200.54651401930948</v>
      </c>
      <c r="AN39" s="108">
        <f t="shared" ca="1" si="6"/>
        <v>45777</v>
      </c>
      <c r="AO39" s="105">
        <f>(((_xll.BDP(AI39,"DS032"))/360)*I39)*O39</f>
        <v>2114.5833333333335</v>
      </c>
      <c r="AP39" s="105">
        <f>IF(F39="USD",AO39,(((_xll.BDP(F39&amp;"USD CURNCY","PX_LAST")))*AO39))</f>
        <v>2114.5833333333335</v>
      </c>
      <c r="AQ39" s="107">
        <f>S39/$S$154</f>
        <v>3.3492946413111016</v>
      </c>
      <c r="AR39" s="105">
        <f t="shared" si="7"/>
        <v>454585</v>
      </c>
      <c r="AS39" s="104">
        <f>IF((TEXT(_xll.BDP(AI39,"MATURITY"),"DD/MM/YYYY")="#N/A Field Not Applicable"),"Perp",_xll.BDP(AI39,"DS252"))</f>
        <v>29.426420260095824</v>
      </c>
      <c r="AT39" s="101" t="str">
        <f>(IF(_xll.BDP($AI39&amp;" ISIN","DT247")="Y","Yes","No"))</f>
        <v>No</v>
      </c>
      <c r="AU39" s="101" t="str">
        <f>PROPER(IF(OR(_xll.BDP($AI39,"CPN_TYP")="#n/a N/A",_xll.BDP($AI39,"CPN_TYP")= "#N/A FIELD NOT APPLICABLE"), " ", _xll.BDP($AI39,"CPN_TYP")))</f>
        <v>Fixed</v>
      </c>
      <c r="AV39" s="109"/>
      <c r="AW39" s="109"/>
      <c r="AX39" s="109"/>
      <c r="AY39" s="109"/>
      <c r="AZ39" s="109"/>
      <c r="BA39" s="109"/>
      <c r="BB39" s="109"/>
      <c r="BC39" s="109"/>
      <c r="BD39" s="109"/>
      <c r="BE39" s="109"/>
      <c r="BF39" s="109"/>
      <c r="BG39" s="101" t="str">
        <f t="shared" si="8"/>
        <v>XS2907245208</v>
      </c>
      <c r="BH39" s="108">
        <v>45581</v>
      </c>
      <c r="BI39" s="109"/>
    </row>
    <row r="40" spans="1:61" s="20" customFormat="1" ht="14.45" hidden="1" customHeight="1" x14ac:dyDescent="0.25">
      <c r="A40" s="99" t="s">
        <v>125</v>
      </c>
      <c r="B40" s="99" t="s">
        <v>156</v>
      </c>
      <c r="C40" s="99" t="s">
        <v>904</v>
      </c>
      <c r="D40" s="99" t="s">
        <v>740</v>
      </c>
      <c r="E40" s="100" t="str">
        <f>_xll.BDP(AI40,"ds520")</f>
        <v>Gaci First Investment Co</v>
      </c>
      <c r="F40" s="100" t="str">
        <f>_xll.BDP(AI40,"crncy")</f>
        <v>USD</v>
      </c>
      <c r="G40" s="100" t="s">
        <v>121</v>
      </c>
      <c r="H40" s="100" t="str">
        <f>IF(_xll.BDP(AI40,"RTG_MOODY")="#N/A N/A","N/A",_xll.BDP(AI40,"RTG_MOODY"))&amp;","&amp;IF(_xll.BDP(AI40,"RTG_FITCH")="#N/A N/A","N/A",_xll.BDP(AI40,"RTG_FITCH"))&amp;","&amp;IF(_xll.BDP(AI40,"RTG_SP")="#N/A N/A","N/A",_xll.BDP(AI40,"RTG_SP"))</f>
        <v>Aa3,A+,N/A</v>
      </c>
      <c r="I40" s="101">
        <f>_xll.BDP(AI40,"cpn")/100</f>
        <v>5.3749999999999999E-2</v>
      </c>
      <c r="J40" s="101">
        <f ca="1">_xll.BDP($G40&amp;" isin","YAS_BOND_YLD", "YAS_YLD_FLAG=15", "user_local_trade_date",AN40,"Yas_bond_px",$Q40)/100</f>
        <v>6.301103000000001E-2</v>
      </c>
      <c r="K40" s="100" t="str">
        <f>_xll.BDP(AI40,"PAYMENT_RANK")</f>
        <v>Sr Unsecured</v>
      </c>
      <c r="L40" s="100" t="str">
        <f>IF((TEXT(_xll.BDP(AI40,"MATURITY"),"DD/MM/YYYY")="#N/A Field Not Applicable"),"Perp",TEXT(_xll.BDP(AI40,"MATURITY"),"DD/MM/YYYY"))</f>
        <v>29/01/2054</v>
      </c>
      <c r="M40" s="102">
        <f>(IF(_xll.BDP($AI40&amp;" ISIN","DU003")="#n/a n/a"," ",_xll.BDP($AI40&amp;" ISIN","DU003")))</f>
        <v>13.860883007217298</v>
      </c>
      <c r="N40" s="100" t="str">
        <f>IF(_xll.BDP(AI40,"CALLABLE")="Y",_xll.BDP(AI40,"NXT_CALL_DT")," ")</f>
        <v>29/07/2053</v>
      </c>
      <c r="O40" s="103">
        <v>500000</v>
      </c>
      <c r="P40" s="100">
        <v>92.15</v>
      </c>
      <c r="Q40" s="104">
        <f>_xll.BDP(AI40,"px_bid")</f>
        <v>87.763000000000005</v>
      </c>
      <c r="R40" s="105">
        <f>IF(F40="USD",AG40,(((_xll.BDP(F40&amp;"USD CURNCY","PX_LAST")))*AG40))</f>
        <v>460750</v>
      </c>
      <c r="S40" s="105">
        <f>IF(F40="USD",AH40,(((_xll.BDP(F40&amp;"USD CURNCY","PX_LAST")))*AH40))+AP40</f>
        <v>445683.05555555556</v>
      </c>
      <c r="T40" s="106">
        <f t="shared" si="0"/>
        <v>-21935.000000000004</v>
      </c>
      <c r="U40" s="107">
        <f t="shared" si="1"/>
        <v>-4.7607162235485626E-2</v>
      </c>
      <c r="V40" s="107" cm="1">
        <f t="array" ref="V40">IFERROR(_xll.BDP($G40&amp;" ISIN","CHG_PCT_1D")/100,"")</f>
        <v>-9.8626037273844024E-4</v>
      </c>
      <c r="W40" s="107" cm="1">
        <f t="array" ref="W40">IFERROR(_xll.BDP($G40&amp;" ISIN","CHG_PCT_5D")/100,"")</f>
        <v>4.2973465571519875E-2</v>
      </c>
      <c r="X40" s="107" cm="1">
        <f t="array" ref="X40">_xll.BDP($G40&amp;" ISIN","CHG_PCT_1M")/100</f>
        <v>-1.3798428792050002E-2</v>
      </c>
      <c r="Y40" s="107" cm="1">
        <f t="array" ref="Y40">_xll.BDP($G40&amp;" ISIN","CHG_PCT_3M")/100</f>
        <v>1.2919391731129472E-2</v>
      </c>
      <c r="Z40" s="107" cm="1">
        <f t="array" ref="Z40">_xll.BDP($G40&amp;" ISIN","CHG_PCT_6M")/100</f>
        <v>-1.9253241333259181E-2</v>
      </c>
      <c r="AA40" s="107" cm="1">
        <f t="array" ref="AA40">_xll.BDP($G40&amp;" ISIN","CHG_PCT_YTD")/100</f>
        <v>1.3886651786741453E-2</v>
      </c>
      <c r="AB40" s="107" t="e">
        <f t="shared" si="12"/>
        <v>#VALUE!</v>
      </c>
      <c r="AC40" s="103">
        <f t="shared" ca="1" si="2"/>
        <v>-7303.0555555555602</v>
      </c>
      <c r="AD40" s="100" t="str">
        <f>_xll.BDP(AI40,"DS199")</f>
        <v>Financial</v>
      </c>
      <c r="AE40" s="104">
        <f>_xll.BDP(AI40,"px_ask")</f>
        <v>88.486999999999995</v>
      </c>
      <c r="AF40" s="103">
        <f>IF(F40="USD",O40,(((_xll.BDP(F40&amp;"USD CURNCY","PX_LAST")))*O40))</f>
        <v>500000</v>
      </c>
      <c r="AG40" s="105">
        <f t="shared" si="3"/>
        <v>460750</v>
      </c>
      <c r="AH40" s="105">
        <f t="shared" si="4"/>
        <v>438815</v>
      </c>
      <c r="AI40" s="100" t="str">
        <f t="shared" si="5"/>
        <v>XS2755904872 ISIN</v>
      </c>
      <c r="AJ40" s="100" t="e" cm="1">
        <f t="array" ref="AJ40">VLOOKUP(IF(NOT(_xll.BDP($G40&amp;" CORP",#REF!)="#N/A N/A"),(_xll.BDP($G40&amp;" CORP",#REF!)),"-"), '[1]Country Codes'!$A$2:$B$253,2,0)</f>
        <v>#REF!</v>
      </c>
      <c r="AK40" s="100" t="str" cm="1">
        <f t="array" ref="AK40">IF(OR(_xll.BDP($AI40,"EX028")= "#N/A N/A", _xll.BDP($AI40,"EX028")="#N/A FIELD NOT APPLICABLE"), " ", _xll.BDP($AI40,"EX028"))</f>
        <v>FixedIncome</v>
      </c>
      <c r="AL40" s="101" t="str">
        <f>(IF(_xll.BDP($AI40&amp;" ISIN","DZ282")="Y","Single line Bonds Cocos","Single line Bonds ex Cocos"))</f>
        <v>Single line Bonds ex Cocos</v>
      </c>
      <c r="AM40" s="102">
        <f>(IF(_xll.BDP($G40&amp;" ISIN","SP153")="#n/a n/a"," ",_xll.BDP($G40&amp;" ISIN","SP153")))</f>
        <v>240.1013917152728</v>
      </c>
      <c r="AN40" s="108">
        <f t="shared" ca="1" si="6"/>
        <v>45777</v>
      </c>
      <c r="AO40" s="105">
        <f>(((_xll.BDP(AI40,"DS032"))/360)*I40)*O40</f>
        <v>6868.0555555555547</v>
      </c>
      <c r="AP40" s="105">
        <f>IF(F40="USD",AO40,(((_xll.BDP(F40&amp;"USD CURNCY","PX_LAST")))*AO40))</f>
        <v>6868.0555555555547</v>
      </c>
      <c r="AQ40" s="107" t="e">
        <f>S40/#REF!</f>
        <v>#REF!</v>
      </c>
      <c r="AR40" s="105">
        <f t="shared" si="7"/>
        <v>438815</v>
      </c>
      <c r="AS40" s="104">
        <f>IF((TEXT(_xll.BDP(AI40,"MATURITY"),"DD/MM/YYYY")="#N/A Field Not Applicable"),"Perp",_xll.BDP(AI40,"DS252"))</f>
        <v>28.752908966461327</v>
      </c>
      <c r="AT40" s="101" t="str">
        <f>(IF(_xll.BDP($AI40&amp;" ISIN","DT247")="Y","Yes","No"))</f>
        <v>No</v>
      </c>
      <c r="AU40" s="101" t="str">
        <f>PROPER(IF(OR(_xll.BDP($AI40,"CPN_TYP")="#n/a N/A",_xll.BDP($AI40,"CPN_TYP")= "#N/A FIELD NOT APPLICABLE"), " ", _xll.BDP($AI40,"CPN_TYP")))</f>
        <v>Fixed</v>
      </c>
      <c r="AV40" s="109"/>
      <c r="AW40" s="109"/>
      <c r="AX40" s="109"/>
      <c r="AY40" s="109"/>
      <c r="AZ40" s="109"/>
      <c r="BA40" s="109"/>
      <c r="BB40" s="109"/>
      <c r="BC40" s="109"/>
      <c r="BD40" s="109"/>
      <c r="BE40" s="109"/>
      <c r="BF40" s="109"/>
      <c r="BG40" s="101" t="str">
        <f t="shared" si="8"/>
        <v>XS2755904872</v>
      </c>
      <c r="BH40" s="108">
        <v>45581</v>
      </c>
      <c r="BI40" s="109"/>
    </row>
    <row r="41" spans="1:61" s="20" customFormat="1" ht="14.45" hidden="1" customHeight="1" x14ac:dyDescent="0.25">
      <c r="A41" s="47" t="s">
        <v>125</v>
      </c>
      <c r="B41" s="47" t="s">
        <v>156</v>
      </c>
      <c r="C41" s="47" t="s">
        <v>904</v>
      </c>
      <c r="D41" s="47" t="s">
        <v>740</v>
      </c>
      <c r="E41" s="4" t="str">
        <f>_xll.BDP(AI41,"ds520")</f>
        <v>Ma'aden Sukuk Ltd</v>
      </c>
      <c r="F41" s="4" t="str">
        <f>_xll.BDP(AI41,"crncy")</f>
        <v>USD</v>
      </c>
      <c r="G41" s="5" t="s">
        <v>804</v>
      </c>
      <c r="H41" s="4" t="str">
        <f>IF(_xll.BDP(AI41,"RTG_MOODY")="#N/A N/A","N/A",_xll.BDP(AI41,"RTG_MOODY"))&amp;","&amp;IF(_xll.BDP(AI41,"RTG_FITCH")="#N/A N/A","N/A",_xll.BDP(AI41,"RTG_FITCH"))&amp;","&amp;IF(_xll.BDP(AI41,"RTG_SP")="#N/A N/A","N/A",_xll.BDP(AI41,"RTG_SP"))</f>
        <v>Baa1,BBB+,N/A</v>
      </c>
      <c r="I41" s="6">
        <f>_xll.BDP(AI41,"cpn")/100</f>
        <v>5.2499999999999998E-2</v>
      </c>
      <c r="J41" s="6">
        <f ca="1">_xll.BDP($G41&amp;" isin","YAS_BOND_YLD", "YAS_YLD_FLAG=15", "user_local_trade_date",AN41,"Yas_bond_px",$Q41)/100</f>
        <v>4.9505679999999996E-2</v>
      </c>
      <c r="K41" s="4" t="str">
        <f>_xll.BDP(AI41,"PAYMENT_RANK")</f>
        <v>Sr Unsecured</v>
      </c>
      <c r="L41" s="4" t="str">
        <f>IF((TEXT(_xll.BDP(AI41,"MATURITY"),"DD/MM/YYYY")="#N/A Field Not Applicable"),"Perp",TEXT(_xll.BDP(AI41,"MATURITY"),"DD/MM/YYYY"))</f>
        <v>13/02/2030</v>
      </c>
      <c r="M41" s="7">
        <f>(IF(_xll.BDP($AI41&amp;" ISIN","DU003")="#n/a n/a"," ",_xll.BDP($AI41&amp;" ISIN","DU003")))</f>
        <v>4.1842305343244819</v>
      </c>
      <c r="N41" s="4" t="str">
        <f>IF(_xll.BDP(AI41,"CALLABLE")="Y",_xll.BDP(AI41,"NXT_CALL_DT")," ")</f>
        <v>13/01/2030</v>
      </c>
      <c r="O41" s="8">
        <v>250000</v>
      </c>
      <c r="P41" s="5">
        <v>100.197</v>
      </c>
      <c r="Q41" s="9">
        <f>_xll.BDP(AI41,"px_bid")</f>
        <v>101.23699999999999</v>
      </c>
      <c r="R41" s="10">
        <f>IF(F41="USD",AG41,(((_xll.BDP(F41&amp;"USD CURNCY","PX_LAST")))*AG41))</f>
        <v>250492.5</v>
      </c>
      <c r="S41" s="10">
        <f>IF(F41="USD",AH41,(((_xll.BDP(F41&amp;"USD CURNCY","PX_LAST")))*AH41))+AP41</f>
        <v>255936.25</v>
      </c>
      <c r="T41" s="11">
        <f t="shared" si="0"/>
        <v>2599.99999999998</v>
      </c>
      <c r="U41" s="12">
        <f t="shared" si="1"/>
        <v>1.0379552282004371E-2</v>
      </c>
      <c r="V41" s="12" cm="1">
        <f t="array" ref="V41">IFERROR(_xll.BDP($G41&amp;" ISIN","CHG_PCT_1D")/100,"")</f>
        <v>-1.3214055898507619E-3</v>
      </c>
      <c r="W41" s="12" cm="1">
        <f t="array" ref="W41">IFERROR(_xll.BDP($G41&amp;" ISIN","CHG_PCT_5D")/100,"")</f>
        <v>3.9256995341384751E-3</v>
      </c>
      <c r="X41" s="12" cm="1">
        <f t="array" ref="X41">_xll.BDP($G41&amp;" ISIN","CHG_PCT_1M")/100</f>
        <v>1.4386319989201886E-4</v>
      </c>
      <c r="Y41" s="12" t="e" cm="1">
        <f t="array" ref="Y41">_xll.BDP($G41&amp;" ISIN","CHG_PCT_3M")/100</f>
        <v>#VALUE!</v>
      </c>
      <c r="Z41" s="12" t="e" cm="1">
        <f t="array" ref="Z41">_xll.BDP($G41&amp;" ISIN","CHG_PCT_6M")/100</f>
        <v>#VALUE!</v>
      </c>
      <c r="AA41" s="12" t="e" cm="1">
        <f t="array" ref="AA41">_xll.BDP($G41&amp;" ISIN","CHG_PCT_YTD")/100</f>
        <v>#VALUE!</v>
      </c>
      <c r="AB41" s="12" t="e">
        <f t="shared" si="12"/>
        <v>#VALUE!</v>
      </c>
      <c r="AC41" s="13">
        <f t="shared" ca="1" si="2"/>
        <v>5370.8333333333139</v>
      </c>
      <c r="AD41" s="4" t="str">
        <f>_xll.BDP(AI41,"DS199")</f>
        <v>Basic Materials</v>
      </c>
      <c r="AE41" s="9">
        <f>_xll.BDP(AI41,"px_ask")</f>
        <v>101.76300000000001</v>
      </c>
      <c r="AF41" s="13">
        <f>IF(F41="USD",O41,(((_xll.BDP(F41&amp;"USD CURNCY","PX_LAST")))*O41))</f>
        <v>250000</v>
      </c>
      <c r="AG41" s="10">
        <f t="shared" si="3"/>
        <v>250492.5</v>
      </c>
      <c r="AH41" s="10">
        <f t="shared" si="4"/>
        <v>253092.5</v>
      </c>
      <c r="AI41" s="4" t="str">
        <f t="shared" si="5"/>
        <v>XS2998746213 ISIN</v>
      </c>
      <c r="AJ41" s="4" t="e" cm="1">
        <f t="array" ref="AJ41">VLOOKUP(IF(NOT(_xll.BDP($G41&amp;" CORP",#REF!)="#N/A N/A"),(_xll.BDP($G41&amp;" CORP",#REF!)),"-"), '[1]Country Codes'!$A$2:$B$253,2,0)</f>
        <v>#REF!</v>
      </c>
      <c r="AK41" s="4" t="str" cm="1">
        <f t="array" ref="AK41">IF(OR(_xll.BDP($AI41,"EX028")= "#N/A N/A", _xll.BDP($AI41,"EX028")="#N/A FIELD NOT APPLICABLE"), " ", _xll.BDP($AI41,"EX028"))</f>
        <v>FixedIncome</v>
      </c>
      <c r="AL41" s="14" t="str">
        <f>(IF(_xll.BDP($AI41&amp;" ISIN","DZ282")="Y","Single line Bonds Cocos","Single line Bonds ex Cocos"))</f>
        <v>Single line Bonds ex Cocos</v>
      </c>
      <c r="AM41" s="7">
        <f>(IF(_xll.BDP($G41&amp;" ISIN","SP153")="#n/a n/a"," ",_xll.BDP($G41&amp;" ISIN","SP153")))</f>
        <v>140.65228409626926</v>
      </c>
      <c r="AN41" s="15">
        <f t="shared" ca="1" si="6"/>
        <v>45777</v>
      </c>
      <c r="AO41" s="10">
        <f>(((_xll.BDP(AI41,"DS032"))/360)*I41)*O41</f>
        <v>2843.75</v>
      </c>
      <c r="AP41" s="10">
        <f>IF(F41="USD",AO41,(((_xll.BDP(F41&amp;"USD CURNCY","PX_LAST")))*AO41))</f>
        <v>2843.75</v>
      </c>
      <c r="AQ41" s="12" t="e">
        <f>S41/#REF!</f>
        <v>#REF!</v>
      </c>
      <c r="AR41" s="10">
        <f t="shared" si="7"/>
        <v>253092.5</v>
      </c>
      <c r="AS41" s="9">
        <f>IF((TEXT(_xll.BDP(AI41,"MATURITY"),"DD/MM/YYYY")="#N/A Field Not Applicable"),"Perp",_xll.BDP(AI41,"DS252"))</f>
        <v>4.7939767282683095</v>
      </c>
      <c r="AT41" s="14" t="str">
        <f>(IF(_xll.BDP($AI41&amp;" ISIN","DT247")="Y","Yes","No"))</f>
        <v>No</v>
      </c>
      <c r="AU41" s="14" t="str">
        <f>PROPER(IF(OR(_xll.BDP($AI41,"CPN_TYP")="#n/a N/A",_xll.BDP($AI41,"CPN_TYP")= "#N/A FIELD NOT APPLICABLE"), " ", _xll.BDP($AI41,"CPN_TYP")))</f>
        <v>Fixed</v>
      </c>
      <c r="BG41" s="14" t="str">
        <f t="shared" si="8"/>
        <v>XS2998746213</v>
      </c>
      <c r="BH41" s="18">
        <v>45701</v>
      </c>
    </row>
    <row r="42" spans="1:61" s="20" customFormat="1" ht="14.45" hidden="1" customHeight="1" x14ac:dyDescent="0.25">
      <c r="A42" s="47" t="s">
        <v>125</v>
      </c>
      <c r="B42" s="47" t="s">
        <v>158</v>
      </c>
      <c r="C42" s="47" t="s">
        <v>263</v>
      </c>
      <c r="D42" s="47" t="s">
        <v>264</v>
      </c>
      <c r="E42" s="4" t="str">
        <f>_xll.BDP(AI42,"ds520")</f>
        <v>Abu Dhabi Commercial Bank PJSC</v>
      </c>
      <c r="F42" s="4" t="str">
        <f>_xll.BDP(AI42,"crncy")</f>
        <v>USD</v>
      </c>
      <c r="G42" s="5" t="s">
        <v>254</v>
      </c>
      <c r="H42" s="4" t="str">
        <f>IF(_xll.BDP(AI42,"RTG_MOODY")="#N/A N/A","N/A",_xll.BDP(AI42,"RTG_MOODY"))&amp;","&amp;IF(_xll.BDP(AI42,"RTG_FITCH")="#N/A N/A","N/A",_xll.BDP(AI42,"RTG_FITCH"))&amp;","&amp;IF(_xll.BDP(AI42,"RTG_SP")="#N/A N/A","N/A",_xll.BDP(AI42,"RTG_SP"))</f>
        <v>N/A,A+,A+</v>
      </c>
      <c r="I42" s="6">
        <f>_xll.BDP(AI42,"cpn")/100</f>
        <v>5.3749999999999999E-2</v>
      </c>
      <c r="J42" s="6">
        <f ca="1">_xll.BDP($G42&amp;" isin","YAS_BOND_YLD", "YAS_YLD_FLAG=15", "user_local_trade_date",AN42,"Yas_bond_px",$Q42)/100</f>
        <v>4.5355699999999999E-2</v>
      </c>
      <c r="K42" s="4" t="str">
        <f>_xll.BDP(AI42,"PAYMENT_RANK")</f>
        <v>Sr Unsecured</v>
      </c>
      <c r="L42" s="4" t="str">
        <f>IF((TEXT(_xll.BDP(AI42,"MATURITY"),"DD/MM/YYYY")="#N/A Field Not Applicable"),"Perp",TEXT(_xll.BDP(AI42,"MATURITY"),"DD/MM/YYYY"))</f>
        <v>18/07/2028</v>
      </c>
      <c r="M42" s="7">
        <f>(IF(_xll.BDP($AI42&amp;" ISIN","DU003")="#n/a n/a"," ",_xll.BDP($AI42&amp;" ISIN","DU003")))</f>
        <v>2.9550565736521932</v>
      </c>
      <c r="N42" s="4" t="str">
        <f>IF(_xll.BDP(AI42,"CALLABLE")="Y",_xll.BDP(AI42,"NXT_CALL_DT")," ")</f>
        <v xml:space="preserve"> </v>
      </c>
      <c r="O42" s="8">
        <v>2000000</v>
      </c>
      <c r="P42" s="5">
        <v>99.867000000000004</v>
      </c>
      <c r="Q42" s="9">
        <f>_xll.BDP(AI42,"px_bid")</f>
        <v>102.47499999999999</v>
      </c>
      <c r="R42" s="10">
        <f>IF(F42="USD",AG42,(((_xll.BDP(F42&amp;"USD CURNCY","PX_LAST")))*AG42))</f>
        <v>1997340</v>
      </c>
      <c r="S42" s="10">
        <f>IF(F42="USD",AH42,(((_xll.BDP(F42&amp;"USD CURNCY","PX_LAST")))*AH42))+AP42</f>
        <v>2080256.9444444445</v>
      </c>
      <c r="T42" s="11">
        <f t="shared" si="0"/>
        <v>52159.999999999796</v>
      </c>
      <c r="U42" s="12">
        <f t="shared" si="1"/>
        <v>2.6114732594350383E-2</v>
      </c>
      <c r="V42" s="12" cm="1">
        <f t="array" ref="V42">IFERROR(_xll.BDP($G42&amp;" ISIN","CHG_PCT_1D")/100,"")</f>
        <v>-3.6642637802141093E-4</v>
      </c>
      <c r="W42" s="12" cm="1">
        <f t="array" ref="W42">IFERROR(_xll.BDP($G42&amp;" ISIN","CHG_PCT_5D")/100,"")</f>
        <v>2.6783680722885766E-3</v>
      </c>
      <c r="X42" s="12" cm="1">
        <f t="array" ref="X42">_xll.BDP($G42&amp;" ISIN","CHG_PCT_1M")/100</f>
        <v>1.323708139926599E-3</v>
      </c>
      <c r="Y42" s="12" cm="1">
        <f t="array" ref="Y42">_xll.BDP($G42&amp;" ISIN","CHG_PCT_3M")/100</f>
        <v>8.8755388614642876E-3</v>
      </c>
      <c r="Z42" s="12" cm="1">
        <f t="array" ref="Z42">_xll.BDP($G42&amp;" ISIN","CHG_PCT_6M")/100</f>
        <v>6.3798840499982939E-4</v>
      </c>
      <c r="AA42" s="12" cm="1">
        <f t="array" ref="AA42">_xll.BDP($G42&amp;" ISIN","CHG_PCT_YTD")/100</f>
        <v>1.2960349664782898E-2</v>
      </c>
      <c r="AB42" s="12" t="e">
        <f t="shared" si="12"/>
        <v>#VALUE!</v>
      </c>
      <c r="AC42" s="13">
        <f t="shared" ca="1" si="2"/>
        <v>246854.44444444423</v>
      </c>
      <c r="AD42" s="4" t="str">
        <f>_xll.BDP(AI42,"DS199")</f>
        <v>Financial</v>
      </c>
      <c r="AE42" s="9">
        <f>_xll.BDP(AI42,"px_ask")</f>
        <v>102.675</v>
      </c>
      <c r="AF42" s="13">
        <f>IF(F42="USD",O42,(((_xll.BDP(F42&amp;"USD CURNCY","PX_LAST")))*O42))</f>
        <v>2000000</v>
      </c>
      <c r="AG42" s="10">
        <f t="shared" si="3"/>
        <v>1997340</v>
      </c>
      <c r="AH42" s="10">
        <f t="shared" si="4"/>
        <v>2049500</v>
      </c>
      <c r="AI42" s="4" t="str">
        <f t="shared" si="5"/>
        <v>XS2651081304 ISIN</v>
      </c>
      <c r="AJ42" s="4" t="e" cm="1">
        <f t="array" ref="AJ42">VLOOKUP(IF(NOT(_xll.BDP($G42&amp;" CORP",#REF!)="#N/A N/A"),(_xll.BDP($G42&amp;" CORP",#REF!)),"-"), '[1]Country Codes'!$A$2:$B$253,2,0)</f>
        <v>#REF!</v>
      </c>
      <c r="AK42" s="4" t="str" cm="1">
        <f t="array" ref="AK42">IF(OR(_xll.BDP($AI42,"EX028")= "#N/A N/A", _xll.BDP($AI42,"EX028")="#N/A FIELD NOT APPLICABLE"), " ", _xll.BDP($AI42,"EX028"))</f>
        <v>FixedIncome</v>
      </c>
      <c r="AL42" s="14" t="str">
        <f>(IF(_xll.BDP($AI42&amp;" ISIN","DZ282")="Y","Single line Bonds Cocos","Single line Bonds ex Cocos"))</f>
        <v>Single line Bonds ex Cocos</v>
      </c>
      <c r="AM42" s="7">
        <f>(IF(_xll.BDP($G42&amp;" ISIN","SP153")="#n/a n/a"," ",_xll.BDP($G42&amp;" ISIN","SP153")))</f>
        <v>106.55763855649055</v>
      </c>
      <c r="AN42" s="15">
        <f t="shared" ca="1" si="6"/>
        <v>45777</v>
      </c>
      <c r="AO42" s="10">
        <f>(((_xll.BDP(AI42,"DS032"))/360)*I42)*O42</f>
        <v>30756.944444444442</v>
      </c>
      <c r="AP42" s="10">
        <f>IF(F42="USD",AO42,(((_xll.BDP(F42&amp;"USD CURNCY","PX_LAST")))*AO42))</f>
        <v>30756.944444444442</v>
      </c>
      <c r="AQ42" s="12">
        <f>S42/$S$148</f>
        <v>4.0732296686272917</v>
      </c>
      <c r="AR42" s="10">
        <f t="shared" si="7"/>
        <v>2049500</v>
      </c>
      <c r="AS42" s="9">
        <f>IF((TEXT(_xll.BDP(AI42,"MATURITY"),"DD/MM/YYYY")="#N/A Field Not Applicable"),"Perp",_xll.BDP(AI42,"DS252"))</f>
        <v>3.2197125256673513</v>
      </c>
      <c r="AT42" s="14" t="str">
        <f>(IF(_xll.BDP($AI42&amp;" ISIN","DT247")="Y","Yes","No"))</f>
        <v>No</v>
      </c>
      <c r="AU42" s="14" t="str">
        <f>PROPER(IF(OR(_xll.BDP($AI42,"CPN_TYP")="#n/a N/A",_xll.BDP($AI42,"CPN_TYP")= "#N/A FIELD NOT APPLICABLE"), " ", _xll.BDP($AI42,"CPN_TYP")))</f>
        <v>Fixed</v>
      </c>
      <c r="BG42" s="14" t="str">
        <f t="shared" si="8"/>
        <v>XS2651081304</v>
      </c>
      <c r="BH42" s="18">
        <v>45125</v>
      </c>
    </row>
    <row r="43" spans="1:61" s="20" customFormat="1" ht="14.45" hidden="1" customHeight="1" x14ac:dyDescent="0.25">
      <c r="A43" s="47" t="s">
        <v>125</v>
      </c>
      <c r="B43" s="47" t="s">
        <v>158</v>
      </c>
      <c r="C43" s="47" t="s">
        <v>263</v>
      </c>
      <c r="D43" s="47" t="s">
        <v>264</v>
      </c>
      <c r="E43" s="4" t="str">
        <f>_xll.BDP(AI43,"ds520")</f>
        <v>Doha Finance Ltd</v>
      </c>
      <c r="F43" s="4" t="str">
        <f>_xll.BDP(AI43,"crncy")</f>
        <v>USD</v>
      </c>
      <c r="G43" s="5" t="s">
        <v>255</v>
      </c>
      <c r="H43" s="4" t="str">
        <f>IF(_xll.BDP(AI43,"RTG_MOODY")="#N/A N/A","N/A",_xll.BDP(AI43,"RTG_MOODY"))&amp;","&amp;IF(_xll.BDP(AI43,"RTG_FITCH")="#N/A N/A","N/A",_xll.BDP(AI43,"RTG_FITCH"))&amp;","&amp;IF(_xll.BDP(AI43,"RTG_SP")="#N/A N/A","N/A",_xll.BDP(AI43,"RTG_SP"))</f>
        <v>Baa1,A,N/A</v>
      </c>
      <c r="I43" s="6">
        <f>_xll.BDP(AI43,"cpn")/100</f>
        <v>5.2499999999999998E-2</v>
      </c>
      <c r="J43" s="6">
        <f ca="1">_xll.BDP($G43&amp;" isin","YAS_BOND_YLD", "YAS_YLD_FLAG=15", "user_local_trade_date",AN43,"Yas_bond_px",$Q43)/100</f>
        <v>4.9369349999999999E-2</v>
      </c>
      <c r="K43" s="4" t="str">
        <f>_xll.BDP(AI43,"PAYMENT_RANK")</f>
        <v>Sr Unsecured</v>
      </c>
      <c r="L43" s="4" t="str">
        <f>IF((TEXT(_xll.BDP(AI43,"MATURITY"),"DD/MM/YYYY")="#N/A Field Not Applicable"),"Perp",TEXT(_xll.BDP(AI43,"MATURITY"),"DD/MM/YYYY"))</f>
        <v>12/03/2029</v>
      </c>
      <c r="M43" s="7">
        <f>(IF(_xll.BDP($AI43&amp;" ISIN","DU003")="#n/a n/a"," ",_xll.BDP($AI43&amp;" ISIN","DU003")))</f>
        <v>3.526132809212204</v>
      </c>
      <c r="N43" s="4" t="str">
        <f>IF(_xll.BDP(AI43,"CALLABLE")="Y",_xll.BDP(AI43,"NXT_CALL_DT")," ")</f>
        <v xml:space="preserve"> </v>
      </c>
      <c r="O43" s="8">
        <v>500000</v>
      </c>
      <c r="P43" s="5">
        <v>99.394999999999996</v>
      </c>
      <c r="Q43" s="9">
        <f>_xll.BDP(AI43,"px_bid")</f>
        <v>101.08199999999999</v>
      </c>
      <c r="R43" s="10">
        <f>IF(F43="USD",AG43,(((_xll.BDP(F43&amp;"USD CURNCY","PX_LAST")))*AG43))</f>
        <v>496975</v>
      </c>
      <c r="S43" s="10">
        <f>IF(F43="USD",AH43,(((_xll.BDP(F43&amp;"USD CURNCY","PX_LAST")))*AH43))+AP43</f>
        <v>508982.91666666669</v>
      </c>
      <c r="T43" s="11">
        <f t="shared" si="0"/>
        <v>8434.9999999999873</v>
      </c>
      <c r="U43" s="12">
        <f t="shared" si="1"/>
        <v>1.697268474269327E-2</v>
      </c>
      <c r="V43" s="12" cm="1">
        <f t="array" ref="V43">IFERROR(_xll.BDP($G43&amp;" ISIN","CHG_PCT_1D")/100,"")</f>
        <v>-6.8011430658446702E-4</v>
      </c>
      <c r="W43" s="12" cm="1">
        <f t="array" ref="W43">IFERROR(_xll.BDP($G43&amp;" ISIN","CHG_PCT_5D")/100,"")</f>
        <v>3.5398317811668524E-3</v>
      </c>
      <c r="X43" s="12" cm="1">
        <f t="array" ref="X43">_xll.BDP($G43&amp;" ISIN","CHG_PCT_1M")/100</f>
        <v>3.8524720522924371E-5</v>
      </c>
      <c r="Y43" s="12" cm="1">
        <f t="array" ref="Y43">_xll.BDP($G43&amp;" ISIN","CHG_PCT_3M")/100</f>
        <v>1.9215650465579371E-2</v>
      </c>
      <c r="Z43" s="12" cm="1">
        <f t="array" ref="Z43">_xll.BDP($G43&amp;" ISIN","CHG_PCT_6M")/100</f>
        <v>2.086575047413222E-3</v>
      </c>
      <c r="AA43" s="12" cm="1">
        <f t="array" ref="AA43">_xll.BDP($G43&amp;" ISIN","CHG_PCT_YTD")/100</f>
        <v>1.7575505560763843E-2</v>
      </c>
      <c r="AB43" s="12" t="e">
        <f t="shared" si="12"/>
        <v>#VALUE!</v>
      </c>
      <c r="AC43" s="13">
        <f t="shared" ca="1" si="2"/>
        <v>38622.499999999985</v>
      </c>
      <c r="AD43" s="4" t="str">
        <f>_xll.BDP(AI43,"DS199")</f>
        <v>Financial</v>
      </c>
      <c r="AE43" s="9">
        <f>_xll.BDP(AI43,"px_ask")</f>
        <v>101.395</v>
      </c>
      <c r="AF43" s="13">
        <f>IF(F43="USD",O43,(((_xll.BDP(F43&amp;"USD CURNCY","PX_LAST")))*O43))</f>
        <v>500000</v>
      </c>
      <c r="AG43" s="10">
        <f t="shared" si="3"/>
        <v>496975</v>
      </c>
      <c r="AH43" s="10">
        <f t="shared" si="4"/>
        <v>505410</v>
      </c>
      <c r="AI43" s="4" t="str">
        <f t="shared" si="5"/>
        <v>XS2776001880 ISIN</v>
      </c>
      <c r="AJ43" s="4" t="e" cm="1">
        <f t="array" ref="AJ43">VLOOKUP(IF(NOT(_xll.BDP($G43&amp;" CORP",#REF!)="#N/A N/A"),(_xll.BDP($G43&amp;" CORP",#REF!)),"-"), '[1]Country Codes'!$A$2:$B$253,2,0)</f>
        <v>#REF!</v>
      </c>
      <c r="AK43" s="4" t="str" cm="1">
        <f t="array" ref="AK43">IF(OR(_xll.BDP($AI43,"EX028")= "#N/A N/A", _xll.BDP($AI43,"EX028")="#N/A FIELD NOT APPLICABLE"), " ", _xll.BDP($AI43,"EX028"))</f>
        <v>FixedIncome</v>
      </c>
      <c r="AL43" s="14" t="str">
        <f>(IF(_xll.BDP($AI43&amp;" ISIN","DZ282")="Y","Single line Bonds Cocos","Single line Bonds ex Cocos"))</f>
        <v>Single line Bonds ex Cocos</v>
      </c>
      <c r="AM43" s="7">
        <f>(IF(_xll.BDP($G43&amp;" ISIN","SP153")="#n/a n/a"," ",_xll.BDP($G43&amp;" ISIN","SP153")))</f>
        <v>144.74063547232456</v>
      </c>
      <c r="AN43" s="15">
        <f t="shared" ca="1" si="6"/>
        <v>45777</v>
      </c>
      <c r="AO43" s="10">
        <f>(((_xll.BDP(AI43,"DS032"))/360)*I43)*O43</f>
        <v>3572.9166666666661</v>
      </c>
      <c r="AP43" s="10">
        <f>IF(F43="USD",AO43,(((_xll.BDP(F43&amp;"USD CURNCY","PX_LAST")))*AO43))</f>
        <v>3572.9166666666661</v>
      </c>
      <c r="AQ43" s="12" t="e">
        <f>S43/#REF!</f>
        <v>#REF!</v>
      </c>
      <c r="AR43" s="10">
        <f t="shared" si="7"/>
        <v>505410</v>
      </c>
      <c r="AS43" s="9">
        <f>IF((TEXT(_xll.BDP(AI43,"MATURITY"),"DD/MM/YYYY")="#N/A Field Not Applicable"),"Perp",_xll.BDP(AI43,"DS252"))</f>
        <v>3.868583162217659</v>
      </c>
      <c r="AT43" s="14" t="str">
        <f>(IF(_xll.BDP($AI43&amp;" ISIN","DT247")="Y","Yes","No"))</f>
        <v>No</v>
      </c>
      <c r="AU43" s="14" t="str">
        <f>PROPER(IF(OR(_xll.BDP($AI43,"CPN_TYP")="#n/a N/A",_xll.BDP($AI43,"CPN_TYP")= "#N/A FIELD NOT APPLICABLE"), " ", _xll.BDP($AI43,"CPN_TYP")))</f>
        <v>Fixed</v>
      </c>
      <c r="BG43" s="14" t="str">
        <f t="shared" si="8"/>
        <v>XS2776001880</v>
      </c>
      <c r="BH43" s="18">
        <v>45363</v>
      </c>
    </row>
    <row r="44" spans="1:61" s="20" customFormat="1" ht="14.45" hidden="1" customHeight="1" x14ac:dyDescent="0.25">
      <c r="A44" s="47" t="s">
        <v>125</v>
      </c>
      <c r="B44" s="47" t="s">
        <v>158</v>
      </c>
      <c r="C44" s="47" t="s">
        <v>263</v>
      </c>
      <c r="D44" s="47" t="s">
        <v>264</v>
      </c>
      <c r="E44" s="4" t="str">
        <f>_xll.BDP(AI44,"ds520")</f>
        <v>BBK BSC</v>
      </c>
      <c r="F44" s="4" t="str">
        <f>_xll.BDP(AI44,"crncy")</f>
        <v>USD</v>
      </c>
      <c r="G44" s="5" t="s">
        <v>256</v>
      </c>
      <c r="H44" s="4" t="str">
        <f>IF(_xll.BDP(AI44,"RTG_MOODY")="#N/A N/A","N/A",_xll.BDP(AI44,"RTG_MOODY"))&amp;","&amp;IF(_xll.BDP(AI44,"RTG_FITCH")="#N/A N/A","N/A",_xll.BDP(AI44,"RTG_FITCH"))&amp;","&amp;IF(_xll.BDP(AI44,"RTG_SP")="#N/A N/A","N/A",_xll.BDP(AI44,"RTG_SP"))</f>
        <v>B2,B+,N/A</v>
      </c>
      <c r="I44" s="6">
        <f>_xll.BDP(AI44,"cpn")/100</f>
        <v>6.8750000000000006E-2</v>
      </c>
      <c r="J44" s="6">
        <f ca="1">_xll.BDP($G44&amp;" isin","YAS_BOND_YLD", "YAS_YLD_FLAG=15", "user_local_trade_date",AN44,"Yas_bond_px",$Q44)/100</f>
        <v>6.5742170000000003E-2</v>
      </c>
      <c r="K44" s="4" t="str">
        <f>_xll.BDP(AI44,"PAYMENT_RANK")</f>
        <v>Sr Unsecured</v>
      </c>
      <c r="L44" s="4" t="str">
        <f>IF((TEXT(_xll.BDP(AI44,"MATURITY"),"DD/MM/YYYY")="#N/A Field Not Applicable"),"Perp",TEXT(_xll.BDP(AI44,"MATURITY"),"DD/MM/YYYY"))</f>
        <v>06/06/2029</v>
      </c>
      <c r="M44" s="7">
        <f>(IF(_xll.BDP($AI44&amp;" ISIN","DU003")="#n/a n/a"," ",_xll.BDP($AI44&amp;" ISIN","DU003")))</f>
        <v>3.5482283784523068</v>
      </c>
      <c r="N44" s="4" t="str">
        <f>IF(_xll.BDP(AI44,"CALLABLE")="Y",_xll.BDP(AI44,"NXT_CALL_DT")," ")</f>
        <v xml:space="preserve"> </v>
      </c>
      <c r="O44" s="8">
        <v>500000</v>
      </c>
      <c r="P44" s="5">
        <v>100.2</v>
      </c>
      <c r="Q44" s="9">
        <f>_xll.BDP(AI44,"px_bid")</f>
        <v>101.056</v>
      </c>
      <c r="R44" s="10">
        <f>IF(F44="USD",AG44,(((_xll.BDP(F44&amp;"USD CURNCY","PX_LAST")))*AG44))</f>
        <v>501000</v>
      </c>
      <c r="S44" s="10">
        <f>IF(F44="USD",AH44,(((_xll.BDP(F44&amp;"USD CURNCY","PX_LAST")))*AH44))+AP44</f>
        <v>519125.48611111112</v>
      </c>
      <c r="T44" s="11">
        <f t="shared" si="0"/>
        <v>4279.9999999999727</v>
      </c>
      <c r="U44" s="12">
        <f t="shared" si="1"/>
        <v>8.542914171656632E-3</v>
      </c>
      <c r="V44" s="12" cm="1">
        <f t="array" ref="V44">IFERROR(_xll.BDP($G44&amp;" ISIN","CHG_PCT_1D")/100,"")</f>
        <v>-7.8225599081003692E-4</v>
      </c>
      <c r="W44" s="12" cm="1">
        <f t="array" ref="W44">IFERROR(_xll.BDP($G44&amp;" ISIN","CHG_PCT_5D")/100,"")</f>
        <v>1.6087458892542232E-3</v>
      </c>
      <c r="X44" s="12" cm="1">
        <f t="array" ref="X44">_xll.BDP($G44&amp;" ISIN","CHG_PCT_1M")/100</f>
        <v>-3.0521249867299372E-3</v>
      </c>
      <c r="Y44" s="12" cm="1">
        <f t="array" ref="Y44">_xll.BDP($G44&amp;" ISIN","CHG_PCT_3M")/100</f>
        <v>-1.1493166145683383E-3</v>
      </c>
      <c r="Z44" s="12" cm="1">
        <f t="array" ref="Z44">_xll.BDP($G44&amp;" ISIN","CHG_PCT_6M")/100</f>
        <v>-2.0891819357828325E-2</v>
      </c>
      <c r="AA44" s="12" cm="1">
        <f t="array" ref="AA44">_xll.BDP($G44&amp;" ISIN","CHG_PCT_YTD")/100</f>
        <v>-6.8068979699757205E-3</v>
      </c>
      <c r="AB44" s="12" t="e">
        <f t="shared" si="12"/>
        <v>#VALUE!</v>
      </c>
      <c r="AC44" s="13">
        <f t="shared" ca="1" si="2"/>
        <v>35599.444444444416</v>
      </c>
      <c r="AD44" s="4" t="str">
        <f>_xll.BDP(AI44,"DS199")</f>
        <v>Financial</v>
      </c>
      <c r="AE44" s="9">
        <f>_xll.BDP(AI44,"px_ask")</f>
        <v>101.789</v>
      </c>
      <c r="AF44" s="13">
        <f>IF(F44="USD",O44,(((_xll.BDP(F44&amp;"USD CURNCY","PX_LAST")))*O44))</f>
        <v>500000</v>
      </c>
      <c r="AG44" s="10">
        <f t="shared" si="3"/>
        <v>501000</v>
      </c>
      <c r="AH44" s="10">
        <f t="shared" si="4"/>
        <v>505280</v>
      </c>
      <c r="AI44" s="4" t="str">
        <f t="shared" si="5"/>
        <v>XS2834924867 ISIN</v>
      </c>
      <c r="AJ44" s="4" t="e" cm="1">
        <f t="array" ref="AJ44">VLOOKUP(IF(NOT(_xll.BDP($G44&amp;" CORP",#REF!)="#N/A N/A"),(_xll.BDP($G44&amp;" CORP",#REF!)),"-"), '[1]Country Codes'!$A$2:$B$253,2,0)</f>
        <v>#REF!</v>
      </c>
      <c r="AK44" s="4" t="str" cm="1">
        <f t="array" ref="AK44">IF(OR(_xll.BDP($AI44,"EX028")= "#N/A N/A", _xll.BDP($AI44,"EX028")="#N/A FIELD NOT APPLICABLE"), " ", _xll.BDP($AI44,"EX028"))</f>
        <v>FixedIncome</v>
      </c>
      <c r="AL44" s="14" t="str">
        <f>(IF(_xll.BDP($AI44&amp;" ISIN","DZ282")="Y","Single line Bonds Cocos","Single line Bonds ex Cocos"))</f>
        <v>Single line Bonds ex Cocos</v>
      </c>
      <c r="AM44" s="7">
        <f>(IF(_xll.BDP($G44&amp;" ISIN","SP153")="#n/a n/a"," ",_xll.BDP($G44&amp;" ISIN","SP153")))</f>
        <v>301.63487123456741</v>
      </c>
      <c r="AN44" s="15">
        <f t="shared" ca="1" si="6"/>
        <v>45777</v>
      </c>
      <c r="AO44" s="10">
        <f>(((_xll.BDP(AI44,"DS032"))/360)*I44)*O44</f>
        <v>13845.486111111113</v>
      </c>
      <c r="AP44" s="10">
        <f>IF(F44="USD",AO44,(((_xll.BDP(F44&amp;"USD CURNCY","PX_LAST")))*AO44))</f>
        <v>13845.486111111113</v>
      </c>
      <c r="AQ44" s="12" t="e">
        <f>S44/#REF!</f>
        <v>#REF!</v>
      </c>
      <c r="AR44" s="10">
        <f t="shared" si="7"/>
        <v>505280</v>
      </c>
      <c r="AS44" s="9">
        <f>IF((TEXT(_xll.BDP(AI44,"MATURITY"),"DD/MM/YYYY")="#N/A Field Not Applicable"),"Perp",_xll.BDP(AI44,"DS252"))</f>
        <v>4.1040383299110195</v>
      </c>
      <c r="AT44" s="14" t="str">
        <f>(IF(_xll.BDP($AI44&amp;" ISIN","DT247")="Y","Yes","No"))</f>
        <v>No</v>
      </c>
      <c r="AU44" s="14" t="str">
        <f>PROPER(IF(OR(_xll.BDP($AI44,"CPN_TYP")="#n/a N/A",_xll.BDP($AI44,"CPN_TYP")= "#N/A FIELD NOT APPLICABLE"), " ", _xll.BDP($AI44,"CPN_TYP")))</f>
        <v>Fixed</v>
      </c>
      <c r="BG44" s="14" t="str">
        <f t="shared" si="8"/>
        <v>XS2834924867</v>
      </c>
      <c r="BH44" s="18">
        <v>45449</v>
      </c>
    </row>
    <row r="45" spans="1:61" s="20" customFormat="1" ht="14.45" hidden="1" customHeight="1" x14ac:dyDescent="0.25">
      <c r="A45" s="47" t="s">
        <v>125</v>
      </c>
      <c r="B45" s="47" t="s">
        <v>158</v>
      </c>
      <c r="C45" s="47" t="s">
        <v>263</v>
      </c>
      <c r="D45" s="47" t="s">
        <v>264</v>
      </c>
      <c r="E45" s="4" t="str">
        <f>_xll.BDP(AI45,"ds520")</f>
        <v>Credit Agricole SA</v>
      </c>
      <c r="F45" s="4" t="str">
        <f>_xll.BDP(AI45,"crncy")</f>
        <v>USD</v>
      </c>
      <c r="G45" s="5" t="s">
        <v>257</v>
      </c>
      <c r="H45" s="4" t="str">
        <f>IF(_xll.BDP(AI45,"RTG_MOODY")="#N/A N/A","N/A",_xll.BDP(AI45,"RTG_MOODY"))&amp;","&amp;IF(_xll.BDP(AI45,"RTG_FITCH")="#N/A N/A","N/A",_xll.BDP(AI45,"RTG_FITCH"))&amp;","&amp;IF(_xll.BDP(AI45,"RTG_SP")="#N/A N/A","N/A",_xll.BDP(AI45,"RTG_SP"))</f>
        <v>A3,A+,A-</v>
      </c>
      <c r="I45" s="6">
        <f>_xll.BDP(AI45,"cpn")/100</f>
        <v>6.3159999999999994E-2</v>
      </c>
      <c r="J45" s="6">
        <f ca="1">_xll.BDP($G45&amp;" isin","YAS_BOND_YLD", "YAS_YLD_FLAG=15", "user_local_trade_date",AN45,"Yas_bond_px",$Q45)/100</f>
        <v>4.848446E-2</v>
      </c>
      <c r="K45" s="4" t="str">
        <f>_xll.BDP(AI45,"PAYMENT_RANK")</f>
        <v>Sr Non Preferred</v>
      </c>
      <c r="L45" s="4" t="str">
        <f>IF((TEXT(_xll.BDP(AI45,"MATURITY"),"DD/MM/YYYY")="#N/A Field Not Applicable"),"Perp",TEXT(_xll.BDP(AI45,"MATURITY"),"DD/MM/YYYY"))</f>
        <v>03/10/2029</v>
      </c>
      <c r="M45" s="7">
        <f>(IF(_xll.BDP($AI45&amp;" ISIN","DU003")="#n/a n/a"," ",_xll.BDP($AI45&amp;" ISIN","DU003")))</f>
        <v>3.1277980820825948</v>
      </c>
      <c r="N45" s="4" t="str">
        <f>IF(_xll.BDP(AI45,"CALLABLE")="Y",_xll.BDP(AI45,"NXT_CALL_DT")," ")</f>
        <v>03/10/2028</v>
      </c>
      <c r="O45" s="8">
        <v>800000</v>
      </c>
      <c r="P45" s="5">
        <v>100.2</v>
      </c>
      <c r="Q45" s="9">
        <f>_xll.BDP(AI45,"px_bid")</f>
        <v>104.572</v>
      </c>
      <c r="R45" s="10">
        <f>IF(F45="USD",AG45,(((_xll.BDP(F45&amp;"USD CURNCY","PX_LAST")))*AG45))</f>
        <v>801600</v>
      </c>
      <c r="S45" s="10">
        <f>IF(F45="USD",AH45,(((_xll.BDP(F45&amp;"USD CURNCY","PX_LAST")))*AH45))+AP45</f>
        <v>840365.6</v>
      </c>
      <c r="T45" s="11">
        <f t="shared" si="0"/>
        <v>34976</v>
      </c>
      <c r="U45" s="12">
        <f t="shared" si="1"/>
        <v>4.3632734530938119E-2</v>
      </c>
      <c r="V45" s="12" cm="1">
        <f t="array" ref="V45">IFERROR(_xll.BDP($G45&amp;" ISIN","CHG_PCT_1D")/100,"")</f>
        <v>-5.4041203075577574E-4</v>
      </c>
      <c r="W45" s="12" cm="1">
        <f t="array" ref="W45">IFERROR(_xll.BDP($G45&amp;" ISIN","CHG_PCT_5D")/100,"")</f>
        <v>6.3160141240303329E-3</v>
      </c>
      <c r="X45" s="12" cm="1">
        <f t="array" ref="X45">_xll.BDP($G45&amp;" ISIN","CHG_PCT_1M")/100</f>
        <v>2.1021190315338264E-4</v>
      </c>
      <c r="Y45" s="12" cm="1">
        <f t="array" ref="Y45">_xll.BDP($G45&amp;" ISIN","CHG_PCT_3M")/100</f>
        <v>7.8420007740906388E-3</v>
      </c>
      <c r="Z45" s="12" cm="1">
        <f t="array" ref="Z45">_xll.BDP($G45&amp;" ISIN","CHG_PCT_6M")/100</f>
        <v>-1.5061591320556461E-3</v>
      </c>
      <c r="AA45" s="12" cm="1">
        <f t="array" ref="AA45">_xll.BDP($G45&amp;" ISIN","CHG_PCT_YTD")/100</f>
        <v>1.2133617730610211E-2</v>
      </c>
      <c r="AB45" s="12" t="e">
        <f t="shared" si="12"/>
        <v>#VALUE!</v>
      </c>
      <c r="AC45" s="13">
        <f t="shared" ca="1" si="2"/>
        <v>115680.44444444444</v>
      </c>
      <c r="AD45" s="4" t="str">
        <f>_xll.BDP(AI45,"DS199")</f>
        <v>Financial</v>
      </c>
      <c r="AE45" s="9">
        <f>_xll.BDP(AI45,"px_ask")</f>
        <v>104.78</v>
      </c>
      <c r="AF45" s="13">
        <f>IF(F45="USD",O45,(((_xll.BDP(F45&amp;"USD CURNCY","PX_LAST")))*O45))</f>
        <v>800000</v>
      </c>
      <c r="AG45" s="10">
        <f t="shared" si="3"/>
        <v>801600</v>
      </c>
      <c r="AH45" s="10">
        <f t="shared" si="4"/>
        <v>836576</v>
      </c>
      <c r="AI45" s="4" t="str">
        <f t="shared" si="5"/>
        <v>US22536PAJ03 ISIN</v>
      </c>
      <c r="AJ45" s="4" t="e" cm="1">
        <f t="array" ref="AJ45">VLOOKUP(IF(NOT(_xll.BDP($G45&amp;" CORP",#REF!)="#N/A N/A"),(_xll.BDP($G45&amp;" CORP",#REF!)),"-"), '[1]Country Codes'!$A$2:$B$253,2,0)</f>
        <v>#REF!</v>
      </c>
      <c r="AK45" s="4" t="str" cm="1">
        <f t="array" ref="AK45">IF(OR(_xll.BDP($AI45,"EX028")= "#N/A N/A", _xll.BDP($AI45,"EX028")="#N/A FIELD NOT APPLICABLE"), " ", _xll.BDP($AI45,"EX028"))</f>
        <v>FixedIncome</v>
      </c>
      <c r="AL45" s="14" t="str">
        <f>(IF(_xll.BDP($AI45&amp;" ISIN","DZ282")="Y","Single line Bonds Cocos","Single line Bonds ex Cocos"))</f>
        <v>Single line Bonds ex Cocos</v>
      </c>
      <c r="AM45" s="7">
        <f>(IF(_xll.BDP($G45&amp;" ISIN","SP153")="#n/a n/a"," ",_xll.BDP($G45&amp;" ISIN","SP153")))</f>
        <v>137.20962850975349</v>
      </c>
      <c r="AN45" s="15">
        <f t="shared" ca="1" si="6"/>
        <v>45777</v>
      </c>
      <c r="AO45" s="10">
        <f>(((_xll.BDP(AI45,"DS032"))/360)*I45)*O45</f>
        <v>3789.599999999999</v>
      </c>
      <c r="AP45" s="10">
        <f>IF(F45="USD",AO45,(((_xll.BDP(F45&amp;"USD CURNCY","PX_LAST")))*AO45))</f>
        <v>3789.599999999999</v>
      </c>
      <c r="AQ45" s="12" t="e">
        <f>S45/#REF!</f>
        <v>#REF!</v>
      </c>
      <c r="AR45" s="10">
        <f t="shared" si="7"/>
        <v>836576</v>
      </c>
      <c r="AS45" s="9">
        <f>IF((TEXT(_xll.BDP(AI45,"MATURITY"),"DD/MM/YYYY")="#N/A Field Not Applicable"),"Perp",_xll.BDP(AI45,"DS252"))</f>
        <v>4.42984257357974</v>
      </c>
      <c r="AT45" s="14" t="str">
        <f>(IF(_xll.BDP($AI45&amp;" ISIN","DT247")="Y","Yes","No"))</f>
        <v>No</v>
      </c>
      <c r="AU45" s="14" t="str">
        <f>PROPER(IF(OR(_xll.BDP($AI45,"CPN_TYP")="#n/a N/A",_xll.BDP($AI45,"CPN_TYP")= "#N/A FIELD NOT APPLICABLE"), " ", _xll.BDP($AI45,"CPN_TYP")))</f>
        <v>Variable</v>
      </c>
      <c r="BG45" s="14" t="str">
        <f t="shared" si="8"/>
        <v>US22536PAJ03</v>
      </c>
      <c r="BH45" s="18">
        <v>45202</v>
      </c>
    </row>
    <row r="46" spans="1:61" s="20" customFormat="1" ht="14.45" hidden="1" customHeight="1" x14ac:dyDescent="0.25">
      <c r="A46" s="47" t="s">
        <v>125</v>
      </c>
      <c r="B46" s="47" t="s">
        <v>158</v>
      </c>
      <c r="C46" s="47" t="s">
        <v>263</v>
      </c>
      <c r="D46" s="47" t="s">
        <v>264</v>
      </c>
      <c r="E46" s="4" t="str">
        <f>_xll.BDP(AI46,"ds520")</f>
        <v>First Abu Dhabi Bank PJSC</v>
      </c>
      <c r="F46" s="4" t="str">
        <f>_xll.BDP(AI46,"crncy")</f>
        <v>USD</v>
      </c>
      <c r="G46" s="5" t="s">
        <v>258</v>
      </c>
      <c r="H46" s="4" t="str">
        <f>IF(_xll.BDP(AI46,"RTG_MOODY")="#N/A N/A","N/A",_xll.BDP(AI46,"RTG_MOODY"))&amp;","&amp;IF(_xll.BDP(AI46,"RTG_FITCH")="#N/A N/A","N/A",_xll.BDP(AI46,"RTG_FITCH"))&amp;","&amp;IF(_xll.BDP(AI46,"RTG_SP")="#N/A N/A","N/A",_xll.BDP(AI46,"RTG_SP"))</f>
        <v>N/A,A,N/A</v>
      </c>
      <c r="I46" s="6">
        <f>_xll.BDP(AI46,"cpn")/100</f>
        <v>6.3200000000000006E-2</v>
      </c>
      <c r="J46" s="6">
        <f ca="1">_xll.BDP($G46&amp;" isin","YAS_BOND_YLD", "YAS_YLD_FLAG=15", "user_local_trade_date",AN46,"Yas_bond_px",$Q46)/100</f>
        <v>5.3908909999999997E-2</v>
      </c>
      <c r="K46" s="4" t="str">
        <f>_xll.BDP(AI46,"PAYMENT_RANK")</f>
        <v>Subordinated</v>
      </c>
      <c r="L46" s="4" t="str">
        <f>IF((TEXT(_xll.BDP(AI46,"MATURITY"),"DD/MM/YYYY")="#N/A Field Not Applicable"),"Perp",TEXT(_xll.BDP(AI46,"MATURITY"),"DD/MM/YYYY"))</f>
        <v>04/04/2034</v>
      </c>
      <c r="M46" s="7">
        <f>(IF(_xll.BDP($AI46&amp;" ISIN","DU003")="#n/a n/a"," ",_xll.BDP($AI46&amp;" ISIN","DU003")))</f>
        <v>3.1248832079503219</v>
      </c>
      <c r="N46" s="4" t="str">
        <f>IF(_xll.BDP(AI46,"CALLABLE")="Y",_xll.BDP(AI46,"NXT_CALL_DT")," ")</f>
        <v>04/10/2028</v>
      </c>
      <c r="O46" s="8">
        <v>200000</v>
      </c>
      <c r="P46" s="5">
        <v>100.2</v>
      </c>
      <c r="Q46" s="9">
        <f>_xll.BDP(AI46,"px_bid")</f>
        <v>102.863</v>
      </c>
      <c r="R46" s="10">
        <f>IF(F46="USD",AG46,(((_xll.BDP(F46&amp;"USD CURNCY","PX_LAST")))*AG46))</f>
        <v>200400</v>
      </c>
      <c r="S46" s="10">
        <f>IF(F46="USD",AH46,(((_xll.BDP(F46&amp;"USD CURNCY","PX_LAST")))*AH46))+AP46</f>
        <v>206674</v>
      </c>
      <c r="T46" s="11">
        <f t="shared" si="0"/>
        <v>5325.9999999999927</v>
      </c>
      <c r="U46" s="12">
        <f t="shared" si="1"/>
        <v>2.6576846307385195E-2</v>
      </c>
      <c r="V46" s="12" cm="1">
        <f t="array" ref="V46">IFERROR(_xll.BDP($G46&amp;" ISIN","CHG_PCT_1D")/100,"")</f>
        <v>-5.535241359789281E-4</v>
      </c>
      <c r="W46" s="12" cm="1">
        <f t="array" ref="W46">IFERROR(_xll.BDP($G46&amp;" ISIN","CHG_PCT_5D")/100,"")</f>
        <v>5.2642253037728385E-3</v>
      </c>
      <c r="X46" s="12" cm="1">
        <f t="array" ref="X46">_xll.BDP($G46&amp;" ISIN","CHG_PCT_1M")/100</f>
        <v>-9.1406922745724869E-3</v>
      </c>
      <c r="Y46" s="12" cm="1">
        <f t="array" ref="Y46">_xll.BDP($G46&amp;" ISIN","CHG_PCT_3M")/100</f>
        <v>7.0208133711918263E-3</v>
      </c>
      <c r="Z46" s="12" cm="1">
        <f t="array" ref="Z46">_xll.BDP($G46&amp;" ISIN","CHG_PCT_6M")/100</f>
        <v>3.4832657702672749E-4</v>
      </c>
      <c r="AA46" s="12" cm="1">
        <f t="array" ref="AA46">_xll.BDP($G46&amp;" ISIN","CHG_PCT_YTD")/100</f>
        <v>3.9974836789704021E-3</v>
      </c>
      <c r="AB46" s="12" t="e">
        <f t="shared" si="12"/>
        <v>#VALUE!</v>
      </c>
      <c r="AC46" s="13">
        <f t="shared" ca="1" si="2"/>
        <v>25479.777777777774</v>
      </c>
      <c r="AD46" s="4" t="str">
        <f>_xll.BDP(AI46,"DS199")</f>
        <v>Financial</v>
      </c>
      <c r="AE46" s="9">
        <f>_xll.BDP(AI46,"px_ask")</f>
        <v>103.33</v>
      </c>
      <c r="AF46" s="13">
        <f>IF(F46="USD",O46,(((_xll.BDP(F46&amp;"USD CURNCY","PX_LAST")))*O46))</f>
        <v>200000</v>
      </c>
      <c r="AG46" s="10">
        <f t="shared" si="3"/>
        <v>200400</v>
      </c>
      <c r="AH46" s="10">
        <f t="shared" si="4"/>
        <v>205726</v>
      </c>
      <c r="AI46" s="4" t="str">
        <f t="shared" si="5"/>
        <v>XS2676777605 ISIN</v>
      </c>
      <c r="AJ46" s="4" t="e" cm="1">
        <f t="array" ref="AJ46">VLOOKUP(IF(NOT(_xll.BDP($G46&amp;" CORP",#REF!)="#N/A N/A"),(_xll.BDP($G46&amp;" CORP",#REF!)),"-"), '[1]Country Codes'!$A$2:$B$253,2,0)</f>
        <v>#REF!</v>
      </c>
      <c r="AK46" s="4" t="str" cm="1">
        <f t="array" ref="AK46">IF(OR(_xll.BDP($AI46,"EX028")= "#N/A N/A", _xll.BDP($AI46,"EX028")="#N/A FIELD NOT APPLICABLE"), " ", _xll.BDP($AI46,"EX028"))</f>
        <v>FixedIncome</v>
      </c>
      <c r="AL46" s="14" t="str">
        <f>(IF(_xll.BDP($AI46&amp;" ISIN","DZ282")="Y","Single line Bonds Cocos","Single line Bonds ex Cocos"))</f>
        <v>Single line Bonds ex Cocos</v>
      </c>
      <c r="AM46" s="7">
        <f>(IF(_xll.BDP($G46&amp;" ISIN","SP153")="#n/a n/a"," ",_xll.BDP($G46&amp;" ISIN","SP153")))</f>
        <v>187.31257635788822</v>
      </c>
      <c r="AN46" s="15">
        <f t="shared" ca="1" si="6"/>
        <v>45777</v>
      </c>
      <c r="AO46" s="10">
        <f>(((_xll.BDP(AI46,"DS032"))/360)*I46)*O46</f>
        <v>948.00000000000011</v>
      </c>
      <c r="AP46" s="10">
        <f>IF(F46="USD",AO46,(((_xll.BDP(F46&amp;"USD CURNCY","PX_LAST")))*AO46))</f>
        <v>948.00000000000011</v>
      </c>
      <c r="AQ46" s="12" t="e">
        <f>S46/#REF!</f>
        <v>#REF!</v>
      </c>
      <c r="AR46" s="10">
        <f t="shared" si="7"/>
        <v>205726</v>
      </c>
      <c r="AS46" s="9">
        <f>IF((TEXT(_xll.BDP(AI46,"MATURITY"),"DD/MM/YYYY")="#N/A Field Not Applicable"),"Perp",_xll.BDP(AI46,"DS252"))</f>
        <v>8.9308692676249137</v>
      </c>
      <c r="AT46" s="14" t="str">
        <f>(IF(_xll.BDP($AI46&amp;" ISIN","DT247")="Y","Yes","No"))</f>
        <v>Yes</v>
      </c>
      <c r="AU46" s="14" t="str">
        <f>PROPER(IF(OR(_xll.BDP($AI46,"CPN_TYP")="#n/a N/A",_xll.BDP($AI46,"CPN_TYP")= "#N/A FIELD NOT APPLICABLE"), " ", _xll.BDP($AI46,"CPN_TYP")))</f>
        <v>Variable</v>
      </c>
      <c r="BG46" s="14" t="str">
        <f t="shared" si="8"/>
        <v>XS2676777605</v>
      </c>
      <c r="BH46" s="18">
        <v>45203</v>
      </c>
    </row>
    <row r="47" spans="1:61" s="20" customFormat="1" ht="14.45" hidden="1" customHeight="1" x14ac:dyDescent="0.25">
      <c r="A47" s="47" t="s">
        <v>125</v>
      </c>
      <c r="B47" s="47" t="s">
        <v>158</v>
      </c>
      <c r="C47" s="47" t="s">
        <v>263</v>
      </c>
      <c r="D47" s="47" t="s">
        <v>264</v>
      </c>
      <c r="E47" s="4" t="str">
        <f>_xll.BDP(AI47,"ds520")</f>
        <v>Comision Federal de Electricidad</v>
      </c>
      <c r="F47" s="4" t="str">
        <f>_xll.BDP(AI47,"crncy")</f>
        <v>USD</v>
      </c>
      <c r="G47" s="5" t="s">
        <v>259</v>
      </c>
      <c r="H47" s="4" t="str">
        <f>IF(_xll.BDP(AI47,"RTG_MOODY")="#N/A N/A","N/A",_xll.BDP(AI47,"RTG_MOODY"))&amp;","&amp;IF(_xll.BDP(AI47,"RTG_FITCH")="#N/A N/A","N/A",_xll.BDP(AI47,"RTG_FITCH"))&amp;","&amp;IF(_xll.BDP(AI47,"RTG_SP")="#N/A N/A","N/A",_xll.BDP(AI47,"RTG_SP"))</f>
        <v>Baa2,BBB-,BBB</v>
      </c>
      <c r="I47" s="6">
        <f>_xll.BDP(AI47,"cpn")/100</f>
        <v>6.2640000000000001E-2</v>
      </c>
      <c r="J47" s="6">
        <f ca="1">_xll.BDP($G47&amp;" isin","YAS_BOND_YLD", "YAS_YLD_FLAG=15", "user_local_trade_date",AN47,"Yas_bond_px",$Q47)/100</f>
        <v>7.6764180000000001E-2</v>
      </c>
      <c r="K47" s="4" t="str">
        <f>_xll.BDP(AI47,"PAYMENT_RANK")</f>
        <v>Sr Unsecured</v>
      </c>
      <c r="L47" s="4" t="str">
        <f>IF((TEXT(_xll.BDP(AI47,"MATURITY"),"DD/MM/YYYY")="#N/A Field Not Applicable"),"Perp",TEXT(_xll.BDP(AI47,"MATURITY"),"DD/MM/YYYY"))</f>
        <v>15/02/2052</v>
      </c>
      <c r="M47" s="7">
        <f>(IF(_xll.BDP($AI47&amp;" ISIN","DU003")="#n/a n/a"," ",_xll.BDP($AI47&amp;" ISIN","DU003")))</f>
        <v>12.006620927201999</v>
      </c>
      <c r="N47" s="4" t="str">
        <f>IF(_xll.BDP(AI47,"CALLABLE")="Y",_xll.BDP(AI47,"NXT_CALL_DT")," ")</f>
        <v>15/08/2051</v>
      </c>
      <c r="O47" s="8">
        <v>500000</v>
      </c>
      <c r="P47" s="5">
        <v>88.95</v>
      </c>
      <c r="Q47" s="9">
        <f>_xll.BDP(AI47,"px_bid")</f>
        <v>84.031999999999996</v>
      </c>
      <c r="R47" s="10">
        <f>IF(F47="USD",AG47,(((_xll.BDP(F47&amp;"USD CURNCY","PX_LAST")))*AG47))</f>
        <v>444750</v>
      </c>
      <c r="S47" s="10">
        <f>IF(F47="USD",AH47,(((_xll.BDP(F47&amp;"USD CURNCY","PX_LAST")))*AH47))+AP47</f>
        <v>426685</v>
      </c>
      <c r="T47" s="11">
        <f t="shared" si="0"/>
        <v>-24590.000000000033</v>
      </c>
      <c r="U47" s="12">
        <f t="shared" si="1"/>
        <v>-5.5289488476672359E-2</v>
      </c>
      <c r="V47" s="12" cm="1">
        <f t="array" ref="V47">IFERROR(_xll.BDP($G47&amp;" ISIN","CHG_PCT_1D")/100,"")</f>
        <v>7.5680282508054164E-4</v>
      </c>
      <c r="W47" s="12" cm="1">
        <f t="array" ref="W47">IFERROR(_xll.BDP($G47&amp;" ISIN","CHG_PCT_5D")/100,"")</f>
        <v>3.3330693401412363E-2</v>
      </c>
      <c r="X47" s="12" cm="1">
        <f t="array" ref="X47">_xll.BDP($G47&amp;" ISIN","CHG_PCT_1M")/100</f>
        <v>-2.1057267586602531E-2</v>
      </c>
      <c r="Y47" s="12" cm="1">
        <f t="array" ref="Y47">_xll.BDP($G47&amp;" ISIN","CHG_PCT_3M")/100</f>
        <v>1.3019936620203223E-2</v>
      </c>
      <c r="Z47" s="12" cm="1">
        <f t="array" ref="Z47">_xll.BDP($G47&amp;" ISIN","CHG_PCT_6M")/100</f>
        <v>-5.6688047359847102E-2</v>
      </c>
      <c r="AA47" s="12" cm="1">
        <f t="array" ref="AA47">_xll.BDP($G47&amp;" ISIN","CHG_PCT_YTD")/100</f>
        <v>-3.5222807042434305E-3</v>
      </c>
      <c r="AB47" s="12" t="e">
        <f t="shared" si="12"/>
        <v>#VALUE!</v>
      </c>
      <c r="AC47" s="13">
        <f t="shared" ca="1" si="2"/>
        <v>5337.9999999999673</v>
      </c>
      <c r="AD47" s="4" t="str">
        <f>_xll.BDP(AI47,"DS199")</f>
        <v>Utilities</v>
      </c>
      <c r="AE47" s="9">
        <f>_xll.BDP(AI47,"px_ask")</f>
        <v>84.552000000000007</v>
      </c>
      <c r="AF47" s="13">
        <f>IF(F47="USD",O47,(((_xll.BDP(F47&amp;"USD CURNCY","PX_LAST")))*O47))</f>
        <v>500000</v>
      </c>
      <c r="AG47" s="10">
        <f t="shared" si="3"/>
        <v>444750</v>
      </c>
      <c r="AH47" s="10">
        <f t="shared" si="4"/>
        <v>420160</v>
      </c>
      <c r="AI47" s="4" t="str">
        <f t="shared" si="5"/>
        <v>USP30179BR86 ISIN</v>
      </c>
      <c r="AJ47" s="4" t="e" cm="1">
        <f t="array" ref="AJ47">VLOOKUP(IF(NOT(_xll.BDP($G47&amp;" CORP",#REF!)="#N/A N/A"),(_xll.BDP($G47&amp;" CORP",#REF!)),"-"), '[1]Country Codes'!$A$2:$B$253,2,0)</f>
        <v>#REF!</v>
      </c>
      <c r="AK47" s="4" t="str" cm="1">
        <f t="array" ref="AK47">IF(OR(_xll.BDP($AI47,"EX028")= "#N/A N/A", _xll.BDP($AI47,"EX028")="#N/A FIELD NOT APPLICABLE"), " ", _xll.BDP($AI47,"EX028"))</f>
        <v>FixedIncome</v>
      </c>
      <c r="AL47" s="14" t="str">
        <f>(IF(_xll.BDP($AI47&amp;" ISIN","DZ282")="Y","Single line Bonds Cocos","Single line Bonds ex Cocos"))</f>
        <v>Single line Bonds ex Cocos</v>
      </c>
      <c r="AM47" s="7">
        <f>(IF(_xll.BDP($G47&amp;" ISIN","SP153")="#n/a n/a"," ",_xll.BDP($G47&amp;" ISIN","SP153")))</f>
        <v>377.59789763981797</v>
      </c>
      <c r="AN47" s="15">
        <f t="shared" ca="1" si="6"/>
        <v>45777</v>
      </c>
      <c r="AO47" s="10">
        <f>(((_xll.BDP(AI47,"DS032"))/360)*I47)*O47</f>
        <v>6525</v>
      </c>
      <c r="AP47" s="10">
        <f>IF(F47="USD",AO47,(((_xll.BDP(F47&amp;"USD CURNCY","PX_LAST")))*AO47))</f>
        <v>6525</v>
      </c>
      <c r="AQ47" s="12" t="e">
        <f>S47/#REF!</f>
        <v>#REF!</v>
      </c>
      <c r="AR47" s="10">
        <f t="shared" si="7"/>
        <v>420160</v>
      </c>
      <c r="AS47" s="9">
        <f>IF((TEXT(_xll.BDP(AI47,"MATURITY"),"DD/MM/YYYY")="#N/A Field Not Applicable"),"Perp",_xll.BDP(AI47,"DS252"))</f>
        <v>26.798083504449007</v>
      </c>
      <c r="AT47" s="14" t="str">
        <f>(IF(_xll.BDP($AI47&amp;" ISIN","DT247")="Y","Yes","No"))</f>
        <v>No</v>
      </c>
      <c r="AU47" s="14" t="str">
        <f>PROPER(IF(OR(_xll.BDP($AI47,"CPN_TYP")="#n/a N/A",_xll.BDP($AI47,"CPN_TYP")= "#N/A FIELD NOT APPLICABLE"), " ", _xll.BDP($AI47,"CPN_TYP")))</f>
        <v>Fixed</v>
      </c>
      <c r="BG47" s="14" t="str">
        <f t="shared" si="8"/>
        <v>USP30179BR86</v>
      </c>
      <c r="BH47" s="18">
        <v>45433</v>
      </c>
    </row>
    <row r="48" spans="1:61" s="20" customFormat="1" ht="14.45" hidden="1" customHeight="1" x14ac:dyDescent="0.25">
      <c r="A48" s="99" t="s">
        <v>125</v>
      </c>
      <c r="B48" s="99" t="s">
        <v>158</v>
      </c>
      <c r="C48" s="99" t="s">
        <v>263</v>
      </c>
      <c r="D48" s="99" t="s">
        <v>264</v>
      </c>
      <c r="E48" s="100" t="str">
        <f>_xll.BDP(AI48,"ds520")</f>
        <v>Gaci First Investment Co</v>
      </c>
      <c r="F48" s="100" t="str">
        <f>_xll.BDP(AI48,"crncy")</f>
        <v>USD</v>
      </c>
      <c r="G48" s="100" t="s">
        <v>260</v>
      </c>
      <c r="H48" s="100" t="str">
        <f>IF(_xll.BDP(AI48,"RTG_MOODY")="#N/A N/A","N/A",_xll.BDP(AI48,"RTG_MOODY"))&amp;","&amp;IF(_xll.BDP(AI48,"RTG_FITCH")="#N/A N/A","N/A",_xll.BDP(AI48,"RTG_FITCH"))&amp;","&amp;IF(_xll.BDP(AI48,"RTG_SP")="#N/A N/A","N/A",_xll.BDP(AI48,"RTG_SP"))</f>
        <v>Aa3,A+,N/A</v>
      </c>
      <c r="I48" s="101">
        <f>_xll.BDP(AI48,"cpn")/100</f>
        <v>5.1249999999999997E-2</v>
      </c>
      <c r="J48" s="101">
        <f ca="1">_xll.BDP($G48&amp;" isin","YAS_BOND_YLD", "YAS_YLD_FLAG=15", "user_local_trade_date",AN48,"Yas_bond_px",$Q48)/100</f>
        <v>6.3904429999999998E-2</v>
      </c>
      <c r="K48" s="100" t="str">
        <f>_xll.BDP(AI48,"PAYMENT_RANK")</f>
        <v>Sr Unsecured</v>
      </c>
      <c r="L48" s="100" t="str">
        <f>IF((TEXT(_xll.BDP(AI48,"MATURITY"),"DD/MM/YYYY")="#N/A Field Not Applicable"),"Perp",TEXT(_xll.BDP(AI48,"MATURITY"),"DD/MM/YYYY"))</f>
        <v>14/02/2053</v>
      </c>
      <c r="M48" s="102">
        <f>(IF(_xll.BDP($AI48&amp;" ISIN","DU003")="#n/a n/a"," ",_xll.BDP($AI48&amp;" ISIN","DU003")))</f>
        <v>13.783806421692287</v>
      </c>
      <c r="N48" s="100" t="str">
        <f>IF(_xll.BDP(AI48,"CALLABLE")="Y",_xll.BDP(AI48,"NXT_CALL_DT")," ")</f>
        <v>14/08/2052</v>
      </c>
      <c r="O48" s="103">
        <v>750000</v>
      </c>
      <c r="P48" s="100">
        <v>87.62</v>
      </c>
      <c r="Q48" s="104">
        <f>_xll.BDP(AI48,"px_bid")</f>
        <v>83.637</v>
      </c>
      <c r="R48" s="105">
        <f>IF(F48="USD",AG48,(((_xll.BDP(F48&amp;"USD CURNCY","PX_LAST")))*AG48))</f>
        <v>657150</v>
      </c>
      <c r="S48" s="105">
        <f>IF(F48="USD",AH48,(((_xll.BDP(F48&amp;"USD CURNCY","PX_LAST")))*AH48))+AP48</f>
        <v>635498.85416666663</v>
      </c>
      <c r="T48" s="106">
        <f t="shared" si="0"/>
        <v>-29872.500000000029</v>
      </c>
      <c r="U48" s="107">
        <f t="shared" si="1"/>
        <v>-4.5457658068934079E-2</v>
      </c>
      <c r="V48" s="107" cm="1">
        <f t="array" ref="V48">IFERROR(_xll.BDP($G48&amp;" ISIN","CHG_PCT_1D")/100,"")</f>
        <v>-1.011050183773165E-3</v>
      </c>
      <c r="W48" s="107" cm="1">
        <f t="array" ref="W48">IFERROR(_xll.BDP($G48&amp;" ISIN","CHG_PCT_5D")/100,"")</f>
        <v>3.2327056394119792E-2</v>
      </c>
      <c r="X48" s="107" cm="1">
        <f t="array" ref="X48">_xll.BDP($G48&amp;" ISIN","CHG_PCT_1M")/100</f>
        <v>-1.7259334667275066E-2</v>
      </c>
      <c r="Y48" s="107" cm="1">
        <f t="array" ref="Y48">_xll.BDP($G48&amp;" ISIN","CHG_PCT_3M")/100</f>
        <v>-3.5947751189360096E-3</v>
      </c>
      <c r="Z48" s="107" cm="1">
        <f t="array" ref="Z48">_xll.BDP($G48&amp;" ISIN","CHG_PCT_6M")/100</f>
        <v>-2.9848677370913585E-2</v>
      </c>
      <c r="AA48" s="107" cm="1">
        <f t="array" ref="AA48">_xll.BDP($G48&amp;" ISIN","CHG_PCT_YTD")/100</f>
        <v>3.6208070934359098E-3</v>
      </c>
      <c r="AB48" s="107" t="e">
        <f t="shared" si="12"/>
        <v>#VALUE!</v>
      </c>
      <c r="AC48" s="103">
        <f t="shared" ca="1" si="2"/>
        <v>6856.6666666666424</v>
      </c>
      <c r="AD48" s="100" t="str">
        <f>_xll.BDP(AI48,"DS199")</f>
        <v>Financial</v>
      </c>
      <c r="AE48" s="104">
        <f>_xll.BDP(AI48,"px_ask")</f>
        <v>84.334999999999994</v>
      </c>
      <c r="AF48" s="103">
        <f>IF(F48="USD",O48,(((_xll.BDP(F48&amp;"USD CURNCY","PX_LAST")))*O48))</f>
        <v>750000</v>
      </c>
      <c r="AG48" s="105">
        <f t="shared" si="3"/>
        <v>657150</v>
      </c>
      <c r="AH48" s="105">
        <f t="shared" si="4"/>
        <v>627277.5</v>
      </c>
      <c r="AI48" s="100" t="str">
        <f t="shared" si="5"/>
        <v>XS2585988145 ISIN</v>
      </c>
      <c r="AJ48" s="100" t="e" cm="1">
        <f t="array" ref="AJ48">VLOOKUP(IF(NOT(_xll.BDP($G48&amp;" CORP",#REF!)="#N/A N/A"),(_xll.BDP($G48&amp;" CORP",#REF!)),"-"), '[1]Country Codes'!$A$2:$B$253,2,0)</f>
        <v>#REF!</v>
      </c>
      <c r="AK48" s="100" t="str" cm="1">
        <f t="array" ref="AK48">IF(OR(_xll.BDP($AI48,"EX028")= "#N/A N/A", _xll.BDP($AI48,"EX028")="#N/A FIELD NOT APPLICABLE"), " ", _xll.BDP($AI48,"EX028"))</f>
        <v>FixedIncome</v>
      </c>
      <c r="AL48" s="101" t="str">
        <f>(IF(_xll.BDP($AI48&amp;" ISIN","DZ282")="Y","Single line Bonds Cocos","Single line Bonds ex Cocos"))</f>
        <v>Single line Bonds ex Cocos</v>
      </c>
      <c r="AM48" s="102">
        <f>(IF(_xll.BDP($G48&amp;" ISIN","SP153")="#n/a n/a"," ",_xll.BDP($G48&amp;" ISIN","SP153")))</f>
        <v>248.17931422128473</v>
      </c>
      <c r="AN48" s="108">
        <f t="shared" ca="1" si="6"/>
        <v>45777</v>
      </c>
      <c r="AO48" s="105">
        <f>(((_xll.BDP(AI48,"DS032"))/360)*I48)*O48</f>
        <v>8221.3541666666661</v>
      </c>
      <c r="AP48" s="105">
        <f>IF(F48="USD",AO48,(((_xll.BDP(F48&amp;"USD CURNCY","PX_LAST")))*AO48))</f>
        <v>8221.3541666666661</v>
      </c>
      <c r="AQ48" s="107" t="e">
        <f>S48/#REF!</f>
        <v>#REF!</v>
      </c>
      <c r="AR48" s="105">
        <f t="shared" si="7"/>
        <v>627277.5</v>
      </c>
      <c r="AS48" s="104">
        <f>IF((TEXT(_xll.BDP(AI48,"MATURITY"),"DD/MM/YYYY")="#N/A Field Not Applicable"),"Perp",_xll.BDP(AI48,"DS252"))</f>
        <v>27.797399041752225</v>
      </c>
      <c r="AT48" s="101" t="str">
        <f>(IF(_xll.BDP($AI48&amp;" ISIN","DT247")="Y","Yes","No"))</f>
        <v>No</v>
      </c>
      <c r="AU48" s="101" t="str">
        <f>PROPER(IF(OR(_xll.BDP($AI48,"CPN_TYP")="#n/a N/A",_xll.BDP($AI48,"CPN_TYP")= "#N/A FIELD NOT APPLICABLE"), " ", _xll.BDP($AI48,"CPN_TYP")))</f>
        <v>Fixed</v>
      </c>
      <c r="AV48" s="109"/>
      <c r="AW48" s="109"/>
      <c r="AX48" s="109"/>
      <c r="AY48" s="109"/>
      <c r="AZ48" s="109"/>
      <c r="BA48" s="109"/>
      <c r="BB48" s="109"/>
      <c r="BC48" s="109"/>
      <c r="BD48" s="109"/>
      <c r="BE48" s="109"/>
      <c r="BF48" s="109"/>
      <c r="BG48" s="101" t="str">
        <f t="shared" si="8"/>
        <v>XS2585988145</v>
      </c>
      <c r="BH48" s="108">
        <v>45433</v>
      </c>
      <c r="BI48" s="109"/>
    </row>
    <row r="49" spans="1:61" s="20" customFormat="1" ht="14.45" hidden="1" customHeight="1" x14ac:dyDescent="0.25">
      <c r="A49" s="47" t="s">
        <v>125</v>
      </c>
      <c r="B49" s="47" t="s">
        <v>158</v>
      </c>
      <c r="C49" s="47" t="s">
        <v>263</v>
      </c>
      <c r="D49" s="47" t="s">
        <v>264</v>
      </c>
      <c r="E49" s="4" t="str">
        <f>_xll.BDP(AI49,"ds520")</f>
        <v>Standard Chartered PLC</v>
      </c>
      <c r="F49" s="4" t="str">
        <f>_xll.BDP(AI49,"crncy")</f>
        <v>USD</v>
      </c>
      <c r="G49" s="5" t="s">
        <v>261</v>
      </c>
      <c r="H49" s="4" t="str">
        <f>IF(_xll.BDP(AI49,"RTG_MOODY")="#N/A N/A","N/A",_xll.BDP(AI49,"RTG_MOODY"))&amp;","&amp;IF(_xll.BDP(AI49,"RTG_FITCH")="#N/A N/A","N/A",_xll.BDP(AI49,"RTG_FITCH"))&amp;","&amp;IF(_xll.BDP(AI49,"RTG_SP")="#N/A N/A","N/A",_xll.BDP(AI49,"RTG_SP"))</f>
        <v>A3,A,BBB+</v>
      </c>
      <c r="I49" s="6">
        <f>_xll.BDP(AI49,"cpn")/100</f>
        <v>6.2847899999999998E-2</v>
      </c>
      <c r="J49" s="6">
        <f ca="1">_xll.BDP($G49&amp;" isin","YAS_BOND_YLD", "YAS_YLD_FLAG=15", "user_local_trade_date",AN49,"Yas_bond_px",$Q49)/100</f>
        <v>5.52845E-2</v>
      </c>
      <c r="K49" s="4" t="str">
        <f>_xll.BDP(AI49,"PAYMENT_RANK")</f>
        <v>Sr Unsecured</v>
      </c>
      <c r="L49" s="4" t="str">
        <f>IF((TEXT(_xll.BDP(AI49,"MATURITY"),"DD/MM/YYYY")="#N/A Field Not Applicable"),"Perp",TEXT(_xll.BDP(AI49,"MATURITY"),"DD/MM/YYYY"))</f>
        <v>06/07/2027</v>
      </c>
      <c r="M49" s="7">
        <f>(IF(_xll.BDP($AI49&amp;" ISIN","DU003")="#n/a n/a"," ",_xll.BDP($AI49&amp;" ISIN","DU003")))</f>
        <v>2.7777777780142914E-3</v>
      </c>
      <c r="N49" s="4" t="str">
        <f>IF(_xll.BDP(AI49,"CALLABLE")="Y",_xll.BDP(AI49,"NXT_CALL_DT")," ")</f>
        <v>06/07/2026</v>
      </c>
      <c r="O49" s="8">
        <v>1000000</v>
      </c>
      <c r="P49" s="5">
        <v>100.78</v>
      </c>
      <c r="Q49" s="9">
        <f>_xll.BDP(AI49,"px_bid")</f>
        <v>100.88</v>
      </c>
      <c r="R49" s="10">
        <f>IF(F49="USD",AG49,(((_xll.BDP(F49&amp;"USD CURNCY","PX_LAST")))*AG49))</f>
        <v>1007800</v>
      </c>
      <c r="S49" s="10">
        <f>IF(F49="USD",AH49,(((_xll.BDP(F49&amp;"USD CURNCY","PX_LAST")))*AH49))+AP49</f>
        <v>1012815.2825</v>
      </c>
      <c r="T49" s="11">
        <f t="shared" si="0"/>
        <v>999.99999999994327</v>
      </c>
      <c r="U49" s="12">
        <f t="shared" si="1"/>
        <v>9.92260369120801E-4</v>
      </c>
      <c r="V49" s="12" cm="1">
        <f t="array" ref="V49">IFERROR(_xll.BDP($G49&amp;" ISIN","CHG_PCT_1D")/100,"")</f>
        <v>1.5658866635017291E-4</v>
      </c>
      <c r="W49" s="12" cm="1">
        <f t="array" ref="W49">IFERROR(_xll.BDP($G49&amp;" ISIN","CHG_PCT_5D")/100,"")</f>
        <v>1.2789195560591574E-3</v>
      </c>
      <c r="X49" s="12" cm="1">
        <f t="array" ref="X49">_xll.BDP($G49&amp;" ISIN","CHG_PCT_1M")/100</f>
        <v>-5.7075915993078504E-3</v>
      </c>
      <c r="Y49" s="12" cm="1">
        <f t="array" ref="Y49">_xll.BDP($G49&amp;" ISIN","CHG_PCT_3M")/100</f>
        <v>-7.3242922359157015E-3</v>
      </c>
      <c r="Z49" s="12" cm="1">
        <f t="array" ref="Z49">_xll.BDP($G49&amp;" ISIN","CHG_PCT_6M")/100</f>
        <v>-7.9029895498471184E-3</v>
      </c>
      <c r="AA49" s="12" cm="1">
        <f t="array" ref="AA49">_xll.BDP($G49&amp;" ISIN","CHG_PCT_YTD")/100</f>
        <v>-7.9624800077854191E-3</v>
      </c>
      <c r="AB49" s="12" t="e">
        <f t="shared" si="12"/>
        <v>#VALUE!</v>
      </c>
      <c r="AC49" s="13">
        <f t="shared" ca="1" si="2"/>
        <v>117094.03749999995</v>
      </c>
      <c r="AD49" s="4" t="str">
        <f>_xll.BDP(AI49,"DS199")</f>
        <v>Financial</v>
      </c>
      <c r="AE49" s="9">
        <f>_xll.BDP(AI49,"px_ask")</f>
        <v>100.95399999999999</v>
      </c>
      <c r="AF49" s="13">
        <f>IF(F49="USD",O49,(((_xll.BDP(F49&amp;"USD CURNCY","PX_LAST")))*O49))</f>
        <v>1000000</v>
      </c>
      <c r="AG49" s="10">
        <f t="shared" si="3"/>
        <v>1007800</v>
      </c>
      <c r="AH49" s="10">
        <f t="shared" si="4"/>
        <v>1008800</v>
      </c>
      <c r="AI49" s="4" t="str">
        <f t="shared" si="5"/>
        <v>USG84228FT04 ISIN</v>
      </c>
      <c r="AJ49" s="4" t="e" cm="1">
        <f t="array" ref="AJ49">VLOOKUP(IF(NOT(_xll.BDP($G49&amp;" CORP",#REF!)="#N/A N/A"),(_xll.BDP($G49&amp;" CORP",#REF!)),"-"), '[1]Country Codes'!$A$2:$B$253,2,0)</f>
        <v>#REF!</v>
      </c>
      <c r="AK49" s="4" t="str" cm="1">
        <f t="array" ref="AK49">IF(OR(_xll.BDP($AI49,"EX028")= "#N/A N/A", _xll.BDP($AI49,"EX028")="#N/A FIELD NOT APPLICABLE"), " ", _xll.BDP($AI49,"EX028"))</f>
        <v>FixedIncome</v>
      </c>
      <c r="AL49" s="14" t="str">
        <f>(IF(_xll.BDP($AI49&amp;" ISIN","DZ282")="Y","Single line Bonds Cocos","Single line Bonds ex Cocos"))</f>
        <v>Single line Bonds ex Cocos</v>
      </c>
      <c r="AM49" s="7">
        <f>(IF(_xll.BDP($G49&amp;" ISIN","SP153")="#n/a n/a"," ",_xll.BDP($G49&amp;" ISIN","SP153")))</f>
        <v>114.93554803635261</v>
      </c>
      <c r="AN49" s="15">
        <f t="shared" ca="1" si="6"/>
        <v>45777</v>
      </c>
      <c r="AO49" s="10">
        <f>(((_xll.BDP(AI49,"DS032"))/360)*I49)*O49</f>
        <v>4015.2824999999998</v>
      </c>
      <c r="AP49" s="10">
        <f>IF(F49="USD",AO49,(((_xll.BDP(F49&amp;"USD CURNCY","PX_LAST")))*AO49))</f>
        <v>4015.2824999999998</v>
      </c>
      <c r="AQ49" s="12" t="e">
        <f>S49/#REF!</f>
        <v>#REF!</v>
      </c>
      <c r="AR49" s="10">
        <f t="shared" si="7"/>
        <v>1008800</v>
      </c>
      <c r="AS49" s="9">
        <f>IF((TEXT(_xll.BDP(AI49,"MATURITY"),"DD/MM/YYYY")="#N/A Field Not Applicable"),"Perp",_xll.BDP(AI49,"DS252"))</f>
        <v>2.1848049281314168</v>
      </c>
      <c r="AT49" s="14" t="str">
        <f>(IF(_xll.BDP($AI49&amp;" ISIN","DT247")="Y","Yes","No"))</f>
        <v>No</v>
      </c>
      <c r="AU49" s="14" t="str">
        <f>PROPER(IF(OR(_xll.BDP($AI49,"CPN_TYP")="#n/a N/A",_xll.BDP($AI49,"CPN_TYP")= "#N/A FIELD NOT APPLICABLE"), " ", _xll.BDP($AI49,"CPN_TYP")))</f>
        <v>Floating</v>
      </c>
      <c r="BG49" s="14" t="str">
        <f t="shared" si="8"/>
        <v>USG84228FT04</v>
      </c>
      <c r="BH49" s="18">
        <v>45112</v>
      </c>
    </row>
    <row r="50" spans="1:61" s="20" customFormat="1" ht="14.45" hidden="1" customHeight="1" x14ac:dyDescent="0.25">
      <c r="A50" s="47" t="s">
        <v>125</v>
      </c>
      <c r="B50" s="47" t="s">
        <v>158</v>
      </c>
      <c r="C50" s="47" t="s">
        <v>263</v>
      </c>
      <c r="D50" s="47" t="s">
        <v>264</v>
      </c>
      <c r="E50" s="4" t="str">
        <f>_xll.BDP(AI50,"ds520")</f>
        <v>HSBC Holdings PLC</v>
      </c>
      <c r="F50" s="4" t="str">
        <f>_xll.BDP(AI50,"crncy")</f>
        <v>USD</v>
      </c>
      <c r="G50" s="5" t="s">
        <v>262</v>
      </c>
      <c r="H50" s="4" t="str">
        <f>IF(_xll.BDP(AI50,"RTG_MOODY")="#N/A N/A","N/A",_xll.BDP(AI50,"RTG_MOODY"))&amp;","&amp;IF(_xll.BDP(AI50,"RTG_FITCH")="#N/A N/A","N/A",_xll.BDP(AI50,"RTG_FITCH"))&amp;","&amp;IF(_xll.BDP(AI50,"RTG_SP")="#N/A N/A","N/A",_xll.BDP(AI50,"RTG_SP"))</f>
        <v>A3,A+,A-</v>
      </c>
      <c r="I50" s="6">
        <f>_xll.BDP(AI50,"cpn")/100</f>
        <v>5.8869999999999999E-2</v>
      </c>
      <c r="J50" s="6">
        <f ca="1">_xll.BDP($G50&amp;" isin","YAS_BOND_YLD", "YAS_YLD_FLAG=15", "user_local_trade_date",AN50,"Yas_bond_px",$Q50)/100</f>
        <v>4.6605710000000002E-2</v>
      </c>
      <c r="K50" s="4" t="str">
        <f>_xll.BDP(AI50,"PAYMENT_RANK")</f>
        <v>Sr Unsecured</v>
      </c>
      <c r="L50" s="4" t="str">
        <f>IF((TEXT(_xll.BDP(AI50,"MATURITY"),"DD/MM/YYYY")="#N/A Field Not Applicable"),"Perp",TEXT(_xll.BDP(AI50,"MATURITY"),"DD/MM/YYYY"))</f>
        <v>14/08/2027</v>
      </c>
      <c r="M50" s="7">
        <f>(IF(_xll.BDP($AI50&amp;" ISIN","DU003")="#n/a n/a"," ",_xll.BDP($AI50&amp;" ISIN","DU003")))</f>
        <v>1.2467982422063102</v>
      </c>
      <c r="N50" s="4" t="str">
        <f>IF(_xll.BDP(AI50,"CALLABLE")="Y",_xll.BDP(AI50,"NXT_CALL_DT")," ")</f>
        <v>14/08/2026</v>
      </c>
      <c r="O50" s="8">
        <v>500000</v>
      </c>
      <c r="P50" s="5">
        <v>100.2</v>
      </c>
      <c r="Q50" s="9">
        <f>_xll.BDP(AI50,"px_bid")</f>
        <v>101.449</v>
      </c>
      <c r="R50" s="10">
        <f>IF(F50="USD",AG50,(((_xll.BDP(F50&amp;"USD CURNCY","PX_LAST")))*AG50))</f>
        <v>501000</v>
      </c>
      <c r="S50" s="10">
        <f>IF(F50="USD",AH50,(((_xll.BDP(F50&amp;"USD CURNCY","PX_LAST")))*AH50))+AP50</f>
        <v>513459.05555555556</v>
      </c>
      <c r="T50" s="11">
        <f t="shared" si="0"/>
        <v>6244.9999999999764</v>
      </c>
      <c r="U50" s="12">
        <f t="shared" si="1"/>
        <v>1.2465069860279393E-2</v>
      </c>
      <c r="V50" s="12" cm="1">
        <f t="array" ref="V50">IFERROR(_xll.BDP($G50&amp;" ISIN","CHG_PCT_1D")/100,"")</f>
        <v>-8.7704430157680959E-5</v>
      </c>
      <c r="W50" s="12" cm="1">
        <f t="array" ref="W50">IFERROR(_xll.BDP($G50&amp;" ISIN","CHG_PCT_5D")/100,"")</f>
        <v>3.274762673638017E-3</v>
      </c>
      <c r="X50" s="12" cm="1">
        <f t="array" ref="X50">_xll.BDP($G50&amp;" ISIN","CHG_PCT_1M")/100</f>
        <v>-9.3045879002938555E-4</v>
      </c>
      <c r="Y50" s="12" cm="1">
        <f t="array" ref="Y50">_xll.BDP($G50&amp;" ISIN","CHG_PCT_3M")/100</f>
        <v>-3.6648260439088099E-4</v>
      </c>
      <c r="Z50" s="12" cm="1">
        <f t="array" ref="Z50">_xll.BDP($G50&amp;" ISIN","CHG_PCT_6M")/100</f>
        <v>-4.1338901456970433E-3</v>
      </c>
      <c r="AA50" s="12" cm="1">
        <f t="array" ref="AA50">_xll.BDP($G50&amp;" ISIN","CHG_PCT_YTD")/100</f>
        <v>5.7163976838670324E-5</v>
      </c>
      <c r="AB50" s="12" t="e">
        <f t="shared" si="12"/>
        <v>#VALUE!</v>
      </c>
      <c r="AC50" s="13">
        <f t="shared" ca="1" si="2"/>
        <v>57347.430555555533</v>
      </c>
      <c r="AD50" s="4" t="str">
        <f>_xll.BDP(AI50,"DS199")</f>
        <v>Financial</v>
      </c>
      <c r="AE50" s="9">
        <f>_xll.BDP(AI50,"px_ask")</f>
        <v>101.488</v>
      </c>
      <c r="AF50" s="13">
        <f>IF(F50="USD",O50,(((_xll.BDP(F50&amp;"USD CURNCY","PX_LAST")))*O50))</f>
        <v>500000</v>
      </c>
      <c r="AG50" s="10">
        <f t="shared" si="3"/>
        <v>501000</v>
      </c>
      <c r="AH50" s="10">
        <f t="shared" si="4"/>
        <v>507245</v>
      </c>
      <c r="AI50" s="4" t="str">
        <f t="shared" si="5"/>
        <v>US404280DZ92 ISIN</v>
      </c>
      <c r="AJ50" s="4" t="e" cm="1">
        <f t="array" ref="AJ50">VLOOKUP(IF(NOT(_xll.BDP($G50&amp;" CORP",#REF!)="#N/A N/A"),(_xll.BDP($G50&amp;" CORP",#REF!)),"-"), '[1]Country Codes'!$A$2:$B$253,2,0)</f>
        <v>#REF!</v>
      </c>
      <c r="AK50" s="4" t="str" cm="1">
        <f t="array" ref="AK50">IF(OR(_xll.BDP($AI50,"EX028")= "#N/A N/A", _xll.BDP($AI50,"EX028")="#N/A FIELD NOT APPLICABLE"), " ", _xll.BDP($AI50,"EX028"))</f>
        <v>FixedIncome</v>
      </c>
      <c r="AL50" s="14" t="str">
        <f>(IF(_xll.BDP($AI50&amp;" ISIN","DZ282")="Y","Single line Bonds Cocos","Single line Bonds ex Cocos"))</f>
        <v>Single line Bonds ex Cocos</v>
      </c>
      <c r="AM50" s="7">
        <f>(IF(_xll.BDP($G50&amp;" ISIN","SP153")="#n/a n/a"," ",_xll.BDP($G50&amp;" ISIN","SP153")))</f>
        <v>99.987656205319283</v>
      </c>
      <c r="AN50" s="15">
        <f t="shared" ca="1" si="6"/>
        <v>45777</v>
      </c>
      <c r="AO50" s="10">
        <f>(((_xll.BDP(AI50,"DS032"))/360)*I50)*O50</f>
        <v>6214.0555555555547</v>
      </c>
      <c r="AP50" s="10">
        <f>IF(F50="USD",AO50,(((_xll.BDP(F50&amp;"USD CURNCY","PX_LAST")))*AO50))</f>
        <v>6214.0555555555547</v>
      </c>
      <c r="AQ50" s="12" t="e">
        <f>S50/#REF!</f>
        <v>#REF!</v>
      </c>
      <c r="AR50" s="10">
        <f t="shared" si="7"/>
        <v>507245</v>
      </c>
      <c r="AS50" s="9">
        <f>IF((TEXT(_xll.BDP(AI50,"MATURITY"),"DD/MM/YYYY")="#N/A Field Not Applicable"),"Perp",_xll.BDP(AI50,"DS252"))</f>
        <v>2.2915811088295688</v>
      </c>
      <c r="AT50" s="14" t="str">
        <f>(IF(_xll.BDP($AI50&amp;" ISIN","DT247")="Y","Yes","No"))</f>
        <v>No</v>
      </c>
      <c r="AU50" s="14" t="str">
        <f>PROPER(IF(OR(_xll.BDP($AI50,"CPN_TYP")="#n/a N/A",_xll.BDP($AI50,"CPN_TYP")= "#N/A FIELD NOT APPLICABLE"), " ", _xll.BDP($AI50,"CPN_TYP")))</f>
        <v>Variable</v>
      </c>
      <c r="BG50" s="14" t="str">
        <f t="shared" si="8"/>
        <v>US404280DZ92</v>
      </c>
      <c r="BH50" s="18">
        <v>45152</v>
      </c>
    </row>
    <row r="51" spans="1:61" s="20" customFormat="1" ht="14.45" hidden="1" customHeight="1" x14ac:dyDescent="0.25">
      <c r="A51" s="47" t="s">
        <v>125</v>
      </c>
      <c r="B51" s="47" t="s">
        <v>158</v>
      </c>
      <c r="C51" s="47" t="s">
        <v>263</v>
      </c>
      <c r="D51" s="47" t="s">
        <v>264</v>
      </c>
      <c r="E51" s="4" t="str">
        <f>_xll.BDP(AI51,"ds520")</f>
        <v>UBS Group AG</v>
      </c>
      <c r="F51" s="4" t="str">
        <f>_xll.BDP(AI51,"crncy")</f>
        <v>USD</v>
      </c>
      <c r="G51" s="5" t="s">
        <v>265</v>
      </c>
      <c r="H51" s="4" t="str">
        <f>IF(_xll.BDP(AI51,"RTG_MOODY")="#N/A N/A","N/A",_xll.BDP(AI51,"RTG_MOODY"))&amp;","&amp;IF(_xll.BDP(AI51,"RTG_FITCH")="#N/A N/A","N/A",_xll.BDP(AI51,"RTG_FITCH"))&amp;","&amp;IF(_xll.BDP(AI51,"RTG_SP")="#N/A N/A","N/A",_xll.BDP(AI51,"RTG_SP"))</f>
        <v>A3,A,A-</v>
      </c>
      <c r="I51" s="6">
        <f>_xll.BDP(AI51,"cpn")/100</f>
        <v>6.3269999999999993E-2</v>
      </c>
      <c r="J51" s="6">
        <f ca="1">_xll.BDP($G51&amp;" isin","YAS_BOND_YLD", "YAS_YLD_FLAG=15", "user_local_trade_date",AN51,"Yas_bond_px",$Q51)/100</f>
        <v>4.7053169999999998E-2</v>
      </c>
      <c r="K51" s="4" t="str">
        <f>_xll.BDP(AI51,"PAYMENT_RANK")</f>
        <v>Sr Unsecured</v>
      </c>
      <c r="L51" s="4" t="str">
        <f>IF((TEXT(_xll.BDP(AI51,"MATURITY"),"DD/MM/YYYY")="#N/A Field Not Applicable"),"Perp",TEXT(_xll.BDP(AI51,"MATURITY"),"DD/MM/YYYY"))</f>
        <v>22/12/2027</v>
      </c>
      <c r="M51" s="7">
        <f>(IF(_xll.BDP($AI51&amp;" ISIN","DU003")="#n/a n/a"," ",_xll.BDP($AI51&amp;" ISIN","DU003")))</f>
        <v>1.5558626172307382</v>
      </c>
      <c r="N51" s="4" t="str">
        <f>IF(_xll.BDP(AI51,"CALLABLE")="Y",_xll.BDP(AI51,"NXT_CALL_DT")," ")</f>
        <v>22/12/2026</v>
      </c>
      <c r="O51" s="8">
        <v>500000</v>
      </c>
      <c r="P51" s="5">
        <v>100.2</v>
      </c>
      <c r="Q51" s="9">
        <f>_xll.BDP(AI51,"px_bid")</f>
        <v>102.526</v>
      </c>
      <c r="R51" s="10">
        <f>IF(F51="USD",AG51,(((_xll.BDP(F51&amp;"USD CURNCY","PX_LAST")))*AG51))</f>
        <v>501000</v>
      </c>
      <c r="S51" s="10">
        <f>IF(F51="USD",AH51,(((_xll.BDP(F51&amp;"USD CURNCY","PX_LAST")))*AH51))+AP51</f>
        <v>523878</v>
      </c>
      <c r="T51" s="11">
        <f t="shared" si="0"/>
        <v>11629.999999999967</v>
      </c>
      <c r="U51" s="12">
        <f t="shared" si="1"/>
        <v>2.3213572854291351E-2</v>
      </c>
      <c r="V51" s="12" cm="1">
        <f t="array" ref="V51">IFERROR(_xll.BDP($G51&amp;" ISIN","CHG_PCT_1D")/100,"")</f>
        <v>-2.1252037465976199E-4</v>
      </c>
      <c r="W51" s="12" cm="1">
        <f t="array" ref="W51">IFERROR(_xll.BDP($G51&amp;" ISIN","CHG_PCT_5D")/100,"")</f>
        <v>3.3890942391268451E-3</v>
      </c>
      <c r="X51" s="12" cm="1">
        <f t="array" ref="X51">_xll.BDP($G51&amp;" ISIN","CHG_PCT_1M")/100</f>
        <v>-1.1084012529414288E-3</v>
      </c>
      <c r="Y51" s="12" cm="1">
        <f t="array" ref="Y51">_xll.BDP($G51&amp;" ISIN","CHG_PCT_3M")/100</f>
        <v>-5.194430556894902E-4</v>
      </c>
      <c r="Z51" s="12" cm="1">
        <f t="array" ref="Z51">_xll.BDP($G51&amp;" ISIN","CHG_PCT_6M")/100</f>
        <v>-5.7373648064341486E-3</v>
      </c>
      <c r="AA51" s="12" cm="1">
        <f t="array" ref="AA51">_xll.BDP($G51&amp;" ISIN","CHG_PCT_YTD")/100</f>
        <v>-7.5997762937647683E-4</v>
      </c>
      <c r="AB51" s="12" t="e">
        <f t="shared" si="12"/>
        <v>#VALUE!</v>
      </c>
      <c r="AC51" s="13">
        <f t="shared" ca="1" si="2"/>
        <v>63124.749999999956</v>
      </c>
      <c r="AD51" s="4" t="str">
        <f>_xll.BDP(AI51,"DS199")</f>
        <v>Financial</v>
      </c>
      <c r="AE51" s="9">
        <f>_xll.BDP(AI51,"px_ask")</f>
        <v>102.59099999999999</v>
      </c>
      <c r="AF51" s="13">
        <f>IF(F51="USD",O51,(((_xll.BDP(F51&amp;"USD CURNCY","PX_LAST")))*O51))</f>
        <v>500000</v>
      </c>
      <c r="AG51" s="10">
        <f t="shared" si="3"/>
        <v>501000</v>
      </c>
      <c r="AH51" s="10">
        <f t="shared" si="4"/>
        <v>512630</v>
      </c>
      <c r="AI51" s="4" t="str">
        <f t="shared" si="5"/>
        <v>USH42097EL72 ISIN</v>
      </c>
      <c r="AJ51" s="4" t="e" cm="1">
        <f t="array" ref="AJ51">VLOOKUP(IF(NOT(_xll.BDP($G51&amp;" CORP",#REF!)="#N/A N/A"),(_xll.BDP($G51&amp;" CORP",#REF!)),"-"), '[1]Country Codes'!$A$2:$B$253,2,0)</f>
        <v>#REF!</v>
      </c>
      <c r="AK51" s="4" t="str" cm="1">
        <f t="array" ref="AK51">IF(OR(_xll.BDP($AI51,"EX028")= "#N/A N/A", _xll.BDP($AI51,"EX028")="#N/A FIELD NOT APPLICABLE"), " ", _xll.BDP($AI51,"EX028"))</f>
        <v>FixedIncome</v>
      </c>
      <c r="AL51" s="14" t="str">
        <f>(IF(_xll.BDP($AI51&amp;" ISIN","DZ282")="Y","Single line Bonds Cocos","Single line Bonds ex Cocos"))</f>
        <v>Single line Bonds ex Cocos</v>
      </c>
      <c r="AM51" s="7">
        <f>(IF(_xll.BDP($G51&amp;" ISIN","SP153")="#n/a n/a"," ",_xll.BDP($G51&amp;" ISIN","SP153")))</f>
        <v>110.8843991317289</v>
      </c>
      <c r="AN51" s="15">
        <f t="shared" ca="1" si="6"/>
        <v>45777</v>
      </c>
      <c r="AO51" s="10">
        <f>(((_xll.BDP(AI51,"DS032"))/360)*I51)*O51</f>
        <v>11248</v>
      </c>
      <c r="AP51" s="10">
        <f>IF(F51="USD",AO51,(((_xll.BDP(F51&amp;"USD CURNCY","PX_LAST")))*AO51))</f>
        <v>11248</v>
      </c>
      <c r="AQ51" s="12">
        <f>S51/$S$148</f>
        <v>1.0257749255638242</v>
      </c>
      <c r="AR51" s="10">
        <f t="shared" si="7"/>
        <v>512630</v>
      </c>
      <c r="AS51" s="9">
        <f>IF((TEXT(_xll.BDP(AI51,"MATURITY"),"DD/MM/YYYY")="#N/A Field Not Applicable"),"Perp",_xll.BDP(AI51,"DS252"))</f>
        <v>2.647501711156742</v>
      </c>
      <c r="AT51" s="14" t="str">
        <f>(IF(_xll.BDP($AI51&amp;" ISIN","DT247")="Y","Yes","No"))</f>
        <v>No</v>
      </c>
      <c r="AU51" s="14" t="str">
        <f>PROPER(IF(OR(_xll.BDP($AI51,"CPN_TYP")="#n/a N/A",_xll.BDP($AI51,"CPN_TYP")= "#N/A FIELD NOT APPLICABLE"), " ", _xll.BDP($AI51,"CPN_TYP")))</f>
        <v>Variable</v>
      </c>
      <c r="BG51" s="14" t="str">
        <f t="shared" si="8"/>
        <v>USH42097EL72</v>
      </c>
      <c r="BH51" s="18">
        <v>45191</v>
      </c>
    </row>
    <row r="52" spans="1:61" s="20" customFormat="1" ht="14.45" hidden="1" customHeight="1" x14ac:dyDescent="0.25">
      <c r="A52" s="47" t="s">
        <v>125</v>
      </c>
      <c r="B52" s="47" t="s">
        <v>158</v>
      </c>
      <c r="C52" s="47" t="s">
        <v>263</v>
      </c>
      <c r="D52" s="47" t="s">
        <v>264</v>
      </c>
      <c r="E52" s="4" t="str">
        <f>_xll.BDP(AI52,"ds520")</f>
        <v>Barclays PLC</v>
      </c>
      <c r="F52" s="4" t="str">
        <f>_xll.BDP(AI52,"crncy")</f>
        <v>USD</v>
      </c>
      <c r="G52" s="5" t="s">
        <v>266</v>
      </c>
      <c r="H52" s="4" t="str">
        <f>IF(_xll.BDP(AI52,"RTG_MOODY")="#N/A N/A","N/A",_xll.BDP(AI52,"RTG_MOODY"))&amp;","&amp;IF(_xll.BDP(AI52,"RTG_FITCH")="#N/A N/A","N/A",_xll.BDP(AI52,"RTG_FITCH"))&amp;","&amp;IF(_xll.BDP(AI52,"RTG_SP")="#N/A N/A","N/A",_xll.BDP(AI52,"RTG_SP"))</f>
        <v>Baa1,A,BBB+</v>
      </c>
      <c r="I52" s="6">
        <f>_xll.BDP(AI52,"cpn")/100</f>
        <v>7.3849999999999999E-2</v>
      </c>
      <c r="J52" s="6">
        <f ca="1">_xll.BDP($G52&amp;" isin","YAS_BOND_YLD", "YAS_YLD_FLAG=15", "user_local_trade_date",AN52,"Yas_bond_px",$Q52)/100</f>
        <v>4.5857510000000004E-2</v>
      </c>
      <c r="K52" s="4" t="str">
        <f>_xll.BDP(AI52,"PAYMENT_RANK")</f>
        <v>Sr Unsecured</v>
      </c>
      <c r="L52" s="4" t="str">
        <f>IF((TEXT(_xll.BDP(AI52,"MATURITY"),"DD/MM/YYYY")="#N/A Field Not Applicable"),"Perp",TEXT(_xll.BDP(AI52,"MATURITY"),"DD/MM/YYYY"))</f>
        <v>02/11/2028</v>
      </c>
      <c r="M52" s="7">
        <f>(IF(_xll.BDP($AI52&amp;" ISIN","DU003")="#n/a n/a"," ",_xll.BDP($AI52&amp;" ISIN","DU003")))</f>
        <v>2.2617608416195591</v>
      </c>
      <c r="N52" s="4" t="str">
        <f>IF(_xll.BDP(AI52,"CALLABLE")="Y",_xll.BDP(AI52,"NXT_CALL_DT")," ")</f>
        <v>02/11/2027</v>
      </c>
      <c r="O52" s="8">
        <v>600000</v>
      </c>
      <c r="P52" s="5">
        <v>103.373</v>
      </c>
      <c r="Q52" s="9">
        <f>_xll.BDP(AI52,"px_bid")</f>
        <v>106.548</v>
      </c>
      <c r="R52" s="10">
        <f>IF(F52="USD",AG52,(((_xll.BDP(F52&amp;"USD CURNCY","PX_LAST")))*AG52))</f>
        <v>620238</v>
      </c>
      <c r="S52" s="10">
        <f>IF(F52="USD",AH52,(((_xll.BDP(F52&amp;"USD CURNCY","PX_LAST")))*AH52))+AP52</f>
        <v>661196.83333333337</v>
      </c>
      <c r="T52" s="11">
        <f t="shared" si="0"/>
        <v>19049.999999999982</v>
      </c>
      <c r="U52" s="12">
        <f t="shared" si="1"/>
        <v>3.0714016232478471E-2</v>
      </c>
      <c r="V52" s="12" cm="1">
        <f t="array" ref="V52">IFERROR(_xll.BDP($G52&amp;" ISIN","CHG_PCT_1D")/100,"")</f>
        <v>-2.0826258346918556E-4</v>
      </c>
      <c r="W52" s="12" cm="1">
        <f t="array" ref="W52">IFERROR(_xll.BDP($G52&amp;" ISIN","CHG_PCT_5D")/100,"")</f>
        <v>1.1599210266534989E-2</v>
      </c>
      <c r="X52" s="12" cm="1">
        <f t="array" ref="X52">_xll.BDP($G52&amp;" ISIN","CHG_PCT_1M")/100</f>
        <v>1.935730731300077E-3</v>
      </c>
      <c r="Y52" s="12" cm="1">
        <f t="array" ref="Y52">_xll.BDP($G52&amp;" ISIN","CHG_PCT_3M")/100</f>
        <v>-1.0254641303146313E-3</v>
      </c>
      <c r="Z52" s="12" cm="1">
        <f t="array" ref="Z52">_xll.BDP($G52&amp;" ISIN","CHG_PCT_6M")/100</f>
        <v>-3.7424763562727686E-4</v>
      </c>
      <c r="AA52" s="12" cm="1">
        <f t="array" ref="AA52">_xll.BDP($G52&amp;" ISIN","CHG_PCT_YTD")/100</f>
        <v>4.3415858332556123E-3</v>
      </c>
      <c r="AB52" s="12" t="e">
        <f t="shared" si="12"/>
        <v>#VALUE!</v>
      </c>
      <c r="AC52" s="13">
        <f t="shared" ca="1" si="2"/>
        <v>165642.24999999997</v>
      </c>
      <c r="AD52" s="4" t="str">
        <f>_xll.BDP(AI52,"DS199")</f>
        <v>Financial</v>
      </c>
      <c r="AE52" s="9">
        <f>_xll.BDP(AI52,"px_ask")</f>
        <v>106.624</v>
      </c>
      <c r="AF52" s="13">
        <f>IF(F52="USD",O52,(((_xll.BDP(F52&amp;"USD CURNCY","PX_LAST")))*O52))</f>
        <v>600000</v>
      </c>
      <c r="AG52" s="10">
        <f t="shared" si="3"/>
        <v>620238</v>
      </c>
      <c r="AH52" s="10">
        <f t="shared" si="4"/>
        <v>639288</v>
      </c>
      <c r="AI52" s="4" t="str">
        <f t="shared" si="5"/>
        <v>US06738ECD58 ISIN</v>
      </c>
      <c r="AJ52" s="4" t="e" cm="1">
        <f t="array" ref="AJ52">VLOOKUP(IF(NOT(_xll.BDP($G52&amp;" CORP",#REF!)="#N/A N/A"),(_xll.BDP($G52&amp;" CORP",#REF!)),"-"), '[1]Country Codes'!$A$2:$B$253,2,0)</f>
        <v>#REF!</v>
      </c>
      <c r="AK52" s="4" t="str" cm="1">
        <f t="array" ref="AK52">IF(OR(_xll.BDP($AI52,"EX028")= "#N/A N/A", _xll.BDP($AI52,"EX028")="#N/A FIELD NOT APPLICABLE"), " ", _xll.BDP($AI52,"EX028"))</f>
        <v>FixedIncome</v>
      </c>
      <c r="AL52" s="14" t="str">
        <f>(IF(_xll.BDP($AI52&amp;" ISIN","DZ282")="Y","Single line Bonds Cocos","Single line Bonds ex Cocos"))</f>
        <v>Single line Bonds ex Cocos</v>
      </c>
      <c r="AM52" s="7">
        <f>(IF(_xll.BDP($G52&amp;" ISIN","SP153")="#n/a n/a"," ",_xll.BDP($G52&amp;" ISIN","SP153")))</f>
        <v>110.75589269245674</v>
      </c>
      <c r="AN52" s="15">
        <f t="shared" ca="1" si="6"/>
        <v>45777</v>
      </c>
      <c r="AO52" s="10">
        <f>(((_xll.BDP(AI52,"DS032"))/360)*I52)*O52</f>
        <v>21908.833333333336</v>
      </c>
      <c r="AP52" s="10">
        <f>IF(F52="USD",AO52,(((_xll.BDP(F52&amp;"USD CURNCY","PX_LAST")))*AO52))</f>
        <v>21908.833333333336</v>
      </c>
      <c r="AQ52" s="12">
        <f>S52/$S$148</f>
        <v>1.2946509158535695</v>
      </c>
      <c r="AR52" s="10">
        <f t="shared" si="7"/>
        <v>639288</v>
      </c>
      <c r="AS52" s="9">
        <f>IF((TEXT(_xll.BDP(AI52,"MATURITY"),"DD/MM/YYYY")="#N/A Field Not Applicable"),"Perp",_xll.BDP(AI52,"DS252"))</f>
        <v>3.5126625598904861</v>
      </c>
      <c r="AT52" s="14" t="str">
        <f>(IF(_xll.BDP($AI52&amp;" ISIN","DT247")="Y","Yes","No"))</f>
        <v>No</v>
      </c>
      <c r="AU52" s="14" t="str">
        <f>PROPER(IF(OR(_xll.BDP($AI52,"CPN_TYP")="#n/a N/A",_xll.BDP($AI52,"CPN_TYP")= "#N/A FIELD NOT APPLICABLE"), " ", _xll.BDP($AI52,"CPN_TYP")))</f>
        <v>Variable</v>
      </c>
      <c r="BG52" s="14" t="str">
        <f t="shared" si="8"/>
        <v>US06738ECD58</v>
      </c>
      <c r="BH52" s="18">
        <v>44586</v>
      </c>
    </row>
    <row r="53" spans="1:61" s="20" customFormat="1" ht="14.45" hidden="1" customHeight="1" x14ac:dyDescent="0.25">
      <c r="A53" s="47" t="s">
        <v>125</v>
      </c>
      <c r="B53" s="47" t="s">
        <v>158</v>
      </c>
      <c r="C53" s="47" t="s">
        <v>263</v>
      </c>
      <c r="D53" s="47" t="s">
        <v>264</v>
      </c>
      <c r="E53" s="4" t="str">
        <f>_xll.BDP(AI53,"ds520")</f>
        <v>UBS Group AG</v>
      </c>
      <c r="F53" s="4" t="str">
        <f>_xll.BDP(AI53,"crncy")</f>
        <v>USD</v>
      </c>
      <c r="G53" s="5" t="s">
        <v>267</v>
      </c>
      <c r="H53" s="4" t="str">
        <f>IF(_xll.BDP(AI53,"RTG_MOODY")="#N/A N/A","N/A",_xll.BDP(AI53,"RTG_MOODY"))&amp;","&amp;IF(_xll.BDP(AI53,"RTG_FITCH")="#N/A N/A","N/A",_xll.BDP(AI53,"RTG_FITCH"))&amp;","&amp;IF(_xll.BDP(AI53,"RTG_SP")="#N/A N/A","N/A",_xll.BDP(AI53,"RTG_SP"))</f>
        <v>N/A,BBB-,BB</v>
      </c>
      <c r="I53" s="6">
        <f>_xll.BDP(AI53,"cpn")/100</f>
        <v>4.8750000000000002E-2</v>
      </c>
      <c r="J53" s="6">
        <f ca="1">_xll.BDP($G53&amp;" isin","YAS_BOND_YLD", "YAS_YLD_FLAG=15", "user_local_trade_date",AN53,"Yas_bond_px",$Q53)/100</f>
        <v>7.3230550000000005E-2</v>
      </c>
      <c r="K53" s="4" t="str">
        <f>_xll.BDP(AI53,"PAYMENT_RANK")</f>
        <v>Jr Subordinated</v>
      </c>
      <c r="L53" s="4" t="str">
        <f>IF((TEXT(_xll.BDP(AI53,"MATURITY"),"DD/MM/YYYY")="#N/A Field Not Applicable"),"Perp",TEXT(_xll.BDP(AI53,"MATURITY"),"DD/MM/YYYY"))</f>
        <v>Perp</v>
      </c>
      <c r="M53" s="7">
        <f>(IF(_xll.BDP($AI53&amp;" ISIN","DU003")="#n/a n/a"," ",_xll.BDP($AI53&amp;" ISIN","DU003")))</f>
        <v>1.7113670823818532</v>
      </c>
      <c r="N53" s="4" t="str">
        <f>IF(_xll.BDP(AI53,"CALLABLE")="Y",_xll.BDP(AI53,"NXT_CALL_DT")," ")</f>
        <v>12/02/2027</v>
      </c>
      <c r="O53" s="8">
        <v>500000</v>
      </c>
      <c r="P53" s="5">
        <v>100.489</v>
      </c>
      <c r="Q53" s="9">
        <f>_xll.BDP(AI53,"px_bid")</f>
        <v>95.971000000000004</v>
      </c>
      <c r="R53" s="10">
        <f>IF(F53="USD",AG53,(((_xll.BDP(F53&amp;"USD CURNCY","PX_LAST")))*AG53))</f>
        <v>502445</v>
      </c>
      <c r="S53" s="10">
        <f>IF(F53="USD",AH53,(((_xll.BDP(F53&amp;"USD CURNCY","PX_LAST")))*AH53))+AP53</f>
        <v>485136.25</v>
      </c>
      <c r="T53" s="11">
        <f t="shared" si="0"/>
        <v>-22590.000000000004</v>
      </c>
      <c r="U53" s="12">
        <f t="shared" si="1"/>
        <v>-4.4960144891480668E-2</v>
      </c>
      <c r="V53" s="12" cm="1">
        <f t="array" ref="V53">IFERROR(_xll.BDP($G53&amp;" ISIN","CHG_PCT_1D")/100,"")</f>
        <v>-8.3065102273861125E-5</v>
      </c>
      <c r="W53" s="12" cm="1">
        <f t="array" ref="W53">IFERROR(_xll.BDP($G53&amp;" ISIN","CHG_PCT_5D")/100,"")</f>
        <v>9.4549266247379565E-3</v>
      </c>
      <c r="X53" s="12" cm="1">
        <f t="array" ref="X53">_xll.BDP($G53&amp;" ISIN","CHG_PCT_1M")/100</f>
        <v>-9.8397063510831245E-3</v>
      </c>
      <c r="Y53" s="12" cm="1">
        <f t="array" ref="Y53">_xll.BDP($G53&amp;" ISIN","CHG_PCT_3M")/100</f>
        <v>-7.5028341749973663E-3</v>
      </c>
      <c r="Z53" s="12" cm="1">
        <f t="array" ref="Z53">_xll.BDP($G53&amp;" ISIN","CHG_PCT_6M")/100</f>
        <v>1.1915770006724953E-2</v>
      </c>
      <c r="AA53" s="12" cm="1">
        <f t="array" ref="AA53">_xll.BDP($G53&amp;" ISIN","CHG_PCT_YTD")/100</f>
        <v>8.6091328026812186E-3</v>
      </c>
      <c r="AB53" s="12" t="e">
        <f t="shared" si="12"/>
        <v>#VALUE!</v>
      </c>
      <c r="AC53" s="13">
        <f t="shared" ca="1" si="2"/>
        <v>58050.625</v>
      </c>
      <c r="AD53" s="4" t="str">
        <f>_xll.BDP(AI53,"DS199")</f>
        <v>Financial</v>
      </c>
      <c r="AE53" s="9">
        <f>_xll.BDP(AI53,"px_ask")</f>
        <v>96.632000000000005</v>
      </c>
      <c r="AF53" s="13">
        <f>IF(F53="USD",O53,(((_xll.BDP(F53&amp;"USD CURNCY","PX_LAST")))*O53))</f>
        <v>500000</v>
      </c>
      <c r="AG53" s="10">
        <f t="shared" si="3"/>
        <v>502445</v>
      </c>
      <c r="AH53" s="10">
        <f t="shared" si="4"/>
        <v>479855</v>
      </c>
      <c r="AI53" s="4" t="str">
        <f t="shared" si="5"/>
        <v>USH42097CS44 ISIN</v>
      </c>
      <c r="AJ53" s="4" t="e" cm="1">
        <f t="array" ref="AJ53">VLOOKUP(IF(NOT(_xll.BDP($G53&amp;" CORP",#REF!)="#N/A N/A"),(_xll.BDP($G53&amp;" CORP",#REF!)),"-"), '[1]Country Codes'!$A$2:$B$253,2,0)</f>
        <v>#REF!</v>
      </c>
      <c r="AK53" s="4" t="str" cm="1">
        <f t="array" ref="AK53">IF(OR(_xll.BDP($AI53,"EX028")= "#N/A N/A", _xll.BDP($AI53,"EX028")="#N/A FIELD NOT APPLICABLE"), " ", _xll.BDP($AI53,"EX028"))</f>
        <v>FixedIncome</v>
      </c>
      <c r="AL53" s="14" t="str">
        <f>(IF(_xll.BDP($AI53&amp;" ISIN","DZ282")="Y","Single line Bonds Cocos","Single line Bonds ex Cocos"))</f>
        <v>Single line Bonds Cocos</v>
      </c>
      <c r="AM53" s="7">
        <f>(IF(_xll.BDP($G53&amp;" ISIN","SP153")="#n/a n/a"," ",_xll.BDP($G53&amp;" ISIN","SP153")))</f>
        <v>356.51249031103748</v>
      </c>
      <c r="AN53" s="15">
        <f t="shared" ca="1" si="6"/>
        <v>45777</v>
      </c>
      <c r="AO53" s="10">
        <f>(((_xll.BDP(AI53,"DS032"))/360)*I53)*O53</f>
        <v>5281.25</v>
      </c>
      <c r="AP53" s="10">
        <f>IF(F53="USD",AO53,(((_xll.BDP(F53&amp;"USD CURNCY","PX_LAST")))*AO53))</f>
        <v>5281.25</v>
      </c>
      <c r="AQ53" s="12" t="e">
        <f>S53/#REF!</f>
        <v>#REF!</v>
      </c>
      <c r="AR53" s="10">
        <f t="shared" si="7"/>
        <v>479855</v>
      </c>
      <c r="AS53" s="9" t="str">
        <f>IF((TEXT(_xll.BDP(AI53,"MATURITY"),"DD/MM/YYYY")="#N/A Field Not Applicable"),"Perp",_xll.BDP(AI53,"DS252"))</f>
        <v>Perp</v>
      </c>
      <c r="AT53" s="14" t="str">
        <f>(IF(_xll.BDP($AI53&amp;" ISIN","DT247")="Y","Yes","No"))</f>
        <v>Yes</v>
      </c>
      <c r="AU53" s="14" t="str">
        <f>PROPER(IF(OR(_xll.BDP($AI53,"CPN_TYP")="#n/a N/A",_xll.BDP($AI53,"CPN_TYP")= "#N/A FIELD NOT APPLICABLE"), " ", _xll.BDP($AI53,"CPN_TYP")))</f>
        <v>Variable</v>
      </c>
      <c r="BG53" s="14" t="str">
        <f t="shared" si="8"/>
        <v>USH42097CS44</v>
      </c>
      <c r="BH53" s="18">
        <v>44586</v>
      </c>
    </row>
    <row r="54" spans="1:61" s="20" customFormat="1" ht="14.45" hidden="1" customHeight="1" x14ac:dyDescent="0.25">
      <c r="A54" s="47" t="s">
        <v>125</v>
      </c>
      <c r="B54" s="47" t="s">
        <v>158</v>
      </c>
      <c r="C54" s="47" t="s">
        <v>263</v>
      </c>
      <c r="D54" s="47" t="s">
        <v>264</v>
      </c>
      <c r="E54" s="4" t="str">
        <f>_xll.BDP(AI54,"ds520")</f>
        <v>Lloyds Banking Group PLC</v>
      </c>
      <c r="F54" s="4" t="str">
        <f>_xll.BDP(AI54,"crncy")</f>
        <v>GBP</v>
      </c>
      <c r="G54" s="5" t="s">
        <v>268</v>
      </c>
      <c r="H54" s="4" t="str">
        <f>IF(_xll.BDP(AI54,"RTG_MOODY")="#N/A N/A","N/A",_xll.BDP(AI54,"RTG_MOODY"))&amp;","&amp;IF(_xll.BDP(AI54,"RTG_FITCH")="#N/A N/A","N/A",_xll.BDP(AI54,"RTG_FITCH"))&amp;","&amp;IF(_xll.BDP(AI54,"RTG_SP")="#N/A N/A","N/A",_xll.BDP(AI54,"RTG_SP"))</f>
        <v>Baa3,BBB,BB-</v>
      </c>
      <c r="I54" s="6">
        <f>_xll.BDP(AI54,"cpn")/100</f>
        <v>8.5000000000000006E-2</v>
      </c>
      <c r="J54" s="6">
        <f ca="1">_xll.BDP($G54&amp;" isin","YAS_BOND_YLD", "YAS_YLD_FLAG=15", "user_local_trade_date",AN54,"Yas_bond_px",$Q54)/100</f>
        <v>7.4017840000000001E-2</v>
      </c>
      <c r="K54" s="4" t="str">
        <f>_xll.BDP(AI54,"PAYMENT_RANK")</f>
        <v>Jr Subordinated</v>
      </c>
      <c r="L54" s="4" t="str">
        <f>IF((TEXT(_xll.BDP(AI54,"MATURITY"),"DD/MM/YYYY")="#N/A Field Not Applicable"),"Perp",TEXT(_xll.BDP(AI54,"MATURITY"),"DD/MM/YYYY"))</f>
        <v>Perp</v>
      </c>
      <c r="M54" s="7">
        <f>(IF(_xll.BDP($AI54&amp;" ISIN","DU003")="#n/a n/a"," ",_xll.BDP($AI54&amp;" ISIN","DU003")))</f>
        <v>2.5899118129199783</v>
      </c>
      <c r="N54" s="4" t="str">
        <f>IF(_xll.BDP(AI54,"CALLABLE")="Y",_xll.BDP(AI54,"NXT_CALL_DT")," ")</f>
        <v>27/09/2027</v>
      </c>
      <c r="O54" s="8">
        <v>1000000</v>
      </c>
      <c r="P54" s="5">
        <v>100.2</v>
      </c>
      <c r="Q54" s="9">
        <f>_xll.BDP(AI54,"px_bid")</f>
        <v>102.541</v>
      </c>
      <c r="R54" s="10">
        <f>IF(F54="USD",AG54,(((_xll.BDP(F54&amp;"USD CURNCY","PX_LAST")))*AG54))</f>
        <v>1343682</v>
      </c>
      <c r="S54" s="10">
        <f>IF(F54="USD",AH54,(((_xll.BDP(F54&amp;"USD CURNCY","PX_LAST")))*AH54))+AP54</f>
        <v>1386156.6850000001</v>
      </c>
      <c r="T54" s="11">
        <f t="shared" si="0"/>
        <v>31392.809999999918</v>
      </c>
      <c r="U54" s="12">
        <f t="shared" si="1"/>
        <v>2.336327345309375E-2</v>
      </c>
      <c r="V54" s="12" cm="1">
        <f t="array" ref="V54">IFERROR(_xll.BDP($G54&amp;" ISIN","CHG_PCT_1D")/100,"")</f>
        <v>-5.9271639006561508E-4</v>
      </c>
      <c r="W54" s="12" cm="1">
        <f t="array" ref="W54">IFERROR(_xll.BDP($G54&amp;" ISIN","CHG_PCT_5D")/100,"")</f>
        <v>9.7187453983213976E-3</v>
      </c>
      <c r="X54" s="12" cm="1">
        <f t="array" ref="X54">_xll.BDP($G54&amp;" ISIN","CHG_PCT_1M")/100</f>
        <v>-4.9724772417262019E-3</v>
      </c>
      <c r="Y54" s="12" cm="1">
        <f t="array" ref="Y54">_xll.BDP($G54&amp;" ISIN","CHG_PCT_3M")/100</f>
        <v>-1.5025281544472559E-2</v>
      </c>
      <c r="Z54" s="12" cm="1">
        <f t="array" ref="Z54">_xll.BDP($G54&amp;" ISIN","CHG_PCT_6M")/100</f>
        <v>-1.3504311212990238E-2</v>
      </c>
      <c r="AA54" s="12" cm="1">
        <f t="array" ref="AA54">_xll.BDP($G54&amp;" ISIN","CHG_PCT_YTD")/100</f>
        <v>-6.903543497151581E-3</v>
      </c>
      <c r="AB54" s="12" t="e">
        <f t="shared" si="12"/>
        <v>#VALUE!</v>
      </c>
      <c r="AC54" s="13">
        <f t="shared" ca="1" si="2"/>
        <v>339468.935</v>
      </c>
      <c r="AD54" s="4" t="str">
        <f>_xll.BDP(AI54,"DS199")</f>
        <v>Financial</v>
      </c>
      <c r="AE54" s="9">
        <f>_xll.BDP(AI54,"px_ask")</f>
        <v>103.169</v>
      </c>
      <c r="AF54" s="13">
        <f>IF(F54="USD",O54,(((_xll.BDP(F54&amp;"USD CURNCY","PX_LAST")))*O54))</f>
        <v>1341000</v>
      </c>
      <c r="AG54" s="10">
        <f t="shared" si="3"/>
        <v>1002000</v>
      </c>
      <c r="AH54" s="10">
        <f t="shared" si="4"/>
        <v>1025410</v>
      </c>
      <c r="AI54" s="4" t="str">
        <f t="shared" si="5"/>
        <v>XS2529511722 ISIN</v>
      </c>
      <c r="AJ54" s="4" t="e" cm="1">
        <f t="array" ref="AJ54">VLOOKUP(IF(NOT(_xll.BDP($G54&amp;" CORP",#REF!)="#N/A N/A"),(_xll.BDP($G54&amp;" CORP",#REF!)),"-"), '[1]Country Codes'!$A$2:$B$253,2,0)</f>
        <v>#REF!</v>
      </c>
      <c r="AK54" s="4" t="str" cm="1">
        <f t="array" ref="AK54">IF(OR(_xll.BDP($AI54,"EX028")= "#N/A N/A", _xll.BDP($AI54,"EX028")="#N/A FIELD NOT APPLICABLE"), " ", _xll.BDP($AI54,"EX028"))</f>
        <v>FixedIncome</v>
      </c>
      <c r="AL54" s="14" t="str">
        <f>(IF(_xll.BDP($AI54&amp;" ISIN","DZ282")="Y","Single line Bonds Cocos","Single line Bonds ex Cocos"))</f>
        <v>Single line Bonds Cocos</v>
      </c>
      <c r="AM54" s="7">
        <f>(IF(_xll.BDP($G54&amp;" ISIN","SP153")="#n/a n/a"," ",_xll.BDP($G54&amp;" ISIN","SP153")))</f>
        <v>383.08639845492661</v>
      </c>
      <c r="AN54" s="15">
        <f t="shared" ca="1" si="6"/>
        <v>45777</v>
      </c>
      <c r="AO54" s="10">
        <f>(((_xll.BDP(AI54,"DS032"))/360)*I54)*O54</f>
        <v>8263.8888888888905</v>
      </c>
      <c r="AP54" s="10">
        <f>IF(F54="USD",AO54,(((_xll.BDP(F54&amp;"USD CURNCY","PX_LAST")))*AO54))</f>
        <v>11081.875000000002</v>
      </c>
      <c r="AQ54" s="12" t="e">
        <f>S54/#REF!</f>
        <v>#REF!</v>
      </c>
      <c r="AR54" s="10">
        <f t="shared" si="7"/>
        <v>1375074.81</v>
      </c>
      <c r="AS54" s="9" t="str">
        <f>IF((TEXT(_xll.BDP(AI54,"MATURITY"),"DD/MM/YYYY")="#N/A Field Not Applicable"),"Perp",_xll.BDP(AI54,"DS252"))</f>
        <v>Perp</v>
      </c>
      <c r="AT54" s="14" t="str">
        <f>(IF(_xll.BDP($AI54&amp;" ISIN","DT247")="Y","Yes","No"))</f>
        <v>Yes</v>
      </c>
      <c r="AU54" s="14" t="str">
        <f>PROPER(IF(OR(_xll.BDP($AI54,"CPN_TYP")="#n/a N/A",_xll.BDP($AI54,"CPN_TYP")= "#N/A FIELD NOT APPLICABLE"), " ", _xll.BDP($AI54,"CPN_TYP")))</f>
        <v>Variable</v>
      </c>
      <c r="BG54" s="14" t="str">
        <f t="shared" si="8"/>
        <v>XS2529511722</v>
      </c>
      <c r="BH54" s="18">
        <v>44804</v>
      </c>
    </row>
    <row r="55" spans="1:61" s="20" customFormat="1" ht="14.45" hidden="1" customHeight="1" x14ac:dyDescent="0.25">
      <c r="A55" s="47" t="s">
        <v>125</v>
      </c>
      <c r="B55" s="47" t="s">
        <v>158</v>
      </c>
      <c r="C55" s="47" t="s">
        <v>263</v>
      </c>
      <c r="D55" s="47" t="s">
        <v>264</v>
      </c>
      <c r="E55" s="4" t="str">
        <f>_xll.BDP(AI55,"ds520")</f>
        <v>QIC Cayman Ltd</v>
      </c>
      <c r="F55" s="4" t="str">
        <f>_xll.BDP(AI55,"crncy")</f>
        <v>USD</v>
      </c>
      <c r="G55" s="5" t="s">
        <v>269</v>
      </c>
      <c r="H55" s="4" t="str">
        <f>IF(_xll.BDP(AI55,"RTG_MOODY")="#N/A N/A","N/A",_xll.BDP(AI55,"RTG_MOODY"))&amp;","&amp;IF(_xll.BDP(AI55,"RTG_FITCH")="#N/A N/A","N/A",_xll.BDP(AI55,"RTG_FITCH"))&amp;","&amp;IF(_xll.BDP(AI55,"RTG_SP")="#N/A N/A","N/A",_xll.BDP(AI55,"RTG_SP"))</f>
        <v>N/A,N/A,BBB</v>
      </c>
      <c r="I55" s="6">
        <f>_xll.BDP(AI55,"cpn")/100</f>
        <v>6.7500000000000004E-2</v>
      </c>
      <c r="J55" s="6">
        <f ca="1">_xll.BDP($G55&amp;" isin","YAS_BOND_YLD", "YAS_YLD_FLAG=15", "user_local_trade_date",AN55,"Yas_bond_px",$Q55)/100</f>
        <v>6.146153E-2</v>
      </c>
      <c r="K55" s="4" t="str">
        <f>_xll.BDP(AI55,"PAYMENT_RANK")</f>
        <v>Subordinated</v>
      </c>
      <c r="L55" s="4" t="str">
        <f>IF((TEXT(_xll.BDP(AI55,"MATURITY"),"DD/MM/YYYY")="#N/A Field Not Applicable"),"Perp",TEXT(_xll.BDP(AI55,"MATURITY"),"DD/MM/YYYY"))</f>
        <v>Perp</v>
      </c>
      <c r="M55" s="7">
        <f>(IF(_xll.BDP($AI55&amp;" ISIN","DU003")="#n/a n/a"," ",_xll.BDP($AI55&amp;" ISIN","DU003")))</f>
        <v>2.6572845849601285</v>
      </c>
      <c r="N55" s="4" t="str">
        <f>IF(_xll.BDP(AI55,"CALLABLE")="Y",_xll.BDP(AI55,"NXT_CALL_DT")," ")</f>
        <v>07/04/2028</v>
      </c>
      <c r="O55" s="8">
        <v>400000</v>
      </c>
      <c r="P55" s="5">
        <v>100.2</v>
      </c>
      <c r="Q55" s="9">
        <f>_xll.BDP(AI55,"px_bid")</f>
        <v>101.596</v>
      </c>
      <c r="R55" s="10">
        <f>IF(F55="USD",AG55,(((_xll.BDP(F55&amp;"USD CURNCY","PX_LAST")))*AG55))</f>
        <v>400800</v>
      </c>
      <c r="S55" s="10">
        <f>IF(F55="USD",AH55,(((_xll.BDP(F55&amp;"USD CURNCY","PX_LAST")))*AH55))+AP55</f>
        <v>414934</v>
      </c>
      <c r="T55" s="11">
        <f t="shared" si="0"/>
        <v>5584.0000000000036</v>
      </c>
      <c r="U55" s="12">
        <f t="shared" si="1"/>
        <v>1.3932135728542922E-2</v>
      </c>
      <c r="V55" s="12" cm="1">
        <f t="array" ref="V55">IFERROR(_xll.BDP($G55&amp;" ISIN","CHG_PCT_1D")/100,"")</f>
        <v>2.3191595994536632E-3</v>
      </c>
      <c r="W55" s="12" cm="1">
        <f t="array" ref="W55">IFERROR(_xll.BDP($G55&amp;" ISIN","CHG_PCT_5D")/100,"")</f>
        <v>6.2150403977625397E-3</v>
      </c>
      <c r="X55" s="12" cm="1">
        <f t="array" ref="X55">_xll.BDP($G55&amp;" ISIN","CHG_PCT_1M")/100</f>
        <v>1.4826306384148247E-3</v>
      </c>
      <c r="Y55" s="12" cm="1">
        <f t="array" ref="Y55">_xll.BDP($G55&amp;" ISIN","CHG_PCT_3M")/100</f>
        <v>1.4249632075096526E-2</v>
      </c>
      <c r="Z55" s="12" cm="1">
        <f t="array" ref="Z55">_xll.BDP($G55&amp;" ISIN","CHG_PCT_6M")/100</f>
        <v>1.8859584499778307E-3</v>
      </c>
      <c r="AA55" s="12" cm="1">
        <f t="array" ref="AA55">_xll.BDP($G55&amp;" ISIN","CHG_PCT_YTD")/100</f>
        <v>1.2095893945107008E-2</v>
      </c>
      <c r="AB55" s="12" t="e">
        <f t="shared" si="12"/>
        <v>#VALUE!</v>
      </c>
      <c r="AC55" s="13">
        <f t="shared" ca="1" si="2"/>
        <v>83284</v>
      </c>
      <c r="AD55" s="4" t="str">
        <f>_xll.BDP(AI55,"DS199")</f>
        <v>Financial</v>
      </c>
      <c r="AE55" s="9">
        <f>_xll.BDP(AI55,"px_ask")</f>
        <v>102.39700000000001</v>
      </c>
      <c r="AF55" s="13">
        <f>IF(F55="USD",O55,(((_xll.BDP(F55&amp;"USD CURNCY","PX_LAST")))*O55))</f>
        <v>400000</v>
      </c>
      <c r="AG55" s="10">
        <f t="shared" si="3"/>
        <v>400800</v>
      </c>
      <c r="AH55" s="10">
        <f t="shared" si="4"/>
        <v>406384</v>
      </c>
      <c r="AI55" s="4" t="str">
        <f t="shared" si="5"/>
        <v>XS2451768720 ISIN</v>
      </c>
      <c r="AJ55" s="4" t="e" cm="1">
        <f t="array" ref="AJ55">VLOOKUP(IF(NOT(_xll.BDP($G55&amp;" CORP",#REF!)="#N/A N/A"),(_xll.BDP($G55&amp;" CORP",#REF!)),"-"), '[1]Country Codes'!$A$2:$B$253,2,0)</f>
        <v>#REF!</v>
      </c>
      <c r="AK55" s="4" t="str" cm="1">
        <f t="array" ref="AK55">IF(OR(_xll.BDP($AI55,"EX028")= "#N/A N/A", _xll.BDP($AI55,"EX028")="#N/A FIELD NOT APPLICABLE"), " ", _xll.BDP($AI55,"EX028"))</f>
        <v>FixedIncome</v>
      </c>
      <c r="AL55" s="14" t="str">
        <f>(IF(_xll.BDP($AI55&amp;" ISIN","DZ282")="Y","Single line Bonds Cocos","Single line Bonds ex Cocos"))</f>
        <v>Single line Bonds ex Cocos</v>
      </c>
      <c r="AM55" s="7">
        <f>(IF(_xll.BDP($G55&amp;" ISIN","SP153")="#n/a n/a"," ",_xll.BDP($G55&amp;" ISIN","SP153")))</f>
        <v>255.58274051141638</v>
      </c>
      <c r="AN55" s="15">
        <f t="shared" ca="1" si="6"/>
        <v>45777</v>
      </c>
      <c r="AO55" s="10">
        <f>(((_xll.BDP(AI55,"DS032"))/360)*I55)*O55</f>
        <v>8550</v>
      </c>
      <c r="AP55" s="10">
        <f>IF(F55="USD",AO55,(((_xll.BDP(F55&amp;"USD CURNCY","PX_LAST")))*AO55))</f>
        <v>8550</v>
      </c>
      <c r="AQ55" s="12" t="e">
        <f>S55/#REF!</f>
        <v>#REF!</v>
      </c>
      <c r="AR55" s="10">
        <f t="shared" si="7"/>
        <v>406384</v>
      </c>
      <c r="AS55" s="9" t="str">
        <f>IF((TEXT(_xll.BDP(AI55,"MATURITY"),"DD/MM/YYYY")="#N/A Field Not Applicable"),"Perp",_xll.BDP(AI55,"DS252"))</f>
        <v>Perp</v>
      </c>
      <c r="AT55" s="14" t="str">
        <f>(IF(_xll.BDP($AI55&amp;" ISIN","DT247")="Y","Yes","No"))</f>
        <v>No</v>
      </c>
      <c r="AU55" s="14" t="str">
        <f>PROPER(IF(OR(_xll.BDP($AI55,"CPN_TYP")="#n/a N/A",_xll.BDP($AI55,"CPN_TYP")= "#N/A FIELD NOT APPLICABLE"), " ", _xll.BDP($AI55,"CPN_TYP")))</f>
        <v>Variable</v>
      </c>
      <c r="BG55" s="14" t="str">
        <f t="shared" si="8"/>
        <v>XS2451768720</v>
      </c>
      <c r="BH55" s="18">
        <v>44741</v>
      </c>
    </row>
    <row r="56" spans="1:61" s="20" customFormat="1" ht="14.45" hidden="1" customHeight="1" x14ac:dyDescent="0.25">
      <c r="A56" s="47" t="s">
        <v>125</v>
      </c>
      <c r="B56" s="47" t="s">
        <v>158</v>
      </c>
      <c r="C56" s="47" t="s">
        <v>263</v>
      </c>
      <c r="D56" s="47" t="s">
        <v>264</v>
      </c>
      <c r="E56" s="4" t="str">
        <f>_xll.BDP(AI56,"ds520")</f>
        <v>Commercial Bank of Dubai PSC</v>
      </c>
      <c r="F56" s="4" t="str">
        <f>_xll.BDP(AI56,"crncy")</f>
        <v>USD</v>
      </c>
      <c r="G56" s="5" t="s">
        <v>270</v>
      </c>
      <c r="H56" s="4" t="str">
        <f>IF(_xll.BDP(AI56,"RTG_MOODY")="#N/A N/A","N/A",_xll.BDP(AI56,"RTG_MOODY"))&amp;","&amp;IF(_xll.BDP(AI56,"RTG_FITCH")="#N/A N/A","N/A",_xll.BDP(AI56,"RTG_FITCH"))&amp;","&amp;IF(_xll.BDP(AI56,"RTG_SP")="#N/A N/A","N/A",_xll.BDP(AI56,"RTG_SP"))</f>
        <v>N/A,N/A,N/A</v>
      </c>
      <c r="I56" s="6">
        <f>_xll.BDP(AI56,"cpn")/100</f>
        <v>0.06</v>
      </c>
      <c r="J56" s="6">
        <f ca="1">_xll.BDP($G56&amp;" isin","YAS_BOND_YLD", "YAS_YLD_FLAG=15", "user_local_trade_date",AN56,"Yas_bond_px",$Q56)/100</f>
        <v>6.2409470000000002E-2</v>
      </c>
      <c r="K56" s="4" t="str">
        <f>_xll.BDP(AI56,"PAYMENT_RANK")</f>
        <v>Jr Subordinated</v>
      </c>
      <c r="L56" s="4" t="str">
        <f>IF((TEXT(_xll.BDP(AI56,"MATURITY"),"DD/MM/YYYY")="#N/A Field Not Applicable"),"Perp",TEXT(_xll.BDP(AI56,"MATURITY"),"DD/MM/YYYY"))</f>
        <v>Perp</v>
      </c>
      <c r="M56" s="7">
        <f>(IF(_xll.BDP($AI56&amp;" ISIN","DU003")="#n/a n/a"," ",_xll.BDP($AI56&amp;" ISIN","DU003")))</f>
        <v>0.95766131670344301</v>
      </c>
      <c r="N56" s="4" t="str">
        <f>IF(_xll.BDP(AI56,"CALLABLE")="Y",_xll.BDP(AI56,"NXT_CALL_DT")," ")</f>
        <v>21/04/2026</v>
      </c>
      <c r="O56" s="8">
        <v>400000</v>
      </c>
      <c r="P56" s="5">
        <v>101</v>
      </c>
      <c r="Q56" s="9">
        <f>_xll.BDP(AI56,"px_bid")</f>
        <v>99.664000000000001</v>
      </c>
      <c r="R56" s="10">
        <f>IF(F56="USD",AG56,(((_xll.BDP(F56&amp;"USD CURNCY","PX_LAST")))*AG56))</f>
        <v>404000</v>
      </c>
      <c r="S56" s="10">
        <f>IF(F56="USD",AH56,(((_xll.BDP(F56&amp;"USD CURNCY","PX_LAST")))*AH56))+AP56</f>
        <v>399322.66666666669</v>
      </c>
      <c r="T56" s="11">
        <f t="shared" si="0"/>
        <v>-5343.9999999999945</v>
      </c>
      <c r="U56" s="12">
        <f t="shared" si="1"/>
        <v>-1.3227722772277213E-2</v>
      </c>
      <c r="V56" s="12" cm="1">
        <f t="array" ref="V56">IFERROR(_xll.BDP($G56&amp;" ISIN","CHG_PCT_1D")/100,"")</f>
        <v>-1.5172840615298715E-3</v>
      </c>
      <c r="W56" s="12" cm="1">
        <f t="array" ref="W56">IFERROR(_xll.BDP($G56&amp;" ISIN","CHG_PCT_5D")/100,"")</f>
        <v>1.8629621097545803E-3</v>
      </c>
      <c r="X56" s="12" cm="1">
        <f t="array" ref="X56">_xll.BDP($G56&amp;" ISIN","CHG_PCT_1M")/100</f>
        <v>-2.1049901235060411E-3</v>
      </c>
      <c r="Y56" s="12" cm="1">
        <f t="array" ref="Y56">_xll.BDP($G56&amp;" ISIN","CHG_PCT_3M")/100</f>
        <v>-5.9527358734323514E-3</v>
      </c>
      <c r="Z56" s="12" cm="1">
        <f t="array" ref="Z56">_xll.BDP($G56&amp;" ISIN","CHG_PCT_6M")/100</f>
        <v>4.5796466842755734E-3</v>
      </c>
      <c r="AA56" s="12" cm="1">
        <f t="array" ref="AA56">_xll.BDP($G56&amp;" ISIN","CHG_PCT_YTD")/100</f>
        <v>-1.5993122957133778E-4</v>
      </c>
      <c r="AB56" s="12" t="e">
        <f t="shared" si="12"/>
        <v>#VALUE!</v>
      </c>
      <c r="AC56" s="13">
        <f t="shared" ca="1" si="2"/>
        <v>65189.33333333335</v>
      </c>
      <c r="AD56" s="4" t="str">
        <f>_xll.BDP(AI56,"DS199")</f>
        <v>Financial</v>
      </c>
      <c r="AE56" s="9">
        <f>_xll.BDP(AI56,"px_ask")</f>
        <v>100.39100000000001</v>
      </c>
      <c r="AF56" s="13">
        <f>IF(F56="USD",O56,(((_xll.BDP(F56&amp;"USD CURNCY","PX_LAST")))*O56))</f>
        <v>400000</v>
      </c>
      <c r="AG56" s="10">
        <f t="shared" si="3"/>
        <v>404000</v>
      </c>
      <c r="AH56" s="10">
        <f t="shared" si="4"/>
        <v>398656</v>
      </c>
      <c r="AI56" s="4" t="str">
        <f t="shared" si="5"/>
        <v>XS2243350753 ISIN</v>
      </c>
      <c r="AJ56" s="4" t="e" cm="1">
        <f t="array" ref="AJ56">VLOOKUP(IF(NOT(_xll.BDP($G56&amp;" CORP",#REF!)="#N/A N/A"),(_xll.BDP($G56&amp;" CORP",#REF!)),"-"), '[1]Country Codes'!$A$2:$B$253,2,0)</f>
        <v>#REF!</v>
      </c>
      <c r="AK56" s="4" t="str" cm="1">
        <f t="array" ref="AK56">IF(OR(_xll.BDP($AI56,"EX028")= "#N/A N/A", _xll.BDP($AI56,"EX028")="#N/A FIELD NOT APPLICABLE"), " ", _xll.BDP($AI56,"EX028"))</f>
        <v>FixedIncome</v>
      </c>
      <c r="AL56" s="14" t="str">
        <f>(IF(_xll.BDP($AI56&amp;" ISIN","DZ282")="Y","Single line Bonds Cocos","Single line Bonds ex Cocos"))</f>
        <v>Single line Bonds ex Cocos</v>
      </c>
      <c r="AM56" s="7">
        <f>(IF(_xll.BDP($G56&amp;" ISIN","SP153")="#n/a n/a"," ",_xll.BDP($G56&amp;" ISIN","SP153")))</f>
        <v>211.64780982558841</v>
      </c>
      <c r="AN56" s="15">
        <f t="shared" ca="1" si="6"/>
        <v>45777</v>
      </c>
      <c r="AO56" s="10">
        <f>(((_xll.BDP(AI56,"DS032"))/360)*I56)*O56</f>
        <v>666.66666666666663</v>
      </c>
      <c r="AP56" s="10">
        <f>IF(F56="USD",AO56,(((_xll.BDP(F56&amp;"USD CURNCY","PX_LAST")))*AO56))</f>
        <v>666.66666666666663</v>
      </c>
      <c r="AQ56" s="12" t="e">
        <f>S56/#REF!</f>
        <v>#REF!</v>
      </c>
      <c r="AR56" s="10">
        <f t="shared" si="7"/>
        <v>398656</v>
      </c>
      <c r="AS56" s="9" t="str">
        <f>IF((TEXT(_xll.BDP(AI56,"MATURITY"),"DD/MM/YYYY")="#N/A Field Not Applicable"),"Perp",_xll.BDP(AI56,"DS252"))</f>
        <v>Perp</v>
      </c>
      <c r="AT56" s="14" t="str">
        <f>(IF(_xll.BDP($AI56&amp;" ISIN","DT247")="Y","Yes","No"))</f>
        <v>Yes</v>
      </c>
      <c r="AU56" s="14" t="str">
        <f>PROPER(IF(OR(_xll.BDP($AI56,"CPN_TYP")="#n/a N/A",_xll.BDP($AI56,"CPN_TYP")= "#N/A FIELD NOT APPLICABLE"), " ", _xll.BDP($AI56,"CPN_TYP")))</f>
        <v>Variable</v>
      </c>
      <c r="BG56" s="14" t="str">
        <f t="shared" si="8"/>
        <v>XS2243350753</v>
      </c>
      <c r="BH56" s="18">
        <v>44719</v>
      </c>
    </row>
    <row r="57" spans="1:61" s="20" customFormat="1" ht="14.45" hidden="1" customHeight="1" x14ac:dyDescent="0.25">
      <c r="A57" s="47" t="s">
        <v>125</v>
      </c>
      <c r="B57" s="47" t="s">
        <v>158</v>
      </c>
      <c r="C57" s="47">
        <v>1000016366</v>
      </c>
      <c r="D57" s="47" t="s">
        <v>271</v>
      </c>
      <c r="E57" s="4" t="str">
        <f>_xll.BDP(AI57,"ds520")</f>
        <v>SA Global Sukuk Ltd</v>
      </c>
      <c r="F57" s="4" t="str">
        <f>_xll.BDP(AI57,"crncy")</f>
        <v>USD</v>
      </c>
      <c r="G57" s="5" t="s">
        <v>123</v>
      </c>
      <c r="H57" s="4" t="str">
        <f>IF(_xll.BDP(AI57,"RTG_MOODY")="#N/A N/A","N/A",_xll.BDP(AI57,"RTG_MOODY"))&amp;","&amp;IF(_xll.BDP(AI57,"RTG_FITCH")="#N/A N/A","N/A",_xll.BDP(AI57,"RTG_FITCH"))&amp;","&amp;IF(_xll.BDP(AI57,"RTG_SP")="#N/A N/A","N/A",_xll.BDP(AI57,"RTG_SP"))</f>
        <v>Aa3,A+,N/A</v>
      </c>
      <c r="I57" s="6">
        <f>_xll.BDP(AI57,"cpn")/100</f>
        <v>4.2500000000000003E-2</v>
      </c>
      <c r="J57" s="6">
        <f ca="1">_xll.BDP($G57&amp;" isin","YAS_BOND_YLD", "YAS_YLD_FLAG=15", "user_local_trade_date",AN57,"Yas_bond_px",$Q57)/100</f>
        <v>4.7313859999999999E-2</v>
      </c>
      <c r="K57" s="4" t="str">
        <f>_xll.BDP(AI57,"PAYMENT_RANK")</f>
        <v>Sr Unsecured</v>
      </c>
      <c r="L57" s="4" t="str">
        <f>IF((TEXT(_xll.BDP(AI57,"MATURITY"),"DD/MM/YYYY")="#N/A Field Not Applicable"),"Perp",TEXT(_xll.BDP(AI57,"MATURITY"),"DD/MM/YYYY"))</f>
        <v>02/10/2029</v>
      </c>
      <c r="M57" s="7">
        <f>(IF(_xll.BDP($AI57&amp;" ISIN","DU003")="#n/a n/a"," ",_xll.BDP($AI57&amp;" ISIN","DU003")))</f>
        <v>4.0585685769912292</v>
      </c>
      <c r="N57" s="4" t="str">
        <f>IF(_xll.BDP(AI57,"CALLABLE")="Y",_xll.BDP(AI57,"NXT_CALL_DT")," ")</f>
        <v>02/09/2029</v>
      </c>
      <c r="O57" s="8">
        <v>500000</v>
      </c>
      <c r="P57" s="5">
        <v>99.456999999999994</v>
      </c>
      <c r="Q57" s="9">
        <f>_xll.BDP(AI57,"px_bid")</f>
        <v>98.097999999999999</v>
      </c>
      <c r="R57" s="10">
        <f>IF(F57="USD",AG57,(((_xll.BDP(F57&amp;"USD CURNCY","PX_LAST")))*AG57))</f>
        <v>497285</v>
      </c>
      <c r="S57" s="10">
        <f>IF(F57="USD",AH57,(((_xll.BDP(F57&amp;"USD CURNCY","PX_LAST")))*AH57))+AP57</f>
        <v>492201.80555555556</v>
      </c>
      <c r="T57" s="11">
        <f t="shared" si="0"/>
        <v>-6794.9999999999736</v>
      </c>
      <c r="U57" s="12">
        <f t="shared" si="1"/>
        <v>-1.366419658746991E-2</v>
      </c>
      <c r="V57" s="12" cm="1">
        <f t="array" ref="V57">IFERROR(_xll.BDP($G57&amp;" ISIN","CHG_PCT_1D")/100,"")</f>
        <v>-9.5301367945866311E-4</v>
      </c>
      <c r="W57" s="12" cm="1">
        <f t="array" ref="W57">IFERROR(_xll.BDP($G57&amp;" ISIN","CHG_PCT_5D")/100,"")</f>
        <v>4.1165043621003428E-3</v>
      </c>
      <c r="X57" s="12" cm="1">
        <f t="array" ref="X57">_xll.BDP($G57&amp;" ISIN","CHG_PCT_1M")/100</f>
        <v>2.6206184716754742E-3</v>
      </c>
      <c r="Y57" s="12" cm="1">
        <f t="array" ref="Y57">_xll.BDP($G57&amp;" ISIN","CHG_PCT_3M")/100</f>
        <v>1.6804934195339336E-2</v>
      </c>
      <c r="Z57" s="12" cm="1">
        <f t="array" ref="Z57">_xll.BDP($G57&amp;" ISIN","CHG_PCT_6M")/100</f>
        <v>6.5599694709744579E-3</v>
      </c>
      <c r="AA57" s="12" cm="1">
        <f t="array" ref="AA57">_xll.BDP($G57&amp;" ISIN","CHG_PCT_YTD")/100</f>
        <v>1.5178170388656754E-2</v>
      </c>
      <c r="AB57" s="12" t="e">
        <f t="shared" si="12"/>
        <v>#VALUE!</v>
      </c>
      <c r="AC57" s="13">
        <f t="shared" ca="1" si="2"/>
        <v>70944.583333333358</v>
      </c>
      <c r="AD57" s="4" t="str">
        <f>_xll.BDP(AI57,"DS199")</f>
        <v>Energy</v>
      </c>
      <c r="AE57" s="9">
        <f>_xll.BDP(AI57,"px_ask")</f>
        <v>98.352000000000004</v>
      </c>
      <c r="AF57" s="13">
        <f>IF(F57="USD",O57,(((_xll.BDP(F57&amp;"USD CURNCY","PX_LAST")))*O57))</f>
        <v>500000</v>
      </c>
      <c r="AG57" s="10">
        <f t="shared" si="3"/>
        <v>497285</v>
      </c>
      <c r="AH57" s="10">
        <f t="shared" si="4"/>
        <v>490490</v>
      </c>
      <c r="AI57" s="4" t="str">
        <f t="shared" si="5"/>
        <v>XS2908722783 ISIN</v>
      </c>
      <c r="AJ57" s="4" t="e" cm="1">
        <f t="array" ref="AJ57">VLOOKUP(IF(NOT(_xll.BDP($G57&amp;" CORP",#REF!)="#N/A N/A"),(_xll.BDP($G57&amp;" CORP",#REF!)),"-"), '[1]Country Codes'!$A$2:$B$253,2,0)</f>
        <v>#REF!</v>
      </c>
      <c r="AK57" s="4" t="str" cm="1">
        <f t="array" ref="AK57">IF(OR(_xll.BDP($AI57,"EX028")= "#N/A N/A", _xll.BDP($AI57,"EX028")="#N/A FIELD NOT APPLICABLE"), " ", _xll.BDP($AI57,"EX028"))</f>
        <v>FixedIncome</v>
      </c>
      <c r="AL57" s="14" t="str">
        <f>(IF(_xll.BDP($AI57&amp;" ISIN","DZ282")="Y","Single line Bonds Cocos","Single line Bonds ex Cocos"))</f>
        <v>Single line Bonds ex Cocos</v>
      </c>
      <c r="AM57" s="7">
        <f>(IF(_xll.BDP($G57&amp;" ISIN","SP153")="#n/a n/a"," ",_xll.BDP($G57&amp;" ISIN","SP153")))</f>
        <v>123.16471612786808</v>
      </c>
      <c r="AN57" s="15">
        <f t="shared" ca="1" si="6"/>
        <v>45777</v>
      </c>
      <c r="AO57" s="10">
        <f>(((_xll.BDP(AI57,"DS032"))/360)*I57)*O57</f>
        <v>1711.8055555555559</v>
      </c>
      <c r="AP57" s="10">
        <f>IF(F57="USD",AO57,(((_xll.BDP(F57&amp;"USD CURNCY","PX_LAST")))*AO57))</f>
        <v>1711.8055555555559</v>
      </c>
      <c r="AQ57" s="12" t="e">
        <f>S57/#REF!</f>
        <v>#REF!</v>
      </c>
      <c r="AR57" s="10">
        <f t="shared" si="7"/>
        <v>490490</v>
      </c>
      <c r="AS57" s="9">
        <f>IF((TEXT(_xll.BDP(AI57,"MATURITY"),"DD/MM/YYYY")="#N/A Field Not Applicable"),"Perp",_xll.BDP(AI57,"DS252"))</f>
        <v>4.4271047227926079</v>
      </c>
      <c r="AT57" s="14" t="str">
        <f>(IF(_xll.BDP($AI57&amp;" ISIN","DT247")="Y","Yes","No"))</f>
        <v>No</v>
      </c>
      <c r="AU57" s="14" t="str">
        <f>PROPER(IF(OR(_xll.BDP($AI57,"CPN_TYP")="#n/a N/A",_xll.BDP($AI57,"CPN_TYP")= "#N/A FIELD NOT APPLICABLE"), " ", _xll.BDP($AI57,"CPN_TYP")))</f>
        <v>Fixed</v>
      </c>
      <c r="BG57" s="14" t="str">
        <f t="shared" si="8"/>
        <v>XS2908722783</v>
      </c>
      <c r="BH57" s="18">
        <v>44460</v>
      </c>
    </row>
    <row r="58" spans="1:61" s="20" customFormat="1" ht="14.45" hidden="1" customHeight="1" x14ac:dyDescent="0.25">
      <c r="A58" s="47" t="s">
        <v>125</v>
      </c>
      <c r="B58" s="47" t="s">
        <v>158</v>
      </c>
      <c r="C58" s="47">
        <v>1000016366</v>
      </c>
      <c r="D58" s="47" t="s">
        <v>271</v>
      </c>
      <c r="E58" s="4" t="str">
        <f>_xll.BDP(AI58,"ds520")</f>
        <v>Development Bank of Kazakhstan JSC</v>
      </c>
      <c r="F58" s="4" t="str">
        <f>_xll.BDP(AI58,"crncy")</f>
        <v>USD</v>
      </c>
      <c r="G58" s="5" t="s">
        <v>903</v>
      </c>
      <c r="H58" s="4" t="str">
        <f>IF(_xll.BDP(AI58,"RTG_MOODY")="#N/A N/A","N/A",_xll.BDP(AI58,"RTG_MOODY"))&amp;","&amp;IF(_xll.BDP(AI58,"RTG_FITCH")="#N/A N/A","N/A",_xll.BDP(AI58,"RTG_FITCH"))&amp;","&amp;IF(_xll.BDP(AI58,"RTG_SP")="#N/A N/A","N/A",_xll.BDP(AI58,"RTG_SP"))</f>
        <v>N/A,BBB,BBB-</v>
      </c>
      <c r="I58" s="6">
        <f>_xll.BDP(AI58,"cpn")/100</f>
        <v>5.6250000000000001E-2</v>
      </c>
      <c r="J58" s="6">
        <f ca="1">_xll.BDP($G58&amp;" isin","YAS_BOND_YLD", "YAS_YLD_FLAG=15", "user_local_trade_date",AN58,"Yas_bond_px",$Q58)/100</f>
        <v>5.9062749999999997E-2</v>
      </c>
      <c r="K58" s="4" t="str">
        <f>_xll.BDP(AI58,"PAYMENT_RANK")</f>
        <v>Sr Unsecured</v>
      </c>
      <c r="L58" s="4" t="str">
        <f>IF((TEXT(_xll.BDP(AI58,"MATURITY"),"DD/MM/YYYY")="#N/A Field Not Applicable"),"Perp",TEXT(_xll.BDP(AI58,"MATURITY"),"DD/MM/YYYY"))</f>
        <v>07/04/2030</v>
      </c>
      <c r="M58" s="7">
        <f>(IF(_xll.BDP($AI58&amp;" ISIN","DU003")="#n/a n/a"," ",_xll.BDP($AI58&amp;" ISIN","DU003")))</f>
        <v>4.3574151905768019</v>
      </c>
      <c r="N58" s="4" t="str">
        <f>IF(_xll.BDP(AI58,"CALLABLE")="Y",_xll.BDP(AI58,"NXT_CALL_DT")," ")</f>
        <v xml:space="preserve"> </v>
      </c>
      <c r="O58" s="8">
        <v>200000</v>
      </c>
      <c r="P58" s="5">
        <v>99.878</v>
      </c>
      <c r="Q58" s="9">
        <f>_xll.BDP(AI58,"px_bid")</f>
        <v>98.807000000000002</v>
      </c>
      <c r="R58" s="10">
        <f>IF(F58="USD",AG58,(((_xll.BDP(F58&amp;"USD CURNCY","PX_LAST")))*AG58))</f>
        <v>199756</v>
      </c>
      <c r="S58" s="10">
        <f>IF(F58="USD",AH58,(((_xll.BDP(F58&amp;"USD CURNCY","PX_LAST")))*AH58))+AP58</f>
        <v>198364</v>
      </c>
      <c r="T58" s="11">
        <f t="shared" si="0"/>
        <v>-2141.9999999999959</v>
      </c>
      <c r="U58" s="12">
        <f t="shared" si="1"/>
        <v>-1.0723082160235467E-2</v>
      </c>
      <c r="V58" s="12" cm="1">
        <f t="array" ref="V58">IFERROR(_xll.BDP($G58&amp;" ISIN","CHG_PCT_1D")/100,"")</f>
        <v>1.9214627387922872E-3</v>
      </c>
      <c r="W58" s="12" cm="1">
        <f t="array" ref="W58">IFERROR(_xll.BDP($G58&amp;" ISIN","CHG_PCT_5D")/100,"")</f>
        <v>1.0103790705736016E-2</v>
      </c>
      <c r="X58" s="12" t="e" cm="1">
        <f t="array" ref="X58">_xll.BDP($G58&amp;" ISIN","CHG_PCT_1M")/100</f>
        <v>#VALUE!</v>
      </c>
      <c r="Y58" s="12" t="e" cm="1">
        <f t="array" ref="Y58">_xll.BDP($G58&amp;" ISIN","CHG_PCT_3M")/100</f>
        <v>#VALUE!</v>
      </c>
      <c r="Z58" s="12" t="e" cm="1">
        <f t="array" ref="Z58">_xll.BDP($G58&amp;" ISIN","CHG_PCT_6M")/100</f>
        <v>#VALUE!</v>
      </c>
      <c r="AA58" s="12" t="e" cm="1">
        <f t="array" ref="AA58">_xll.BDP($G58&amp;" ISIN","CHG_PCT_YTD")/100</f>
        <v>#VALUE!</v>
      </c>
      <c r="AB58" s="12" t="e">
        <f t="shared" si="12"/>
        <v>#VALUE!</v>
      </c>
      <c r="AC58" s="13">
        <f t="shared" ca="1" si="2"/>
        <v>-1423.2499999999959</v>
      </c>
      <c r="AD58" s="4" t="str">
        <f>_xll.BDP(AI58,"DS199")</f>
        <v>Financial</v>
      </c>
      <c r="AE58" s="9">
        <f>_xll.BDP(AI58,"px_ask")</f>
        <v>99.338999999999999</v>
      </c>
      <c r="AF58" s="13">
        <f>IF(F58="USD",O58,(((_xll.BDP(F58&amp;"USD CURNCY","PX_LAST")))*O58))</f>
        <v>200000</v>
      </c>
      <c r="AG58" s="10">
        <f t="shared" si="3"/>
        <v>199756</v>
      </c>
      <c r="AH58" s="10">
        <f t="shared" si="4"/>
        <v>197614</v>
      </c>
      <c r="AI58" s="4" t="str">
        <f t="shared" si="5"/>
        <v>XS3032932645 ISIN</v>
      </c>
      <c r="AJ58" s="4" t="e" cm="1">
        <f t="array" ref="AJ58">VLOOKUP(IF(NOT(_xll.BDP($G58&amp;" CORP",#REF!)="#N/A N/A"),(_xll.BDP($G58&amp;" CORP",#REF!)),"-"), '[1]Country Codes'!$A$2:$B$253,2,0)</f>
        <v>#REF!</v>
      </c>
      <c r="AK58" s="4" t="str" cm="1">
        <f t="array" ref="AK58">IF(OR(_xll.BDP($AI58,"EX028")= "#N/A N/A", _xll.BDP($AI58,"EX028")="#N/A FIELD NOT APPLICABLE"), " ", _xll.BDP($AI58,"EX028"))</f>
        <v>FixedIncome</v>
      </c>
      <c r="AL58" s="14" t="str">
        <f>(IF(_xll.BDP($AI58&amp;" ISIN","DZ282")="Y","Single line Bonds Cocos","Single line Bonds ex Cocos"))</f>
        <v>Single line Bonds ex Cocos</v>
      </c>
      <c r="AM58" s="7">
        <f>(IF(_xll.BDP($G58&amp;" ISIN","SP153")="#n/a n/a"," ",_xll.BDP($G58&amp;" ISIN","SP153")))</f>
        <v>235.56797007163249</v>
      </c>
      <c r="AN58" s="15">
        <f t="shared" ca="1" si="6"/>
        <v>45777</v>
      </c>
      <c r="AO58" s="10">
        <f>(((_xll.BDP(AI58,"DS032"))/360)*I58)*O58</f>
        <v>750</v>
      </c>
      <c r="AP58" s="10">
        <f>IF(F58="USD",AO58,(((_xll.BDP(F58&amp;"USD CURNCY","PX_LAST")))*AO58))</f>
        <v>750</v>
      </c>
      <c r="AQ58" s="12" t="e">
        <f>S58/#REF!</f>
        <v>#REF!</v>
      </c>
      <c r="AR58" s="10">
        <f t="shared" si="7"/>
        <v>197614</v>
      </c>
      <c r="AS58" s="9">
        <f>IF((TEXT(_xll.BDP(AI58,"MATURITY"),"DD/MM/YYYY")="#N/A Field Not Applicable"),"Perp",_xll.BDP(AI58,"DS252"))</f>
        <v>4.9390828199863108</v>
      </c>
      <c r="AT58" s="14" t="str">
        <f>(IF(_xll.BDP($AI58&amp;" ISIN","DT247")="Y","Yes","No"))</f>
        <v>No</v>
      </c>
      <c r="AU58" s="14" t="str">
        <f>PROPER(IF(OR(_xll.BDP($AI58,"CPN_TYP")="#n/a N/A",_xll.BDP($AI58,"CPN_TYP")= "#N/A FIELD NOT APPLICABLE"), " ", _xll.BDP($AI58,"CPN_TYP")))</f>
        <v>Fixed</v>
      </c>
      <c r="BG58" s="14" t="str">
        <f t="shared" si="8"/>
        <v>XS3032932645</v>
      </c>
      <c r="BH58" s="18">
        <v>45754</v>
      </c>
    </row>
    <row r="59" spans="1:61" s="20" customFormat="1" ht="14.45" hidden="1" customHeight="1" x14ac:dyDescent="0.25">
      <c r="A59" s="47" t="s">
        <v>125</v>
      </c>
      <c r="B59" s="47" t="s">
        <v>158</v>
      </c>
      <c r="C59" s="47">
        <v>1000016366</v>
      </c>
      <c r="D59" s="47" t="s">
        <v>271</v>
      </c>
      <c r="E59" s="4" t="str">
        <f>_xll.BDP(AI59,"ds520")</f>
        <v>Mazoon Assets Co SAOC</v>
      </c>
      <c r="F59" s="4" t="str">
        <f>_xll.BDP(AI59,"crncy")</f>
        <v>USD</v>
      </c>
      <c r="G59" s="5" t="s">
        <v>102</v>
      </c>
      <c r="H59" s="4" t="str">
        <f>IF(_xll.BDP(AI59,"RTG_MOODY")="#N/A N/A","N/A",_xll.BDP(AI59,"RTG_MOODY"))&amp;","&amp;IF(_xll.BDP(AI59,"RTG_FITCH")="#N/A N/A","N/A",_xll.BDP(AI59,"RTG_FITCH"))&amp;","&amp;IF(_xll.BDP(AI59,"RTG_SP")="#N/A N/A","N/A",_xll.BDP(AI59,"RTG_SP"))</f>
        <v>Ba1,BB+,N/A</v>
      </c>
      <c r="I59" s="6">
        <f>_xll.BDP(AI59,"cpn")/100</f>
        <v>5.2499999999999998E-2</v>
      </c>
      <c r="J59" s="6">
        <f ca="1">_xll.BDP($G59&amp;" isin","YAS_BOND_YLD", "YAS_YLD_FLAG=15", "user_local_trade_date",AN59,"Yas_bond_px",$Q59)/100</f>
        <v>5.6398480000000001E-2</v>
      </c>
      <c r="K59" s="4" t="str">
        <f>_xll.BDP(AI59,"PAYMENT_RANK")</f>
        <v>Sr Unsecured</v>
      </c>
      <c r="L59" s="4" t="str">
        <f>IF((TEXT(_xll.BDP(AI59,"MATURITY"),"DD/MM/YYYY")="#N/A Field Not Applicable"),"Perp",TEXT(_xll.BDP(AI59,"MATURITY"),"DD/MM/YYYY"))</f>
        <v>09/10/2031</v>
      </c>
      <c r="M59" s="7">
        <f>(IF(_xll.BDP($AI59&amp;" ISIN","DU003")="#n/a n/a"," ",_xll.BDP($AI59&amp;" ISIN","DU003")))</f>
        <v>5.5211923036174984</v>
      </c>
      <c r="N59" s="4" t="str">
        <f>IF(_xll.BDP(AI59,"CALLABLE")="Y",_xll.BDP(AI59,"NXT_CALL_DT")," ")</f>
        <v xml:space="preserve"> </v>
      </c>
      <c r="O59" s="8">
        <v>500000</v>
      </c>
      <c r="P59" s="5">
        <v>99.74</v>
      </c>
      <c r="Q59" s="9">
        <f>_xll.BDP(AI59,"px_bid")</f>
        <v>97.915999999999997</v>
      </c>
      <c r="R59" s="10">
        <f>IF(F59="USD",AG59,(((_xll.BDP(F59&amp;"USD CURNCY","PX_LAST")))*AG59))</f>
        <v>498700</v>
      </c>
      <c r="S59" s="10">
        <f>IF(F59="USD",AH59,(((_xll.BDP(F59&amp;"USD CURNCY","PX_LAST")))*AH59))+AP59</f>
        <v>491257.08333333331</v>
      </c>
      <c r="T59" s="11">
        <f>U59*R59</f>
        <v>-9119.9999999999909</v>
      </c>
      <c r="U59" s="12">
        <f>(Q59-P59)/P59</f>
        <v>-1.8287547623821919E-2</v>
      </c>
      <c r="V59" s="12" cm="1">
        <f t="array" ref="V59">IFERROR(_xll.BDP($G59&amp;" ISIN","CHG_PCT_1D")/100,"")</f>
        <v>-1.3407654125369192E-3</v>
      </c>
      <c r="W59" s="12" cm="1">
        <f t="array" ref="W59">IFERROR(_xll.BDP($G59&amp;" ISIN","CHG_PCT_5D")/100,"")</f>
        <v>2.003282227567123E-3</v>
      </c>
      <c r="X59" s="12" cm="1">
        <f t="array" ref="X59">_xll.BDP($G59&amp;" ISIN","CHG_PCT_1M")/100</f>
        <v>-7.9096942033144986E-4</v>
      </c>
      <c r="Y59" s="12" cm="1">
        <f t="array" ref="Y59">_xll.BDP($G59&amp;" ISIN","CHG_PCT_3M")/100</f>
        <v>1.6169757363154163E-2</v>
      </c>
      <c r="Z59" s="12" cm="1">
        <f t="array" ref="Z59">_xll.BDP($G59&amp;" ISIN","CHG_PCT_6M")/100</f>
        <v>-6.7873641961839655E-3</v>
      </c>
      <c r="AA59" s="12" cm="1">
        <f t="array" ref="AA59">_xll.BDP($G59&amp;" ISIN","CHG_PCT_YTD")/100</f>
        <v>4.4454454664038905E-3</v>
      </c>
      <c r="AB59" s="12" t="e">
        <f>S59/$H$37</f>
        <v>#VALUE!</v>
      </c>
      <c r="AC59" s="13">
        <f ca="1">((AF59*I59)* ((TODAY()-BH59)/360))+(Q59-P59)%*AF59</f>
        <v>5682.083333333343</v>
      </c>
      <c r="AD59" s="4" t="str">
        <f>_xll.BDP(AI59,"DS199")</f>
        <v>Utilities</v>
      </c>
      <c r="AE59" s="9">
        <f>_xll.BDP(AI59,"px_ask")</f>
        <v>100.208</v>
      </c>
      <c r="AF59" s="13">
        <f>IF(F59="USD",O59,(((_xll.BDP(F59&amp;"USD CURNCY","PX_LAST")))*O59))</f>
        <v>500000</v>
      </c>
      <c r="AG59" s="10">
        <f>O59*P59/100</f>
        <v>498700</v>
      </c>
      <c r="AH59" s="10">
        <f>Q59*O59/100</f>
        <v>489580</v>
      </c>
      <c r="AI59" s="4" t="str">
        <f>G59&amp; " ISIN"</f>
        <v>XS2907977131 ISIN</v>
      </c>
      <c r="AJ59" s="4" t="e" cm="1">
        <f t="array" ref="AJ59">VLOOKUP(IF(NOT(_xll.BDP($G59&amp;" CORP",#REF!)="#N/A N/A"),(_xll.BDP($G59&amp;" CORP",#REF!)),"-"), '[1]Country Codes'!$A$2:$B$253,2,0)</f>
        <v>#REF!</v>
      </c>
      <c r="AK59" s="4" t="str" cm="1">
        <f t="array" ref="AK59">IF(OR(_xll.BDP($AI59,"EX028")= "#N/A N/A", _xll.BDP($AI59,"EX028")="#N/A FIELD NOT APPLICABLE"), " ", _xll.BDP($AI59,"EX028"))</f>
        <v>FixedIncome</v>
      </c>
      <c r="AL59" s="14" t="str">
        <f>(IF(_xll.BDP($AI59&amp;" ISIN","DZ282")="Y","Single line Bonds Cocos","Single line Bonds ex Cocos"))</f>
        <v>Single line Bonds ex Cocos</v>
      </c>
      <c r="AM59" s="7">
        <f>(IF(_xll.BDP($G59&amp;" ISIN","SP153")="#n/a n/a"," ",_xll.BDP($G59&amp;" ISIN","SP153")))</f>
        <v>191.65638016507165</v>
      </c>
      <c r="AN59" s="15">
        <f t="shared" ca="1" si="6"/>
        <v>45777</v>
      </c>
      <c r="AO59" s="10">
        <f>(((_xll.BDP(AI59,"DS032"))/360)*I59)*O59</f>
        <v>1677.0833333333333</v>
      </c>
      <c r="AP59" s="10">
        <f>IF(F59="USD",AO59,(((_xll.BDP(F59&amp;"USD CURNCY","PX_LAST")))*AO59))</f>
        <v>1677.0833333333333</v>
      </c>
      <c r="AQ59" s="12" t="e">
        <f>S59/#REF!</f>
        <v>#REF!</v>
      </c>
      <c r="AR59" s="10">
        <f>S59-AP59</f>
        <v>489580</v>
      </c>
      <c r="AS59" s="9">
        <f>IF((TEXT(_xll.BDP(AI59,"MATURITY"),"DD/MM/YYYY")="#N/A Field Not Applicable"),"Perp",_xll.BDP(AI59,"DS252"))</f>
        <v>6.4421629021218347</v>
      </c>
      <c r="AT59" s="14" t="str">
        <f>(IF(_xll.BDP($AI59&amp;" ISIN","DT247")="Y","Yes","No"))</f>
        <v>No</v>
      </c>
      <c r="AU59" s="14" t="str">
        <f>PROPER(IF(OR(_xll.BDP($AI59,"CPN_TYP")="#n/a N/A",_xll.BDP($AI59,"CPN_TYP")= "#N/A FIELD NOT APPLICABLE"), " ", _xll.BDP($AI59,"CPN_TYP")))</f>
        <v>Fixed</v>
      </c>
      <c r="BG59" s="14" t="str">
        <f>G59</f>
        <v>XS2907977131</v>
      </c>
      <c r="BH59" s="18">
        <v>45574</v>
      </c>
    </row>
    <row r="60" spans="1:61" s="20" customFormat="1" ht="14.45" hidden="1" customHeight="1" x14ac:dyDescent="0.25">
      <c r="A60" s="47" t="s">
        <v>125</v>
      </c>
      <c r="B60" s="47" t="s">
        <v>158</v>
      </c>
      <c r="C60" s="47">
        <v>1000016366</v>
      </c>
      <c r="D60" s="47" t="s">
        <v>271</v>
      </c>
      <c r="E60" s="4" t="str">
        <f>_xll.BDP(AI60,"ds520")</f>
        <v>Emirates NBD Bank PJSC</v>
      </c>
      <c r="F60" s="4" t="str">
        <f>_xll.BDP(AI60,"crncy")</f>
        <v>USD</v>
      </c>
      <c r="G60" s="5" t="s">
        <v>197</v>
      </c>
      <c r="H60" s="4" t="str">
        <f>IF(_xll.BDP(AI60,"RTG_MOODY")="#N/A N/A","N/A",_xll.BDP(AI60,"RTG_MOODY"))&amp;","&amp;IF(_xll.BDP(AI60,"RTG_FITCH")="#N/A N/A","N/A",_xll.BDP(AI60,"RTG_FITCH"))&amp;","&amp;IF(_xll.BDP(AI60,"RTG_SP")="#N/A N/A","N/A",_xll.BDP(AI60,"RTG_SP"))</f>
        <v>A2,A+,N/A</v>
      </c>
      <c r="I60" s="6">
        <f>_xll.BDP(AI60,"cpn")/100</f>
        <v>5.1409999999999997E-2</v>
      </c>
      <c r="J60" s="6">
        <f ca="1">_xll.BDP($G60&amp;" isin","YAS_BOND_YLD", "YAS_YLD_FLAG=15", "user_local_trade_date",AN60,"Yas_bond_px",$Q60)/100</f>
        <v>4.8049020000000005E-2</v>
      </c>
      <c r="K60" s="4" t="str">
        <f>_xll.BDP(AI60,"PAYMENT_RANK")</f>
        <v>Sr Unsecured</v>
      </c>
      <c r="L60" s="4" t="str">
        <f>IF((TEXT(_xll.BDP(AI60,"MATURITY"),"DD/MM/YYYY")="#N/A Field Not Applicable"),"Perp",TEXT(_xll.BDP(AI60,"MATURITY"),"DD/MM/YYYY"))</f>
        <v>26/11/2029</v>
      </c>
      <c r="M60" s="7">
        <f>(IF(_xll.BDP($AI60&amp;" ISIN","DU003")="#n/a n/a"," ",_xll.BDP($AI60&amp;" ISIN","DU003")))</f>
        <v>4.0472831010805246</v>
      </c>
      <c r="N60" s="4" t="str">
        <f>IF(_xll.BDP(AI60,"CALLABLE")="Y",_xll.BDP(AI60,"NXT_CALL_DT")," ")</f>
        <v xml:space="preserve"> </v>
      </c>
      <c r="O60" s="8">
        <v>1000000</v>
      </c>
      <c r="P60" s="5">
        <v>100.2</v>
      </c>
      <c r="Q60" s="9">
        <f>_xll.BDP(AI60,"px_bid")</f>
        <v>101.36</v>
      </c>
      <c r="R60" s="10">
        <f>IF(F60="USD",AG60,(((_xll.BDP(F60&amp;"USD CURNCY","PX_LAST")))*AG60))</f>
        <v>1002000</v>
      </c>
      <c r="S60" s="10">
        <f>IF(F60="USD",AH60,(((_xll.BDP(F60&amp;"USD CURNCY","PX_LAST")))*AH60))+AP60</f>
        <v>1035734.8611111111</v>
      </c>
      <c r="T60" s="11">
        <f t="shared" si="0"/>
        <v>11599.999999999965</v>
      </c>
      <c r="U60" s="12">
        <f t="shared" si="1"/>
        <v>1.1576846307385195E-2</v>
      </c>
      <c r="V60" s="12" cm="1">
        <f t="array" ref="V60">IFERROR(_xll.BDP($G60&amp;" ISIN","CHG_PCT_1D")/100,"")</f>
        <v>-8.8461217128060798E-4</v>
      </c>
      <c r="W60" s="12" cm="1">
        <f t="array" ref="W60">IFERROR(_xll.BDP($G60&amp;" ISIN","CHG_PCT_5D")/100,"")</f>
        <v>3.5353445603477436E-3</v>
      </c>
      <c r="X60" s="12" cm="1">
        <f t="array" ref="X60">_xll.BDP($G60&amp;" ISIN","CHG_PCT_1M")/100</f>
        <v>1.2913915112925693E-3</v>
      </c>
      <c r="Y60" s="12" cm="1">
        <f t="array" ref="Y60">_xll.BDP($G60&amp;" ISIN","CHG_PCT_3M")/100</f>
        <v>1.610278432525046E-2</v>
      </c>
      <c r="Z60" s="12" t="e" cm="1">
        <f t="array" ref="Z60">_xll.BDP($G60&amp;" ISIN","CHG_PCT_6M")/100</f>
        <v>#VALUE!</v>
      </c>
      <c r="AA60" s="12" cm="1">
        <f t="array" ref="AA60">_xll.BDP($G60&amp;" ISIN","CHG_PCT_YTD")/100</f>
        <v>1.0628302702810212E-2</v>
      </c>
      <c r="AB60" s="12" t="e">
        <f t="shared" si="12"/>
        <v>#VALUE!</v>
      </c>
      <c r="AC60" s="13">
        <f t="shared" ca="1" si="2"/>
        <v>33734.86111111108</v>
      </c>
      <c r="AD60" s="4" t="str">
        <f>_xll.BDP(AI60,"DS199")</f>
        <v>Financial</v>
      </c>
      <c r="AE60" s="9">
        <f>_xll.BDP(AI60,"px_ask")</f>
        <v>101.941</v>
      </c>
      <c r="AF60" s="13">
        <f>IF(F60="USD",O60,(((_xll.BDP(F60&amp;"USD CURNCY","PX_LAST")))*O60))</f>
        <v>1000000</v>
      </c>
      <c r="AG60" s="10">
        <f t="shared" si="3"/>
        <v>1002000</v>
      </c>
      <c r="AH60" s="10">
        <f t="shared" si="4"/>
        <v>1013600</v>
      </c>
      <c r="AI60" s="4" t="str">
        <f t="shared" si="5"/>
        <v>XS2914524009 ISIN</v>
      </c>
      <c r="AJ60" s="4" t="e" cm="1">
        <f t="array" ref="AJ60">VLOOKUP(IF(NOT(_xll.BDP($G60&amp;" CORP",#REF!)="#N/A N/A"),(_xll.BDP($G60&amp;" CORP",#REF!)),"-"), '[1]Country Codes'!$A$2:$B$253,2,0)</f>
        <v>#REF!</v>
      </c>
      <c r="AK60" s="4" t="str" cm="1">
        <f t="array" ref="AK60">IF(OR(_xll.BDP($AI60,"EX028")= "#N/A N/A", _xll.BDP($AI60,"EX028")="#N/A FIELD NOT APPLICABLE"), " ", _xll.BDP($AI60,"EX028"))</f>
        <v>FixedIncome</v>
      </c>
      <c r="AL60" s="14" t="str">
        <f>(IF(_xll.BDP($AI60&amp;" ISIN","DZ282")="Y","Single line Bonds Cocos","Single line Bonds ex Cocos"))</f>
        <v>Single line Bonds ex Cocos</v>
      </c>
      <c r="AM60" s="7">
        <f>(IF(_xll.BDP($G60&amp;" ISIN","SP153")="#n/a n/a"," ",_xll.BDP($G60&amp;" ISIN","SP153")))</f>
        <v>125.92080886238379</v>
      </c>
      <c r="AN60" s="15">
        <f t="shared" ca="1" si="6"/>
        <v>45777</v>
      </c>
      <c r="AO60" s="10">
        <f>(((_xll.BDP(AI60,"DS032"))/360)*I60)*O60</f>
        <v>22134.861111111113</v>
      </c>
      <c r="AP60" s="10">
        <f>IF(F60="USD",AO60,(((_xll.BDP(F60&amp;"USD CURNCY","PX_LAST")))*AO60))</f>
        <v>22134.861111111113</v>
      </c>
      <c r="AQ60" s="12">
        <f>S60/$S$149</f>
        <v>2.3296863454823207</v>
      </c>
      <c r="AR60" s="10">
        <f t="shared" si="7"/>
        <v>1013600</v>
      </c>
      <c r="AS60" s="9">
        <f>IF((TEXT(_xll.BDP(AI60,"MATURITY"),"DD/MM/YYYY")="#N/A Field Not Applicable"),"Perp",_xll.BDP(AI60,"DS252"))</f>
        <v>4.5776865160848734</v>
      </c>
      <c r="AT60" s="14" t="str">
        <f>(IF(_xll.BDP($AI60&amp;" ISIN","DT247")="Y","Yes","No"))</f>
        <v>No</v>
      </c>
      <c r="AU60" s="14" t="str">
        <f>PROPER(IF(OR(_xll.BDP($AI60,"CPN_TYP")="#n/a N/A",_xll.BDP($AI60,"CPN_TYP")= "#N/A FIELD NOT APPLICABLE"), " ", _xll.BDP($AI60,"CPN_TYP")))</f>
        <v>Fixed</v>
      </c>
      <c r="BG60" s="14" t="str">
        <f t="shared" si="8"/>
        <v>XS2914524009</v>
      </c>
      <c r="BH60" s="18">
        <v>45622</v>
      </c>
    </row>
    <row r="61" spans="1:61" s="20" customFormat="1" ht="14.45" hidden="1" customHeight="1" x14ac:dyDescent="0.25">
      <c r="A61" s="99" t="s">
        <v>125</v>
      </c>
      <c r="B61" s="99" t="s">
        <v>159</v>
      </c>
      <c r="C61" s="99" t="s">
        <v>291</v>
      </c>
      <c r="D61" s="99" t="s">
        <v>292</v>
      </c>
      <c r="E61" s="100" t="str">
        <f>_xll.BDP(AI61,"ds520")</f>
        <v>Aviva PLC</v>
      </c>
      <c r="F61" s="100" t="str">
        <f>_xll.BDP(AI61,"crncy")</f>
        <v>GBP</v>
      </c>
      <c r="G61" s="100" t="s">
        <v>295</v>
      </c>
      <c r="H61" s="100" t="str">
        <f>IF(_xll.BDP(AI61,"RTG_MOODY")="#N/A N/A","N/A",_xll.BDP(AI61,"RTG_MOODY"))&amp;","&amp;IF(_xll.BDP(AI61,"RTG_FITCH")="#N/A N/A","N/A",_xll.BDP(AI61,"RTG_FITCH"))&amp;","&amp;IF(_xll.BDP(AI61,"RTG_SP")="#N/A N/A","N/A",_xll.BDP(AI61,"RTG_SP"))</f>
        <v>A3,BBB+,N/A</v>
      </c>
      <c r="I61" s="101">
        <f>_xll.BDP(AI61,"cpn")/100</f>
        <v>6.1249999999999999E-2</v>
      </c>
      <c r="J61" s="101">
        <f ca="1">_xll.BDP($G61&amp;" isin","YAS_BOND_YLD", "YAS_YLD_FLAG=15", "user_local_trade_date",AN61,"Yas_bond_px",$Q61)/100</f>
        <v>6.6054559999999998E-2</v>
      </c>
      <c r="K61" s="100" t="str">
        <f>_xll.BDP(AI61,"PAYMENT_RANK")</f>
        <v>Subordinated</v>
      </c>
      <c r="L61" s="100" t="str">
        <f>IF((TEXT(_xll.BDP(AI61,"MATURITY"),"DD/MM/YYYY")="#N/A Field Not Applicable"),"Perp",TEXT(_xll.BDP(AI61,"MATURITY"),"DD/MM/YYYY"))</f>
        <v>12/09/2054</v>
      </c>
      <c r="M61" s="102">
        <f>(IF(_xll.BDP($AI61&amp;" ISIN","DU003")="#n/a n/a"," ",_xll.BDP($AI61&amp;" ISIN","DU003")))</f>
        <v>6.8787649406285851</v>
      </c>
      <c r="N61" s="100" t="str">
        <f>IF(_xll.BDP(AI61,"CALLABLE")="Y",_xll.BDP(AI61,"NXT_CALL_DT")," ")</f>
        <v>12/03/2034</v>
      </c>
      <c r="O61" s="103">
        <v>300000</v>
      </c>
      <c r="P61" s="100">
        <v>99.77</v>
      </c>
      <c r="Q61" s="104">
        <f>_xll.BDP(AI61,"px_bid")</f>
        <v>96.674999999999997</v>
      </c>
      <c r="R61" s="105">
        <f>IF(F61="USD",AG61,(((_xll.BDP(F61&amp;"USD CURNCY","PX_LAST")))*AG61))</f>
        <v>401374.70999999996</v>
      </c>
      <c r="S61" s="105">
        <f>IF(F61="USD",AH61,(((_xll.BDP(F61&amp;"USD CURNCY","PX_LAST")))*AH61))+AP61</f>
        <v>392345.86874999997</v>
      </c>
      <c r="T61" s="106">
        <f t="shared" si="0"/>
        <v>-12451.184999999996</v>
      </c>
      <c r="U61" s="107">
        <f t="shared" si="1"/>
        <v>-3.1021349102936746E-2</v>
      </c>
      <c r="V61" s="107" cm="1">
        <f t="array" ref="V61">IFERROR(_xll.BDP($G61&amp;" ISIN","CHG_PCT_1D")/100,"")</f>
        <v>2.325028675353751E-3</v>
      </c>
      <c r="W61" s="107" cm="1">
        <f t="array" ref="W61">IFERROR(_xll.BDP($G61&amp;" ISIN","CHG_PCT_5D")/100,"")</f>
        <v>1.1502163825017035E-2</v>
      </c>
      <c r="X61" s="107" cm="1">
        <f t="array" ref="X61">_xll.BDP($G61&amp;" ISIN","CHG_PCT_1M")/100</f>
        <v>-2.7143180275955238E-3</v>
      </c>
      <c r="Y61" s="107" cm="1">
        <f t="array" ref="Y61">_xll.BDP($G61&amp;" ISIN","CHG_PCT_3M")/100</f>
        <v>-1.629734800466507E-2</v>
      </c>
      <c r="Z61" s="107" cm="1">
        <f t="array" ref="Z61">_xll.BDP($G61&amp;" ISIN","CHG_PCT_6M")/100</f>
        <v>-2.42238899060419E-2</v>
      </c>
      <c r="AA61" s="107" cm="1">
        <f t="array" ref="AA61">_xll.BDP($G61&amp;" ISIN","CHG_PCT_YTD")/100</f>
        <v>-1.4698562649194866E-2</v>
      </c>
      <c r="AB61" s="107" t="e">
        <f t="shared" si="12"/>
        <v>#VALUE!</v>
      </c>
      <c r="AC61" s="103">
        <f t="shared" ca="1" si="2"/>
        <v>3291.5962500000023</v>
      </c>
      <c r="AD61" s="100" t="str">
        <f>_xll.BDP(AI61,"DS199")</f>
        <v>Financial</v>
      </c>
      <c r="AE61" s="104">
        <f>_xll.BDP(AI61,"px_ask")</f>
        <v>97.320999999999998</v>
      </c>
      <c r="AF61" s="103">
        <f>IF(F61="USD",O61,(((_xll.BDP(F61&amp;"USD CURNCY","PX_LAST")))*O61))</f>
        <v>402300</v>
      </c>
      <c r="AG61" s="105">
        <f t="shared" si="3"/>
        <v>299310</v>
      </c>
      <c r="AH61" s="105">
        <f t="shared" si="4"/>
        <v>290025</v>
      </c>
      <c r="AI61" s="100" t="str">
        <f t="shared" si="5"/>
        <v>XS2866204691 ISIN</v>
      </c>
      <c r="AJ61" s="100" t="e" cm="1">
        <f t="array" ref="AJ61">VLOOKUP(IF(NOT(_xll.BDP($G61&amp;" CORP",#REF!)="#N/A N/A"),(_xll.BDP($G61&amp;" CORP",#REF!)),"-"), '[1]Country Codes'!$A$2:$B$253,2,0)</f>
        <v>#REF!</v>
      </c>
      <c r="AK61" s="100" t="str" cm="1">
        <f t="array" ref="AK61">IF(OR(_xll.BDP($AI61,"EX028")= "#N/A N/A", _xll.BDP($AI61,"EX028")="#N/A FIELD NOT APPLICABLE"), " ", _xll.BDP($AI61,"EX028"))</f>
        <v>FixedIncome</v>
      </c>
      <c r="AL61" s="101" t="str">
        <f>(IF(_xll.BDP($AI61&amp;" ISIN","DZ282")="Y","Single line Bonds Cocos","Single line Bonds ex Cocos"))</f>
        <v>Single line Bonds ex Cocos</v>
      </c>
      <c r="AM61" s="102">
        <f>(IF(_xll.BDP($G61&amp;" ISIN","SP153")="#n/a n/a"," ",_xll.BDP($G61&amp;" ISIN","SP153")))</f>
        <v>272.40738921286771</v>
      </c>
      <c r="AN61" s="108">
        <f t="shared" ca="1" si="6"/>
        <v>45777</v>
      </c>
      <c r="AO61" s="105">
        <f>(((_xll.BDP(AI61,"DS032"))/360)*I61)*O61</f>
        <v>2552.0833333333335</v>
      </c>
      <c r="AP61" s="105">
        <f>IF(F61="USD",AO61,(((_xll.BDP(F61&amp;"USD CURNCY","PX_LAST")))*AO61))</f>
        <v>3422.34375</v>
      </c>
      <c r="AQ61" s="107">
        <f>S61/$S$149</f>
        <v>0.8825065636515419</v>
      </c>
      <c r="AR61" s="105">
        <f t="shared" si="7"/>
        <v>388923.52499999997</v>
      </c>
      <c r="AS61" s="104">
        <f>IF((TEXT(_xll.BDP(AI61,"MATURITY"),"DD/MM/YYYY")="#N/A Field Not Applicable"),"Perp",_xll.BDP(AI61,"DS252"))</f>
        <v>29.371663244353183</v>
      </c>
      <c r="AT61" s="101" t="str">
        <f>(IF(_xll.BDP($AI61&amp;" ISIN","DT247")="Y","Yes","No"))</f>
        <v>No</v>
      </c>
      <c r="AU61" s="101" t="str">
        <f>PROPER(IF(OR(_xll.BDP($AI61,"CPN_TYP")="#n/a N/A",_xll.BDP($AI61,"CPN_TYP")= "#N/A FIELD NOT APPLICABLE"), " ", _xll.BDP($AI61,"CPN_TYP")))</f>
        <v>Variable</v>
      </c>
      <c r="AV61" s="109"/>
      <c r="AW61" s="109"/>
      <c r="AX61" s="109"/>
      <c r="AY61" s="109"/>
      <c r="AZ61" s="109"/>
      <c r="BA61" s="109"/>
      <c r="BB61" s="109"/>
      <c r="BC61" s="109"/>
      <c r="BD61" s="109"/>
      <c r="BE61" s="109"/>
      <c r="BF61" s="109"/>
      <c r="BG61" s="101" t="str">
        <f t="shared" si="8"/>
        <v>XS2866204691</v>
      </c>
      <c r="BH61" s="108">
        <v>45547</v>
      </c>
      <c r="BI61" s="109"/>
    </row>
    <row r="62" spans="1:61" s="20" customFormat="1" ht="14.45" hidden="1" customHeight="1" x14ac:dyDescent="0.25">
      <c r="A62" s="47" t="s">
        <v>125</v>
      </c>
      <c r="B62" s="47" t="s">
        <v>159</v>
      </c>
      <c r="C62" s="47" t="s">
        <v>291</v>
      </c>
      <c r="D62" s="47" t="s">
        <v>292</v>
      </c>
      <c r="E62" s="4" t="str">
        <f>_xll.BDP(AI62,"ds520")</f>
        <v>DP World Ltd/United Arab Emirates</v>
      </c>
      <c r="F62" s="4" t="str">
        <f>_xll.BDP(AI62,"crncy")</f>
        <v>GBP</v>
      </c>
      <c r="G62" s="5" t="s">
        <v>293</v>
      </c>
      <c r="H62" s="4" t="str">
        <f>IF(_xll.BDP(AI62,"RTG_MOODY")="#N/A N/A","N/A",_xll.BDP(AI62,"RTG_MOODY"))&amp;","&amp;IF(_xll.BDP(AI62,"RTG_FITCH")="#N/A N/A","N/A",_xll.BDP(AI62,"RTG_FITCH"))&amp;","&amp;IF(_xll.BDP(AI62,"RTG_SP")="#N/A N/A","N/A",_xll.BDP(AI62,"RTG_SP"))</f>
        <v>Baa2,BBB+,N/A</v>
      </c>
      <c r="I62" s="6">
        <f>_xll.BDP(AI62,"cpn")/100</f>
        <v>4.2500000000000003E-2</v>
      </c>
      <c r="J62" s="6">
        <f ca="1">_xll.BDP($G62&amp;" isin","YAS_BOND_YLD", "YAS_YLD_FLAG=15", "user_local_trade_date",AN62,"Yas_bond_px",$Q62)/100</f>
        <v>5.1872870000000001E-2</v>
      </c>
      <c r="K62" s="4" t="str">
        <f>_xll.BDP(AI62,"PAYMENT_RANK")</f>
        <v>Sr Unsecured</v>
      </c>
      <c r="L62" s="4" t="str">
        <f>IF((TEXT(_xll.BDP(AI62,"MATURITY"),"DD/MM/YYYY")="#N/A Field Not Applicable"),"Perp",TEXT(_xll.BDP(AI62,"MATURITY"),"DD/MM/YYYY"))</f>
        <v>25/09/2030</v>
      </c>
      <c r="M62" s="7">
        <f>(IF(_xll.BDP($AI62&amp;" ISIN","DU003")="#n/a n/a"," ",_xll.BDP($AI62&amp;" ISIN","DU003")))</f>
        <v>4.8074733651504813</v>
      </c>
      <c r="N62" s="4" t="str">
        <f>IF(_xll.BDP(AI62,"CALLABLE")="Y",_xll.BDP(AI62,"NXT_CALL_DT")," ")</f>
        <v xml:space="preserve"> </v>
      </c>
      <c r="O62" s="8">
        <v>300000</v>
      </c>
      <c r="P62" s="5">
        <v>96.649000000000001</v>
      </c>
      <c r="Q62" s="9">
        <f>_xll.BDP(AI62,"px_bid")</f>
        <v>95.355000000000004</v>
      </c>
      <c r="R62" s="10">
        <f>IF(F62="USD",AG62,(((_xll.BDP(F62&amp;"USD CURNCY","PX_LAST")))*AG62))</f>
        <v>388818.92699999997</v>
      </c>
      <c r="S62" s="10">
        <f>IF(F62="USD",AH62,(((_xll.BDP(F62&amp;"USD CURNCY","PX_LAST")))*AH62))+AP62</f>
        <v>393966.80249999999</v>
      </c>
      <c r="T62" s="11">
        <f t="shared" si="0"/>
        <v>-5205.761999999987</v>
      </c>
      <c r="U62" s="12">
        <f t="shared" si="1"/>
        <v>-1.3388653788450961E-2</v>
      </c>
      <c r="V62" s="12" cm="1">
        <f t="array" ref="V62">IFERROR(_xll.BDP($G62&amp;" ISIN","CHG_PCT_1D")/100,"")</f>
        <v>5.2196425588728206E-5</v>
      </c>
      <c r="W62" s="12" cm="1">
        <f t="array" ref="W62">IFERROR(_xll.BDP($G62&amp;" ISIN","CHG_PCT_5D")/100,"")</f>
        <v>3.4461809192608359E-3</v>
      </c>
      <c r="X62" s="12" cm="1">
        <f t="array" ref="X62">_xll.BDP($G62&amp;" ISIN","CHG_PCT_1M")/100</f>
        <v>1.9034670292318375E-3</v>
      </c>
      <c r="Y62" s="12" cm="1">
        <f t="array" ref="Y62">_xll.BDP($G62&amp;" ISIN","CHG_PCT_3M")/100</f>
        <v>8.9842433434444979E-3</v>
      </c>
      <c r="Z62" s="12" cm="1">
        <f t="array" ref="Z62">_xll.BDP($G62&amp;" ISIN","CHG_PCT_6M")/100</f>
        <v>5.1729203391252723E-3</v>
      </c>
      <c r="AA62" s="12" cm="1">
        <f t="array" ref="AA62">_xll.BDP($G62&amp;" ISIN","CHG_PCT_YTD")/100</f>
        <v>4.4983642311886805E-3</v>
      </c>
      <c r="AB62" s="12" t="e">
        <f t="shared" si="12"/>
        <v>#VALUE!</v>
      </c>
      <c r="AC62" s="13">
        <f t="shared" ca="1" si="2"/>
        <v>5717.8005000000121</v>
      </c>
      <c r="AD62" s="4" t="str">
        <f>_xll.BDP(AI62,"DS199")</f>
        <v>Consumer, Non-cyclical</v>
      </c>
      <c r="AE62" s="9">
        <f>_xll.BDP(AI62,"px_ask")</f>
        <v>96.239000000000004</v>
      </c>
      <c r="AF62" s="13">
        <f>IF(F62="USD",O62,(((_xll.BDP(F62&amp;"USD CURNCY","PX_LAST")))*O62))</f>
        <v>402300</v>
      </c>
      <c r="AG62" s="10">
        <f t="shared" si="3"/>
        <v>289947</v>
      </c>
      <c r="AH62" s="10">
        <f t="shared" si="4"/>
        <v>286065</v>
      </c>
      <c r="AI62" s="4" t="str">
        <f t="shared" si="5"/>
        <v>XS1883878883 ISIN</v>
      </c>
      <c r="AJ62" s="4" t="e" cm="1">
        <f t="array" ref="AJ62">VLOOKUP(IF(NOT(_xll.BDP($G62&amp;" CORP",#REF!)="#N/A N/A"),(_xll.BDP($G62&amp;" CORP",#REF!)),"-"), '[1]Country Codes'!$A$2:$B$253,2,0)</f>
        <v>#REF!</v>
      </c>
      <c r="AK62" s="4" t="str" cm="1">
        <f t="array" ref="AK62">IF(OR(_xll.BDP($AI62,"EX028")= "#N/A N/A", _xll.BDP($AI62,"EX028")="#N/A FIELD NOT APPLICABLE"), " ", _xll.BDP($AI62,"EX028"))</f>
        <v>FixedIncome</v>
      </c>
      <c r="AL62" s="14" t="str">
        <f>(IF(_xll.BDP($AI62&amp;" ISIN","DZ282")="Y","Single line Bonds Cocos","Single line Bonds ex Cocos"))</f>
        <v>Single line Bonds ex Cocos</v>
      </c>
      <c r="AM62" s="7">
        <f>(IF(_xll.BDP($G62&amp;" ISIN","SP153")="#n/a n/a"," ",_xll.BDP($G62&amp;" ISIN","SP153")))</f>
        <v>146.84490381883495</v>
      </c>
      <c r="AN62" s="15">
        <f t="shared" ca="1" si="6"/>
        <v>45777</v>
      </c>
      <c r="AO62" s="10">
        <f>(((_xll.BDP(AI62,"DS032"))/360)*I62)*O62</f>
        <v>7720.8333333333339</v>
      </c>
      <c r="AP62" s="10">
        <f>IF(F62="USD",AO62,(((_xll.BDP(F62&amp;"USD CURNCY","PX_LAST")))*AO62))</f>
        <v>10353.637500000001</v>
      </c>
      <c r="AQ62" s="12">
        <f>S62/$S$149</f>
        <v>0.88615254233401608</v>
      </c>
      <c r="AR62" s="10">
        <f t="shared" si="7"/>
        <v>383613.16499999998</v>
      </c>
      <c r="AS62" s="9">
        <f>IF((TEXT(_xll.BDP(AI62,"MATURITY"),"DD/MM/YYYY")="#N/A Field Not Applicable"),"Perp",_xll.BDP(AI62,"DS252"))</f>
        <v>5.4072553045858998</v>
      </c>
      <c r="AT62" s="14" t="str">
        <f>(IF(_xll.BDP($AI62&amp;" ISIN","DT247")="Y","Yes","No"))</f>
        <v>No</v>
      </c>
      <c r="AU62" s="14" t="str">
        <f>PROPER(IF(OR(_xll.BDP($AI62,"CPN_TYP")="#n/a N/A",_xll.BDP($AI62,"CPN_TYP")= "#N/A FIELD NOT APPLICABLE"), " ", _xll.BDP($AI62,"CPN_TYP")))</f>
        <v>Fixed</v>
      </c>
      <c r="BG62" s="14" t="str">
        <f t="shared" si="8"/>
        <v>XS1883878883</v>
      </c>
      <c r="BH62" s="18">
        <v>45547</v>
      </c>
    </row>
    <row r="63" spans="1:61" s="20" customFormat="1" ht="14.45" hidden="1" customHeight="1" x14ac:dyDescent="0.25">
      <c r="A63" s="47" t="s">
        <v>125</v>
      </c>
      <c r="B63" s="47" t="s">
        <v>159</v>
      </c>
      <c r="C63" s="47" t="s">
        <v>291</v>
      </c>
      <c r="D63" s="47" t="s">
        <v>292</v>
      </c>
      <c r="E63" s="4" t="str">
        <f>_xll.BDP(AI63,"ds520")</f>
        <v>BP Capital Markets PLC</v>
      </c>
      <c r="F63" s="4" t="str">
        <f>_xll.BDP(AI63,"crncy")</f>
        <v>GBP</v>
      </c>
      <c r="G63" s="5" t="s">
        <v>294</v>
      </c>
      <c r="H63" s="4" t="str">
        <f>IF(_xll.BDP(AI63,"RTG_MOODY")="#N/A N/A","N/A",_xll.BDP(AI63,"RTG_MOODY"))&amp;","&amp;IF(_xll.BDP(AI63,"RTG_FITCH")="#N/A N/A","N/A",_xll.BDP(AI63,"RTG_FITCH"))&amp;","&amp;IF(_xll.BDP(AI63,"RTG_SP")="#N/A N/A","N/A",_xll.BDP(AI63,"RTG_SP"))</f>
        <v>A1,A+,A-</v>
      </c>
      <c r="I63" s="6">
        <f>_xll.BDP(AI63,"cpn")/100</f>
        <v>5.067E-2</v>
      </c>
      <c r="J63" s="6">
        <f ca="1">_xll.BDP($G63&amp;" isin","YAS_BOND_YLD", "YAS_YLD_FLAG=15", "user_local_trade_date",AN63,"Yas_bond_px",$Q63)/100</f>
        <v>5.5564509999999998E-2</v>
      </c>
      <c r="K63" s="4" t="str">
        <f>_xll.BDP(AI63,"PAYMENT_RANK")</f>
        <v>Sr Unsecured</v>
      </c>
      <c r="L63" s="4" t="str">
        <f>IF((TEXT(_xll.BDP(AI63,"MATURITY"),"DD/MM/YYYY")="#N/A Field Not Applicable"),"Perp",TEXT(_xll.BDP(AI63,"MATURITY"),"DD/MM/YYYY"))</f>
        <v>12/09/2036</v>
      </c>
      <c r="M63" s="7">
        <f>(IF(_xll.BDP($AI63&amp;" ISIN","DU003")="#n/a n/a"," ",_xll.BDP($AI63&amp;" ISIN","DU003")))</f>
        <v>8.5722724245140807</v>
      </c>
      <c r="N63" s="4" t="str">
        <f>IF(_xll.BDP(AI63,"CALLABLE")="Y",_xll.BDP(AI63,"NXT_CALL_DT")," ")</f>
        <v xml:space="preserve"> </v>
      </c>
      <c r="O63" s="8">
        <v>300000</v>
      </c>
      <c r="P63" s="5">
        <v>100.381</v>
      </c>
      <c r="Q63" s="9">
        <f>_xll.BDP(AI63,"px_bid")</f>
        <v>95.305000000000007</v>
      </c>
      <c r="R63" s="10">
        <f>IF(F63="USD",AG63,(((_xll.BDP(F63&amp;"USD CURNCY","PX_LAST")))*AG63))</f>
        <v>403832.76299999998</v>
      </c>
      <c r="S63" s="10">
        <f>IF(F63="USD",AH63,(((_xll.BDP(F63&amp;"USD CURNCY","PX_LAST")))*AH63))+AP63</f>
        <v>396492.0954750001</v>
      </c>
      <c r="T63" s="11">
        <f t="shared" ref="T63:T118" si="13">U63*R63</f>
        <v>-20420.74799999997</v>
      </c>
      <c r="U63" s="12">
        <f t="shared" ref="U63:U118" si="14">(Q63-P63)/P63</f>
        <v>-5.0567338440541468E-2</v>
      </c>
      <c r="V63" s="12" cm="1">
        <f t="array" ref="V63">IFERROR(_xll.BDP($G63&amp;" ISIN","CHG_PCT_1D")/100,"")</f>
        <v>3.1355523396043579E-3</v>
      </c>
      <c r="W63" s="12" cm="1">
        <f t="array" ref="W63">IFERROR(_xll.BDP($G63&amp;" ISIN","CHG_PCT_5D")/100,"")</f>
        <v>1.3240543603758197E-2</v>
      </c>
      <c r="X63" s="12" cm="1">
        <f t="array" ref="X63">_xll.BDP($G63&amp;" ISIN","CHG_PCT_1M")/100</f>
        <v>1.3970892207888547E-2</v>
      </c>
      <c r="Y63" s="12" cm="1">
        <f t="array" ref="Y63">_xll.BDP($G63&amp;" ISIN","CHG_PCT_3M")/100</f>
        <v>9.7316981290029229E-4</v>
      </c>
      <c r="Z63" s="12" cm="1">
        <f t="array" ref="Z63">_xll.BDP($G63&amp;" ISIN","CHG_PCT_6M")/100</f>
        <v>-1.6168015715475863E-2</v>
      </c>
      <c r="AA63" s="12" cm="1">
        <f t="array" ref="AA63">_xll.BDP($G63&amp;" ISIN","CHG_PCT_YTD")/100</f>
        <v>-2.200942963241108E-3</v>
      </c>
      <c r="AB63" s="12" t="e">
        <f t="shared" si="12"/>
        <v>#VALUE!</v>
      </c>
      <c r="AC63" s="13">
        <f t="shared" ref="AC63:AC118" ca="1" si="15">((AF63*I63)* ((TODAY()-BH63)/360))+(Q63-P63)%*AF63</f>
        <v>-7397.2912499999748</v>
      </c>
      <c r="AD63" s="4" t="str">
        <f>_xll.BDP(AI63,"DS199")</f>
        <v>Energy</v>
      </c>
      <c r="AE63" s="9">
        <f>_xll.BDP(AI63,"px_ask")</f>
        <v>96.007999999999996</v>
      </c>
      <c r="AF63" s="13">
        <f>IF(F63="USD",O63,(((_xll.BDP(F63&amp;"USD CURNCY","PX_LAST")))*O63))</f>
        <v>402300</v>
      </c>
      <c r="AG63" s="10">
        <f t="shared" ref="AG63:AG118" si="16">O63*P63/100</f>
        <v>301143</v>
      </c>
      <c r="AH63" s="10">
        <f t="shared" ref="AH63:AH118" si="17">Q63*O63/100</f>
        <v>285915.00000000006</v>
      </c>
      <c r="AI63" s="4" t="str">
        <f t="shared" ref="AI63:AI118" si="18">G63&amp; " ISIN"</f>
        <v>XS2902573877 ISIN</v>
      </c>
      <c r="AJ63" s="4" t="e" cm="1">
        <f t="array" ref="AJ63">VLOOKUP(IF(NOT(_xll.BDP($G63&amp;" CORP",#REF!)="#N/A N/A"),(_xll.BDP($G63&amp;" CORP",#REF!)),"-"), '[1]Country Codes'!$A$2:$B$253,2,0)</f>
        <v>#REF!</v>
      </c>
      <c r="AK63" s="4" t="str" cm="1">
        <f t="array" ref="AK63">IF(OR(_xll.BDP($AI63,"EX028")= "#N/A N/A", _xll.BDP($AI63,"EX028")="#N/A FIELD NOT APPLICABLE"), " ", _xll.BDP($AI63,"EX028"))</f>
        <v>FixedIncome</v>
      </c>
      <c r="AL63" s="14" t="str">
        <f>(IF(_xll.BDP($AI63&amp;" ISIN","DZ282")="Y","Single line Bonds Cocos","Single line Bonds ex Cocos"))</f>
        <v>Single line Bonds ex Cocos</v>
      </c>
      <c r="AM63" s="7">
        <f>(IF(_xll.BDP($G63&amp;" ISIN","SP153")="#n/a n/a"," ",_xll.BDP($G63&amp;" ISIN","SP153")))</f>
        <v>154.08634086670165</v>
      </c>
      <c r="AN63" s="15">
        <f t="shared" ref="AN63:AN118" ca="1" si="19">TODAY()</f>
        <v>45777</v>
      </c>
      <c r="AO63" s="10">
        <f>(((_xll.BDP(AI63,"DS032"))/360)*I63)*O63</f>
        <v>9753.9750000000004</v>
      </c>
      <c r="AP63" s="10">
        <f>IF(F63="USD",AO63,(((_xll.BDP(F63&amp;"USD CURNCY","PX_LAST")))*AO63))</f>
        <v>13080.080475000001</v>
      </c>
      <c r="AQ63" s="12">
        <f>S63/$S$149</f>
        <v>0.89183270313876961</v>
      </c>
      <c r="AR63" s="10">
        <f t="shared" ref="AR63:AR118" si="20">S63-AP63</f>
        <v>383412.01500000007</v>
      </c>
      <c r="AS63" s="9">
        <f>IF((TEXT(_xll.BDP(AI63,"MATURITY"),"DD/MM/YYYY")="#N/A Field Not Applicable"),"Perp",_xll.BDP(AI63,"DS252"))</f>
        <v>11.373032169746748</v>
      </c>
      <c r="AT63" s="14" t="str">
        <f>(IF(_xll.BDP($AI63&amp;" ISIN","DT247")="Y","Yes","No"))</f>
        <v>No</v>
      </c>
      <c r="AU63" s="14" t="str">
        <f>PROPER(IF(OR(_xll.BDP($AI63,"CPN_TYP")="#n/a N/A",_xll.BDP($AI63,"CPN_TYP")= "#N/A FIELD NOT APPLICABLE"), " ", _xll.BDP($AI63,"CPN_TYP")))</f>
        <v>Fixed</v>
      </c>
      <c r="BG63" s="14" t="str">
        <f t="shared" ref="BG63:BG118" si="21">G63</f>
        <v>XS2902573877</v>
      </c>
      <c r="BH63" s="18">
        <v>45547</v>
      </c>
    </row>
    <row r="64" spans="1:61" s="20" customFormat="1" ht="14.45" hidden="1" customHeight="1" x14ac:dyDescent="0.25">
      <c r="A64" s="47" t="s">
        <v>125</v>
      </c>
      <c r="B64" s="47" t="s">
        <v>159</v>
      </c>
      <c r="C64" s="47" t="s">
        <v>291</v>
      </c>
      <c r="D64" s="47" t="s">
        <v>292</v>
      </c>
      <c r="E64" s="4" t="str">
        <f>_xll.BDP(AI64,"ds520")</f>
        <v>Turkiye Ihracat Kredi Bankasi AS</v>
      </c>
      <c r="F64" s="4" t="str">
        <f>_xll.BDP(AI64,"crncy")</f>
        <v>USD</v>
      </c>
      <c r="G64" s="5" t="s">
        <v>296</v>
      </c>
      <c r="H64" s="4" t="str">
        <f>IF(_xll.BDP(AI64,"RTG_MOODY")="#N/A N/A","N/A",_xll.BDP(AI64,"RTG_MOODY"))&amp;","&amp;IF(_xll.BDP(AI64,"RTG_FITCH")="#N/A N/A","N/A",_xll.BDP(AI64,"RTG_FITCH"))&amp;","&amp;IF(_xll.BDP(AI64,"RTG_SP")="#N/A N/A","N/A",_xll.BDP(AI64,"RTG_SP"))</f>
        <v>B1,BB-,N/A</v>
      </c>
      <c r="I64" s="6">
        <f>_xll.BDP(AI64,"cpn")/100</f>
        <v>9.375E-2</v>
      </c>
      <c r="J64" s="6">
        <f ca="1">_xll.BDP($G64&amp;" isin","YAS_BOND_YLD", "YAS_YLD_FLAG=15", "user_local_trade_date",AN64,"Yas_bond_px",$Q64)/100</f>
        <v>6.3101610000000002E-2</v>
      </c>
      <c r="K64" s="4" t="str">
        <f>_xll.BDP(AI64,"PAYMENT_RANK")</f>
        <v>Sr Unsecured</v>
      </c>
      <c r="L64" s="4" t="str">
        <f>IF((TEXT(_xll.BDP(AI64,"MATURITY"),"DD/MM/YYYY")="#N/A Field Not Applicable"),"Perp",TEXT(_xll.BDP(AI64,"MATURITY"),"DD/MM/YYYY"))</f>
        <v>31/01/2026</v>
      </c>
      <c r="M64" s="7">
        <f>(IF(_xll.BDP($AI64&amp;" ISIN","DU003")="#n/a n/a"," ",_xll.BDP($AI64&amp;" ISIN","DU003")))</f>
        <v>0.72519293796536555</v>
      </c>
      <c r="N64" s="4" t="str">
        <f>IF(_xll.BDP(AI64,"CALLABLE")="Y",_xll.BDP(AI64,"NXT_CALL_DT")," ")</f>
        <v xml:space="preserve"> </v>
      </c>
      <c r="O64" s="8">
        <v>400000</v>
      </c>
      <c r="P64" s="5">
        <v>100.023</v>
      </c>
      <c r="Q64" s="9">
        <f>_xll.BDP(AI64,"px_bid")</f>
        <v>102.17700000000001</v>
      </c>
      <c r="R64" s="10">
        <f>IF(F64="USD",AG64,(((_xll.BDP(F64&amp;"USD CURNCY","PX_LAST")))*AG64))</f>
        <v>400092</v>
      </c>
      <c r="S64" s="10">
        <f>IF(F64="USD",AH64,(((_xll.BDP(F64&amp;"USD CURNCY","PX_LAST")))*AH64))+AP64</f>
        <v>418187.16666666669</v>
      </c>
      <c r="T64" s="11">
        <f t="shared" si="13"/>
        <v>8616.0000000000418</v>
      </c>
      <c r="U64" s="12">
        <f t="shared" si="14"/>
        <v>2.1535046939204088E-2</v>
      </c>
      <c r="V64" s="12" cm="1">
        <f t="array" ref="V64">IFERROR(_xll.BDP($G64&amp;" ISIN","CHG_PCT_1D")/100,"")</f>
        <v>-1.4630149812734636E-4</v>
      </c>
      <c r="W64" s="12" cm="1">
        <f t="array" ref="W64">IFERROR(_xll.BDP($G64&amp;" ISIN","CHG_PCT_5D")/100,"")</f>
        <v>5.6610219120596292E-4</v>
      </c>
      <c r="X64" s="12" cm="1">
        <f t="array" ref="X64">_xll.BDP($G64&amp;" ISIN","CHG_PCT_1M")/100</f>
        <v>-1.276255796734346E-3</v>
      </c>
      <c r="Y64" s="12" cm="1">
        <f t="array" ref="Y64">_xll.BDP($G64&amp;" ISIN","CHG_PCT_3M")/100</f>
        <v>-1.2379814639973763E-2</v>
      </c>
      <c r="Z64" s="12" cm="1">
        <f t="array" ref="Z64">_xll.BDP($G64&amp;" ISIN","CHG_PCT_6M")/100</f>
        <v>-2.1654482640148034E-2</v>
      </c>
      <c r="AA64" s="12" cm="1">
        <f t="array" ref="AA64">_xll.BDP($G64&amp;" ISIN","CHG_PCT_YTD")/100</f>
        <v>-1.5519211746967698E-2</v>
      </c>
      <c r="AB64" s="12" t="e">
        <f t="shared" si="12"/>
        <v>#VALUE!</v>
      </c>
      <c r="AC64" s="13">
        <f t="shared" ca="1" si="15"/>
        <v>94032.666666666701</v>
      </c>
      <c r="AD64" s="4" t="str">
        <f>_xll.BDP(AI64,"DS199")</f>
        <v>Government</v>
      </c>
      <c r="AE64" s="9">
        <f>_xll.BDP(AI64,"px_ask")</f>
        <v>102.849</v>
      </c>
      <c r="AF64" s="13">
        <f>IF(F64="USD",O64,(((_xll.BDP(F64&amp;"USD CURNCY","PX_LAST")))*O64))</f>
        <v>400000</v>
      </c>
      <c r="AG64" s="10">
        <f t="shared" si="16"/>
        <v>400092</v>
      </c>
      <c r="AH64" s="10">
        <f t="shared" si="17"/>
        <v>408708</v>
      </c>
      <c r="AI64" s="4" t="str">
        <f t="shared" si="18"/>
        <v>XS2395576437 ISIN</v>
      </c>
      <c r="AJ64" s="4" t="e" cm="1">
        <f t="array" ref="AJ64">VLOOKUP(IF(NOT(_xll.BDP($G64&amp;" CORP",#REF!)="#N/A N/A"),(_xll.BDP($G64&amp;" CORP",#REF!)),"-"), '[1]Country Codes'!$A$2:$B$253,2,0)</f>
        <v>#REF!</v>
      </c>
      <c r="AK64" s="4" t="str" cm="1">
        <f t="array" ref="AK64">IF(OR(_xll.BDP($AI64,"EX028")= "#N/A N/A", _xll.BDP($AI64,"EX028")="#N/A FIELD NOT APPLICABLE"), " ", _xll.BDP($AI64,"EX028"))</f>
        <v>FixedIncome</v>
      </c>
      <c r="AL64" s="14" t="str">
        <f>(IF(_xll.BDP($AI64&amp;" ISIN","DZ282")="Y","Single line Bonds Cocos","Single line Bonds ex Cocos"))</f>
        <v>Single line Bonds ex Cocos</v>
      </c>
      <c r="AM64" s="7">
        <f>(IF(_xll.BDP($G64&amp;" ISIN","SP153")="#n/a n/a"," ",_xll.BDP($G64&amp;" ISIN","SP153")))</f>
        <v>184.06312090167933</v>
      </c>
      <c r="AN64" s="15">
        <f t="shared" ca="1" si="19"/>
        <v>45777</v>
      </c>
      <c r="AO64" s="10">
        <f>(((_xll.BDP(AI64,"DS032"))/360)*I64)*O64</f>
        <v>9479.1666666666661</v>
      </c>
      <c r="AP64" s="10">
        <f>IF(F64="USD",AO64,(((_xll.BDP(F64&amp;"USD CURNCY","PX_LAST")))*AO64))</f>
        <v>9479.1666666666661</v>
      </c>
      <c r="AQ64" s="12">
        <f>S64/$S$149</f>
        <v>0.94063159271681429</v>
      </c>
      <c r="AR64" s="10">
        <f t="shared" si="20"/>
        <v>408708</v>
      </c>
      <c r="AS64" s="9">
        <f>IF((TEXT(_xll.BDP(AI64,"MATURITY"),"DD/MM/YYYY")="#N/A Field Not Applicable"),"Perp",_xll.BDP(AI64,"DS252"))</f>
        <v>0.75838466803559201</v>
      </c>
      <c r="AT64" s="14" t="str">
        <f>(IF(_xll.BDP($AI64&amp;" ISIN","DT247")="Y","Yes","No"))</f>
        <v>No</v>
      </c>
      <c r="AU64" s="14" t="str">
        <f>PROPER(IF(OR(_xll.BDP($AI64,"CPN_TYP")="#n/a N/A",_xll.BDP($AI64,"CPN_TYP")= "#N/A FIELD NOT APPLICABLE"), " ", _xll.BDP($AI64,"CPN_TYP")))</f>
        <v>Fixed</v>
      </c>
      <c r="BG64" s="14" t="str">
        <f t="shared" si="21"/>
        <v>XS2395576437</v>
      </c>
      <c r="BH64" s="18">
        <v>44957</v>
      </c>
    </row>
    <row r="65" spans="1:60" s="20" customFormat="1" ht="14.45" hidden="1" customHeight="1" x14ac:dyDescent="0.25">
      <c r="A65" s="47" t="s">
        <v>125</v>
      </c>
      <c r="B65" s="47" t="s">
        <v>159</v>
      </c>
      <c r="C65" s="47" t="s">
        <v>291</v>
      </c>
      <c r="D65" s="47" t="s">
        <v>292</v>
      </c>
      <c r="E65" s="4" t="str">
        <f>_xll.BDP(AI65,"ds520")</f>
        <v>OQ SAOC</v>
      </c>
      <c r="F65" s="4" t="str">
        <f>_xll.BDP(AI65,"crncy")</f>
        <v>USD</v>
      </c>
      <c r="G65" s="5" t="s">
        <v>297</v>
      </c>
      <c r="H65" s="4" t="str">
        <f>IF(_xll.BDP(AI65,"RTG_MOODY")="#N/A N/A","N/A",_xll.BDP(AI65,"RTG_MOODY"))&amp;","&amp;IF(_xll.BDP(AI65,"RTG_FITCH")="#N/A N/A","N/A",_xll.BDP(AI65,"RTG_FITCH"))&amp;","&amp;IF(_xll.BDP(AI65,"RTG_SP")="#N/A N/A","N/A",_xll.BDP(AI65,"RTG_SP"))</f>
        <v>N/A,BB+,N/A</v>
      </c>
      <c r="I65" s="6">
        <f>_xll.BDP(AI65,"cpn")/100</f>
        <v>5.1249999999999997E-2</v>
      </c>
      <c r="J65" s="6">
        <f ca="1">_xll.BDP($G65&amp;" isin","YAS_BOND_YLD", "YAS_YLD_FLAG=15", "user_local_trade_date",AN65,"Yas_bond_px",$Q65)/100</f>
        <v>5.8481030000000003E-2</v>
      </c>
      <c r="K65" s="4" t="str">
        <f>_xll.BDP(AI65,"PAYMENT_RANK")</f>
        <v>Sr Unsecured</v>
      </c>
      <c r="L65" s="4" t="str">
        <f>IF((TEXT(_xll.BDP(AI65,"MATURITY"),"DD/MM/YYYY")="#N/A Field Not Applicable"),"Perp",TEXT(_xll.BDP(AI65,"MATURITY"),"DD/MM/YYYY"))</f>
        <v>06/05/2028</v>
      </c>
      <c r="M65" s="7">
        <f>(IF(_xll.BDP($AI65&amp;" ISIN","DU003")="#n/a n/a"," ",_xll.BDP($AI65&amp;" ISIN","DU003")))</f>
        <v>2.7589975615934335</v>
      </c>
      <c r="N65" s="4" t="str">
        <f>IF(_xll.BDP(AI65,"CALLABLE")="Y",_xll.BDP(AI65,"NXT_CALL_DT")," ")</f>
        <v xml:space="preserve"> </v>
      </c>
      <c r="O65" s="8">
        <v>400000</v>
      </c>
      <c r="P65" s="5">
        <v>101.97</v>
      </c>
      <c r="Q65" s="9">
        <f>_xll.BDP(AI65,"px_bid")</f>
        <v>98.028999999999996</v>
      </c>
      <c r="R65" s="10">
        <f>IF(F65="USD",AG65,(((_xll.BDP(F65&amp;"USD CURNCY","PX_LAST")))*AG65))</f>
        <v>407880</v>
      </c>
      <c r="S65" s="10">
        <f>IF(F65="USD",AH65,(((_xll.BDP(F65&amp;"USD CURNCY","PX_LAST")))*AH65))+AP65</f>
        <v>402081.27777777775</v>
      </c>
      <c r="T65" s="11">
        <f t="shared" si="13"/>
        <v>-15764.000000000009</v>
      </c>
      <c r="U65" s="12">
        <f t="shared" si="14"/>
        <v>-3.8648622143767797E-2</v>
      </c>
      <c r="V65" s="12" cm="1">
        <f t="array" ref="V65">IFERROR(_xll.BDP($G65&amp;" ISIN","CHG_PCT_1D")/100,"")</f>
        <v>-3.55472990874969E-4</v>
      </c>
      <c r="W65" s="12" cm="1">
        <f t="array" ref="W65">IFERROR(_xll.BDP($G65&amp;" ISIN","CHG_PCT_5D")/100,"")</f>
        <v>6.2279735773124404E-3</v>
      </c>
      <c r="X65" s="12" cm="1">
        <f t="array" ref="X65">_xll.BDP($G65&amp;" ISIN","CHG_PCT_1M")/100</f>
        <v>-1.1429671045397325E-2</v>
      </c>
      <c r="Y65" s="12" cm="1">
        <f t="array" ref="Y65">_xll.BDP($G65&amp;" ISIN","CHG_PCT_3M")/100</f>
        <v>-3.6574678545640083E-3</v>
      </c>
      <c r="Z65" s="12" cm="1">
        <f t="array" ref="Z65">_xll.BDP($G65&amp;" ISIN","CHG_PCT_6M")/100</f>
        <v>-1.4559034147645948E-2</v>
      </c>
      <c r="AA65" s="12" cm="1">
        <f t="array" ref="AA65">_xll.BDP($G65&amp;" ISIN","CHG_PCT_YTD")/100</f>
        <v>-4.6629807165388584E-3</v>
      </c>
      <c r="AB65" s="12" t="e">
        <f t="shared" si="12"/>
        <v>#VALUE!</v>
      </c>
      <c r="AC65" s="13">
        <f t="shared" ca="1" si="15"/>
        <v>67204.055555555547</v>
      </c>
      <c r="AD65" s="4" t="str">
        <f>_xll.BDP(AI65,"DS199")</f>
        <v>Energy</v>
      </c>
      <c r="AE65" s="9">
        <f>_xll.BDP(AI65,"px_ask")</f>
        <v>98.314999999999998</v>
      </c>
      <c r="AF65" s="13">
        <f>IF(F65="USD",O65,(((_xll.BDP(F65&amp;"USD CURNCY","PX_LAST")))*O65))</f>
        <v>400000</v>
      </c>
      <c r="AG65" s="10">
        <f t="shared" si="16"/>
        <v>407880</v>
      </c>
      <c r="AH65" s="10">
        <f t="shared" si="17"/>
        <v>392116</v>
      </c>
      <c r="AI65" s="4" t="str">
        <f t="shared" si="18"/>
        <v>XS2248458395 ISIN</v>
      </c>
      <c r="AJ65" s="4" t="e" cm="1">
        <f t="array" ref="AJ65">VLOOKUP(IF(NOT(_xll.BDP($G65&amp;" CORP",#REF!)="#N/A N/A"),(_xll.BDP($G65&amp;" CORP",#REF!)),"-"), '[1]Country Codes'!$A$2:$B$253,2,0)</f>
        <v>#REF!</v>
      </c>
      <c r="AK65" s="4" t="str" cm="1">
        <f t="array" ref="AK65">IF(OR(_xll.BDP($AI65,"EX028")= "#N/A N/A", _xll.BDP($AI65,"EX028")="#N/A FIELD NOT APPLICABLE"), " ", _xll.BDP($AI65,"EX028"))</f>
        <v>FixedIncome</v>
      </c>
      <c r="AL65" s="14" t="str">
        <f>(IF(_xll.BDP($AI65&amp;" ISIN","DZ282")="Y","Single line Bonds Cocos","Single line Bonds ex Cocos"))</f>
        <v>Single line Bonds ex Cocos</v>
      </c>
      <c r="AM65" s="7">
        <f>(IF(_xll.BDP($G65&amp;" ISIN","SP153")="#n/a n/a"," ",_xll.BDP($G65&amp;" ISIN","SP153")))</f>
        <v>236.11442334793702</v>
      </c>
      <c r="AN65" s="15">
        <f t="shared" ca="1" si="19"/>
        <v>45777</v>
      </c>
      <c r="AO65" s="10">
        <f>(((_xll.BDP(AI65,"DS032"))/360)*I65)*O65</f>
        <v>9965.2777777777774</v>
      </c>
      <c r="AP65" s="10">
        <f>IF(F65="USD",AO65,(((_xll.BDP(F65&amp;"USD CURNCY","PX_LAST")))*AO65))</f>
        <v>9965.2777777777774</v>
      </c>
      <c r="AQ65" s="12" t="e">
        <f>S65/#REF!</f>
        <v>#REF!</v>
      </c>
      <c r="AR65" s="10">
        <f t="shared" si="20"/>
        <v>392116</v>
      </c>
      <c r="AS65" s="9">
        <f>IF((TEXT(_xll.BDP(AI65,"MATURITY"),"DD/MM/YYYY")="#N/A Field Not Applicable"),"Perp",_xll.BDP(AI65,"DS252"))</f>
        <v>3.0198494182067077</v>
      </c>
      <c r="AT65" s="14" t="str">
        <f>(IF(_xll.BDP($AI65&amp;" ISIN","DT247")="Y","Yes","No"))</f>
        <v>No</v>
      </c>
      <c r="AU65" s="14" t="str">
        <f>PROPER(IF(OR(_xll.BDP($AI65,"CPN_TYP")="#n/a N/A",_xll.BDP($AI65,"CPN_TYP")= "#N/A FIELD NOT APPLICABLE"), " ", _xll.BDP($AI65,"CPN_TYP")))</f>
        <v>Fixed</v>
      </c>
      <c r="BG65" s="14" t="str">
        <f t="shared" si="21"/>
        <v>XS2248458395</v>
      </c>
      <c r="BH65" s="18">
        <v>44320</v>
      </c>
    </row>
    <row r="66" spans="1:60" s="20" customFormat="1" ht="14.45" hidden="1" customHeight="1" x14ac:dyDescent="0.25">
      <c r="A66" s="47" t="s">
        <v>125</v>
      </c>
      <c r="B66" s="47" t="s">
        <v>159</v>
      </c>
      <c r="C66" s="47" t="s">
        <v>291</v>
      </c>
      <c r="D66" s="47" t="s">
        <v>292</v>
      </c>
      <c r="E66" s="4" t="str">
        <f>_xll.BDP(AI66,"ds520")</f>
        <v>Sasol Financing USA LLC</v>
      </c>
      <c r="F66" s="4" t="str">
        <f>_xll.BDP(AI66,"crncy")</f>
        <v>USD</v>
      </c>
      <c r="G66" s="5" t="s">
        <v>298</v>
      </c>
      <c r="H66" s="4" t="str">
        <f>IF(_xll.BDP(AI66,"RTG_MOODY")="#N/A N/A","N/A",_xll.BDP(AI66,"RTG_MOODY"))&amp;","&amp;IF(_xll.BDP(AI66,"RTG_FITCH")="#N/A N/A","N/A",_xll.BDP(AI66,"RTG_FITCH"))&amp;","&amp;IF(_xll.BDP(AI66,"RTG_SP")="#N/A N/A","N/A",_xll.BDP(AI66,"RTG_SP"))</f>
        <v>Ba1,N/A,BB+</v>
      </c>
      <c r="I66" s="6">
        <f>_xll.BDP(AI66,"cpn")/100</f>
        <v>6.5000000000000002E-2</v>
      </c>
      <c r="J66" s="6">
        <f ca="1">_xll.BDP($G66&amp;" isin","YAS_BOND_YLD", "YAS_YLD_FLAG=15", "user_local_trade_date",AN66,"Yas_bond_px",$Q66)/100</f>
        <v>8.7999109999999992E-2</v>
      </c>
      <c r="K66" s="4" t="str">
        <f>_xll.BDP(AI66,"PAYMENT_RANK")</f>
        <v>Sr Unsecured</v>
      </c>
      <c r="L66" s="4" t="str">
        <f>IF((TEXT(_xll.BDP(AI66,"MATURITY"),"DD/MM/YYYY")="#N/A Field Not Applicable"),"Perp",TEXT(_xll.BDP(AI66,"MATURITY"),"DD/MM/YYYY"))</f>
        <v>27/09/2028</v>
      </c>
      <c r="M66" s="7">
        <f>(IF(_xll.BDP($AI66&amp;" ISIN","DU003")="#n/a n/a"," ",_xll.BDP($AI66&amp;" ISIN","DU003")))</f>
        <v>3.0819470108776388</v>
      </c>
      <c r="N66" s="4" t="str">
        <f>IF(_xll.BDP(AI66,"CALLABLE")="Y",_xll.BDP(AI66,"NXT_CALL_DT")," ")</f>
        <v>27/06/2028</v>
      </c>
      <c r="O66" s="8">
        <v>400000</v>
      </c>
      <c r="P66" s="5">
        <v>111.5</v>
      </c>
      <c r="Q66" s="9">
        <f>_xll.BDP(AI66,"px_bid")</f>
        <v>93.346000000000004</v>
      </c>
      <c r="R66" s="10">
        <f>IF(F66="USD",AG66,(((_xll.BDP(F66&amp;"USD CURNCY","PX_LAST")))*AG66))</f>
        <v>446000</v>
      </c>
      <c r="S66" s="10">
        <f>IF(F66="USD",AH66,(((_xll.BDP(F66&amp;"USD CURNCY","PX_LAST")))*AH66))+AP66</f>
        <v>375767.33333333331</v>
      </c>
      <c r="T66" s="11">
        <f t="shared" si="13"/>
        <v>-72615.999999999985</v>
      </c>
      <c r="U66" s="12">
        <f t="shared" si="14"/>
        <v>-0.1628161434977578</v>
      </c>
      <c r="V66" s="12" cm="1">
        <f t="array" ref="V66">IFERROR(_xll.BDP($G66&amp;" ISIN","CHG_PCT_1D")/100,"")</f>
        <v>-4.6007432841926291E-4</v>
      </c>
      <c r="W66" s="12" cm="1">
        <f t="array" ref="W66">IFERROR(_xll.BDP($G66&amp;" ISIN","CHG_PCT_5D")/100,"")</f>
        <v>3.0649932247969972E-3</v>
      </c>
      <c r="X66" s="12" cm="1">
        <f t="array" ref="X66">_xll.BDP($G66&amp;" ISIN","CHG_PCT_1M")/100</f>
        <v>-2.8315513914533342E-2</v>
      </c>
      <c r="Y66" s="12" cm="1">
        <f t="array" ref="Y66">_xll.BDP($G66&amp;" ISIN","CHG_PCT_3M")/100</f>
        <v>-3.0090623768980803E-2</v>
      </c>
      <c r="Z66" s="12" cm="1">
        <f t="array" ref="Z66">_xll.BDP($G66&amp;" ISIN","CHG_PCT_6M")/100</f>
        <v>-4.4189055497684614E-2</v>
      </c>
      <c r="AA66" s="12" cm="1">
        <f t="array" ref="AA66">_xll.BDP($G66&amp;" ISIN","CHG_PCT_YTD")/100</f>
        <v>-2.8382485654225457E-2</v>
      </c>
      <c r="AB66" s="12" t="e">
        <f t="shared" si="12"/>
        <v>#VALUE!</v>
      </c>
      <c r="AC66" s="13">
        <f t="shared" ca="1" si="15"/>
        <v>33695.111111111124</v>
      </c>
      <c r="AD66" s="4" t="str">
        <f>_xll.BDP(AI66,"DS199")</f>
        <v>Basic Materials</v>
      </c>
      <c r="AE66" s="9">
        <f>_xll.BDP(AI66,"px_ask")</f>
        <v>94.007000000000005</v>
      </c>
      <c r="AF66" s="13">
        <f>IF(F66="USD",O66,(((_xll.BDP(F66&amp;"USD CURNCY","PX_LAST")))*O66))</f>
        <v>400000</v>
      </c>
      <c r="AG66" s="10">
        <f t="shared" si="16"/>
        <v>446000</v>
      </c>
      <c r="AH66" s="10">
        <f t="shared" si="17"/>
        <v>373384</v>
      </c>
      <c r="AI66" s="4" t="str">
        <f t="shared" si="18"/>
        <v>US80386WAB19 ISIN</v>
      </c>
      <c r="AJ66" s="4" t="e" cm="1">
        <f t="array" ref="AJ66">VLOOKUP(IF(NOT(_xll.BDP($G66&amp;" CORP",#REF!)="#N/A N/A"),(_xll.BDP($G66&amp;" CORP",#REF!)),"-"), '[1]Country Codes'!$A$2:$B$253,2,0)</f>
        <v>#REF!</v>
      </c>
      <c r="AK66" s="4" t="str" cm="1">
        <f t="array" ref="AK66">IF(OR(_xll.BDP($AI66,"EX028")= "#N/A N/A", _xll.BDP($AI66,"EX028")="#N/A FIELD NOT APPLICABLE"), " ", _xll.BDP($AI66,"EX028"))</f>
        <v>FixedIncome</v>
      </c>
      <c r="AL66" s="14" t="str">
        <f>(IF(_xll.BDP($AI66&amp;" ISIN","DZ282")="Y","Single line Bonds Cocos","Single line Bonds ex Cocos"))</f>
        <v>Single line Bonds ex Cocos</v>
      </c>
      <c r="AM66" s="7">
        <f>(IF(_xll.BDP($G66&amp;" ISIN","SP153")="#n/a n/a"," ",_xll.BDP($G66&amp;" ISIN","SP153")))</f>
        <v>527.65362848080815</v>
      </c>
      <c r="AN66" s="15">
        <f t="shared" ca="1" si="19"/>
        <v>45777</v>
      </c>
      <c r="AO66" s="10">
        <f>(((_xll.BDP(AI66,"DS032"))/360)*I66)*O66</f>
        <v>2383.333333333333</v>
      </c>
      <c r="AP66" s="10">
        <f>IF(F66="USD",AO66,(((_xll.BDP(F66&amp;"USD CURNCY","PX_LAST")))*AO66))</f>
        <v>2383.333333333333</v>
      </c>
      <c r="AQ66" s="12" t="e">
        <f>S66/#REF!</f>
        <v>#REF!</v>
      </c>
      <c r="AR66" s="10">
        <f t="shared" si="20"/>
        <v>373384</v>
      </c>
      <c r="AS66" s="9">
        <f>IF((TEXT(_xll.BDP(AI66,"MATURITY"),"DD/MM/YYYY")="#N/A Field Not Applicable"),"Perp",_xll.BDP(AI66,"DS252"))</f>
        <v>3.4140999315537304</v>
      </c>
      <c r="AT66" s="14" t="str">
        <f>(IF(_xll.BDP($AI66&amp;" ISIN","DT247")="Y","Yes","No"))</f>
        <v>No</v>
      </c>
      <c r="AU66" s="14" t="str">
        <f>PROPER(IF(OR(_xll.BDP($AI66,"CPN_TYP")="#n/a N/A",_xll.BDP($AI66,"CPN_TYP")= "#N/A FIELD NOT APPLICABLE"), " ", _xll.BDP($AI66,"CPN_TYP")))</f>
        <v>Fixed</v>
      </c>
      <c r="BG66" s="14" t="str">
        <f t="shared" si="21"/>
        <v>US80386WAB19</v>
      </c>
      <c r="BH66" s="18">
        <v>44305</v>
      </c>
    </row>
    <row r="67" spans="1:60" s="20" customFormat="1" ht="14.45" hidden="1" customHeight="1" x14ac:dyDescent="0.25">
      <c r="A67" s="47" t="s">
        <v>125</v>
      </c>
      <c r="B67" s="47" t="s">
        <v>159</v>
      </c>
      <c r="C67" s="47" t="s">
        <v>291</v>
      </c>
      <c r="D67" s="47" t="s">
        <v>292</v>
      </c>
      <c r="E67" s="4" t="str">
        <f>_xll.BDP(AI67,"ds520")</f>
        <v>Nigeria Government International Bond</v>
      </c>
      <c r="F67" s="4" t="str">
        <f>_xll.BDP(AI67,"crncy")</f>
        <v>USD</v>
      </c>
      <c r="G67" s="5" t="s">
        <v>171</v>
      </c>
      <c r="H67" s="4" t="str">
        <f>IF(_xll.BDP(AI67,"RTG_MOODY")="#N/A N/A","N/A",_xll.BDP(AI67,"RTG_MOODY"))&amp;","&amp;IF(_xll.BDP(AI67,"RTG_FITCH")="#N/A N/A","N/A",_xll.BDP(AI67,"RTG_FITCH"))&amp;","&amp;IF(_xll.BDP(AI67,"RTG_SP")="#N/A N/A","N/A",_xll.BDP(AI67,"RTG_SP"))</f>
        <v>Caa1,B,B-</v>
      </c>
      <c r="I67" s="6">
        <f>_xll.BDP(AI67,"cpn")/100</f>
        <v>6.1249999999999999E-2</v>
      </c>
      <c r="J67" s="6">
        <f ca="1">_xll.BDP($G67&amp;" isin","YAS_BOND_YLD", "YAS_YLD_FLAG=15", "user_local_trade_date",AN67,"Yas_bond_px",$Q67)/100</f>
        <v>9.4774910000000004E-2</v>
      </c>
      <c r="K67" s="4" t="str">
        <f>_xll.BDP(AI67,"PAYMENT_RANK")</f>
        <v>Sr Unsecured</v>
      </c>
      <c r="L67" s="4" t="str">
        <f>IF((TEXT(_xll.BDP(AI67,"MATURITY"),"DD/MM/YYYY")="#N/A Field Not Applicable"),"Perp",TEXT(_xll.BDP(AI67,"MATURITY"),"DD/MM/YYYY"))</f>
        <v>28/09/2028</v>
      </c>
      <c r="M67" s="7">
        <f>(IF(_xll.BDP($AI67&amp;" ISIN","DU003")="#n/a n/a"," ",_xll.BDP($AI67&amp;" ISIN","DU003")))</f>
        <v>3.0934803559642177</v>
      </c>
      <c r="N67" s="4" t="str">
        <f>IF(_xll.BDP(AI67,"CALLABLE")="Y",_xll.BDP(AI67,"NXT_CALL_DT")," ")</f>
        <v xml:space="preserve"> </v>
      </c>
      <c r="O67" s="8">
        <v>200000</v>
      </c>
      <c r="P67" s="5">
        <v>100.2</v>
      </c>
      <c r="Q67" s="9">
        <f>_xll.BDP(AI67,"px_bid")</f>
        <v>90.421999999999997</v>
      </c>
      <c r="R67" s="10">
        <f>IF(F67="USD",AG67,(((_xll.BDP(F67&amp;"USD CURNCY","PX_LAST")))*AG67))</f>
        <v>200400</v>
      </c>
      <c r="S67" s="10">
        <f>IF(F67="USD",AH67,(((_xll.BDP(F67&amp;"USD CURNCY","PX_LAST")))*AH67))+AP67</f>
        <v>181966.91666666666</v>
      </c>
      <c r="T67" s="11">
        <f t="shared" si="13"/>
        <v>-19556.000000000011</v>
      </c>
      <c r="U67" s="12">
        <f t="shared" si="14"/>
        <v>-9.7584830339321416E-2</v>
      </c>
      <c r="V67" s="12" cm="1">
        <f t="array" ref="V67">IFERROR(_xll.BDP($G67&amp;" ISIN","CHG_PCT_1D")/100,"")</f>
        <v>-2.7657659635183345E-3</v>
      </c>
      <c r="W67" s="12" cm="1">
        <f t="array" ref="W67">IFERROR(_xll.BDP($G67&amp;" ISIN","CHG_PCT_5D")/100,"")</f>
        <v>2.1334472370846593E-2</v>
      </c>
      <c r="X67" s="12" cm="1">
        <f t="array" ref="X67">_xll.BDP($G67&amp;" ISIN","CHG_PCT_1M")/100</f>
        <v>-6.9943826364451114E-3</v>
      </c>
      <c r="Y67" s="12" cm="1">
        <f t="array" ref="Y67">_xll.BDP($G67&amp;" ISIN","CHG_PCT_3M")/100</f>
        <v>-1.1133482069978889E-2</v>
      </c>
      <c r="Z67" s="12" cm="1">
        <f t="array" ref="Z67">_xll.BDP($G67&amp;" ISIN","CHG_PCT_6M")/100</f>
        <v>1.1900301915065989E-3</v>
      </c>
      <c r="AA67" s="12" cm="1">
        <f t="array" ref="AA67">_xll.BDP($G67&amp;" ISIN","CHG_PCT_YTD")/100</f>
        <v>1.8744762492833075E-3</v>
      </c>
      <c r="AB67" s="12" t="e">
        <f t="shared" ref="AB67:AB95" si="22">S67/$H$37</f>
        <v>#VALUE!</v>
      </c>
      <c r="AC67" s="13">
        <f t="shared" ca="1" si="15"/>
        <v>25258.583333333318</v>
      </c>
      <c r="AD67" s="4" t="str">
        <f>_xll.BDP(AI67,"DS199")</f>
        <v>Government</v>
      </c>
      <c r="AE67" s="9">
        <f>_xll.BDP(AI67,"px_ask")</f>
        <v>91.305999999999997</v>
      </c>
      <c r="AF67" s="13">
        <f>IF(F67="USD",O67,(((_xll.BDP(F67&amp;"USD CURNCY","PX_LAST")))*O67))</f>
        <v>200000</v>
      </c>
      <c r="AG67" s="10">
        <f t="shared" si="16"/>
        <v>200400</v>
      </c>
      <c r="AH67" s="10">
        <f t="shared" si="17"/>
        <v>180844</v>
      </c>
      <c r="AI67" s="4" t="str">
        <f t="shared" si="18"/>
        <v>XS2384698994 ISIN</v>
      </c>
      <c r="AJ67" s="4" t="e" cm="1">
        <f t="array" ref="AJ67">VLOOKUP(IF(NOT(_xll.BDP($G67&amp;" CORP",#REF!)="#N/A N/A"),(_xll.BDP($G67&amp;" CORP",#REF!)),"-"), '[1]Country Codes'!$A$2:$B$253,2,0)</f>
        <v>#REF!</v>
      </c>
      <c r="AK67" s="4" t="str" cm="1">
        <f t="array" ref="AK67">IF(OR(_xll.BDP($AI67,"EX028")= "#N/A N/A", _xll.BDP($AI67,"EX028")="#N/A FIELD NOT APPLICABLE"), " ", _xll.BDP($AI67,"EX028"))</f>
        <v>FixedIncome</v>
      </c>
      <c r="AL67" s="14" t="str">
        <f>(IF(_xll.BDP($AI67&amp;" ISIN","DZ282")="Y","Single line Bonds Cocos","Single line Bonds ex Cocos"))</f>
        <v>Single line Bonds ex Cocos</v>
      </c>
      <c r="AM67" s="7">
        <f>(IF(_xll.BDP($G67&amp;" ISIN","SP153")="#n/a n/a"," ",_xll.BDP($G67&amp;" ISIN","SP153")))</f>
        <v>585.94219421558353</v>
      </c>
      <c r="AN67" s="15">
        <f t="shared" ca="1" si="19"/>
        <v>45777</v>
      </c>
      <c r="AO67" s="10">
        <f>(((_xll.BDP(AI67,"DS032"))/360)*I67)*O67</f>
        <v>1122.9166666666665</v>
      </c>
      <c r="AP67" s="10">
        <f>IF(F67="USD",AO67,(((_xll.BDP(F67&amp;"USD CURNCY","PX_LAST")))*AO67))</f>
        <v>1122.9166666666665</v>
      </c>
      <c r="AQ67" s="12" t="e">
        <f>S67/#REF!</f>
        <v>#REF!</v>
      </c>
      <c r="AR67" s="10">
        <f t="shared" si="20"/>
        <v>180844</v>
      </c>
      <c r="AS67" s="9">
        <f>IF((TEXT(_xll.BDP(AI67,"MATURITY"),"DD/MM/YYYY")="#N/A Field Not Applicable"),"Perp",_xll.BDP(AI67,"DS252"))</f>
        <v>3.4168377823408624</v>
      </c>
      <c r="AT67" s="14" t="str">
        <f>(IF(_xll.BDP($AI67&amp;" ISIN","DT247")="Y","Yes","No"))</f>
        <v>No</v>
      </c>
      <c r="AU67" s="14" t="str">
        <f>PROPER(IF(OR(_xll.BDP($AI67,"CPN_TYP")="#n/a N/A",_xll.BDP($AI67,"CPN_TYP")= "#N/A FIELD NOT APPLICABLE"), " ", _xll.BDP($AI67,"CPN_TYP")))</f>
        <v>Fixed</v>
      </c>
      <c r="BG67" s="14" t="str">
        <f t="shared" si="21"/>
        <v>XS2384698994</v>
      </c>
      <c r="BH67" s="18">
        <v>44460</v>
      </c>
    </row>
    <row r="68" spans="1:60" s="20" customFormat="1" ht="14.45" hidden="1" customHeight="1" x14ac:dyDescent="0.25">
      <c r="A68" s="47" t="s">
        <v>125</v>
      </c>
      <c r="B68" s="47" t="s">
        <v>159</v>
      </c>
      <c r="C68" s="47" t="s">
        <v>291</v>
      </c>
      <c r="D68" s="47" t="s">
        <v>292</v>
      </c>
      <c r="E68" s="4" t="str">
        <f>_xll.BDP(AI68,"ds520")</f>
        <v>Turkiye Vakiflar Bankasi TAO</v>
      </c>
      <c r="F68" s="4" t="str">
        <f>_xll.BDP(AI68,"crncy")</f>
        <v>USD</v>
      </c>
      <c r="G68" s="5" t="s">
        <v>299</v>
      </c>
      <c r="H68" s="4" t="str">
        <f>IF(_xll.BDP(AI68,"RTG_MOODY")="#N/A N/A","N/A",_xll.BDP(AI68,"RTG_MOODY"))&amp;","&amp;IF(_xll.BDP(AI68,"RTG_FITCH")="#N/A N/A","N/A",_xll.BDP(AI68,"RTG_FITCH"))&amp;","&amp;IF(_xll.BDP(AI68,"RTG_SP")="#N/A N/A","N/A",_xll.BDP(AI68,"RTG_SP"))</f>
        <v>N/A,B+,N/A</v>
      </c>
      <c r="I68" s="6">
        <f>_xll.BDP(AI68,"cpn")/100</f>
        <v>0.09</v>
      </c>
      <c r="J68" s="6">
        <f ca="1">_xll.BDP($G68&amp;" isin","YAS_BOND_YLD", "YAS_YLD_FLAG=15", "user_local_trade_date",AN68,"Yas_bond_px",$Q68)/100</f>
        <v>7.36869E-2</v>
      </c>
      <c r="K68" s="4" t="str">
        <f>_xll.BDP(AI68,"PAYMENT_RANK")</f>
        <v>Sr Unsecured</v>
      </c>
      <c r="L68" s="4" t="str">
        <f>IF((TEXT(_xll.BDP(AI68,"MATURITY"),"DD/MM/YYYY")="#N/A Field Not Applicable"),"Perp",TEXT(_xll.BDP(AI68,"MATURITY"),"DD/MM/YYYY"))</f>
        <v>12/10/2028</v>
      </c>
      <c r="M68" s="7">
        <f>(IF(_xll.BDP($AI68&amp;" ISIN","DU003")="#n/a n/a"," ",_xll.BDP($AI68&amp;" ISIN","DU003")))</f>
        <v>3.0385350870794072</v>
      </c>
      <c r="N68" s="4" t="str">
        <f>IF(_xll.BDP(AI68,"CALLABLE")="Y",_xll.BDP(AI68,"NXT_CALL_DT")," ")</f>
        <v xml:space="preserve"> </v>
      </c>
      <c r="O68" s="8">
        <v>200000</v>
      </c>
      <c r="P68" s="5">
        <v>99.682000000000002</v>
      </c>
      <c r="Q68" s="9">
        <f>_xll.BDP(AI68,"px_bid")</f>
        <v>104.876</v>
      </c>
      <c r="R68" s="10">
        <f>IF(F68="USD",AG68,(((_xll.BDP(F68&amp;"USD CURNCY","PX_LAST")))*AG68))</f>
        <v>199364</v>
      </c>
      <c r="S68" s="10">
        <f>IF(F68="USD",AH68,(((_xll.BDP(F68&amp;"USD CURNCY","PX_LAST")))*AH68))+AP68</f>
        <v>210702</v>
      </c>
      <c r="T68" s="11">
        <f t="shared" si="13"/>
        <v>10388.000000000004</v>
      </c>
      <c r="U68" s="12">
        <f t="shared" si="14"/>
        <v>5.2105696113641402E-2</v>
      </c>
      <c r="V68" s="12" cm="1">
        <f t="array" ref="V68">IFERROR(_xll.BDP($G68&amp;" ISIN","CHG_PCT_1D")/100,"")</f>
        <v>-5.3304853402152052E-4</v>
      </c>
      <c r="W68" s="12" cm="1">
        <f t="array" ref="W68">IFERROR(_xll.BDP($G68&amp;" ISIN","CHG_PCT_5D")/100,"")</f>
        <v>2.7885001301300436E-3</v>
      </c>
      <c r="X68" s="12" cm="1">
        <f t="array" ref="X68">_xll.BDP($G68&amp;" ISIN","CHG_PCT_1M")/100</f>
        <v>-1.3216009600595709E-3</v>
      </c>
      <c r="Y68" s="12" cm="1">
        <f t="array" ref="Y68">_xll.BDP($G68&amp;" ISIN","CHG_PCT_3M")/100</f>
        <v>-1.3228240384173392E-2</v>
      </c>
      <c r="Z68" s="12" cm="1">
        <f t="array" ref="Z68">_xll.BDP($G68&amp;" ISIN","CHG_PCT_6M")/100</f>
        <v>-2.483984907339595E-2</v>
      </c>
      <c r="AA68" s="12" cm="1">
        <f t="array" ref="AA68">_xll.BDP($G68&amp;" ISIN","CHG_PCT_YTD")/100</f>
        <v>-1.5779328929393415E-2</v>
      </c>
      <c r="AB68" s="12" t="e">
        <f t="shared" si="22"/>
        <v>#VALUE!</v>
      </c>
      <c r="AC68" s="13">
        <f t="shared" ca="1" si="15"/>
        <v>40188</v>
      </c>
      <c r="AD68" s="4" t="str">
        <f>_xll.BDP(AI68,"DS199")</f>
        <v>Financial</v>
      </c>
      <c r="AE68" s="9">
        <f>_xll.BDP(AI68,"px_ask")</f>
        <v>105.49</v>
      </c>
      <c r="AF68" s="13">
        <f>IF(F68="USD",O68,(((_xll.BDP(F68&amp;"USD CURNCY","PX_LAST")))*O68))</f>
        <v>200000</v>
      </c>
      <c r="AG68" s="10">
        <f t="shared" si="16"/>
        <v>199364</v>
      </c>
      <c r="AH68" s="10">
        <f t="shared" si="17"/>
        <v>209752</v>
      </c>
      <c r="AI68" s="4" t="str">
        <f t="shared" si="18"/>
        <v>XS2677517497 ISIN</v>
      </c>
      <c r="AJ68" s="4" t="e" cm="1">
        <f t="array" ref="AJ68">VLOOKUP(IF(NOT(_xll.BDP($G68&amp;" CORP",#REF!)="#N/A N/A"),(_xll.BDP($G68&amp;" CORP",#REF!)),"-"), '[1]Country Codes'!$A$2:$B$253,2,0)</f>
        <v>#REF!</v>
      </c>
      <c r="AK68" s="4" t="str" cm="1">
        <f t="array" ref="AK68">IF(OR(_xll.BDP($AI68,"EX028")= "#N/A N/A", _xll.BDP($AI68,"EX028")="#N/A FIELD NOT APPLICABLE"), " ", _xll.BDP($AI68,"EX028"))</f>
        <v>FixedIncome</v>
      </c>
      <c r="AL68" s="14" t="str">
        <f>(IF(_xll.BDP($AI68&amp;" ISIN","DZ282")="Y","Single line Bonds Cocos","Single line Bonds ex Cocos"))</f>
        <v>Single line Bonds ex Cocos</v>
      </c>
      <c r="AM68" s="7">
        <f>(IF(_xll.BDP($G68&amp;" ISIN","SP153")="#n/a n/a"," ",_xll.BDP($G68&amp;" ISIN","SP153")))</f>
        <v>382.20308992538946</v>
      </c>
      <c r="AN68" s="15">
        <f t="shared" ca="1" si="19"/>
        <v>45777</v>
      </c>
      <c r="AO68" s="10">
        <f>(((_xll.BDP(AI68,"DS032"))/360)*I68)*O68</f>
        <v>950</v>
      </c>
      <c r="AP68" s="10">
        <f>IF(F68="USD",AO68,(((_xll.BDP(F68&amp;"USD CURNCY","PX_LAST")))*AO68))</f>
        <v>950</v>
      </c>
      <c r="AQ68" s="12" t="e">
        <f>S68/#REF!</f>
        <v>#REF!</v>
      </c>
      <c r="AR68" s="10">
        <f t="shared" si="20"/>
        <v>209752</v>
      </c>
      <c r="AS68" s="9">
        <f>IF((TEXT(_xll.BDP(AI68,"MATURITY"),"DD/MM/YYYY")="#N/A Field Not Applicable"),"Perp",_xll.BDP(AI68,"DS252"))</f>
        <v>3.4551676933607118</v>
      </c>
      <c r="AT68" s="14" t="str">
        <f>(IF(_xll.BDP($AI68&amp;" ISIN","DT247")="Y","Yes","No"))</f>
        <v>No</v>
      </c>
      <c r="AU68" s="14" t="str">
        <f>PROPER(IF(OR(_xll.BDP($AI68,"CPN_TYP")="#n/a N/A",_xll.BDP($AI68,"CPN_TYP")= "#N/A FIELD NOT APPLICABLE"), " ", _xll.BDP($AI68,"CPN_TYP")))</f>
        <v>Fixed</v>
      </c>
      <c r="BG68" s="14" t="str">
        <f t="shared" si="21"/>
        <v>XS2677517497</v>
      </c>
      <c r="BH68" s="18">
        <v>45181</v>
      </c>
    </row>
    <row r="69" spans="1:60" s="20" customFormat="1" ht="14.45" hidden="1" customHeight="1" x14ac:dyDescent="0.25">
      <c r="A69" s="47" t="s">
        <v>125</v>
      </c>
      <c r="B69" s="47" t="s">
        <v>159</v>
      </c>
      <c r="C69" s="47" t="s">
        <v>291</v>
      </c>
      <c r="D69" s="47" t="s">
        <v>292</v>
      </c>
      <c r="E69" s="4" t="str">
        <f>_xll.BDP(AI69,"ds520")</f>
        <v>Uzbekneftegaz JSC</v>
      </c>
      <c r="F69" s="4" t="str">
        <f>_xll.BDP(AI69,"crncy")</f>
        <v>USD</v>
      </c>
      <c r="G69" s="5" t="s">
        <v>300</v>
      </c>
      <c r="H69" s="4" t="str">
        <f>IF(_xll.BDP(AI69,"RTG_MOODY")="#N/A N/A","N/A",_xll.BDP(AI69,"RTG_MOODY"))&amp;","&amp;IF(_xll.BDP(AI69,"RTG_FITCH")="#N/A N/A","N/A",_xll.BDP(AI69,"RTG_FITCH"))&amp;","&amp;IF(_xll.BDP(AI69,"RTG_SP")="#N/A N/A","N/A",_xll.BDP(AI69,"RTG_SP"))</f>
        <v>N/A,BB-,B+</v>
      </c>
      <c r="I69" s="6">
        <f>_xll.BDP(AI69,"cpn")/100</f>
        <v>4.7500000000000001E-2</v>
      </c>
      <c r="J69" s="6">
        <f ca="1">_xll.BDP($G69&amp;" isin","YAS_BOND_YLD", "YAS_YLD_FLAG=15", "user_local_trade_date",AN69,"Yas_bond_px",$Q69)/100</f>
        <v>7.9804310000000003E-2</v>
      </c>
      <c r="K69" s="4" t="str">
        <f>_xll.BDP(AI69,"PAYMENT_RANK")</f>
        <v>Sr Unsecured</v>
      </c>
      <c r="L69" s="4" t="str">
        <f>IF((TEXT(_xll.BDP(AI69,"MATURITY"),"DD/MM/YYYY")="#N/A Field Not Applicable"),"Perp",TEXT(_xll.BDP(AI69,"MATURITY"),"DD/MM/YYYY"))</f>
        <v>16/11/2028</v>
      </c>
      <c r="M69" s="7">
        <f>(IF(_xll.BDP($AI69&amp;" ISIN","DU003")="#n/a n/a"," ",_xll.BDP($AI69&amp;" ISIN","DU003")))</f>
        <v>3.210272243882752</v>
      </c>
      <c r="N69" s="4" t="str">
        <f>IF(_xll.BDP(AI69,"CALLABLE")="Y",_xll.BDP(AI69,"NXT_CALL_DT")," ")</f>
        <v>16/08/2028</v>
      </c>
      <c r="O69" s="8">
        <v>300000</v>
      </c>
      <c r="P69" s="5">
        <v>100.2</v>
      </c>
      <c r="Q69" s="9">
        <f>_xll.BDP(AI69,"px_bid")</f>
        <v>90.204999999999998</v>
      </c>
      <c r="R69" s="10">
        <f>IF(F69="USD",AG69,(((_xll.BDP(F69&amp;"USD CURNCY","PX_LAST")))*AG69))</f>
        <v>300600</v>
      </c>
      <c r="S69" s="10">
        <f>IF(F69="USD",AH69,(((_xll.BDP(F69&amp;"USD CURNCY","PX_LAST")))*AH69))+AP69</f>
        <v>277146.25</v>
      </c>
      <c r="T69" s="11">
        <f t="shared" si="13"/>
        <v>-29985.000000000011</v>
      </c>
      <c r="U69" s="12">
        <f t="shared" si="14"/>
        <v>-9.9750499001996049E-2</v>
      </c>
      <c r="V69" s="12" cm="1">
        <f t="array" ref="V69">IFERROR(_xll.BDP($G69&amp;" ISIN","CHG_PCT_1D")/100,"")</f>
        <v>4.9665036917679326E-4</v>
      </c>
      <c r="W69" s="12" cm="1">
        <f t="array" ref="W69">IFERROR(_xll.BDP($G69&amp;" ISIN","CHG_PCT_5D")/100,"")</f>
        <v>1.8298641923997223E-2</v>
      </c>
      <c r="X69" s="12" cm="1">
        <f t="array" ref="X69">_xll.BDP($G69&amp;" ISIN","CHG_PCT_1M")/100</f>
        <v>9.2742070163328288E-3</v>
      </c>
      <c r="Y69" s="12" cm="1">
        <f t="array" ref="Y69">_xll.BDP($G69&amp;" ISIN","CHG_PCT_3M")/100</f>
        <v>2.1638191407834847E-2</v>
      </c>
      <c r="Z69" s="12" cm="1">
        <f t="array" ref="Z69">_xll.BDP($G69&amp;" ISIN","CHG_PCT_6M")/100</f>
        <v>3.0792322386973509E-2</v>
      </c>
      <c r="AA69" s="12" cm="1">
        <f t="array" ref="AA69">_xll.BDP($G69&amp;" ISIN","CHG_PCT_YTD")/100</f>
        <v>2.6636466591166523E-2</v>
      </c>
      <c r="AB69" s="12" t="e">
        <f t="shared" si="22"/>
        <v>#VALUE!</v>
      </c>
      <c r="AC69" s="13">
        <f t="shared" ca="1" si="15"/>
        <v>28281.666666666653</v>
      </c>
      <c r="AD69" s="4" t="str">
        <f>_xll.BDP(AI69,"DS199")</f>
        <v>Energy</v>
      </c>
      <c r="AE69" s="9">
        <f>_xll.BDP(AI69,"px_ask")</f>
        <v>91.097999999999999</v>
      </c>
      <c r="AF69" s="13">
        <f>IF(F69="USD",O69,(((_xll.BDP(F69&amp;"USD CURNCY","PX_LAST")))*O69))</f>
        <v>300000</v>
      </c>
      <c r="AG69" s="10">
        <f t="shared" si="16"/>
        <v>300600</v>
      </c>
      <c r="AH69" s="10">
        <f t="shared" si="17"/>
        <v>270615</v>
      </c>
      <c r="AI69" s="4" t="str">
        <f t="shared" si="18"/>
        <v>XS2010026727 ISIN</v>
      </c>
      <c r="AJ69" s="4" t="e" cm="1">
        <f t="array" ref="AJ69">VLOOKUP(IF(NOT(_xll.BDP($G69&amp;" CORP",#REF!)="#N/A N/A"),(_xll.BDP($G69&amp;" CORP",#REF!)),"-"), '[1]Country Codes'!$A$2:$B$253,2,0)</f>
        <v>#REF!</v>
      </c>
      <c r="AK69" s="4" t="str" cm="1">
        <f t="array" ref="AK69">IF(OR(_xll.BDP($AI69,"EX028")= "#N/A N/A", _xll.BDP($AI69,"EX028")="#N/A FIELD NOT APPLICABLE"), " ", _xll.BDP($AI69,"EX028"))</f>
        <v>FixedIncome</v>
      </c>
      <c r="AL69" s="14" t="str">
        <f>(IF(_xll.BDP($AI69&amp;" ISIN","DZ282")="Y","Single line Bonds Cocos","Single line Bonds ex Cocos"))</f>
        <v>Single line Bonds ex Cocos</v>
      </c>
      <c r="AM69" s="7">
        <f>(IF(_xll.BDP($G69&amp;" ISIN","SP153")="#n/a n/a"," ",_xll.BDP($G69&amp;" ISIN","SP153")))</f>
        <v>437.7435430992594</v>
      </c>
      <c r="AN69" s="15">
        <f t="shared" ca="1" si="19"/>
        <v>45777</v>
      </c>
      <c r="AO69" s="10">
        <f>(((_xll.BDP(AI69,"DS032"))/360)*I69)*O69</f>
        <v>6531.25</v>
      </c>
      <c r="AP69" s="10">
        <f>IF(F69="USD",AO69,(((_xll.BDP(F69&amp;"USD CURNCY","PX_LAST")))*AO69))</f>
        <v>6531.25</v>
      </c>
      <c r="AQ69" s="12" t="e">
        <f>S69/#REF!</f>
        <v>#REF!</v>
      </c>
      <c r="AR69" s="10">
        <f t="shared" si="20"/>
        <v>270615</v>
      </c>
      <c r="AS69" s="9">
        <f>IF((TEXT(_xll.BDP(AI69,"MATURITY"),"DD/MM/YYYY")="#N/A Field Not Applicable"),"Perp",_xll.BDP(AI69,"DS252"))</f>
        <v>3.5509924709103355</v>
      </c>
      <c r="AT69" s="14" t="str">
        <f>(IF(_xll.BDP($AI69&amp;" ISIN","DT247")="Y","Yes","No"))</f>
        <v>No</v>
      </c>
      <c r="AU69" s="14" t="str">
        <f>PROPER(IF(OR(_xll.BDP($AI69,"CPN_TYP")="#n/a N/A",_xll.BDP($AI69,"CPN_TYP")= "#N/A FIELD NOT APPLICABLE"), " ", _xll.BDP($AI69,"CPN_TYP")))</f>
        <v>Fixed</v>
      </c>
      <c r="BG69" s="14" t="str">
        <f t="shared" si="21"/>
        <v>XS2010026727</v>
      </c>
      <c r="BH69" s="18">
        <v>44305</v>
      </c>
    </row>
    <row r="70" spans="1:60" s="20" customFormat="1" ht="14.45" hidden="1" customHeight="1" x14ac:dyDescent="0.25">
      <c r="A70" s="47" t="s">
        <v>125</v>
      </c>
      <c r="B70" s="47" t="s">
        <v>159</v>
      </c>
      <c r="C70" s="47" t="s">
        <v>291</v>
      </c>
      <c r="D70" s="47" t="s">
        <v>292</v>
      </c>
      <c r="E70" s="4" t="str">
        <f>_xll.BDP(AI70,"ds520")</f>
        <v>JSW Steel Ltd</v>
      </c>
      <c r="F70" s="4" t="str">
        <f>_xll.BDP(AI70,"crncy")</f>
        <v>USD</v>
      </c>
      <c r="G70" s="5" t="s">
        <v>301</v>
      </c>
      <c r="H70" s="4" t="str">
        <f>IF(_xll.BDP(AI70,"RTG_MOODY")="#N/A N/A","N/A",_xll.BDP(AI70,"RTG_MOODY"))&amp;","&amp;IF(_xll.BDP(AI70,"RTG_FITCH")="#N/A N/A","N/A",_xll.BDP(AI70,"RTG_FITCH"))&amp;","&amp;IF(_xll.BDP(AI70,"RTG_SP")="#N/A N/A","N/A",_xll.BDP(AI70,"RTG_SP"))</f>
        <v>Ba1,BB,N/A</v>
      </c>
      <c r="I70" s="6">
        <f>_xll.BDP(AI70,"cpn")/100</f>
        <v>5.0499999999999996E-2</v>
      </c>
      <c r="J70" s="6">
        <f ca="1">_xll.BDP($G70&amp;" isin","YAS_BOND_YLD", "YAS_YLD_FLAG=15", "user_local_trade_date",AN70,"Yas_bond_px",$Q70)/100</f>
        <v>6.9806430000000003E-2</v>
      </c>
      <c r="K70" s="4" t="str">
        <f>_xll.BDP(AI70,"PAYMENT_RANK")</f>
        <v>Sr Unsecured</v>
      </c>
      <c r="L70" s="4" t="str">
        <f>IF((TEXT(_xll.BDP(AI70,"MATURITY"),"DD/MM/YYYY")="#N/A Field Not Applicable"),"Perp",TEXT(_xll.BDP(AI70,"MATURITY"),"DD/MM/YYYY"))</f>
        <v>05/04/2032</v>
      </c>
      <c r="M70" s="7">
        <f>(IF(_xll.BDP($AI70&amp;" ISIN","DU003")="#n/a n/a"," ",_xll.BDP($AI70&amp;" ISIN","DU003")))</f>
        <v>5.8441224010629167</v>
      </c>
      <c r="N70" s="4" t="str">
        <f>IF(_xll.BDP(AI70,"CALLABLE")="Y",_xll.BDP(AI70,"NXT_CALL_DT")," ")</f>
        <v>05/10/2031</v>
      </c>
      <c r="O70" s="8">
        <v>400000</v>
      </c>
      <c r="P70" s="5">
        <v>100.19799999999999</v>
      </c>
      <c r="Q70" s="9">
        <f>_xll.BDP(AI70,"px_bid")</f>
        <v>89.531000000000006</v>
      </c>
      <c r="R70" s="10">
        <f>IF(F70="USD",AG70,(((_xll.BDP(F70&amp;"USD CURNCY","PX_LAST")))*AG70))</f>
        <v>400792</v>
      </c>
      <c r="S70" s="10">
        <f>IF(F70="USD",AH70,(((_xll.BDP(F70&amp;"USD CURNCY","PX_LAST")))*AH70))+AP70</f>
        <v>359526.77777777775</v>
      </c>
      <c r="T70" s="11">
        <f t="shared" si="13"/>
        <v>-42667.999999999956</v>
      </c>
      <c r="U70" s="12">
        <f t="shared" si="14"/>
        <v>-0.10645921076268976</v>
      </c>
      <c r="V70" s="12" cm="1">
        <f t="array" ref="V70">IFERROR(_xll.BDP($G70&amp;" ISIN","CHG_PCT_1D")/100,"")</f>
        <v>-1.6167088612664435E-3</v>
      </c>
      <c r="W70" s="12" cm="1">
        <f t="array" ref="W70">IFERROR(_xll.BDP($G70&amp;" ISIN","CHG_PCT_5D")/100,"")</f>
        <v>3.1642611159338634E-2</v>
      </c>
      <c r="X70" s="12" cm="1">
        <f t="array" ref="X70">_xll.BDP($G70&amp;" ISIN","CHG_PCT_1M")/100</f>
        <v>-1.6058739502679508E-2</v>
      </c>
      <c r="Y70" s="12" cm="1">
        <f t="array" ref="Y70">_xll.BDP($G70&amp;" ISIN","CHG_PCT_3M")/100</f>
        <v>-5.2000078467265209E-3</v>
      </c>
      <c r="Z70" s="12" cm="1">
        <f t="array" ref="Z70">_xll.BDP($G70&amp;" ISIN","CHG_PCT_6M")/100</f>
        <v>-1.4327468169722862E-2</v>
      </c>
      <c r="AA70" s="12" cm="1">
        <f t="array" ref="AA70">_xll.BDP($G70&amp;" ISIN","CHG_PCT_YTD")/100</f>
        <v>-3.9836428738511112E-3</v>
      </c>
      <c r="AB70" s="12" t="e">
        <f t="shared" si="22"/>
        <v>#VALUE!</v>
      </c>
      <c r="AC70" s="13">
        <f t="shared" ca="1" si="15"/>
        <v>31567.000000000051</v>
      </c>
      <c r="AD70" s="4" t="str">
        <f>_xll.BDP(AI70,"DS199")</f>
        <v>Basic Materials</v>
      </c>
      <c r="AE70" s="9">
        <f>_xll.BDP(AI70,"px_ask")</f>
        <v>89.989000000000004</v>
      </c>
      <c r="AF70" s="13">
        <f>IF(F70="USD",O70,(((_xll.BDP(F70&amp;"USD CURNCY","PX_LAST")))*O70))</f>
        <v>400000</v>
      </c>
      <c r="AG70" s="10">
        <f t="shared" si="16"/>
        <v>400792</v>
      </c>
      <c r="AH70" s="10">
        <f t="shared" si="17"/>
        <v>358124</v>
      </c>
      <c r="AI70" s="4" t="str">
        <f t="shared" si="18"/>
        <v>USY44680RW11 ISIN</v>
      </c>
      <c r="AJ70" s="4" t="e" cm="1">
        <f t="array" ref="AJ70">VLOOKUP(IF(NOT(_xll.BDP($G70&amp;" CORP",#REF!)="#N/A N/A"),(_xll.BDP($G70&amp;" CORP",#REF!)),"-"), '[1]Country Codes'!$A$2:$B$253,2,0)</f>
        <v>#REF!</v>
      </c>
      <c r="AK70" s="4" t="str" cm="1">
        <f t="array" ref="AK70">IF(OR(_xll.BDP($AI70,"EX028")= "#N/A N/A", _xll.BDP($AI70,"EX028")="#N/A FIELD NOT APPLICABLE"), " ", _xll.BDP($AI70,"EX028"))</f>
        <v>FixedIncome</v>
      </c>
      <c r="AL70" s="14" t="str">
        <f>(IF(_xll.BDP($AI70&amp;" ISIN","DZ282")="Y","Single line Bonds Cocos","Single line Bonds ex Cocos"))</f>
        <v>Single line Bonds ex Cocos</v>
      </c>
      <c r="AM70" s="7">
        <f>(IF(_xll.BDP($G70&amp;" ISIN","SP153")="#n/a n/a"," ",_xll.BDP($G70&amp;" ISIN","SP153")))</f>
        <v>334.49096957305966</v>
      </c>
      <c r="AN70" s="15">
        <f t="shared" ca="1" si="19"/>
        <v>45777</v>
      </c>
      <c r="AO70" s="10">
        <f>(((_xll.BDP(AI70,"DS032"))/360)*I70)*O70</f>
        <v>1402.7777777777778</v>
      </c>
      <c r="AP70" s="10">
        <f>IF(F70="USD",AO70,(((_xll.BDP(F70&amp;"USD CURNCY","PX_LAST")))*AO70))</f>
        <v>1402.7777777777778</v>
      </c>
      <c r="AQ70" s="12" t="e">
        <f>S70/#REF!</f>
        <v>#REF!</v>
      </c>
      <c r="AR70" s="10">
        <f t="shared" si="20"/>
        <v>358124</v>
      </c>
      <c r="AS70" s="9">
        <f>IF((TEXT(_xll.BDP(AI70,"MATURITY"),"DD/MM/YYYY")="#N/A Field Not Applicable"),"Perp",_xll.BDP(AI70,"DS252"))</f>
        <v>6.9349760438056123</v>
      </c>
      <c r="AT70" s="14" t="str">
        <f>(IF(_xll.BDP($AI70&amp;" ISIN","DT247")="Y","Yes","No"))</f>
        <v>No</v>
      </c>
      <c r="AU70" s="14" t="str">
        <f>PROPER(IF(OR(_xll.BDP($AI70,"CPN_TYP")="#n/a N/A",_xll.BDP($AI70,"CPN_TYP")= "#N/A FIELD NOT APPLICABLE"), " ", _xll.BDP($AI70,"CPN_TYP")))</f>
        <v>Fixed</v>
      </c>
      <c r="BG70" s="14" t="str">
        <f t="shared" si="21"/>
        <v>USY44680RW11</v>
      </c>
      <c r="BH70" s="18">
        <v>44454</v>
      </c>
    </row>
    <row r="71" spans="1:60" s="20" customFormat="1" ht="14.45" hidden="1" customHeight="1" x14ac:dyDescent="0.25">
      <c r="A71" s="47" t="s">
        <v>125</v>
      </c>
      <c r="B71" s="47" t="s">
        <v>159</v>
      </c>
      <c r="C71" s="47" t="s">
        <v>291</v>
      </c>
      <c r="D71" s="47" t="s">
        <v>292</v>
      </c>
      <c r="E71" s="4" t="str">
        <f>_xll.BDP(AI71,"ds520")</f>
        <v>National Bank of Ras Al-Khaimah PSC/The</v>
      </c>
      <c r="F71" s="4" t="str">
        <f>_xll.BDP(AI71,"crncy")</f>
        <v>USD</v>
      </c>
      <c r="G71" s="5" t="s">
        <v>104</v>
      </c>
      <c r="H71" s="4" t="str">
        <f>IF(_xll.BDP(AI71,"RTG_MOODY")="#N/A N/A","N/A",_xll.BDP(AI71,"RTG_MOODY"))&amp;","&amp;IF(_xll.BDP(AI71,"RTG_FITCH")="#N/A N/A","N/A",_xll.BDP(AI71,"RTG_FITCH"))&amp;","&amp;IF(_xll.BDP(AI71,"RTG_SP")="#N/A N/A","N/A",_xll.BDP(AI71,"RTG_SP"))</f>
        <v>N/A,BBB-,N/A</v>
      </c>
      <c r="I71" s="6">
        <f>_xll.BDP(AI71,"cpn")/100</f>
        <v>5.8731999999999999E-2</v>
      </c>
      <c r="J71" s="6">
        <f ca="1">_xll.BDP($G71&amp;" isin","YAS_BOND_YLD", "YAS_YLD_FLAG=15", "user_local_trade_date",AN71,"Yas_bond_px",$Q71)/100</f>
        <v>5.7851980000000004E-2</v>
      </c>
      <c r="K71" s="4" t="str">
        <f>_xll.BDP(AI71,"PAYMENT_RANK")</f>
        <v>Subordinated</v>
      </c>
      <c r="L71" s="4" t="str">
        <f>IF((TEXT(_xll.BDP(AI71,"MATURITY"),"DD/MM/YYYY")="#N/A Field Not Applicable"),"Perp",TEXT(_xll.BDP(AI71,"MATURITY"),"DD/MM/YYYY"))</f>
        <v>10/12/2034</v>
      </c>
      <c r="M71" s="7">
        <f>(IF(_xll.BDP($AI71&amp;" ISIN","DU003")="#n/a n/a"," ",_xll.BDP($AI71&amp;" ISIN","DU003")))</f>
        <v>4.0726440504578907</v>
      </c>
      <c r="N71" s="4" t="str">
        <f>IF(_xll.BDP(AI71,"CALLABLE")="Y",_xll.BDP(AI71,"NXT_CALL_DT")," ")</f>
        <v>10/09/2029</v>
      </c>
      <c r="O71" s="8">
        <v>400000</v>
      </c>
      <c r="P71" s="5">
        <v>100.2</v>
      </c>
      <c r="Q71" s="9">
        <f>_xll.BDP(AI71,"px_bid")</f>
        <v>100.32599999999999</v>
      </c>
      <c r="R71" s="10">
        <f>IF(F71="USD",AG71,(((_xll.BDP(F71&amp;"USD CURNCY","PX_LAST")))*AG71))</f>
        <v>400800</v>
      </c>
      <c r="S71" s="10">
        <f>IF(F71="USD",AH71,(((_xll.BDP(F71&amp;"USD CURNCY","PX_LAST")))*AH71))+AP71</f>
        <v>404632.14666666667</v>
      </c>
      <c r="T71" s="11">
        <f t="shared" si="13"/>
        <v>503.99999999996226</v>
      </c>
      <c r="U71" s="12">
        <f t="shared" si="14"/>
        <v>1.2574850299400255E-3</v>
      </c>
      <c r="V71" s="12" cm="1">
        <f t="array" ref="V71">IFERROR(_xll.BDP($G71&amp;" ISIN","CHG_PCT_1D")/100,"")</f>
        <v>-9.3525679848294521E-4</v>
      </c>
      <c r="W71" s="12" cm="1">
        <f t="array" ref="W71">IFERROR(_xll.BDP($G71&amp;" ISIN","CHG_PCT_5D")/100,"")</f>
        <v>1.8598168060534168E-3</v>
      </c>
      <c r="X71" s="12" cm="1">
        <f t="array" ref="X71">_xll.BDP($G71&amp;" ISIN","CHG_PCT_1M")/100</f>
        <v>-8.6085777974147801E-4</v>
      </c>
      <c r="Y71" s="12" t="e" cm="1">
        <f t="array" ref="Y71">_xll.BDP($G71&amp;" ISIN","CHG_PCT_3M")/100</f>
        <v>#VALUE!</v>
      </c>
      <c r="Z71" s="12" t="e" cm="1">
        <f t="array" ref="Z71">_xll.BDP($G71&amp;" ISIN","CHG_PCT_6M")/100</f>
        <v>#VALUE!</v>
      </c>
      <c r="AA71" s="12" t="e" cm="1">
        <f t="array" ref="AA71">_xll.BDP($G71&amp;" ISIN","CHG_PCT_YTD")/100</f>
        <v>#VALUE!</v>
      </c>
      <c r="AB71" s="12" t="e">
        <f t="shared" si="22"/>
        <v>#VALUE!</v>
      </c>
      <c r="AC71" s="13">
        <f t="shared" ca="1" si="15"/>
        <v>15643.804444444408</v>
      </c>
      <c r="AD71" s="4" t="str">
        <f>_xll.BDP(AI71,"DS199")</f>
        <v>Financial</v>
      </c>
      <c r="AE71" s="9">
        <f>_xll.BDP(AI71,"px_ask")</f>
        <v>101.104</v>
      </c>
      <c r="AF71" s="13">
        <f>IF(F71="USD",O71,(((_xll.BDP(F71&amp;"USD CURNCY","PX_LAST")))*O71))</f>
        <v>400000</v>
      </c>
      <c r="AG71" s="10">
        <f t="shared" si="16"/>
        <v>400800</v>
      </c>
      <c r="AH71" s="10">
        <f t="shared" si="17"/>
        <v>401304</v>
      </c>
      <c r="AI71" s="4" t="str">
        <f t="shared" si="18"/>
        <v>XS2630917107 ISIN</v>
      </c>
      <c r="AJ71" s="4" t="e" cm="1">
        <f t="array" ref="AJ71">VLOOKUP(IF(NOT(_xll.BDP($G71&amp;" CORP",#REF!)="#N/A N/A"),(_xll.BDP($G71&amp;" CORP",#REF!)),"-"), '[1]Country Codes'!$A$2:$B$253,2,0)</f>
        <v>#REF!</v>
      </c>
      <c r="AK71" s="4" t="str" cm="1">
        <f t="array" ref="AK71">IF(OR(_xll.BDP($AI71,"EX028")= "#N/A N/A", _xll.BDP($AI71,"EX028")="#N/A FIELD NOT APPLICABLE"), " ", _xll.BDP($AI71,"EX028"))</f>
        <v>FixedIncome</v>
      </c>
      <c r="AL71" s="14" t="str">
        <f>(IF(_xll.BDP($AI71&amp;" ISIN","DZ282")="Y","Single line Bonds Cocos","Single line Bonds ex Cocos"))</f>
        <v>Single line Bonds ex Cocos</v>
      </c>
      <c r="AM71" s="7">
        <f>(IF(_xll.BDP($G71&amp;" ISIN","SP153")="#n/a n/a"," ",_xll.BDP($G71&amp;" ISIN","SP153")))</f>
        <v>221.18281774107734</v>
      </c>
      <c r="AN71" s="15">
        <f t="shared" ca="1" si="19"/>
        <v>45777</v>
      </c>
      <c r="AO71" s="10">
        <f>(((_xll.BDP(AI71,"DS032"))/360)*I71)*O71</f>
        <v>3328.146666666667</v>
      </c>
      <c r="AP71" s="10">
        <f>IF(F71="USD",AO71,(((_xll.BDP(F71&amp;"USD CURNCY","PX_LAST")))*AO71))</f>
        <v>3328.146666666667</v>
      </c>
      <c r="AQ71" s="12" t="e">
        <f>S71/#REF!</f>
        <v>#REF!</v>
      </c>
      <c r="AR71" s="10">
        <f t="shared" si="20"/>
        <v>401304</v>
      </c>
      <c r="AS71" s="9">
        <f>IF((TEXT(_xll.BDP(AI71,"MATURITY"),"DD/MM/YYYY")="#N/A Field Not Applicable"),"Perp",_xll.BDP(AI71,"DS252"))</f>
        <v>9.6153319644079396</v>
      </c>
      <c r="AT71" s="14" t="str">
        <f>(IF(_xll.BDP($AI71&amp;" ISIN","DT247")="Y","Yes","No"))</f>
        <v>Yes</v>
      </c>
      <c r="AU71" s="14" t="str">
        <f>PROPER(IF(OR(_xll.BDP($AI71,"CPN_TYP")="#n/a N/A",_xll.BDP($AI71,"CPN_TYP")= "#N/A FIELD NOT APPLICABLE"), " ", _xll.BDP($AI71,"CPN_TYP")))</f>
        <v>Variable</v>
      </c>
      <c r="BG71" s="14" t="str">
        <f t="shared" si="21"/>
        <v>XS2630917107</v>
      </c>
      <c r="BH71" s="18">
        <v>45545</v>
      </c>
    </row>
    <row r="72" spans="1:60" s="20" customFormat="1" ht="14.45" hidden="1" customHeight="1" x14ac:dyDescent="0.25">
      <c r="A72" s="47" t="s">
        <v>125</v>
      </c>
      <c r="B72" s="47" t="s">
        <v>159</v>
      </c>
      <c r="C72" s="47" t="s">
        <v>291</v>
      </c>
      <c r="D72" s="47" t="s">
        <v>292</v>
      </c>
      <c r="E72" s="4" t="str">
        <f>_xll.BDP(AI72,"ds520")</f>
        <v>Intesa Sanpaolo SpA</v>
      </c>
      <c r="F72" s="4" t="str">
        <f>_xll.BDP(AI72,"crncy")</f>
        <v>USD</v>
      </c>
      <c r="G72" s="5" t="s">
        <v>302</v>
      </c>
      <c r="H72" s="4" t="str">
        <f>IF(_xll.BDP(AI72,"RTG_MOODY")="#N/A N/A","N/A",_xll.BDP(AI72,"RTG_MOODY"))&amp;","&amp;IF(_xll.BDP(AI72,"RTG_FITCH")="#N/A N/A","N/A",_xll.BDP(AI72,"RTG_FITCH"))&amp;","&amp;IF(_xll.BDP(AI72,"RTG_SP")="#N/A N/A","N/A",_xll.BDP(AI72,"RTG_SP"))</f>
        <v>Baa3,BB+,BBB-</v>
      </c>
      <c r="I72" s="6">
        <f>_xll.BDP(AI72,"cpn")/100</f>
        <v>4.1980000000000003E-2</v>
      </c>
      <c r="J72" s="6">
        <f ca="1">_xll.BDP($G72&amp;" isin","YAS_BOND_YLD", "YAS_YLD_FLAG=15", "user_local_trade_date",AN72,"Yas_bond_px",$Q72)/100</f>
        <v>6.2176960000000003E-2</v>
      </c>
      <c r="K72" s="4" t="str">
        <f>_xll.BDP(AI72,"PAYMENT_RANK")</f>
        <v>Subordinated</v>
      </c>
      <c r="L72" s="4" t="str">
        <f>IF((TEXT(_xll.BDP(AI72,"MATURITY"),"DD/MM/YYYY")="#N/A Field Not Applicable"),"Perp",TEXT(_xll.BDP(AI72,"MATURITY"),"DD/MM/YYYY"))</f>
        <v>01/06/2032</v>
      </c>
      <c r="M72" s="7">
        <f>(IF(_xll.BDP($AI72&amp;" ISIN","DU003")="#n/a n/a"," ",_xll.BDP($AI72&amp;" ISIN","DU003")))</f>
        <v>5.2894635613903151</v>
      </c>
      <c r="N72" s="4" t="str">
        <f>IF(_xll.BDP(AI72,"CALLABLE")="Y",_xll.BDP(AI72,"NXT_CALL_DT")," ")</f>
        <v>01/06/2031</v>
      </c>
      <c r="O72" s="8">
        <v>500000</v>
      </c>
      <c r="P72" s="5">
        <v>83.152000000000001</v>
      </c>
      <c r="Q72" s="9">
        <f>_xll.BDP(AI72,"px_bid")</f>
        <v>89.894000000000005</v>
      </c>
      <c r="R72" s="10">
        <f>IF(F72="USD",AG72,(((_xll.BDP(F72&amp;"USD CURNCY","PX_LAST")))*AG72))</f>
        <v>415760</v>
      </c>
      <c r="S72" s="10">
        <f>IF(F72="USD",AH72,(((_xll.BDP(F72&amp;"USD CURNCY","PX_LAST")))*AH72))+AP72</f>
        <v>458157.52777777775</v>
      </c>
      <c r="T72" s="11">
        <f t="shared" si="13"/>
        <v>33710.000000000022</v>
      </c>
      <c r="U72" s="12">
        <f t="shared" si="14"/>
        <v>8.1080431017894986E-2</v>
      </c>
      <c r="V72" s="12" cm="1">
        <f t="array" ref="V72">IFERROR(_xll.BDP($G72&amp;" ISIN","CHG_PCT_1D")/100,"")</f>
        <v>-1.2100455303762868E-3</v>
      </c>
      <c r="W72" s="12" cm="1">
        <f t="array" ref="W72">IFERROR(_xll.BDP($G72&amp;" ISIN","CHG_PCT_5D")/100,"")</f>
        <v>1.3140014671545734E-2</v>
      </c>
      <c r="X72" s="12" cm="1">
        <f t="array" ref="X72">_xll.BDP($G72&amp;" ISIN","CHG_PCT_1M")/100</f>
        <v>1.1839178907064756E-3</v>
      </c>
      <c r="Y72" s="12" cm="1">
        <f t="array" ref="Y72">_xll.BDP($G72&amp;" ISIN","CHG_PCT_3M")/100</f>
        <v>1.4252067830892329E-2</v>
      </c>
      <c r="Z72" s="12" cm="1">
        <f t="array" ref="Z72">_xll.BDP($G72&amp;" ISIN","CHG_PCT_6M")/100</f>
        <v>2.087375530383305E-2</v>
      </c>
      <c r="AA72" s="12" cm="1">
        <f t="array" ref="AA72">_xll.BDP($G72&amp;" ISIN","CHG_PCT_YTD")/100</f>
        <v>3.3102393872340458E-2</v>
      </c>
      <c r="AB72" s="12" t="e">
        <f t="shared" si="22"/>
        <v>#VALUE!</v>
      </c>
      <c r="AC72" s="13">
        <f t="shared" ca="1" si="15"/>
        <v>81345.638888888905</v>
      </c>
      <c r="AD72" s="4" t="str">
        <f>_xll.BDP(AI72,"DS199")</f>
        <v>Financial</v>
      </c>
      <c r="AE72" s="9">
        <f>_xll.BDP(AI72,"px_ask")</f>
        <v>90.176000000000002</v>
      </c>
      <c r="AF72" s="13">
        <f>IF(F72="USD",O72,(((_xll.BDP(F72&amp;"USD CURNCY","PX_LAST")))*O72))</f>
        <v>500000</v>
      </c>
      <c r="AG72" s="10">
        <f t="shared" si="16"/>
        <v>415760</v>
      </c>
      <c r="AH72" s="10">
        <f t="shared" si="17"/>
        <v>449470</v>
      </c>
      <c r="AI72" s="4" t="str">
        <f t="shared" si="18"/>
        <v>US46115HBQ92 ISIN</v>
      </c>
      <c r="AJ72" s="4" t="e" cm="1">
        <f t="array" ref="AJ72">VLOOKUP(IF(NOT(_xll.BDP($G72&amp;" CORP",#REF!)="#N/A N/A"),(_xll.BDP($G72&amp;" CORP",#REF!)),"-"), '[1]Country Codes'!$A$2:$B$253,2,0)</f>
        <v>#REF!</v>
      </c>
      <c r="AK72" s="4" t="str" cm="1">
        <f t="array" ref="AK72">IF(OR(_xll.BDP($AI72,"EX028")= "#N/A N/A", _xll.BDP($AI72,"EX028")="#N/A FIELD NOT APPLICABLE"), " ", _xll.BDP($AI72,"EX028"))</f>
        <v>FixedIncome</v>
      </c>
      <c r="AL72" s="14" t="str">
        <f>(IF(_xll.BDP($AI72&amp;" ISIN","DZ282")="Y","Single line Bonds Cocos","Single line Bonds ex Cocos"))</f>
        <v>Single line Bonds ex Cocos</v>
      </c>
      <c r="AM72" s="7">
        <f>(IF(_xll.BDP($G72&amp;" ISIN","SP153")="#n/a n/a"," ",_xll.BDP($G72&amp;" ISIN","SP153")))</f>
        <v>263.92382394146279</v>
      </c>
      <c r="AN72" s="15">
        <f t="shared" ca="1" si="19"/>
        <v>45777</v>
      </c>
      <c r="AO72" s="10">
        <f>(((_xll.BDP(AI72,"DS032"))/360)*I72)*O72</f>
        <v>8687.5277777777792</v>
      </c>
      <c r="AP72" s="10">
        <f>IF(F72="USD",AO72,(((_xll.BDP(F72&amp;"USD CURNCY","PX_LAST")))*AO72))</f>
        <v>8687.5277777777792</v>
      </c>
      <c r="AQ72" s="12">
        <f t="shared" ref="AQ72:AQ80" si="23">S72/$S$163</f>
        <v>0.9515213453328718</v>
      </c>
      <c r="AR72" s="10">
        <f t="shared" si="20"/>
        <v>449470</v>
      </c>
      <c r="AS72" s="9">
        <f>IF((TEXT(_xll.BDP(AI72,"MATURITY"),"DD/MM/YYYY")="#N/A Field Not Applicable"),"Perp",_xll.BDP(AI72,"DS252"))</f>
        <v>7.0910335386721428</v>
      </c>
      <c r="AT72" s="14" t="str">
        <f>(IF(_xll.BDP($AI72&amp;" ISIN","DT247")="Y","Yes","No"))</f>
        <v>No</v>
      </c>
      <c r="AU72" s="14" t="str">
        <f>PROPER(IF(OR(_xll.BDP($AI72,"CPN_TYP")="#n/a N/A",_xll.BDP($AI72,"CPN_TYP")= "#N/A FIELD NOT APPLICABLE"), " ", _xll.BDP($AI72,"CPN_TYP")))</f>
        <v>Variable</v>
      </c>
      <c r="BG72" s="14" t="str">
        <f t="shared" si="21"/>
        <v>US46115HBQ92</v>
      </c>
      <c r="BH72" s="18">
        <v>44960</v>
      </c>
    </row>
    <row r="73" spans="1:60" s="20" customFormat="1" ht="14.45" hidden="1" customHeight="1" x14ac:dyDescent="0.25">
      <c r="A73" s="47" t="s">
        <v>125</v>
      </c>
      <c r="B73" s="47" t="s">
        <v>159</v>
      </c>
      <c r="C73" s="47" t="s">
        <v>291</v>
      </c>
      <c r="D73" s="47" t="s">
        <v>292</v>
      </c>
      <c r="E73" s="4" t="str">
        <f>_xll.BDP(AI73,"ds520")</f>
        <v>Deutsche Bank AG/New York NY</v>
      </c>
      <c r="F73" s="4" t="str">
        <f>_xll.BDP(AI73,"crncy")</f>
        <v>USD</v>
      </c>
      <c r="G73" s="5" t="s">
        <v>303</v>
      </c>
      <c r="H73" s="4" t="str">
        <f>IF(_xll.BDP(AI73,"RTG_MOODY")="#N/A N/A","N/A",_xll.BDP(AI73,"RTG_MOODY"))&amp;","&amp;IF(_xll.BDP(AI73,"RTG_FITCH")="#N/A N/A","N/A",_xll.BDP(AI73,"RTG_FITCH"))&amp;","&amp;IF(_xll.BDP(AI73,"RTG_SP")="#N/A N/A","N/A",_xll.BDP(AI73,"RTG_SP"))</f>
        <v>Baa3,BBB,BBB-</v>
      </c>
      <c r="I73" s="6">
        <f>_xll.BDP(AI73,"cpn")/100</f>
        <v>4.8750000000000002E-2</v>
      </c>
      <c r="J73" s="6">
        <f ca="1">_xll.BDP($G73&amp;" isin","YAS_BOND_YLD", "YAS_YLD_FLAG=15", "user_local_trade_date",AN73,"Yas_bond_px",$Q73)/100</f>
        <v>5.6945440000000007E-2</v>
      </c>
      <c r="K73" s="4" t="str">
        <f>_xll.BDP(AI73,"PAYMENT_RANK")</f>
        <v>Subordinated</v>
      </c>
      <c r="L73" s="4" t="str">
        <f>IF((TEXT(_xll.BDP(AI73,"MATURITY"),"DD/MM/YYYY")="#N/A Field Not Applicable"),"Perp",TEXT(_xll.BDP(AI73,"MATURITY"),"DD/MM/YYYY"))</f>
        <v>01/12/2032</v>
      </c>
      <c r="M73" s="7">
        <f>(IF(_xll.BDP($AI73&amp;" ISIN","DU003")="#n/a n/a"," ",_xll.BDP($AI73&amp;" ISIN","DU003")))</f>
        <v>2.4109742286549127</v>
      </c>
      <c r="N73" s="4" t="str">
        <f>IF(_xll.BDP(AI73,"CALLABLE")="Y",_xll.BDP(AI73,"NXT_CALL_DT")," ")</f>
        <v>01/12/2027</v>
      </c>
      <c r="O73" s="8">
        <v>500000</v>
      </c>
      <c r="P73" s="5">
        <v>89.447999999999993</v>
      </c>
      <c r="Q73" s="9">
        <f>_xll.BDP(AI73,"px_bid")</f>
        <v>98.052000000000007</v>
      </c>
      <c r="R73" s="10">
        <f>IF(F73="USD",AG73,(((_xll.BDP(F73&amp;"USD CURNCY","PX_LAST")))*AG73))</f>
        <v>447240</v>
      </c>
      <c r="S73" s="10">
        <f>IF(F73="USD",AH73,(((_xll.BDP(F73&amp;"USD CURNCY","PX_LAST")))*AH73))+AP73</f>
        <v>500348.54166666669</v>
      </c>
      <c r="T73" s="11">
        <f t="shared" si="13"/>
        <v>43020.000000000065</v>
      </c>
      <c r="U73" s="12">
        <f t="shared" si="14"/>
        <v>9.6189965119399132E-2</v>
      </c>
      <c r="V73" s="12" cm="1">
        <f t="array" ref="V73">IFERROR(_xll.BDP($G73&amp;" ISIN","CHG_PCT_1D")/100,"")</f>
        <v>-3.0996476098941729E-4</v>
      </c>
      <c r="W73" s="12" cm="1">
        <f t="array" ref="W73">IFERROR(_xll.BDP($G73&amp;" ISIN","CHG_PCT_5D")/100,"")</f>
        <v>8.8087523408013606E-3</v>
      </c>
      <c r="X73" s="12" cm="1">
        <f t="array" ref="X73">_xll.BDP($G73&amp;" ISIN","CHG_PCT_1M")/100</f>
        <v>-8.8435436527688999E-5</v>
      </c>
      <c r="Y73" s="12" cm="1">
        <f t="array" ref="Y73">_xll.BDP($G73&amp;" ISIN","CHG_PCT_3M")/100</f>
        <v>9.2049235106487336E-3</v>
      </c>
      <c r="Z73" s="12" cm="1">
        <f t="array" ref="Z73">_xll.BDP($G73&amp;" ISIN","CHG_PCT_6M")/100</f>
        <v>6.8581695974282006E-3</v>
      </c>
      <c r="AA73" s="12" cm="1">
        <f t="array" ref="AA73">_xll.BDP($G73&amp;" ISIN","CHG_PCT_YTD")/100</f>
        <v>1.1187538766199358E-2</v>
      </c>
      <c r="AB73" s="12" t="e">
        <f t="shared" si="22"/>
        <v>#VALUE!</v>
      </c>
      <c r="AC73" s="13">
        <f t="shared" ca="1" si="15"/>
        <v>99421.041666666744</v>
      </c>
      <c r="AD73" s="4" t="str">
        <f>_xll.BDP(AI73,"DS199")</f>
        <v>Financial</v>
      </c>
      <c r="AE73" s="9">
        <f>_xll.BDP(AI73,"px_ask")</f>
        <v>98.207999999999998</v>
      </c>
      <c r="AF73" s="13">
        <f>IF(F73="USD",O73,(((_xll.BDP(F73&amp;"USD CURNCY","PX_LAST")))*O73))</f>
        <v>500000</v>
      </c>
      <c r="AG73" s="10">
        <f t="shared" si="16"/>
        <v>447240</v>
      </c>
      <c r="AH73" s="10">
        <f t="shared" si="17"/>
        <v>490260</v>
      </c>
      <c r="AI73" s="4" t="str">
        <f t="shared" si="18"/>
        <v>US251526BN89 ISIN</v>
      </c>
      <c r="AJ73" s="4" t="e" cm="1">
        <f t="array" ref="AJ73">VLOOKUP(IF(NOT(_xll.BDP($G73&amp;" CORP",#REF!)="#N/A N/A"),(_xll.BDP($G73&amp;" CORP",#REF!)),"-"), '[1]Country Codes'!$A$2:$B$253,2,0)</f>
        <v>#REF!</v>
      </c>
      <c r="AK73" s="4" t="str" cm="1">
        <f t="array" ref="AK73">IF(OR(_xll.BDP($AI73,"EX028")= "#N/A N/A", _xll.BDP($AI73,"EX028")="#N/A FIELD NOT APPLICABLE"), " ", _xll.BDP($AI73,"EX028"))</f>
        <v>FixedIncome</v>
      </c>
      <c r="AL73" s="14" t="str">
        <f>(IF(_xll.BDP($AI73&amp;" ISIN","DZ282")="Y","Single line Bonds Cocos","Single line Bonds ex Cocos"))</f>
        <v>Single line Bonds ex Cocos</v>
      </c>
      <c r="AM73" s="7">
        <f>(IF(_xll.BDP($G73&amp;" ISIN","SP153")="#n/a n/a"," ",_xll.BDP($G73&amp;" ISIN","SP153")))</f>
        <v>220.54572397045249</v>
      </c>
      <c r="AN73" s="15">
        <f t="shared" ca="1" si="19"/>
        <v>45777</v>
      </c>
      <c r="AO73" s="10">
        <f>(((_xll.BDP(AI73,"DS032"))/360)*I73)*O73</f>
        <v>10088.541666666666</v>
      </c>
      <c r="AP73" s="10">
        <f>IF(F73="USD",AO73,(((_xll.BDP(F73&amp;"USD CURNCY","PX_LAST")))*AO73))</f>
        <v>10088.541666666666</v>
      </c>
      <c r="AQ73" s="12">
        <f t="shared" si="23"/>
        <v>1.0391454655590171</v>
      </c>
      <c r="AR73" s="10">
        <f t="shared" si="20"/>
        <v>490260</v>
      </c>
      <c r="AS73" s="9">
        <f>IF((TEXT(_xll.BDP(AI73,"MATURITY"),"DD/MM/YYYY")="#N/A Field Not Applicable"),"Perp",_xll.BDP(AI73,"DS252"))</f>
        <v>7.5920602327173166</v>
      </c>
      <c r="AT73" s="14" t="str">
        <f>(IF(_xll.BDP($AI73&amp;" ISIN","DT247")="Y","Yes","No"))</f>
        <v>Yes</v>
      </c>
      <c r="AU73" s="14" t="str">
        <f>PROPER(IF(OR(_xll.BDP($AI73,"CPN_TYP")="#n/a N/A",_xll.BDP($AI73,"CPN_TYP")= "#N/A FIELD NOT APPLICABLE"), " ", _xll.BDP($AI73,"CPN_TYP")))</f>
        <v>Variable</v>
      </c>
      <c r="BG73" s="14" t="str">
        <f t="shared" si="21"/>
        <v>US251526BN89</v>
      </c>
      <c r="BH73" s="18">
        <v>44944</v>
      </c>
    </row>
    <row r="74" spans="1:60" s="20" customFormat="1" ht="14.45" hidden="1" customHeight="1" x14ac:dyDescent="0.25">
      <c r="A74" s="47" t="s">
        <v>125</v>
      </c>
      <c r="B74" s="47" t="s">
        <v>159</v>
      </c>
      <c r="C74" s="47" t="s">
        <v>291</v>
      </c>
      <c r="D74" s="47" t="s">
        <v>292</v>
      </c>
      <c r="E74" s="4" t="str">
        <f>_xll.BDP(AI74,"ds520")</f>
        <v>Mashreqbank PSC</v>
      </c>
      <c r="F74" s="4" t="str">
        <f>_xll.BDP(AI74,"crncy")</f>
        <v>USD</v>
      </c>
      <c r="G74" s="5" t="s">
        <v>304</v>
      </c>
      <c r="H74" s="4" t="str">
        <f>IF(_xll.BDP(AI74,"RTG_MOODY")="#N/A N/A","N/A",_xll.BDP(AI74,"RTG_MOODY"))&amp;","&amp;IF(_xll.BDP(AI74,"RTG_FITCH")="#N/A N/A","N/A",_xll.BDP(AI74,"RTG_FITCH"))&amp;","&amp;IF(_xll.BDP(AI74,"RTG_SP")="#N/A N/A","N/A",_xll.BDP(AI74,"RTG_SP"))</f>
        <v>N/A,BBB+,N/A</v>
      </c>
      <c r="I74" s="6">
        <f>_xll.BDP(AI74,"cpn")/100</f>
        <v>7.8750000000000001E-2</v>
      </c>
      <c r="J74" s="6">
        <f ca="1">_xll.BDP($G74&amp;" isin","YAS_BOND_YLD", "YAS_YLD_FLAG=15", "user_local_trade_date",AN74,"Yas_bond_px",$Q74)/100</f>
        <v>5.6096820000000006E-2</v>
      </c>
      <c r="K74" s="4" t="str">
        <f>_xll.BDP(AI74,"PAYMENT_RANK")</f>
        <v>Subordinated</v>
      </c>
      <c r="L74" s="4" t="str">
        <f>IF((TEXT(_xll.BDP(AI74,"MATURITY"),"DD/MM/YYYY")="#N/A Field Not Applicable"),"Perp",TEXT(_xll.BDP(AI74,"MATURITY"),"DD/MM/YYYY"))</f>
        <v>24/02/2033</v>
      </c>
      <c r="M74" s="7">
        <f>(IF(_xll.BDP($AI74&amp;" ISIN","DU003")="#n/a n/a"," ",_xll.BDP($AI74&amp;" ISIN","DU003")))</f>
        <v>2.3450158803633592</v>
      </c>
      <c r="N74" s="4" t="str">
        <f>IF(_xll.BDP(AI74,"CALLABLE")="Y",_xll.BDP(AI74,"NXT_CALL_DT")," ")</f>
        <v>24/11/2027</v>
      </c>
      <c r="O74" s="8">
        <v>250000</v>
      </c>
      <c r="P74" s="5">
        <v>99.902000000000001</v>
      </c>
      <c r="Q74" s="9">
        <f>_xll.BDP(AI74,"px_bid")</f>
        <v>105.334</v>
      </c>
      <c r="R74" s="10">
        <f>IF(F74="USD",AG74,(((_xll.BDP(F74&amp;"USD CURNCY","PX_LAST")))*AG74))</f>
        <v>249755</v>
      </c>
      <c r="S74" s="10">
        <f>IF(F74="USD",AH74,(((_xll.BDP(F74&amp;"USD CURNCY","PX_LAST")))*AH74))+AP74</f>
        <v>266999.0625</v>
      </c>
      <c r="T74" s="11">
        <f t="shared" si="13"/>
        <v>13580.000000000005</v>
      </c>
      <c r="U74" s="12">
        <f t="shared" si="14"/>
        <v>5.4373285820103721E-2</v>
      </c>
      <c r="V74" s="12" cm="1">
        <f t="array" ref="V74">IFERROR(_xll.BDP($G74&amp;" ISIN","CHG_PCT_1D")/100,"")</f>
        <v>-3.5142060120387837E-4</v>
      </c>
      <c r="W74" s="12" cm="1">
        <f t="array" ref="W74">IFERROR(_xll.BDP($G74&amp;" ISIN","CHG_PCT_5D")/100,"")</f>
        <v>1.8968126332659014E-3</v>
      </c>
      <c r="X74" s="12" cm="1">
        <f t="array" ref="X74">_xll.BDP($G74&amp;" ISIN","CHG_PCT_1M")/100</f>
        <v>-5.0907664808850393E-3</v>
      </c>
      <c r="Y74" s="12" cm="1">
        <f t="array" ref="Y74">_xll.BDP($G74&amp;" ISIN","CHG_PCT_3M")/100</f>
        <v>5.0245825330353495E-4</v>
      </c>
      <c r="Z74" s="12" cm="1">
        <f t="array" ref="Z74">_xll.BDP($G74&amp;" ISIN","CHG_PCT_6M")/100</f>
        <v>-1.33486409217461E-2</v>
      </c>
      <c r="AA74" s="12" cm="1">
        <f t="array" ref="AA74">_xll.BDP($G74&amp;" ISIN","CHG_PCT_YTD")/100</f>
        <v>-7.8033627792757562E-3</v>
      </c>
      <c r="AB74" s="12" t="e">
        <f t="shared" si="22"/>
        <v>#VALUE!</v>
      </c>
      <c r="AC74" s="13">
        <f t="shared" ca="1" si="15"/>
        <v>87408.125</v>
      </c>
      <c r="AD74" s="4" t="str">
        <f>_xll.BDP(AI74,"DS199")</f>
        <v>Financial</v>
      </c>
      <c r="AE74" s="9">
        <f>_xll.BDP(AI74,"px_ask")</f>
        <v>105.809</v>
      </c>
      <c r="AF74" s="13">
        <f>IF(F74="USD",O74,(((_xll.BDP(F74&amp;"USD CURNCY","PX_LAST")))*O74))</f>
        <v>250000</v>
      </c>
      <c r="AG74" s="10">
        <f t="shared" si="16"/>
        <v>249755</v>
      </c>
      <c r="AH74" s="10">
        <f t="shared" si="17"/>
        <v>263335</v>
      </c>
      <c r="AI74" s="4" t="str">
        <f t="shared" si="18"/>
        <v>XS2548003503 ISIN</v>
      </c>
      <c r="AJ74" s="4" t="e" cm="1">
        <f t="array" ref="AJ74">VLOOKUP(IF(NOT(_xll.BDP($G74&amp;" CORP",#REF!)="#N/A N/A"),(_xll.BDP($G74&amp;" CORP",#REF!)),"-"), '[1]Country Codes'!$A$2:$B$253,2,0)</f>
        <v>#REF!</v>
      </c>
      <c r="AK74" s="4" t="str" cm="1">
        <f t="array" ref="AK74">IF(OR(_xll.BDP($AI74,"EX028")= "#N/A N/A", _xll.BDP($AI74,"EX028")="#N/A FIELD NOT APPLICABLE"), " ", _xll.BDP($AI74,"EX028"))</f>
        <v>FixedIncome</v>
      </c>
      <c r="AL74" s="14" t="str">
        <f>(IF(_xll.BDP($AI74&amp;" ISIN","DZ282")="Y","Single line Bonds Cocos","Single line Bonds ex Cocos"))</f>
        <v>Single line Bonds ex Cocos</v>
      </c>
      <c r="AM74" s="7">
        <f>(IF(_xll.BDP($G74&amp;" ISIN","SP153")="#n/a n/a"," ",_xll.BDP($G74&amp;" ISIN","SP153")))</f>
        <v>204.56937400367428</v>
      </c>
      <c r="AN74" s="15">
        <f t="shared" ca="1" si="19"/>
        <v>45777</v>
      </c>
      <c r="AO74" s="10">
        <f>(((_xll.BDP(AI74,"DS032"))/360)*I74)*O74</f>
        <v>3664.0625</v>
      </c>
      <c r="AP74" s="10">
        <f>IF(F74="USD",AO74,(((_xll.BDP(F74&amp;"USD CURNCY","PX_LAST")))*AO74))</f>
        <v>3664.0625</v>
      </c>
      <c r="AQ74" s="12">
        <f t="shared" si="23"/>
        <v>0.55451518691588786</v>
      </c>
      <c r="AR74" s="10">
        <f t="shared" si="20"/>
        <v>263335</v>
      </c>
      <c r="AS74" s="9">
        <f>IF((TEXT(_xll.BDP(AI74,"MATURITY"),"DD/MM/YYYY")="#N/A Field Not Applicable"),"Perp",_xll.BDP(AI74,"DS252"))</f>
        <v>7.8247775496235459</v>
      </c>
      <c r="AT74" s="14" t="str">
        <f>(IF(_xll.BDP($AI74&amp;" ISIN","DT247")="Y","Yes","No"))</f>
        <v>Yes</v>
      </c>
      <c r="AU74" s="14" t="str">
        <f>PROPER(IF(OR(_xll.BDP($AI74,"CPN_TYP")="#n/a N/A",_xll.BDP($AI74,"CPN_TYP")= "#N/A FIELD NOT APPLICABLE"), " ", _xll.BDP($AI74,"CPN_TYP")))</f>
        <v>Variable</v>
      </c>
      <c r="BG74" s="14" t="str">
        <f t="shared" si="21"/>
        <v>XS2548003503</v>
      </c>
      <c r="BH74" s="18">
        <v>44427</v>
      </c>
    </row>
    <row r="75" spans="1:60" s="20" customFormat="1" ht="14.45" hidden="1" customHeight="1" x14ac:dyDescent="0.25">
      <c r="A75" s="47" t="s">
        <v>125</v>
      </c>
      <c r="B75" s="47" t="s">
        <v>159</v>
      </c>
      <c r="C75" s="47" t="s">
        <v>291</v>
      </c>
      <c r="D75" s="47" t="s">
        <v>292</v>
      </c>
      <c r="E75" s="4" t="str">
        <f>_xll.BDP(AI75,"ds520")</f>
        <v>Abu Dhabi Commercial Bank PJSC</v>
      </c>
      <c r="F75" s="4" t="str">
        <f>_xll.BDP(AI75,"crncy")</f>
        <v>USD</v>
      </c>
      <c r="G75" s="5" t="s">
        <v>168</v>
      </c>
      <c r="H75" s="4" t="str">
        <f>IF(_xll.BDP(AI75,"RTG_MOODY")="#N/A N/A","N/A",_xll.BDP(AI75,"RTG_MOODY"))&amp;","&amp;IF(_xll.BDP(AI75,"RTG_FITCH")="#N/A N/A","N/A",_xll.BDP(AI75,"RTG_FITCH"))&amp;","&amp;IF(_xll.BDP(AI75,"RTG_SP")="#N/A N/A","N/A",_xll.BDP(AI75,"RTG_SP"))</f>
        <v>N/A,N/A,N/A</v>
      </c>
      <c r="I75" s="6">
        <f>_xll.BDP(AI75,"cpn")/100</f>
        <v>0.08</v>
      </c>
      <c r="J75" s="6">
        <f ca="1">_xll.BDP($G75&amp;" isin","YAS_BOND_YLD", "YAS_YLD_FLAG=15", "user_local_trade_date",AN75,"Yas_bond_px",$Q75)/100</f>
        <v>6.0721319999999995E-2</v>
      </c>
      <c r="K75" s="4" t="str">
        <f>_xll.BDP(AI75,"PAYMENT_RANK")</f>
        <v>Jr Subordinated</v>
      </c>
      <c r="L75" s="4" t="str">
        <f>IF((TEXT(_xll.BDP(AI75,"MATURITY"),"DD/MM/YYYY")="#N/A Field Not Applicable"),"Perp",TEXT(_xll.BDP(AI75,"MATURITY"),"DD/MM/YYYY"))</f>
        <v>Perp</v>
      </c>
      <c r="M75" s="7">
        <f>(IF(_xll.BDP($AI75&amp;" ISIN","DU003")="#n/a n/a"," ",_xll.BDP($AI75&amp;" ISIN","DU003")))</f>
        <v>3.0930509116248142</v>
      </c>
      <c r="N75" s="4" t="str">
        <f>IF(_xll.BDP(AI75,"CALLABLE")="Y",_xll.BDP(AI75,"NXT_CALL_DT")," ")</f>
        <v>27/11/2028</v>
      </c>
      <c r="O75" s="8">
        <v>200000</v>
      </c>
      <c r="P75" s="5">
        <v>100.2</v>
      </c>
      <c r="Q75" s="9">
        <f>_xll.BDP(AI75,"px_bid")</f>
        <v>106.09699999999999</v>
      </c>
      <c r="R75" s="10">
        <f>IF(F75="USD",AG75,(((_xll.BDP(F75&amp;"USD CURNCY","PX_LAST")))*AG75))</f>
        <v>200400</v>
      </c>
      <c r="S75" s="10">
        <f>IF(F75="USD",AH75,(((_xll.BDP(F75&amp;"USD CURNCY","PX_LAST")))*AH75))+AP75</f>
        <v>219038.44444444444</v>
      </c>
      <c r="T75" s="11">
        <f t="shared" si="13"/>
        <v>11793.999999999982</v>
      </c>
      <c r="U75" s="12">
        <f t="shared" si="14"/>
        <v>5.8852295409181549E-2</v>
      </c>
      <c r="V75" s="12" cm="1">
        <f t="array" ref="V75">IFERROR(_xll.BDP($G75&amp;" ISIN","CHG_PCT_1D")/100,"")</f>
        <v>-9.3934640277209628E-5</v>
      </c>
      <c r="W75" s="12" cm="1">
        <f t="array" ref="W75">IFERROR(_xll.BDP($G75&amp;" ISIN","CHG_PCT_5D")/100,"")</f>
        <v>-4.1318045656437569E-4</v>
      </c>
      <c r="X75" s="12" cm="1">
        <f t="array" ref="X75">_xll.BDP($G75&amp;" ISIN","CHG_PCT_1M")/100</f>
        <v>-4.0512724550897522E-3</v>
      </c>
      <c r="Y75" s="12" cm="1">
        <f t="array" ref="Y75">_xll.BDP($G75&amp;" ISIN","CHG_PCT_3M")/100</f>
        <v>4.041201458592381E-4</v>
      </c>
      <c r="Z75" s="12" cm="1">
        <f t="array" ref="Z75">_xll.BDP($G75&amp;" ISIN","CHG_PCT_6M")/100</f>
        <v>-1.2037793287793261E-2</v>
      </c>
      <c r="AA75" s="12" cm="1">
        <f t="array" ref="AA75">_xll.BDP($G75&amp;" ISIN","CHG_PCT_YTD")/100</f>
        <v>-3.9953590209030497E-3</v>
      </c>
      <c r="AB75" s="12" t="e">
        <f t="shared" si="22"/>
        <v>#VALUE!</v>
      </c>
      <c r="AC75" s="13">
        <f t="shared" ca="1" si="15"/>
        <v>34905.111111111095</v>
      </c>
      <c r="AD75" s="4" t="str">
        <f>_xll.BDP(AI75,"DS199")</f>
        <v>Financial</v>
      </c>
      <c r="AE75" s="9">
        <f>_xll.BDP(AI75,"px_ask")</f>
        <v>106.79600000000001</v>
      </c>
      <c r="AF75" s="13">
        <f>IF(F75="USD",O75,(((_xll.BDP(F75&amp;"USD CURNCY","PX_LAST")))*O75))</f>
        <v>200000</v>
      </c>
      <c r="AG75" s="10">
        <f t="shared" si="16"/>
        <v>200400</v>
      </c>
      <c r="AH75" s="10">
        <f t="shared" si="17"/>
        <v>212194</v>
      </c>
      <c r="AI75" s="4" t="str">
        <f t="shared" si="18"/>
        <v>XS2725803162 ISIN</v>
      </c>
      <c r="AJ75" s="4" t="e" cm="1">
        <f t="array" ref="AJ75">VLOOKUP(IF(NOT(_xll.BDP($G75&amp;" CORP",#REF!)="#N/A N/A"),(_xll.BDP($G75&amp;" CORP",#REF!)),"-"), '[1]Country Codes'!$A$2:$B$253,2,0)</f>
        <v>#REF!</v>
      </c>
      <c r="AK75" s="4" t="str" cm="1">
        <f t="array" ref="AK75">IF(OR(_xll.BDP($AI75,"EX028")= "#N/A N/A", _xll.BDP($AI75,"EX028")="#N/A FIELD NOT APPLICABLE"), " ", _xll.BDP($AI75,"EX028"))</f>
        <v>FixedIncome</v>
      </c>
      <c r="AL75" s="14" t="str">
        <f>(IF(_xll.BDP($AI75&amp;" ISIN","DZ282")="Y","Single line Bonds Cocos","Single line Bonds ex Cocos"))</f>
        <v>Single line Bonds ex Cocos</v>
      </c>
      <c r="AM75" s="7">
        <f>(IF(_xll.BDP($G75&amp;" ISIN","SP153")="#n/a n/a"," ",_xll.BDP($G75&amp;" ISIN","SP153")))</f>
        <v>251.8247048126666</v>
      </c>
      <c r="AN75" s="15">
        <f t="shared" ca="1" si="19"/>
        <v>45777</v>
      </c>
      <c r="AO75" s="10">
        <f>(((_xll.BDP(AI75,"DS032"))/360)*I75)*O75</f>
        <v>6844.4444444444443</v>
      </c>
      <c r="AP75" s="10">
        <f>IF(F75="USD",AO75,(((_xll.BDP(F75&amp;"USD CURNCY","PX_LAST")))*AO75))</f>
        <v>6844.4444444444443</v>
      </c>
      <c r="AQ75" s="12">
        <f t="shared" si="23"/>
        <v>0.4549085035190954</v>
      </c>
      <c r="AR75" s="10">
        <f t="shared" si="20"/>
        <v>212194</v>
      </c>
      <c r="AS75" s="9" t="str">
        <f>IF((TEXT(_xll.BDP(AI75,"MATURITY"),"DD/MM/YYYY")="#N/A Field Not Applicable"),"Perp",_xll.BDP(AI75,"DS252"))</f>
        <v>Perp</v>
      </c>
      <c r="AT75" s="14" t="str">
        <f>(IF(_xll.BDP($AI75&amp;" ISIN","DT247")="Y","Yes","No"))</f>
        <v>Yes</v>
      </c>
      <c r="AU75" s="14" t="str">
        <f>PROPER(IF(OR(_xll.BDP($AI75,"CPN_TYP")="#n/a N/A",_xll.BDP($AI75,"CPN_TYP")= "#N/A FIELD NOT APPLICABLE"), " ", _xll.BDP($AI75,"CPN_TYP")))</f>
        <v>Variable</v>
      </c>
      <c r="BG75" s="14" t="str">
        <f t="shared" si="21"/>
        <v>XS2725803162</v>
      </c>
      <c r="BH75" s="18">
        <v>45257</v>
      </c>
    </row>
    <row r="76" spans="1:60" s="20" customFormat="1" ht="14.45" hidden="1" customHeight="1" x14ac:dyDescent="0.25">
      <c r="A76" s="47" t="s">
        <v>125</v>
      </c>
      <c r="B76" s="47" t="s">
        <v>159</v>
      </c>
      <c r="C76" s="47" t="s">
        <v>291</v>
      </c>
      <c r="D76" s="47" t="s">
        <v>292</v>
      </c>
      <c r="E76" s="4" t="str">
        <f>_xll.BDP(AI76,"ds520")</f>
        <v>HSBC Holdings PLC</v>
      </c>
      <c r="F76" s="4" t="str">
        <f>_xll.BDP(AI76,"crncy")</f>
        <v>GBP</v>
      </c>
      <c r="G76" s="5" t="s">
        <v>305</v>
      </c>
      <c r="H76" s="4" t="str">
        <f>IF(_xll.BDP(AI76,"RTG_MOODY")="#N/A N/A","N/A",_xll.BDP(AI76,"RTG_MOODY"))&amp;","&amp;IF(_xll.BDP(AI76,"RTG_FITCH")="#N/A N/A","N/A",_xll.BDP(AI76,"RTG_FITCH"))&amp;","&amp;IF(_xll.BDP(AI76,"RTG_SP")="#N/A N/A","N/A",_xll.BDP(AI76,"RTG_SP"))</f>
        <v>Baa3,BBB,N/A</v>
      </c>
      <c r="I76" s="6">
        <f>_xll.BDP(AI76,"cpn")/100</f>
        <v>5.8749999999999997E-2</v>
      </c>
      <c r="J76" s="6">
        <f ca="1">_xll.BDP($G76&amp;" isin","YAS_BOND_YLD", "YAS_YLD_FLAG=15", "user_local_trade_date",AN76,"Yas_bond_px",$Q76)/100</f>
        <v>6.9980749999999994E-2</v>
      </c>
      <c r="K76" s="4" t="str">
        <f>_xll.BDP(AI76,"PAYMENT_RANK")</f>
        <v>Jr Subordinated</v>
      </c>
      <c r="L76" s="4" t="str">
        <f>IF((TEXT(_xll.BDP(AI76,"MATURITY"),"DD/MM/YYYY")="#N/A Field Not Applicable"),"Perp",TEXT(_xll.BDP(AI76,"MATURITY"),"DD/MM/YYYY"))</f>
        <v>Perp</v>
      </c>
      <c r="M76" s="7">
        <f>(IF(_xll.BDP($AI76&amp;" ISIN","DU003")="#n/a n/a"," ",_xll.BDP($AI76&amp;" ISIN","DU003")))</f>
        <v>1.3649161271850574</v>
      </c>
      <c r="N76" s="4" t="str">
        <f>IF(_xll.BDP(AI76,"CALLABLE")="Y",_xll.BDP(AI76,"NXT_CALL_DT")," ")</f>
        <v>28/09/2026</v>
      </c>
      <c r="O76" s="8">
        <v>1000000</v>
      </c>
      <c r="P76" s="5">
        <v>100.57</v>
      </c>
      <c r="Q76" s="9">
        <f>_xll.BDP(AI76,"px_bid")</f>
        <v>98.513999999999996</v>
      </c>
      <c r="R76" s="10">
        <f>IF(F76="USD",AG76,(((_xll.BDP(F76&amp;"USD CURNCY","PX_LAST")))*AG76))</f>
        <v>1348643.7</v>
      </c>
      <c r="S76" s="10">
        <f>IF(F76="USD",AH76,(((_xll.BDP(F76&amp;"USD CURNCY","PX_LAST")))*AH76))+AP76</f>
        <v>1328513.4275</v>
      </c>
      <c r="T76" s="11">
        <f t="shared" si="13"/>
        <v>-27570.959999999966</v>
      </c>
      <c r="U76" s="12">
        <f t="shared" si="14"/>
        <v>-2.0443472208412028E-2</v>
      </c>
      <c r="V76" s="12" cm="1">
        <f t="array" ref="V76">IFERROR(_xll.BDP($G76&amp;" ISIN","CHG_PCT_1D")/100,"")</f>
        <v>-6.3721969919186766E-4</v>
      </c>
      <c r="W76" s="12" cm="1">
        <f t="array" ref="W76">IFERROR(_xll.BDP($G76&amp;" ISIN","CHG_PCT_5D")/100,"")</f>
        <v>7.1044879570265392E-3</v>
      </c>
      <c r="X76" s="12" cm="1">
        <f t="array" ref="X76">_xll.BDP($G76&amp;" ISIN","CHG_PCT_1M")/100</f>
        <v>-7.2444109520221414E-3</v>
      </c>
      <c r="Y76" s="12" cm="1">
        <f t="array" ref="Y76">_xll.BDP($G76&amp;" ISIN","CHG_PCT_3M")/100</f>
        <v>-5.0550822709604197E-3</v>
      </c>
      <c r="Z76" s="12" cm="1">
        <f t="array" ref="Z76">_xll.BDP($G76&amp;" ISIN","CHG_PCT_6M")/100</f>
        <v>-2.6307801274912725E-4</v>
      </c>
      <c r="AA76" s="12" cm="1">
        <f t="array" ref="AA76">_xll.BDP($G76&amp;" ISIN","CHG_PCT_YTD")/100</f>
        <v>-9.3027018281830159E-4</v>
      </c>
      <c r="AB76" s="12" t="e">
        <f t="shared" si="22"/>
        <v>#VALUE!</v>
      </c>
      <c r="AC76" s="13">
        <f t="shared" ca="1" si="15"/>
        <v>225193.57125000004</v>
      </c>
      <c r="AD76" s="4" t="str">
        <f>_xll.BDP(AI76,"DS199")</f>
        <v>Financial</v>
      </c>
      <c r="AE76" s="9">
        <f>_xll.BDP(AI76,"px_ask")</f>
        <v>99.093999999999994</v>
      </c>
      <c r="AF76" s="13">
        <f>IF(F76="USD",O76,(((_xll.BDP(F76&amp;"USD CURNCY","PX_LAST")))*O76))</f>
        <v>1341000</v>
      </c>
      <c r="AG76" s="10">
        <f t="shared" si="16"/>
        <v>1005700</v>
      </c>
      <c r="AH76" s="10">
        <f t="shared" si="17"/>
        <v>985140</v>
      </c>
      <c r="AI76" s="4" t="str">
        <f t="shared" si="18"/>
        <v>XS1884698256 ISIN</v>
      </c>
      <c r="AJ76" s="4" t="e" cm="1">
        <f t="array" ref="AJ76">VLOOKUP(IF(NOT(_xll.BDP($G76&amp;" CORP",#REF!)="#N/A N/A"),(_xll.BDP($G76&amp;" CORP",#REF!)),"-"), '[1]Country Codes'!$A$2:$B$253,2,0)</f>
        <v>#REF!</v>
      </c>
      <c r="AK76" s="4" t="str" cm="1">
        <f t="array" ref="AK76">IF(OR(_xll.BDP($AI76,"EX028")= "#N/A N/A", _xll.BDP($AI76,"EX028")="#N/A FIELD NOT APPLICABLE"), " ", _xll.BDP($AI76,"EX028"))</f>
        <v>FixedIncome</v>
      </c>
      <c r="AL76" s="14" t="str">
        <f>(IF(_xll.BDP($AI76&amp;" ISIN","DZ282")="Y","Single line Bonds Cocos","Single line Bonds ex Cocos"))</f>
        <v>Single line Bonds Cocos</v>
      </c>
      <c r="AM76" s="7">
        <f>(IF(_xll.BDP($G76&amp;" ISIN","SP153")="#n/a n/a"," ",_xll.BDP($G76&amp;" ISIN","SP153")))</f>
        <v>307.49249060008015</v>
      </c>
      <c r="AN76" s="15">
        <f t="shared" ca="1" si="19"/>
        <v>45777</v>
      </c>
      <c r="AO76" s="10">
        <f>(((_xll.BDP(AI76,"DS032"))/360)*I76)*O76</f>
        <v>5548.6111111111113</v>
      </c>
      <c r="AP76" s="10">
        <f>IF(F76="USD",AO76,(((_xll.BDP(F76&amp;"USD CURNCY","PX_LAST")))*AO76))</f>
        <v>7440.6875</v>
      </c>
      <c r="AQ76" s="12">
        <f t="shared" si="23"/>
        <v>2.7591140758047765</v>
      </c>
      <c r="AR76" s="10">
        <f t="shared" si="20"/>
        <v>1321072.74</v>
      </c>
      <c r="AS76" s="9" t="str">
        <f>IF((TEXT(_xll.BDP(AI76,"MATURITY"),"DD/MM/YYYY")="#N/A Field Not Applicable"),"Perp",_xll.BDP(AI76,"DS252"))</f>
        <v>Perp</v>
      </c>
      <c r="AT76" s="14" t="str">
        <f>(IF(_xll.BDP($AI76&amp;" ISIN","DT247")="Y","Yes","No"))</f>
        <v>Yes</v>
      </c>
      <c r="AU76" s="14" t="str">
        <f>PROPER(IF(OR(_xll.BDP($AI76,"CPN_TYP")="#n/a N/A",_xll.BDP($AI76,"CPN_TYP")= "#N/A FIELD NOT APPLICABLE"), " ", _xll.BDP($AI76,"CPN_TYP")))</f>
        <v>Variable</v>
      </c>
      <c r="BG76" s="14" t="str">
        <f t="shared" si="21"/>
        <v>XS1884698256</v>
      </c>
      <c r="BH76" s="18">
        <v>44622</v>
      </c>
    </row>
    <row r="77" spans="1:60" s="20" customFormat="1" ht="14.45" hidden="1" customHeight="1" x14ac:dyDescent="0.25">
      <c r="A77" s="47" t="s">
        <v>125</v>
      </c>
      <c r="B77" s="47" t="s">
        <v>159</v>
      </c>
      <c r="C77" s="47" t="s">
        <v>291</v>
      </c>
      <c r="D77" s="47" t="s">
        <v>292</v>
      </c>
      <c r="E77" s="4" t="str">
        <f>_xll.BDP(AI77,"ds520")</f>
        <v>Rothesay Life PLC</v>
      </c>
      <c r="F77" s="4" t="str">
        <f>_xll.BDP(AI77,"crncy")</f>
        <v>GBP</v>
      </c>
      <c r="G77" s="5" t="s">
        <v>306</v>
      </c>
      <c r="H77" s="4" t="str">
        <f>IF(_xll.BDP(AI77,"RTG_MOODY")="#N/A N/A","N/A",_xll.BDP(AI77,"RTG_MOODY"))&amp;","&amp;IF(_xll.BDP(AI77,"RTG_FITCH")="#N/A N/A","N/A",_xll.BDP(AI77,"RTG_FITCH"))&amp;","&amp;IF(_xll.BDP(AI77,"RTG_SP")="#N/A N/A","N/A",_xll.BDP(AI77,"RTG_SP"))</f>
        <v>N/A,BBB,N/A</v>
      </c>
      <c r="I77" s="6">
        <f>_xll.BDP(AI77,"cpn")/100</f>
        <v>0.05</v>
      </c>
      <c r="J77" s="6">
        <f ca="1">_xll.BDP($G77&amp;" isin","YAS_BOND_YLD", "YAS_YLD_FLAG=15", "user_local_trade_date",AN77,"Yas_bond_px",$Q77)/100</f>
        <v>8.3839839999999999E-2</v>
      </c>
      <c r="K77" s="4" t="str">
        <f>_xll.BDP(AI77,"PAYMENT_RANK")</f>
        <v>Jr Subordinated</v>
      </c>
      <c r="L77" s="4" t="str">
        <f>IF((TEXT(_xll.BDP(AI77,"MATURITY"),"DD/MM/YYYY")="#N/A Field Not Applicable"),"Perp",TEXT(_xll.BDP(AI77,"MATURITY"),"DD/MM/YYYY"))</f>
        <v>Perp</v>
      </c>
      <c r="M77" s="7">
        <f>(IF(_xll.BDP($AI77&amp;" ISIN","DU003")="#n/a n/a"," ",_xll.BDP($AI77&amp;" ISIN","DU003")))</f>
        <v>5.8205694486699464</v>
      </c>
      <c r="N77" s="4" t="str">
        <f>IF(_xll.BDP(AI77,"CALLABLE")="Y",_xll.BDP(AI77,"NXT_CALL_DT")," ")</f>
        <v>13/10/2031</v>
      </c>
      <c r="O77" s="8">
        <v>850000</v>
      </c>
      <c r="P77" s="5">
        <v>100.2</v>
      </c>
      <c r="Q77" s="9">
        <f>_xll.BDP(AI77,"px_bid")</f>
        <v>82.444000000000003</v>
      </c>
      <c r="R77" s="10">
        <f>IF(F77="USD",AG77,(((_xll.BDP(F77&amp;"USD CURNCY","PX_LAST")))*AG77))</f>
        <v>1142129.7</v>
      </c>
      <c r="S77" s="10">
        <f>IF(F77="USD",AH77,(((_xll.BDP(F77&amp;"USD CURNCY","PX_LAST")))*AH77))+AP77</f>
        <v>942587.55900000001</v>
      </c>
      <c r="T77" s="11">
        <f t="shared" si="13"/>
        <v>-202391.766</v>
      </c>
      <c r="U77" s="12">
        <f t="shared" si="14"/>
        <v>-0.17720558882235529</v>
      </c>
      <c r="V77" s="12" cm="1">
        <f t="array" ref="V77">IFERROR(_xll.BDP($G77&amp;" ISIN","CHG_PCT_1D")/100,"")</f>
        <v>3.6185996019541807E-5</v>
      </c>
      <c r="W77" s="12" cm="1">
        <f t="array" ref="W77">IFERROR(_xll.BDP($G77&amp;" ISIN","CHG_PCT_5D")/100,"")</f>
        <v>1.6116578628068555E-2</v>
      </c>
      <c r="X77" s="12" cm="1">
        <f t="array" ref="X77">_xll.BDP($G77&amp;" ISIN","CHG_PCT_1M")/100</f>
        <v>-1.5706806282722436E-2</v>
      </c>
      <c r="Y77" s="12" cm="1">
        <f t="array" ref="Y77">_xll.BDP($G77&amp;" ISIN","CHG_PCT_3M")/100</f>
        <v>-9.5925266691354455E-3</v>
      </c>
      <c r="Z77" s="12" cm="1">
        <f t="array" ref="Z77">_xll.BDP($G77&amp;" ISIN","CHG_PCT_6M")/100</f>
        <v>8.0490236607252165E-3</v>
      </c>
      <c r="AA77" s="12" cm="1">
        <f t="array" ref="AA77">_xll.BDP($G77&amp;" ISIN","CHG_PCT_YTD")/100</f>
        <v>1.4011015557058612E-3</v>
      </c>
      <c r="AB77" s="12" t="e">
        <f t="shared" si="22"/>
        <v>#VALUE!</v>
      </c>
      <c r="AC77" s="13">
        <f t="shared" ca="1" si="15"/>
        <v>3731.1089999999967</v>
      </c>
      <c r="AD77" s="4" t="str">
        <f>_xll.BDP(AI77,"DS199")</f>
        <v>Financial</v>
      </c>
      <c r="AE77" s="9">
        <f>_xll.BDP(AI77,"px_ask")</f>
        <v>83.37</v>
      </c>
      <c r="AF77" s="13">
        <f>IF(F77="USD",O77,(((_xll.BDP(F77&amp;"USD CURNCY","PX_LAST")))*O77))</f>
        <v>1139850</v>
      </c>
      <c r="AG77" s="10">
        <f t="shared" si="16"/>
        <v>851700</v>
      </c>
      <c r="AH77" s="10">
        <f t="shared" si="17"/>
        <v>700774</v>
      </c>
      <c r="AI77" s="4" t="str">
        <f t="shared" si="18"/>
        <v>XS2393498204 ISIN</v>
      </c>
      <c r="AJ77" s="4" t="e" cm="1">
        <f t="array" ref="AJ77">VLOOKUP(IF(NOT(_xll.BDP($G77&amp;" CORP",#REF!)="#N/A N/A"),(_xll.BDP($G77&amp;" CORP",#REF!)),"-"), '[1]Country Codes'!$A$2:$B$253,2,0)</f>
        <v>#REF!</v>
      </c>
      <c r="AK77" s="4" t="str" cm="1">
        <f t="array" ref="AK77">IF(OR(_xll.BDP($AI77,"EX028")= "#N/A N/A", _xll.BDP($AI77,"EX028")="#N/A FIELD NOT APPLICABLE"), " ", _xll.BDP($AI77,"EX028"))</f>
        <v>FixedIncome</v>
      </c>
      <c r="AL77" s="14" t="str">
        <f>(IF(_xll.BDP($AI77&amp;" ISIN","DZ282")="Y","Single line Bonds Cocos","Single line Bonds ex Cocos"))</f>
        <v>Single line Bonds Cocos</v>
      </c>
      <c r="AM77" s="7">
        <f>(IF(_xll.BDP($G77&amp;" ISIN","SP153")="#n/a n/a"," ",_xll.BDP($G77&amp;" ISIN","SP153")))</f>
        <v>453.82670422488161</v>
      </c>
      <c r="AN77" s="15">
        <f t="shared" ca="1" si="19"/>
        <v>45777</v>
      </c>
      <c r="AO77" s="10">
        <f>(((_xll.BDP(AI77,"DS032"))/360)*I77)*O77</f>
        <v>2125.0000000000005</v>
      </c>
      <c r="AP77" s="10">
        <f>IF(F77="USD",AO77,(((_xll.BDP(F77&amp;"USD CURNCY","PX_LAST")))*AO77))</f>
        <v>2849.6250000000005</v>
      </c>
      <c r="AQ77" s="12">
        <f t="shared" si="23"/>
        <v>1.9576065607476636</v>
      </c>
      <c r="AR77" s="10">
        <f t="shared" si="20"/>
        <v>939737.93400000001</v>
      </c>
      <c r="AS77" s="9" t="str">
        <f>IF((TEXT(_xll.BDP(AI77,"MATURITY"),"DD/MM/YYYY")="#N/A Field Not Applicable"),"Perp",_xll.BDP(AI77,"DS252"))</f>
        <v>Perp</v>
      </c>
      <c r="AT77" s="14" t="str">
        <f>(IF(_xll.BDP($AI77&amp;" ISIN","DT247")="Y","Yes","No"))</f>
        <v>Yes</v>
      </c>
      <c r="AU77" s="14" t="str">
        <f>PROPER(IF(OR(_xll.BDP($AI77,"CPN_TYP")="#n/a N/A",_xll.BDP($AI77,"CPN_TYP")= "#N/A FIELD NOT APPLICABLE"), " ", _xll.BDP($AI77,"CPN_TYP")))</f>
        <v>Variable</v>
      </c>
      <c r="BG77" s="14" t="str">
        <f t="shared" si="21"/>
        <v>XS2393498204</v>
      </c>
      <c r="BH77" s="18">
        <v>44475</v>
      </c>
    </row>
    <row r="78" spans="1:60" s="20" customFormat="1" ht="14.45" hidden="1" customHeight="1" x14ac:dyDescent="0.25">
      <c r="A78" s="47" t="s">
        <v>125</v>
      </c>
      <c r="B78" s="47" t="s">
        <v>159</v>
      </c>
      <c r="C78" s="47" t="s">
        <v>291</v>
      </c>
      <c r="D78" s="47" t="s">
        <v>292</v>
      </c>
      <c r="E78" s="4" t="str">
        <f>_xll.BDP(AI78,"ds520")</f>
        <v>Adib Capital Invest 3 Ltd</v>
      </c>
      <c r="F78" s="4" t="str">
        <f>_xll.BDP(AI78,"crncy")</f>
        <v>USD</v>
      </c>
      <c r="G78" s="5" t="s">
        <v>307</v>
      </c>
      <c r="H78" s="4" t="str">
        <f>IF(_xll.BDP(AI78,"RTG_MOODY")="#N/A N/A","N/A",_xll.BDP(AI78,"RTG_MOODY"))&amp;","&amp;IF(_xll.BDP(AI78,"RTG_FITCH")="#N/A N/A","N/A",_xll.BDP(AI78,"RTG_FITCH"))&amp;","&amp;IF(_xll.BDP(AI78,"RTG_SP")="#N/A N/A","N/A",_xll.BDP(AI78,"RTG_SP"))</f>
        <v>N/A,N/A,N/A</v>
      </c>
      <c r="I78" s="6">
        <f>_xll.BDP(AI78,"cpn")/100</f>
        <v>7.2499999999999995E-2</v>
      </c>
      <c r="J78" s="6">
        <f ca="1">_xll.BDP($G78&amp;" isin","YAS_BOND_YLD", "YAS_YLD_FLAG=15", "user_local_trade_date",AN78,"Yas_bond_px",$Q78)/100</f>
        <v>5.8102899999999999E-2</v>
      </c>
      <c r="K78" s="4" t="str">
        <f>_xll.BDP(AI78,"PAYMENT_RANK")</f>
        <v>Jr Subordinated</v>
      </c>
      <c r="L78" s="4" t="str">
        <f>IF((TEXT(_xll.BDP(AI78,"MATURITY"),"DD/MM/YYYY")="#N/A Field Not Applicable"),"Perp",TEXT(_xll.BDP(AI78,"MATURITY"),"DD/MM/YYYY"))</f>
        <v>Perp</v>
      </c>
      <c r="M78" s="7">
        <f>(IF(_xll.BDP($AI78&amp;" ISIN","DU003")="#n/a n/a"," ",_xll.BDP($AI78&amp;" ISIN","DU003")))</f>
        <v>2.8761257242256302</v>
      </c>
      <c r="N78" s="4" t="str">
        <f>IF(_xll.BDP(AI78,"CALLABLE")="Y",_xll.BDP(AI78,"NXT_CALL_DT")," ")</f>
        <v>18/07/2028</v>
      </c>
      <c r="O78" s="8">
        <v>425000</v>
      </c>
      <c r="P78" s="5">
        <v>100.2</v>
      </c>
      <c r="Q78" s="9">
        <f>_xll.BDP(AI78,"px_bid")</f>
        <v>104.15</v>
      </c>
      <c r="R78" s="10">
        <f>IF(F78="USD",AG78,(((_xll.BDP(F78&amp;"USD CURNCY","PX_LAST")))*AG78))</f>
        <v>425850</v>
      </c>
      <c r="S78" s="10">
        <f>IF(F78="USD",AH78,(((_xll.BDP(F78&amp;"USD CURNCY","PX_LAST")))*AH78))+AP78</f>
        <v>451453.29861111112</v>
      </c>
      <c r="T78" s="11">
        <f t="shared" si="13"/>
        <v>16787.500000000011</v>
      </c>
      <c r="U78" s="12">
        <f t="shared" si="14"/>
        <v>3.9421157684630767E-2</v>
      </c>
      <c r="V78" s="12" t="str" cm="1">
        <f t="array" ref="V78">IFERROR(_xll.BDP($G78&amp;" ISIN","CHG_PCT_1D")/100,"")</f>
        <v/>
      </c>
      <c r="W78" s="12" t="str" cm="1">
        <f t="array" ref="W78">IFERROR(_xll.BDP($G78&amp;" ISIN","CHG_PCT_5D")/100,"")</f>
        <v/>
      </c>
      <c r="X78" s="12" t="e" cm="1">
        <f t="array" ref="X78">_xll.BDP($G78&amp;" ISIN","CHG_PCT_1M")/100</f>
        <v>#VALUE!</v>
      </c>
      <c r="Y78" s="12" t="e" cm="1">
        <f t="array" ref="Y78">_xll.BDP($G78&amp;" ISIN","CHG_PCT_3M")/100</f>
        <v>#VALUE!</v>
      </c>
      <c r="Z78" s="12" t="e" cm="1">
        <f t="array" ref="Z78">_xll.BDP($G78&amp;" ISIN","CHG_PCT_6M")/100</f>
        <v>#VALUE!</v>
      </c>
      <c r="AA78" s="12" cm="1">
        <f t="array" ref="AA78">_xll.BDP($G78&amp;" ISIN","CHG_PCT_YTD")/100</f>
        <v>-1.9764705882352889E-2</v>
      </c>
      <c r="AB78" s="12" t="e">
        <f t="shared" si="22"/>
        <v>#VALUE!</v>
      </c>
      <c r="AC78" s="13">
        <f t="shared" ca="1" si="15"/>
        <v>72592.361111111109</v>
      </c>
      <c r="AD78" s="4" t="str">
        <f>_xll.BDP(AI78,"DS199")</f>
        <v>Financial</v>
      </c>
      <c r="AE78" s="9">
        <f>_xll.BDP(AI78,"px_ask")</f>
        <v>104.15</v>
      </c>
      <c r="AF78" s="13">
        <f>IF(F78="USD",O78,(((_xll.BDP(F78&amp;"USD CURNCY","PX_LAST")))*O78))</f>
        <v>425000</v>
      </c>
      <c r="AG78" s="10">
        <f t="shared" si="16"/>
        <v>425850</v>
      </c>
      <c r="AH78" s="10">
        <f t="shared" si="17"/>
        <v>442637.5</v>
      </c>
      <c r="AI78" s="4" t="str">
        <f t="shared" si="18"/>
        <v>XS2642454271 ISIN</v>
      </c>
      <c r="AJ78" s="4" t="e" cm="1">
        <f t="array" ref="AJ78">VLOOKUP(IF(NOT(_xll.BDP($G78&amp;" CORP",#REF!)="#N/A N/A"),(_xll.BDP($G78&amp;" CORP",#REF!)),"-"), '[1]Country Codes'!$A$2:$B$253,2,0)</f>
        <v>#REF!</v>
      </c>
      <c r="AK78" s="4" t="str" cm="1">
        <f t="array" ref="AK78">IF(OR(_xll.BDP($AI78,"EX028")= "#N/A N/A", _xll.BDP($AI78,"EX028")="#N/A FIELD NOT APPLICABLE"), " ", _xll.BDP($AI78,"EX028"))</f>
        <v>FixedIncome</v>
      </c>
      <c r="AL78" s="14" t="str">
        <f>(IF(_xll.BDP($AI78&amp;" ISIN","DZ282")="Y","Single line Bonds Cocos","Single line Bonds ex Cocos"))</f>
        <v>Single line Bonds ex Cocos</v>
      </c>
      <c r="AM78" s="7">
        <f>(IF(_xll.BDP($G78&amp;" ISIN","SP153")="#n/a n/a"," ",_xll.BDP($G78&amp;" ISIN","SP153")))</f>
        <v>231.23619709488949</v>
      </c>
      <c r="AN78" s="15">
        <f t="shared" ca="1" si="19"/>
        <v>45777</v>
      </c>
      <c r="AO78" s="10">
        <f>(((_xll.BDP(AI78,"DS032"))/360)*I78)*O78</f>
        <v>8815.7986111111095</v>
      </c>
      <c r="AP78" s="10">
        <f>IF(F78="USD",AO78,(((_xll.BDP(F78&amp;"USD CURNCY","PX_LAST")))*AO78))</f>
        <v>8815.7986111111095</v>
      </c>
      <c r="AQ78" s="12">
        <f t="shared" si="23"/>
        <v>0.93759771258797742</v>
      </c>
      <c r="AR78" s="10">
        <f t="shared" si="20"/>
        <v>442637.5</v>
      </c>
      <c r="AS78" s="9" t="str">
        <f>IF((TEXT(_xll.BDP(AI78,"MATURITY"),"DD/MM/YYYY")="#N/A Field Not Applicable"),"Perp",_xll.BDP(AI78,"DS252"))</f>
        <v>Perp</v>
      </c>
      <c r="AT78" s="14" t="str">
        <f>(IF(_xll.BDP($AI78&amp;" ISIN","DT247")="Y","Yes","No"))</f>
        <v>Yes</v>
      </c>
      <c r="AU78" s="14" t="str">
        <f>PROPER(IF(OR(_xll.BDP($AI78,"CPN_TYP")="#n/a N/A",_xll.BDP($AI78,"CPN_TYP")= "#N/A FIELD NOT APPLICABLE"), " ", _xll.BDP($AI78,"CPN_TYP")))</f>
        <v>Variable</v>
      </c>
      <c r="BG78" s="14" t="str">
        <f t="shared" si="21"/>
        <v>XS2642454271</v>
      </c>
      <c r="BH78" s="18">
        <v>45125</v>
      </c>
    </row>
    <row r="79" spans="1:60" s="20" customFormat="1" ht="14.45" hidden="1" customHeight="1" x14ac:dyDescent="0.25">
      <c r="A79" s="47" t="s">
        <v>125</v>
      </c>
      <c r="B79" s="47" t="s">
        <v>159</v>
      </c>
      <c r="C79" s="47" t="s">
        <v>291</v>
      </c>
      <c r="D79" s="47" t="s">
        <v>292</v>
      </c>
      <c r="E79" s="4" t="str">
        <f>_xll.BDP(AI79,"ds520")</f>
        <v>Deutsche Bank AG</v>
      </c>
      <c r="F79" s="4" t="str">
        <f>_xll.BDP(AI79,"crncy")</f>
        <v>USD</v>
      </c>
      <c r="G79" s="5" t="s">
        <v>308</v>
      </c>
      <c r="H79" s="4" t="str">
        <f>IF(_xll.BDP(AI79,"RTG_MOODY")="#N/A N/A","N/A",_xll.BDP(AI79,"RTG_MOODY"))&amp;","&amp;IF(_xll.BDP(AI79,"RTG_FITCH")="#N/A N/A","N/A",_xll.BDP(AI79,"RTG_FITCH"))&amp;","&amp;IF(_xll.BDP(AI79,"RTG_SP")="#N/A N/A","N/A",_xll.BDP(AI79,"RTG_SP"))</f>
        <v>Ba2,N/A,BB</v>
      </c>
      <c r="I79" s="6">
        <f>_xll.BDP(AI79,"cpn")/100</f>
        <v>0.06</v>
      </c>
      <c r="J79" s="6">
        <f ca="1">_xll.BDP($G79&amp;" isin","YAS_BOND_YLD", "YAS_YLD_FLAG=15", "user_local_trade_date",AN79,"Yas_bond_px",$Q79)/100</f>
        <v>7.6247919999999997E-2</v>
      </c>
      <c r="K79" s="4" t="str">
        <f>_xll.BDP(AI79,"PAYMENT_RANK")</f>
        <v>Jr Subordinated</v>
      </c>
      <c r="L79" s="4" t="str">
        <f>IF((TEXT(_xll.BDP(AI79,"MATURITY"),"DD/MM/YYYY")="#N/A Field Not Applicable"),"Perp",TEXT(_xll.BDP(AI79,"MATURITY"),"DD/MM/YYYY"))</f>
        <v>Perp</v>
      </c>
      <c r="M79" s="7">
        <f>(IF(_xll.BDP($AI79&amp;" ISIN","DU003")="#n/a n/a"," ",_xll.BDP($AI79&amp;" ISIN","DU003")))</f>
        <v>0.50136986416566476</v>
      </c>
      <c r="N79" s="4" t="str">
        <f>IF(_xll.BDP(AI79,"CALLABLE")="Y",_xll.BDP(AI79,"NXT_CALL_DT")," ")</f>
        <v>30/10/2025</v>
      </c>
      <c r="O79" s="8">
        <v>400000</v>
      </c>
      <c r="P79" s="5">
        <v>105.2</v>
      </c>
      <c r="Q79" s="9">
        <f>_xll.BDP(AI79,"px_bid")</f>
        <v>98.492999999999995</v>
      </c>
      <c r="R79" s="10">
        <f>IF(F79="USD",AG79,(((_xll.BDP(F79&amp;"USD CURNCY","PX_LAST")))*AG79))</f>
        <v>420800</v>
      </c>
      <c r="S79" s="10">
        <f>IF(F79="USD",AH79,(((_xll.BDP(F79&amp;"USD CURNCY","PX_LAST")))*AH79))+AP79</f>
        <v>393972</v>
      </c>
      <c r="T79" s="11">
        <f t="shared" si="13"/>
        <v>-26828.000000000033</v>
      </c>
      <c r="U79" s="12">
        <f t="shared" si="14"/>
        <v>-6.3754752851711102E-2</v>
      </c>
      <c r="V79" s="12" cm="1">
        <f t="array" ref="V79">IFERROR(_xll.BDP($G79&amp;" ISIN","CHG_PCT_1D")/100,"")</f>
        <v>0</v>
      </c>
      <c r="W79" s="12" cm="1">
        <f t="array" ref="W79">IFERROR(_xll.BDP($G79&amp;" ISIN","CHG_PCT_5D")/100,"")</f>
        <v>1.1481386392811245E-2</v>
      </c>
      <c r="X79" s="12" cm="1">
        <f t="array" ref="X79">_xll.BDP($G79&amp;" ISIN","CHG_PCT_1M")/100</f>
        <v>-5.1212121212121705E-3</v>
      </c>
      <c r="Y79" s="12" cm="1">
        <f t="array" ref="Y79">_xll.BDP($G79&amp;" ISIN","CHG_PCT_3M")/100</f>
        <v>-1.0120603015075426E-2</v>
      </c>
      <c r="Z79" s="12" cm="1">
        <f t="array" ref="Z79">_xll.BDP($G79&amp;" ISIN","CHG_PCT_6M")/100</f>
        <v>1.4539908490086497E-3</v>
      </c>
      <c r="AA79" s="12" cm="1">
        <f t="array" ref="AA79">_xll.BDP($G79&amp;" ISIN","CHG_PCT_YTD")/100</f>
        <v>1.199491740787751E-3</v>
      </c>
      <c r="AB79" s="12" t="e">
        <f t="shared" si="22"/>
        <v>#VALUE!</v>
      </c>
      <c r="AC79" s="13">
        <f t="shared" ca="1" si="15"/>
        <v>63171.999999999971</v>
      </c>
      <c r="AD79" s="4" t="str">
        <f>_xll.BDP(AI79,"DS199")</f>
        <v>Financial</v>
      </c>
      <c r="AE79" s="9">
        <f>_xll.BDP(AI79,"px_ask")</f>
        <v>98.492999999999995</v>
      </c>
      <c r="AF79" s="13">
        <f>IF(F79="USD",O79,(((_xll.BDP(F79&amp;"USD CURNCY","PX_LAST")))*O79))</f>
        <v>400000</v>
      </c>
      <c r="AG79" s="10">
        <f t="shared" si="16"/>
        <v>420800</v>
      </c>
      <c r="AH79" s="10">
        <f t="shared" si="17"/>
        <v>393972</v>
      </c>
      <c r="AI79" s="4" t="str">
        <f t="shared" si="18"/>
        <v>US251525AX97 ISIN</v>
      </c>
      <c r="AJ79" s="4" t="e" cm="1">
        <f t="array" ref="AJ79">VLOOKUP(IF(NOT(_xll.BDP($G79&amp;" CORP",#REF!)="#N/A N/A"),(_xll.BDP($G79&amp;" CORP",#REF!)),"-"), '[1]Country Codes'!$A$2:$B$253,2,0)</f>
        <v>#REF!</v>
      </c>
      <c r="AK79" s="4" t="str" cm="1">
        <f t="array" ref="AK79">IF(OR(_xll.BDP($AI79,"EX028")= "#N/A N/A", _xll.BDP($AI79,"EX028")="#N/A FIELD NOT APPLICABLE"), " ", _xll.BDP($AI79,"EX028"))</f>
        <v>FixedIncome</v>
      </c>
      <c r="AL79" s="14" t="str">
        <f>(IF(_xll.BDP($AI79&amp;" ISIN","DZ282")="Y","Single line Bonds Cocos","Single line Bonds ex Cocos"))</f>
        <v>Single line Bonds Cocos</v>
      </c>
      <c r="AM79" s="7">
        <f>(IF(_xll.BDP($G79&amp;" ISIN","SP153")="#n/a n/a"," ",_xll.BDP($G79&amp;" ISIN","SP153")))</f>
        <v>510.55606827447247</v>
      </c>
      <c r="AN79" s="15">
        <f t="shared" ca="1" si="19"/>
        <v>45777</v>
      </c>
      <c r="AO79" s="10">
        <f>(((_xll.BDP(AI79,"DS032"))/360)*I79)*O79</f>
        <v>0</v>
      </c>
      <c r="AP79" s="10">
        <f>IF(F79="USD",AO79,(((_xll.BDP(F79&amp;"USD CURNCY","PX_LAST")))*AO79))</f>
        <v>0</v>
      </c>
      <c r="AQ79" s="12">
        <f t="shared" si="23"/>
        <v>0.81821806853582557</v>
      </c>
      <c r="AR79" s="10">
        <f t="shared" si="20"/>
        <v>393972</v>
      </c>
      <c r="AS79" s="9" t="str">
        <f>IF((TEXT(_xll.BDP(AI79,"MATURITY"),"DD/MM/YYYY")="#N/A Field Not Applicable"),"Perp",_xll.BDP(AI79,"DS252"))</f>
        <v>Perp</v>
      </c>
      <c r="AT79" s="14" t="str">
        <f>(IF(_xll.BDP($AI79&amp;" ISIN","DT247")="Y","Yes","No"))</f>
        <v>Yes</v>
      </c>
      <c r="AU79" s="14" t="str">
        <f>PROPER(IF(OR(_xll.BDP($AI79,"CPN_TYP")="#n/a N/A",_xll.BDP($AI79,"CPN_TYP")= "#N/A FIELD NOT APPLICABLE"), " ", _xll.BDP($AI79,"CPN_TYP")))</f>
        <v>Variable</v>
      </c>
      <c r="BG79" s="14" t="str">
        <f t="shared" si="21"/>
        <v>US251525AX97</v>
      </c>
      <c r="BH79" s="18">
        <v>44427</v>
      </c>
    </row>
    <row r="80" spans="1:60" s="20" customFormat="1" ht="14.45" hidden="1" customHeight="1" x14ac:dyDescent="0.25">
      <c r="A80" s="47" t="s">
        <v>125</v>
      </c>
      <c r="B80" s="47" t="s">
        <v>159</v>
      </c>
      <c r="C80" s="47" t="s">
        <v>291</v>
      </c>
      <c r="D80" s="47" t="s">
        <v>292</v>
      </c>
      <c r="E80" s="4" t="str">
        <f>_xll.BDP(AI80,"ds520")</f>
        <v>HSBC Holdings PLC</v>
      </c>
      <c r="F80" s="4" t="str">
        <f>_xll.BDP(AI80,"crncy")</f>
        <v>USD</v>
      </c>
      <c r="G80" s="5" t="s">
        <v>309</v>
      </c>
      <c r="H80" s="4" t="str">
        <f>IF(_xll.BDP(AI80,"RTG_MOODY")="#N/A N/A","N/A",_xll.BDP(AI80,"RTG_MOODY"))&amp;","&amp;IF(_xll.BDP(AI80,"RTG_FITCH")="#N/A N/A","N/A",_xll.BDP(AI80,"RTG_FITCH"))&amp;","&amp;IF(_xll.BDP(AI80,"RTG_SP")="#N/A N/A","N/A",_xll.BDP(AI80,"RTG_SP"))</f>
        <v>Baa3,BBB,N/A</v>
      </c>
      <c r="I80" s="6">
        <f>_xll.BDP(AI80,"cpn")/100</f>
        <v>0.08</v>
      </c>
      <c r="J80" s="6">
        <f ca="1">_xll.BDP($G80&amp;" isin","YAS_BOND_YLD", "YAS_YLD_FLAG=15", "user_local_trade_date",AN80,"Yas_bond_px",$Q80)/100</f>
        <v>6.3512650000000004E-2</v>
      </c>
      <c r="K80" s="4" t="str">
        <f>_xll.BDP(AI80,"PAYMENT_RANK")</f>
        <v>Jr Subordinated</v>
      </c>
      <c r="L80" s="4" t="str">
        <f>IF((TEXT(_xll.BDP(AI80,"MATURITY"),"DD/MM/YYYY")="#N/A Field Not Applicable"),"Perp",TEXT(_xll.BDP(AI80,"MATURITY"),"DD/MM/YYYY"))</f>
        <v>Perp</v>
      </c>
      <c r="M80" s="7">
        <f>(IF(_xll.BDP($AI80&amp;" ISIN","DU003")="#n/a n/a"," ",_xll.BDP($AI80&amp;" ISIN","DU003")))</f>
        <v>2.983294244926638</v>
      </c>
      <c r="N80" s="4" t="str">
        <f>IF(_xll.BDP(AI80,"CALLABLE")="Y",_xll.BDP(AI80,"NXT_CALL_DT")," ")</f>
        <v>07/03/2028</v>
      </c>
      <c r="O80" s="8">
        <v>300000</v>
      </c>
      <c r="P80" s="5">
        <v>100.2</v>
      </c>
      <c r="Q80" s="9">
        <f>_xll.BDP(AI80,"px_bid")</f>
        <v>104.224</v>
      </c>
      <c r="R80" s="10">
        <f>IF(F80="USD",AG80,(((_xll.BDP(F80&amp;"USD CURNCY","PX_LAST")))*AG80))</f>
        <v>300600</v>
      </c>
      <c r="S80" s="10">
        <f>IF(F80="USD",AH80,(((_xll.BDP(F80&amp;"USD CURNCY","PX_LAST")))*AH80))+AP80</f>
        <v>316205.33333333331</v>
      </c>
      <c r="T80" s="11">
        <f t="shared" si="13"/>
        <v>12072.000000000004</v>
      </c>
      <c r="U80" s="12">
        <f t="shared" si="14"/>
        <v>4.0159680638722564E-2</v>
      </c>
      <c r="V80" s="12" cm="1">
        <f t="array" ref="V80">IFERROR(_xll.BDP($G80&amp;" ISIN","CHG_PCT_1D")/100,"")</f>
        <v>0</v>
      </c>
      <c r="W80" s="12" cm="1">
        <f t="array" ref="W80">IFERROR(_xll.BDP($G80&amp;" ISIN","CHG_PCT_5D")/100,"")</f>
        <v>1.4365243119087467E-2</v>
      </c>
      <c r="X80" s="12" t="e" cm="1">
        <f t="array" ref="X80">_xll.BDP($G80&amp;" ISIN","CHG_PCT_1M")/100</f>
        <v>#VALUE!</v>
      </c>
      <c r="Y80" s="12" t="e" cm="1">
        <f t="array" ref="Y80">_xll.BDP($G80&amp;" ISIN","CHG_PCT_3M")/100</f>
        <v>#VALUE!</v>
      </c>
      <c r="Z80" s="12" t="e" cm="1">
        <f t="array" ref="Z80">_xll.BDP($G80&amp;" ISIN","CHG_PCT_6M")/100</f>
        <v>#VALUE!</v>
      </c>
      <c r="AA80" s="12" cm="1">
        <f t="array" ref="AA80">_xll.BDP($G80&amp;" ISIN","CHG_PCT_YTD")/100</f>
        <v>-1.7598099744558827E-2</v>
      </c>
      <c r="AB80" s="12" t="e">
        <f t="shared" si="22"/>
        <v>#VALUE!</v>
      </c>
      <c r="AC80" s="13">
        <f t="shared" ca="1" si="15"/>
        <v>64405.333333333328</v>
      </c>
      <c r="AD80" s="4" t="str">
        <f>_xll.BDP(AI80,"DS199")</f>
        <v>Financial</v>
      </c>
      <c r="AE80" s="9">
        <f>_xll.BDP(AI80,"px_ask")</f>
        <v>104.224</v>
      </c>
      <c r="AF80" s="13">
        <f>IF(F80="USD",O80,(((_xll.BDP(F80&amp;"USD CURNCY","PX_LAST")))*O80))</f>
        <v>300000</v>
      </c>
      <c r="AG80" s="10">
        <f t="shared" si="16"/>
        <v>300600</v>
      </c>
      <c r="AH80" s="10">
        <f t="shared" si="17"/>
        <v>312672</v>
      </c>
      <c r="AI80" s="4" t="str">
        <f t="shared" si="18"/>
        <v>US404280DT33 ISIN</v>
      </c>
      <c r="AJ80" s="4" t="e" cm="1">
        <f t="array" ref="AJ80">VLOOKUP(IF(NOT(_xll.BDP($G80&amp;" CORP",#REF!)="#N/A N/A"),(_xll.BDP($G80&amp;" CORP",#REF!)),"-"), '[1]Country Codes'!$A$2:$B$253,2,0)</f>
        <v>#REF!</v>
      </c>
      <c r="AK80" s="4" t="str" cm="1">
        <f t="array" ref="AK80">IF(OR(_xll.BDP($AI80,"EX028")= "#N/A N/A", _xll.BDP($AI80,"EX028")="#N/A FIELD NOT APPLICABLE"), " ", _xll.BDP($AI80,"EX028"))</f>
        <v>FixedIncome</v>
      </c>
      <c r="AL80" s="14" t="str">
        <f>(IF(_xll.BDP($AI80&amp;" ISIN","DZ282")="Y","Single line Bonds Cocos","Single line Bonds ex Cocos"))</f>
        <v>Single line Bonds Cocos</v>
      </c>
      <c r="AM80" s="7">
        <f>(IF(_xll.BDP($G80&amp;" ISIN","SP153")="#n/a n/a"," ",_xll.BDP($G80&amp;" ISIN","SP153")))</f>
        <v>305.64021695095602</v>
      </c>
      <c r="AN80" s="15">
        <f t="shared" ca="1" si="19"/>
        <v>45777</v>
      </c>
      <c r="AO80" s="10">
        <f>(((_xll.BDP(AI80,"DS032"))/360)*I80)*O80</f>
        <v>3533.3333333333335</v>
      </c>
      <c r="AP80" s="10">
        <f>IF(F80="USD",AO80,(((_xll.BDP(F80&amp;"USD CURNCY","PX_LAST")))*AO80))</f>
        <v>3533.3333333333335</v>
      </c>
      <c r="AQ80" s="12">
        <f t="shared" si="23"/>
        <v>0.65670889581169956</v>
      </c>
      <c r="AR80" s="10">
        <f t="shared" si="20"/>
        <v>312672</v>
      </c>
      <c r="AS80" s="9" t="str">
        <f>IF((TEXT(_xll.BDP(AI80,"MATURITY"),"DD/MM/YYYY")="#N/A Field Not Applicable"),"Perp",_xll.BDP(AI80,"DS252"))</f>
        <v>Perp</v>
      </c>
      <c r="AT80" s="14" t="str">
        <f>(IF(_xll.BDP($AI80&amp;" ISIN","DT247")="Y","Yes","No"))</f>
        <v>Yes</v>
      </c>
      <c r="AU80" s="14" t="str">
        <f>PROPER(IF(OR(_xll.BDP($AI80,"CPN_TYP")="#n/a N/A",_xll.BDP($AI80,"CPN_TYP")= "#N/A FIELD NOT APPLICABLE"), " ", _xll.BDP($AI80,"CPN_TYP")))</f>
        <v>Variable</v>
      </c>
      <c r="BG80" s="14" t="str">
        <f t="shared" si="21"/>
        <v>US404280DT33</v>
      </c>
      <c r="BH80" s="18">
        <v>44992</v>
      </c>
    </row>
    <row r="81" spans="1:60" s="20" customFormat="1" ht="14.45" customHeight="1" x14ac:dyDescent="0.25">
      <c r="A81" s="47" t="s">
        <v>126</v>
      </c>
      <c r="B81" s="47" t="s">
        <v>164</v>
      </c>
      <c r="C81" s="47">
        <v>4389270</v>
      </c>
      <c r="D81" s="47" t="s">
        <v>462</v>
      </c>
      <c r="E81" s="4" t="str">
        <f>_xll.BDP(AI81,"ds520")</f>
        <v>Gaci First Investment Co</v>
      </c>
      <c r="F81" s="4" t="str">
        <f>_xll.BDP(AI81,"crncy")</f>
        <v>USD</v>
      </c>
      <c r="G81" s="5" t="s">
        <v>121</v>
      </c>
      <c r="H81" s="4" t="str">
        <f>IF(_xll.BDP(AI81,"RTG_MOODY")="#N/A N/A","N/A",_xll.BDP(AI81,"RTG_MOODY"))&amp;","&amp;IF(_xll.BDP(AI81,"RTG_FITCH")="#N/A N/A","N/A",_xll.BDP(AI81,"RTG_FITCH"))&amp;","&amp;IF(_xll.BDP(AI81,"RTG_SP")="#N/A N/A","N/A",_xll.BDP(AI81,"RTG_SP"))</f>
        <v>Aa3,A+,N/A</v>
      </c>
      <c r="I81" s="6">
        <f>_xll.BDP(AI81,"cpn")/100</f>
        <v>5.3749999999999999E-2</v>
      </c>
      <c r="J81" s="6">
        <f ca="1">_xll.BDP($G81&amp;" isin","YAS_BOND_YLD", "YAS_YLD_FLAG=15", "user_local_trade_date",AN81,"Yas_bond_px",$Q81)/100</f>
        <v>6.301103000000001E-2</v>
      </c>
      <c r="K81" s="4" t="str">
        <f>_xll.BDP(AI81,"PAYMENT_RANK")</f>
        <v>Sr Unsecured</v>
      </c>
      <c r="L81" s="4" t="str">
        <f>IF((TEXT(_xll.BDP(AI81,"MATURITY"),"DD/MM/YYYY")="#N/A Field Not Applicable"),"Perp",TEXT(_xll.BDP(AI81,"MATURITY"),"DD/MM/YYYY"))</f>
        <v>29/01/2054</v>
      </c>
      <c r="M81" s="7">
        <f>(IF(_xll.BDP($AI81&amp;" ISIN","DU003")="#n/a n/a"," ",_xll.BDP($AI81&amp;" ISIN","DU003")))</f>
        <v>13.860883007217298</v>
      </c>
      <c r="N81" s="4" t="str">
        <f>IF(_xll.BDP(AI81,"CALLABLE")="Y",_xll.BDP(AI81,"NXT_CALL_DT")," ")</f>
        <v>29/07/2053</v>
      </c>
      <c r="O81" s="8">
        <v>300000</v>
      </c>
      <c r="P81" s="5">
        <v>90.3</v>
      </c>
      <c r="Q81" s="9">
        <f>_xll.BDP(AI81,"px_bid")</f>
        <v>87.763000000000005</v>
      </c>
      <c r="R81" s="10">
        <f>IF(F81="USD",AG81,(((_xll.BDP(F81&amp;"USD CURNCY","PX_LAST")))*AG81))</f>
        <v>270900</v>
      </c>
      <c r="S81" s="10">
        <f>IF(F81="USD",AH81,(((_xll.BDP(F81&amp;"USD CURNCY","PX_LAST")))*AH81))+AP81</f>
        <v>267353.38356164383</v>
      </c>
      <c r="T81" s="11">
        <f t="shared" si="13"/>
        <v>-7610.9999999999764</v>
      </c>
      <c r="U81" s="12">
        <f t="shared" si="14"/>
        <v>-2.8095238095238007E-2</v>
      </c>
      <c r="V81" s="13" cm="1">
        <f t="array" ref="V81">IFERROR(_xll.BDP($G81&amp;" ISIN","CHG_PCT_1D")/100,"")</f>
        <v>-9.8626037273844024E-4</v>
      </c>
      <c r="W81" s="4" cm="1">
        <f t="array" ref="W81">IFERROR(_xll.BDP($G81&amp;" ISIN","CHG_PCT_5D")/100,"")</f>
        <v>4.2973465571519875E-2</v>
      </c>
      <c r="X81" s="9" cm="1">
        <f t="array" ref="X81">_xll.BDP($G81&amp;" ISIN","CHG_PCT_1M")/100</f>
        <v>-1.3798428792050002E-2</v>
      </c>
      <c r="Y81" s="13" cm="1">
        <f t="array" ref="Y81">_xll.BDP($G81&amp;" ISIN","CHG_PCT_3M")/100</f>
        <v>1.2919391731129472E-2</v>
      </c>
      <c r="Z81" s="10" cm="1">
        <f t="array" ref="Z81">_xll.BDP($G81&amp;" ISIN","CHG_PCT_6M")/100</f>
        <v>-1.9253241333259181E-2</v>
      </c>
      <c r="AA81" s="10" cm="1">
        <f t="array" ref="AA81">_xll.BDP($G81&amp;" ISIN","CHG_PCT_YTD")/100</f>
        <v>1.3886651786741453E-2</v>
      </c>
      <c r="AB81" s="4" t="e">
        <f t="shared" si="22"/>
        <v>#VALUE!</v>
      </c>
      <c r="AC81" s="4">
        <f t="shared" ca="1" si="15"/>
        <v>854.62500000002365</v>
      </c>
      <c r="AD81" s="4" t="str">
        <f>_xll.BDP(AI81,"DS199")</f>
        <v>Financial</v>
      </c>
      <c r="AE81" s="14">
        <f>_xll.BDP(AI81,"px_ask")</f>
        <v>88.486999999999995</v>
      </c>
      <c r="AF81" s="7">
        <f>IF(F81="USD",O81,(((_xll.BDP(F81&amp;"USD CURNCY","PX_LAST")))*O81))</f>
        <v>300000</v>
      </c>
      <c r="AG81" s="15">
        <f t="shared" si="16"/>
        <v>270900</v>
      </c>
      <c r="AH81" s="10">
        <f t="shared" si="17"/>
        <v>263289</v>
      </c>
      <c r="AI81" s="10" t="str">
        <f t="shared" si="18"/>
        <v>XS2755904872 ISIN</v>
      </c>
      <c r="AJ81" s="12" t="e" cm="1">
        <f t="array" ref="AJ81">VLOOKUP(IF(NOT(_xll.BDP($G81&amp;" CORP",#REF!)="#N/A N/A"),(_xll.BDP($G81&amp;" CORP",#REF!)),"-"), '[1]Country Codes'!$A$2:$B$253,2,0)</f>
        <v>#REF!</v>
      </c>
      <c r="AK81" s="10" t="str" cm="1">
        <f t="array" ref="AK81">IF(OR(_xll.BDP($AI81,"EX028")= "#N/A N/A", _xll.BDP($AI81,"EX028")="#N/A FIELD NOT APPLICABLE"), " ", _xll.BDP($AI81,"EX028"))</f>
        <v>FixedIncome</v>
      </c>
      <c r="AL81" s="9" t="str">
        <f>(IF(_xll.BDP($AI81&amp;" ISIN","DZ282")="Y","Single line Bonds Cocos","Single line Bonds ex Cocos"))</f>
        <v>Single line Bonds ex Cocos</v>
      </c>
      <c r="AM81" s="14">
        <f>(IF(_xll.BDP($G81&amp;" ISIN","SP153")="#n/a n/a"," ",_xll.BDP($G81&amp;" ISIN","SP153")))</f>
        <v>240.1013917152728</v>
      </c>
      <c r="AN81" s="14">
        <f t="shared" ca="1" si="19"/>
        <v>45777</v>
      </c>
      <c r="AO81" s="20">
        <f>(((_xll.BDP(AI81,"DS032"))/365)*I81)*O81</f>
        <v>4064.3835616438359</v>
      </c>
      <c r="AP81" s="20">
        <f>IF(F81="USD",AO81,(((_xll.BDP(F81&amp;"USD CURNCY","PX_LAST")))*AO81))</f>
        <v>4064.3835616438359</v>
      </c>
      <c r="AQ81" s="20">
        <f>S81/$S$154</f>
        <v>1.9606876983854016</v>
      </c>
      <c r="AR81" s="20">
        <f t="shared" si="20"/>
        <v>263289</v>
      </c>
      <c r="AS81" s="20">
        <f>IF((TEXT(_xll.BDP(AI81,"MATURITY"),"DD/MM/YYYY")="#N/A Field Not Applicable"),"Perp",_xll.BDP(AI81,"DS252"))</f>
        <v>28.752908966461327</v>
      </c>
      <c r="AT81" s="20" t="str">
        <f>(IF(_xll.BDP($AI81&amp;" ISIN","DT247")="Y","Yes","No"))</f>
        <v>No</v>
      </c>
      <c r="AU81" s="20" t="str">
        <f>PROPER(IF(OR(_xll.BDP($AI81,"CPN_TYP")="#n/a N/A",_xll.BDP($AI81,"CPN_TYP")= "#N/A FIELD NOT APPLICABLE"), " ", _xll.BDP($AI81,"CPN_TYP")))</f>
        <v>Fixed</v>
      </c>
      <c r="AZ81" s="14"/>
      <c r="BA81" s="18"/>
      <c r="BG81" s="20" t="str">
        <f t="shared" si="21"/>
        <v>XS2755904872</v>
      </c>
      <c r="BH81" s="20">
        <v>45588</v>
      </c>
    </row>
    <row r="82" spans="1:60" s="20" customFormat="1" ht="14.45" customHeight="1" x14ac:dyDescent="0.25">
      <c r="A82" s="47" t="s">
        <v>126</v>
      </c>
      <c r="B82" s="47" t="s">
        <v>164</v>
      </c>
      <c r="C82" s="47">
        <v>4389270</v>
      </c>
      <c r="D82" s="47" t="s">
        <v>462</v>
      </c>
      <c r="E82" s="4" t="str">
        <f>_xll.BDP(AI82,"ds520")</f>
        <v>Saudi Electricity Sukuk Programme Co</v>
      </c>
      <c r="F82" s="4" t="str">
        <f>_xll.BDP(AI82,"crncy")</f>
        <v>USD</v>
      </c>
      <c r="G82" s="5" t="s">
        <v>403</v>
      </c>
      <c r="H82" s="4" t="str">
        <f>IF(_xll.BDP(AI82,"RTG_MOODY")="#N/A N/A","N/A",_xll.BDP(AI82,"RTG_MOODY"))&amp;","&amp;IF(_xll.BDP(AI82,"RTG_FITCH")="#N/A N/A","N/A",_xll.BDP(AI82,"RTG_FITCH"))&amp;","&amp;IF(_xll.BDP(AI82,"RTG_SP")="#N/A N/A","N/A",_xll.BDP(AI82,"RTG_SP"))</f>
        <v>Aa3,A+,N/A</v>
      </c>
      <c r="I82" s="6">
        <f>_xll.BDP(AI82,"cpn")/100</f>
        <v>5.6840000000000002E-2</v>
      </c>
      <c r="J82" s="6">
        <f ca="1">_xll.BDP($G82&amp;" isin","YAS_BOND_YLD", "YAS_YLD_FLAG=15", "user_local_trade_date",AN82,"Yas_bond_px",$Q82)/100</f>
        <v>5.8960829999999999E-2</v>
      </c>
      <c r="K82" s="4" t="str">
        <f>_xll.BDP(AI82,"PAYMENT_RANK")</f>
        <v>Sr Unsecured</v>
      </c>
      <c r="L82" s="4" t="str">
        <f>IF((TEXT(_xll.BDP(AI82,"MATURITY"),"DD/MM/YYYY")="#N/A Field Not Applicable"),"Perp",TEXT(_xll.BDP(AI82,"MATURITY"),"DD/MM/YYYY"))</f>
        <v>11/04/2053</v>
      </c>
      <c r="M82" s="7">
        <f>(IF(_xll.BDP($AI82&amp;" ISIN","DU003")="#n/a n/a"," ",_xll.BDP($AI82&amp;" ISIN","DU003")))</f>
        <v>14.105641004211964</v>
      </c>
      <c r="N82" s="4" t="str">
        <f>IF(_xll.BDP(AI82,"CALLABLE")="Y",_xll.BDP(AI82,"NXT_CALL_DT")," ")</f>
        <v xml:space="preserve"> </v>
      </c>
      <c r="O82" s="8">
        <v>300000</v>
      </c>
      <c r="P82" s="5">
        <v>99.05</v>
      </c>
      <c r="Q82" s="9">
        <f>_xll.BDP(AI82,"px_bid")</f>
        <v>97.108000000000004</v>
      </c>
      <c r="R82" s="10">
        <f>IF(F82="USD",AG82,(((_xll.BDP(F82&amp;"USD CURNCY","PX_LAST")))*AG82))</f>
        <v>297150</v>
      </c>
      <c r="S82" s="10">
        <f>IFERROR(IF(F82="USD",AH82,(((_xll.BDP(F82&amp;"USD CURNCY","PX_LAST")))*AH82))+AP82,0)</f>
        <v>292271.33333333331</v>
      </c>
      <c r="T82" s="11">
        <f t="shared" si="13"/>
        <v>-5825.99999999998</v>
      </c>
      <c r="U82" s="12">
        <f t="shared" si="14"/>
        <v>-1.9606259464916641E-2</v>
      </c>
      <c r="V82" s="4" cm="1">
        <f t="array" ref="V82">IFERROR(_xll.BDP($G82&amp;" ISIN","CHG_PCT_1D")/100,"")</f>
        <v>-2.5351315943126164E-3</v>
      </c>
      <c r="W82" s="4" cm="1">
        <f t="array" ref="W82">IFERROR(_xll.BDP($G82&amp;" ISIN","CHG_PCT_5D")/100,"")</f>
        <v>5.3902771759722131E-3</v>
      </c>
      <c r="X82" s="14" cm="1">
        <f t="array" ref="X82">_xll.BDP($G82&amp;" ISIN","CHG_PCT_1M")/100</f>
        <v>-1.2015840429720022E-2</v>
      </c>
      <c r="Y82" s="7" cm="1">
        <f t="array" ref="Y82">_xll.BDP($G82&amp;" ISIN","CHG_PCT_3M")/100</f>
        <v>1.1947824203385074E-2</v>
      </c>
      <c r="Z82" s="15" cm="1">
        <f t="array" ref="Z82">_xll.BDP($G82&amp;" ISIN","CHG_PCT_6M")/100</f>
        <v>-4.2996093379976683E-3</v>
      </c>
      <c r="AA82" s="10" cm="1">
        <f t="array" ref="AA82">_xll.BDP($G82&amp;" ISIN","CHG_PCT_YTD")/100</f>
        <v>5.1159554750101468E-3</v>
      </c>
      <c r="AB82" s="10" t="e">
        <f t="shared" si="22"/>
        <v>#VALUE!</v>
      </c>
      <c r="AC82" s="12">
        <f t="shared" ca="1" si="15"/>
        <v>3126.300000000022</v>
      </c>
      <c r="AD82" s="10" t="str">
        <f>_xll.BDP(AI82,"DS199")</f>
        <v>Utilities</v>
      </c>
      <c r="AE82" s="9">
        <f>_xll.BDP(AI82,"px_ask")</f>
        <v>97.986999999999995</v>
      </c>
      <c r="AF82" s="14">
        <f>IF(F82="USD",O82,(((_xll.BDP(F82&amp;"USD CURNCY","PX_LAST")))*O82))</f>
        <v>300000</v>
      </c>
      <c r="AG82" s="14">
        <f t="shared" si="16"/>
        <v>297150</v>
      </c>
      <c r="AH82" s="20">
        <f t="shared" si="17"/>
        <v>291324</v>
      </c>
      <c r="AI82" s="20" t="str">
        <f t="shared" si="18"/>
        <v>XS2608638602 ISIN</v>
      </c>
      <c r="AJ82" s="20" t="e" cm="1">
        <f t="array" ref="AJ82">VLOOKUP(IF(NOT(_xll.BDP($G82&amp;" CORP",#REF!)="#N/A N/A"),(_xll.BDP($G82&amp;" CORP",#REF!)),"-"), '[1]Country Codes'!$A$2:$B$253,2,0)</f>
        <v>#REF!</v>
      </c>
      <c r="AK82" s="20" t="str" cm="1">
        <f t="array" ref="AK82">IF(OR(_xll.BDP($AI82,"EX028")= "#N/A N/A", _xll.BDP($AI82,"EX028")="#N/A FIELD NOT APPLICABLE"), " ", _xll.BDP($AI82,"EX028"))</f>
        <v>FixedIncome</v>
      </c>
      <c r="AL82" s="20" t="str">
        <f>(IF(_xll.BDP($AI82&amp;" ISIN","DZ282")="Y","Single line Bonds Cocos","Single line Bonds ex Cocos"))</f>
        <v>Single line Bonds ex Cocos</v>
      </c>
      <c r="AM82" s="20">
        <f>(IF(_xll.BDP($G82&amp;" ISIN","SP153")="#n/a n/a"," ",_xll.BDP($G82&amp;" ISIN","SP153")))</f>
        <v>198.39118642330274</v>
      </c>
      <c r="AN82" s="20">
        <f t="shared" ca="1" si="19"/>
        <v>45777</v>
      </c>
      <c r="AO82" s="20">
        <f>(((_xll.BDP(AI82,"DS032"))/360)*I82)*O82</f>
        <v>947.33333333333326</v>
      </c>
      <c r="AP82" s="20">
        <f>IF(F82="USD",AO82,(((_xll.BDP(F82&amp;"USD CURNCY","PX_LAST")))*AO82))</f>
        <v>947.33333333333326</v>
      </c>
      <c r="AQ82" s="20" t="e">
        <f>S82/#REF!</f>
        <v>#REF!</v>
      </c>
      <c r="AR82" s="20">
        <f t="shared" si="20"/>
        <v>291324</v>
      </c>
      <c r="AS82" s="14">
        <f>IF((TEXT(_xll.BDP(AI82,"MATURITY"),"DD/MM/YYYY")="#N/A Field Not Applicable"),"Perp",_xll.BDP(AI82,"DS252"))</f>
        <v>27.950718685831621</v>
      </c>
      <c r="AT82" s="18" t="str">
        <f>(IF(_xll.BDP($AI82&amp;" ISIN","DT247")="Y","Yes","No"))</f>
        <v>No</v>
      </c>
      <c r="AU82" s="20" t="str">
        <f>PROPER(IF(OR(_xll.BDP($AI82,"CPN_TYP")="#n/a N/A",_xll.BDP($AI82,"CPN_TYP")= "#N/A FIELD NOT APPLICABLE"), " ", _xll.BDP($AI82,"CPN_TYP")))</f>
        <v>Fixed</v>
      </c>
      <c r="BG82" s="20" t="str">
        <f t="shared" si="21"/>
        <v>XS2608638602</v>
      </c>
      <c r="BH82" s="20">
        <v>45588</v>
      </c>
    </row>
    <row r="83" spans="1:60" s="20" customFormat="1" ht="14.45" customHeight="1" x14ac:dyDescent="0.25">
      <c r="A83" s="47" t="s">
        <v>126</v>
      </c>
      <c r="B83" s="47" t="s">
        <v>165</v>
      </c>
      <c r="C83" s="47">
        <v>936730</v>
      </c>
      <c r="D83" s="47" t="s">
        <v>740</v>
      </c>
      <c r="E83" s="4" t="str">
        <f>_xll.BDP(AI83,"ds520")</f>
        <v>Mexico Government International Bond</v>
      </c>
      <c r="F83" s="4" t="str">
        <f>_xll.BDP(AI83,"crncy")</f>
        <v>USD</v>
      </c>
      <c r="G83" s="5" t="s">
        <v>743</v>
      </c>
      <c r="H83" s="4" t="str">
        <f>IF(_xll.BDP(AI83,"RTG_MOODY")="#N/A N/A","N/A",_xll.BDP(AI83,"RTG_MOODY"))&amp;","&amp;IF(_xll.BDP(AI83,"RTG_FITCH")="#N/A N/A","N/A",_xll.BDP(AI83,"RTG_FITCH"))&amp;","&amp;IF(_xll.BDP(AI83,"RTG_SP")="#N/A N/A","N/A",_xll.BDP(AI83,"RTG_SP"))</f>
        <v>Baa2,BBB-,BBB</v>
      </c>
      <c r="I83" s="6">
        <f>_xll.BDP(AI83,"cpn")/100</f>
        <v>6.0499999999999998E-2</v>
      </c>
      <c r="J83" s="6">
        <f ca="1">_xll.BDP($G83&amp;" isin","YAS_BOND_YLD", "YAS_YLD_FLAG=15", "user_local_trade_date",AN83,"Yas_bond_px",$Q83)/100</f>
        <v>6.8039009999999997E-2</v>
      </c>
      <c r="K83" s="4" t="str">
        <f>_xll.BDP(AI83,"PAYMENT_RANK")</f>
        <v>Sr Unsecured</v>
      </c>
      <c r="L83" s="4" t="str">
        <f>IF((TEXT(_xll.BDP(AI83,"MATURITY"),"DD/MM/YYYY")="#N/A Field Not Applicable"),"Perp",TEXT(_xll.BDP(AI83,"MATURITY"),"DD/MM/YYYY"))</f>
        <v>11/01/2040</v>
      </c>
      <c r="M83" s="7">
        <f>(IF(_xll.BDP($AI83&amp;" ISIN","DU003")="#n/a n/a"," ",_xll.BDP($AI83&amp;" ISIN","DU003")))</f>
        <v>9.5708108454784142</v>
      </c>
      <c r="N83" s="4" t="str">
        <f>IF(_xll.BDP(AI83,"CALLABLE")="Y",_xll.BDP(AI83,"NXT_CALL_DT")," ")</f>
        <v xml:space="preserve"> </v>
      </c>
      <c r="O83" s="8">
        <v>500000</v>
      </c>
      <c r="P83" s="5">
        <v>98.2</v>
      </c>
      <c r="Q83" s="9">
        <f>_xll.BDP(AI83,"px_bid")</f>
        <v>93.052999999999997</v>
      </c>
      <c r="R83" s="10">
        <f>IF(F83="USD",AG83,(((_xll.BDP(F83&amp;"USD CURNCY","PX_LAST")))*AG83))</f>
        <v>491000</v>
      </c>
      <c r="S83" s="10">
        <f>IF(F83="USD",AH83,(((_xll.BDP(F83&amp;"USD CURNCY","PX_LAST")))*AH83))+AP83</f>
        <v>474424.02777777775</v>
      </c>
      <c r="T83" s="11">
        <f t="shared" si="13"/>
        <v>-25735.000000000029</v>
      </c>
      <c r="U83" s="12">
        <f t="shared" si="14"/>
        <v>-5.241344195519354E-2</v>
      </c>
      <c r="V83" s="12" cm="1">
        <f t="array" ref="V83">IFERROR(_xll.BDP($G83&amp;" ISIN","CHG_PCT_1D")/100,"")</f>
        <v>1.8939741173667304E-3</v>
      </c>
      <c r="W83" s="10" cm="1">
        <f t="array" ref="W83">IFERROR(_xll.BDP($G83&amp;" ISIN","CHG_PCT_5D")/100,"")</f>
        <v>2.8657184209564611E-2</v>
      </c>
      <c r="X83" s="9" cm="1">
        <f t="array" ref="X83">_xll.BDP($G83&amp;" ISIN","CHG_PCT_1M")/100</f>
        <v>-9.9281450436248166E-3</v>
      </c>
      <c r="Y83" s="14" cm="1">
        <f t="array" ref="Y83">_xll.BDP($G83&amp;" ISIN","CHG_PCT_3M")/100</f>
        <v>8.5703418638847801E-3</v>
      </c>
      <c r="Z83" s="14" cm="1">
        <f t="array" ref="Z83">_xll.BDP($G83&amp;" ISIN","CHG_PCT_6M")/100</f>
        <v>-3.8367480844765031E-2</v>
      </c>
      <c r="AA83" s="20" cm="1">
        <f t="array" ref="AA83">_xll.BDP($G83&amp;" ISIN","CHG_PCT_YTD")/100</f>
        <v>5.7137014645066275E-3</v>
      </c>
      <c r="AB83" s="20" t="e">
        <f t="shared" si="22"/>
        <v>#VALUE!</v>
      </c>
      <c r="AC83" s="20">
        <f t="shared" ca="1" si="15"/>
        <v>-10021.805555555584</v>
      </c>
      <c r="AD83" s="20" t="str">
        <f>_xll.BDP(AI83,"DS199")</f>
        <v>Government</v>
      </c>
      <c r="AE83" s="20">
        <f>_xll.BDP(AI83,"px_ask")</f>
        <v>93.838999999999999</v>
      </c>
      <c r="AF83" s="20">
        <f>IF(F83="USD",O83,(((_xll.BDP(F83&amp;"USD CURNCY","PX_LAST")))*O83))</f>
        <v>500000</v>
      </c>
      <c r="AG83" s="20">
        <f t="shared" si="16"/>
        <v>491000</v>
      </c>
      <c r="AH83" s="20">
        <f t="shared" si="17"/>
        <v>465265</v>
      </c>
      <c r="AI83" s="20" t="str">
        <f t="shared" si="18"/>
        <v>US91086QAV05 ISIN</v>
      </c>
      <c r="AJ83" s="20" t="e" cm="1">
        <f t="array" ref="AJ83">VLOOKUP(IF(NOT(_xll.BDP($G83&amp;" CORP",#REF!)="#N/A N/A"),(_xll.BDP($G83&amp;" CORP",#REF!)),"-"), '[1]Country Codes'!$A$2:$B$253,2,0)</f>
        <v>#REF!</v>
      </c>
      <c r="AK83" s="20" t="str" cm="1">
        <f t="array" ref="AK83">IF(OR(_xll.BDP($AI83,"EX028")= "#N/A N/A", _xll.BDP($AI83,"EX028")="#N/A FIELD NOT APPLICABLE"), " ", _xll.BDP($AI83,"EX028"))</f>
        <v>FixedIncome</v>
      </c>
      <c r="AL83" s="14" t="str">
        <f>(IF(_xll.BDP($AI83&amp;" ISIN","DZ282")="Y","Single line Bonds Cocos","Single line Bonds ex Cocos"))</f>
        <v>Single line Bonds ex Cocos</v>
      </c>
      <c r="AM83" s="18">
        <f>(IF(_xll.BDP($G83&amp;" ISIN","SP153")="#n/a n/a"," ",_xll.BDP($G83&amp;" ISIN","SP153")))</f>
        <v>290.02270743159119</v>
      </c>
      <c r="AN83" s="20">
        <f t="shared" ca="1" si="19"/>
        <v>45777</v>
      </c>
      <c r="AO83" s="20">
        <f>(((_xll.BDP(AI83,"DS032"))/360)*I83)*O83</f>
        <v>9159.0277777777756</v>
      </c>
      <c r="AP83" s="20">
        <f>IF(F83="USD",AO83,(((_xll.BDP(F83&amp;"USD CURNCY","PX_LAST")))*AO83))</f>
        <v>9159.0277777777756</v>
      </c>
      <c r="AQ83" s="20">
        <f>S83/$S$163</f>
        <v>0.98530431521864537</v>
      </c>
      <c r="AR83" s="20">
        <f t="shared" si="20"/>
        <v>465265</v>
      </c>
      <c r="AS83" s="20">
        <f>IF((TEXT(_xll.BDP(AI83,"MATURITY"),"DD/MM/YYYY")="#N/A Field Not Applicable"),"Perp",_xll.BDP(AI83,"DS252"))</f>
        <v>14.702258726899384</v>
      </c>
      <c r="AT83" s="20" t="str">
        <f>(IF(_xll.BDP($AI83&amp;" ISIN","DT247")="Y","Yes","No"))</f>
        <v>No</v>
      </c>
      <c r="AU83" s="20" t="str">
        <f>PROPER(IF(OR(_xll.BDP($AI83,"CPN_TYP")="#n/a N/A",_xll.BDP($AI83,"CPN_TYP")= "#N/A FIELD NOT APPLICABLE"), " ", _xll.BDP($AI83,"CPN_TYP")))</f>
        <v>Fixed</v>
      </c>
      <c r="BG83" s="20" t="str">
        <f t="shared" si="21"/>
        <v>US91086QAV05</v>
      </c>
      <c r="BH83" s="20">
        <v>45590</v>
      </c>
    </row>
    <row r="84" spans="1:60" s="20" customFormat="1" ht="14.45" customHeight="1" x14ac:dyDescent="0.25">
      <c r="A84" s="47" t="s">
        <v>126</v>
      </c>
      <c r="B84" s="47" t="s">
        <v>165</v>
      </c>
      <c r="C84" s="47">
        <v>936730</v>
      </c>
      <c r="D84" s="47" t="s">
        <v>740</v>
      </c>
      <c r="E84" s="4" t="str">
        <f>_xll.BDP(AI84,"ds520")</f>
        <v>Romanian Government International Bond</v>
      </c>
      <c r="F84" s="4" t="str">
        <f>_xll.BDP(AI84,"crncy")</f>
        <v>USD</v>
      </c>
      <c r="G84" s="5" t="s">
        <v>744</v>
      </c>
      <c r="H84" s="4" t="str">
        <f>IF(_xll.BDP(AI84,"RTG_MOODY")="#N/A N/A","N/A",_xll.BDP(AI84,"RTG_MOODY"))&amp;","&amp;IF(_xll.BDP(AI84,"RTG_FITCH")="#N/A N/A","N/A",_xll.BDP(AI84,"RTG_FITCH"))&amp;","&amp;IF(_xll.BDP(AI84,"RTG_SP")="#N/A N/A","N/A",_xll.BDP(AI84,"RTG_SP"))</f>
        <v>Baa3,BBB-,BBB-</v>
      </c>
      <c r="I84" s="6">
        <f>_xll.BDP(AI84,"cpn")/100</f>
        <v>6.1249999999999999E-2</v>
      </c>
      <c r="J84" s="6">
        <f ca="1">_xll.BDP($G84&amp;" isin","YAS_BOND_YLD", "YAS_YLD_FLAG=15", "user_local_trade_date",AN84,"Yas_bond_px",$Q84)/100</f>
        <v>7.5775010000000004E-2</v>
      </c>
      <c r="K84" s="4" t="str">
        <f>_xll.BDP(AI84,"PAYMENT_RANK")</f>
        <v>Sr Unsecured</v>
      </c>
      <c r="L84" s="4" t="str">
        <f>IF((TEXT(_xll.BDP(AI84,"MATURITY"),"DD/MM/YYYY")="#N/A Field Not Applicable"),"Perp",TEXT(_xll.BDP(AI84,"MATURITY"),"DD/MM/YYYY"))</f>
        <v>22/01/2044</v>
      </c>
      <c r="M84" s="7">
        <f>(IF(_xll.BDP($AI84&amp;" ISIN","DU003")="#n/a n/a"," ",_xll.BDP($AI84&amp;" ISIN","DU003")))</f>
        <v>10.579040603436278</v>
      </c>
      <c r="N84" s="4" t="str">
        <f>IF(_xll.BDP(AI84,"CALLABLE")="Y",_xll.BDP(AI84,"NXT_CALL_DT")," ")</f>
        <v xml:space="preserve"> </v>
      </c>
      <c r="O84" s="8">
        <v>500000</v>
      </c>
      <c r="P84" s="5">
        <v>96.36</v>
      </c>
      <c r="Q84" s="9">
        <f>_xll.BDP(AI84,"px_bid")</f>
        <v>85.578999999999994</v>
      </c>
      <c r="R84" s="10">
        <f>IF(F84="USD",AG84,(((_xll.BDP(F84&amp;"USD CURNCY","PX_LAST")))*AG84))</f>
        <v>481800</v>
      </c>
      <c r="S84" s="10">
        <f>IF(F84="USD",AH84,(((_xll.BDP(F84&amp;"USD CURNCY","PX_LAST")))*AH84))+AP84</f>
        <v>436231.80555555556</v>
      </c>
      <c r="T84" s="11">
        <f t="shared" si="13"/>
        <v>-53905.000000000029</v>
      </c>
      <c r="U84" s="12">
        <f t="shared" si="14"/>
        <v>-0.1118825238688253</v>
      </c>
      <c r="V84" s="20" cm="1">
        <f t="array" ref="V84">IFERROR(_xll.BDP($G84&amp;" ISIN","CHG_PCT_1D")/100,"")</f>
        <v>-4.1839553456997374E-4</v>
      </c>
      <c r="W84" s="20" cm="1">
        <f t="array" ref="W84">IFERROR(_xll.BDP($G84&amp;" ISIN","CHG_PCT_5D")/100,"")</f>
        <v>1.2335417202324022E-2</v>
      </c>
      <c r="X84" s="20" cm="1">
        <f t="array" ref="X84">_xll.BDP($G84&amp;" ISIN","CHG_PCT_1M")/100</f>
        <v>-1.7782069439864778E-2</v>
      </c>
      <c r="Y84" s="20" cm="1">
        <f t="array" ref="Y84">_xll.BDP($G84&amp;" ISIN","CHG_PCT_3M")/100</f>
        <v>-2.3580077498569652E-2</v>
      </c>
      <c r="Z84" s="20" cm="1">
        <f t="array" ref="Z84">_xll.BDP($G84&amp;" ISIN","CHG_PCT_6M")/100</f>
        <v>-8.859919130560702E-2</v>
      </c>
      <c r="AA84" s="20" cm="1">
        <f t="array" ref="AA84">_xll.BDP($G84&amp;" ISIN","CHG_PCT_YTD")/100</f>
        <v>-3.5684472554165868E-2</v>
      </c>
      <c r="AB84" s="20" t="e">
        <f t="shared" si="22"/>
        <v>#VALUE!</v>
      </c>
      <c r="AC84" s="20">
        <f t="shared" ca="1" si="15"/>
        <v>-37997.01388888892</v>
      </c>
      <c r="AD84" s="20" t="str">
        <f>_xll.BDP(AI84,"DS199")</f>
        <v>Government</v>
      </c>
      <c r="AE84" s="14">
        <f>_xll.BDP(AI84,"px_ask")</f>
        <v>86.244</v>
      </c>
      <c r="AF84" s="18">
        <f>IF(F84="USD",O84,(((_xll.BDP(F84&amp;"USD CURNCY","PX_LAST")))*O84))</f>
        <v>500000</v>
      </c>
      <c r="AG84" s="20">
        <f t="shared" si="16"/>
        <v>481800</v>
      </c>
      <c r="AH84" s="20">
        <f t="shared" si="17"/>
        <v>427895</v>
      </c>
      <c r="AI84" s="20" t="str">
        <f t="shared" si="18"/>
        <v>US77586TAE64 ISIN</v>
      </c>
      <c r="AJ84" s="20" t="e" cm="1">
        <f t="array" ref="AJ84">VLOOKUP(IF(NOT(_xll.BDP($G84&amp;" CORP",#REF!)="#N/A N/A"),(_xll.BDP($G84&amp;" CORP",#REF!)),"-"), '[1]Country Codes'!$A$2:$B$253,2,0)</f>
        <v>#REF!</v>
      </c>
      <c r="AK84" s="20" t="str" cm="1">
        <f t="array" ref="AK84">IF(OR(_xll.BDP($AI84,"EX028")= "#N/A N/A", _xll.BDP($AI84,"EX028")="#N/A FIELD NOT APPLICABLE"), " ", _xll.BDP($AI84,"EX028"))</f>
        <v>FixedIncome</v>
      </c>
      <c r="AL84" s="20" t="str">
        <f>(IF(_xll.BDP($AI84&amp;" ISIN","DZ282")="Y","Single line Bonds Cocos","Single line Bonds ex Cocos"))</f>
        <v>Single line Bonds ex Cocos</v>
      </c>
      <c r="AM84" s="20">
        <f>(IF(_xll.BDP($G84&amp;" ISIN","SP153")="#n/a n/a"," ",_xll.BDP($G84&amp;" ISIN","SP153")))</f>
        <v>364.23162582219209</v>
      </c>
      <c r="AN84" s="20">
        <f t="shared" ca="1" si="19"/>
        <v>45777</v>
      </c>
      <c r="AO84" s="20">
        <f>(((_xll.BDP(AI84,"DS032"))/360)*I84)*O84</f>
        <v>8336.8055555555547</v>
      </c>
      <c r="AP84" s="20">
        <f>IF(F84="USD",AO84,(((_xll.BDP(F84&amp;"USD CURNCY","PX_LAST")))*AO84))</f>
        <v>8336.8055555555547</v>
      </c>
      <c r="AQ84" s="20">
        <f>S84/$S$163</f>
        <v>0.90598505826698972</v>
      </c>
      <c r="AR84" s="20">
        <f t="shared" si="20"/>
        <v>427895</v>
      </c>
      <c r="AS84" s="20">
        <f>IF((TEXT(_xll.BDP(AI84,"MATURITY"),"DD/MM/YYYY")="#N/A Field Not Applicable"),"Perp",_xll.BDP(AI84,"DS252"))</f>
        <v>18.732375085557837</v>
      </c>
      <c r="AT84" s="20" t="str">
        <f>(IF(_xll.BDP($AI84&amp;" ISIN","DT247")="Y","Yes","No"))</f>
        <v>No</v>
      </c>
      <c r="AU84" s="20" t="str">
        <f>PROPER(IF(OR(_xll.BDP($AI84,"CPN_TYP")="#n/a N/A",_xll.BDP($AI84,"CPN_TYP")= "#N/A FIELD NOT APPLICABLE"), " ", _xll.BDP($AI84,"CPN_TYP")))</f>
        <v>Fixed</v>
      </c>
      <c r="BG84" s="20" t="str">
        <f t="shared" si="21"/>
        <v>US77586TAE64</v>
      </c>
      <c r="BH84" s="20">
        <v>45590</v>
      </c>
    </row>
    <row r="85" spans="1:60" s="20" customFormat="1" ht="14.45" customHeight="1" x14ac:dyDescent="0.25">
      <c r="A85" s="47" t="s">
        <v>126</v>
      </c>
      <c r="B85" s="47" t="s">
        <v>165</v>
      </c>
      <c r="C85" s="47">
        <v>936730</v>
      </c>
      <c r="D85" s="47" t="s">
        <v>740</v>
      </c>
      <c r="E85" s="4" t="str">
        <f>_xll.BDP(AI85,"ds520")</f>
        <v>KazMunayGas National Co JSC</v>
      </c>
      <c r="F85" s="4" t="str">
        <f>_xll.BDP(AI85,"crncy")</f>
        <v>USD</v>
      </c>
      <c r="G85" s="5" t="s">
        <v>745</v>
      </c>
      <c r="H85" s="4" t="str">
        <f>IF(_xll.BDP(AI85,"RTG_MOODY")="#N/A N/A","N/A",_xll.BDP(AI85,"RTG_MOODY"))&amp;","&amp;IF(_xll.BDP(AI85,"RTG_FITCH")="#N/A N/A","N/A",_xll.BDP(AI85,"RTG_FITCH"))&amp;","&amp;IF(_xll.BDP(AI85,"RTG_SP")="#N/A N/A","N/A",_xll.BDP(AI85,"RTG_SP"))</f>
        <v>Baa1,BBB,N/A</v>
      </c>
      <c r="I85" s="6">
        <f>_xll.BDP(AI85,"cpn")/100</f>
        <v>6.3750000000000001E-2</v>
      </c>
      <c r="J85" s="6">
        <f ca="1">_xll.BDP($G85&amp;" isin","YAS_BOND_YLD", "YAS_YLD_FLAG=15", "user_local_trade_date",AN85,"Yas_bond_px",$Q85)/100</f>
        <v>7.4095659999999994E-2</v>
      </c>
      <c r="K85" s="4" t="str">
        <f>_xll.BDP(AI85,"PAYMENT_RANK")</f>
        <v>Sr Unsecured</v>
      </c>
      <c r="L85" s="4" t="str">
        <f>IF((TEXT(_xll.BDP(AI85,"MATURITY"),"DD/MM/YYYY")="#N/A Field Not Applicable"),"Perp",TEXT(_xll.BDP(AI85,"MATURITY"),"DD/MM/YYYY"))</f>
        <v>24/10/2048</v>
      </c>
      <c r="M85" s="7">
        <f>(IF(_xll.BDP($AI85&amp;" ISIN","DU003")="#n/a n/a"," ",_xll.BDP($AI85&amp;" ISIN","DU003")))</f>
        <v>11.819873247834751</v>
      </c>
      <c r="N85" s="4" t="str">
        <f>IF(_xll.BDP(AI85,"CALLABLE")="Y",_xll.BDP(AI85,"NXT_CALL_DT")," ")</f>
        <v xml:space="preserve"> </v>
      </c>
      <c r="O85" s="8">
        <v>500000</v>
      </c>
      <c r="P85" s="5">
        <v>96.07</v>
      </c>
      <c r="Q85" s="9">
        <f>_xll.BDP(AI85,"px_bid")</f>
        <v>88.564999999999998</v>
      </c>
      <c r="R85" s="10">
        <f>IF(F85="USD",AG85,(((_xll.BDP(F85&amp;"USD CURNCY","PX_LAST")))*AG85))</f>
        <v>480350</v>
      </c>
      <c r="S85" s="10">
        <f>IF(F85="USD",AH85,(((_xll.BDP(F85&amp;"USD CURNCY","PX_LAST")))*AH85))+AP85</f>
        <v>443444.79166666669</v>
      </c>
      <c r="T85" s="11">
        <f t="shared" si="13"/>
        <v>-37524.999999999978</v>
      </c>
      <c r="U85" s="12">
        <f t="shared" si="14"/>
        <v>-7.8120120745289845E-2</v>
      </c>
      <c r="V85" s="20" cm="1">
        <f t="array" ref="V85">IFERROR(_xll.BDP($G85&amp;" ISIN","CHG_PCT_1D")/100,"")</f>
        <v>-1.7484476922731132E-3</v>
      </c>
      <c r="W85" s="20" cm="1">
        <f t="array" ref="W85">IFERROR(_xll.BDP($G85&amp;" ISIN","CHG_PCT_5D")/100,"")</f>
        <v>1.9866943009927741E-2</v>
      </c>
      <c r="X85" s="14" cm="1">
        <f t="array" ref="X85">_xll.BDP($G85&amp;" ISIN","CHG_PCT_1M")/100</f>
        <v>-5.3445985440246521E-2</v>
      </c>
      <c r="Y85" s="18" cm="1">
        <f t="array" ref="Y85">_xll.BDP($G85&amp;" ISIN","CHG_PCT_3M")/100</f>
        <v>-3.3823657033758517E-2</v>
      </c>
      <c r="Z85" s="20" cm="1">
        <f t="array" ref="Z85">_xll.BDP($G85&amp;" ISIN","CHG_PCT_6M")/100</f>
        <v>-6.2394071142084083E-2</v>
      </c>
      <c r="AA85" s="20" cm="1">
        <f t="array" ref="AA85">_xll.BDP($G85&amp;" ISIN","CHG_PCT_YTD")/100</f>
        <v>-4.3761138906186187E-2</v>
      </c>
      <c r="AB85" s="20" t="e">
        <f t="shared" si="22"/>
        <v>#VALUE!</v>
      </c>
      <c r="AC85" s="20">
        <f t="shared" ca="1" si="15"/>
        <v>-20967.70833333331</v>
      </c>
      <c r="AD85" s="20" t="str">
        <f>_xll.BDP(AI85,"DS199")</f>
        <v>Energy</v>
      </c>
      <c r="AE85" s="20">
        <f>_xll.BDP(AI85,"px_ask")</f>
        <v>89.566999999999993</v>
      </c>
      <c r="AF85" s="20">
        <f>IF(F85="USD",O85,(((_xll.BDP(F85&amp;"USD CURNCY","PX_LAST")))*O85))</f>
        <v>500000</v>
      </c>
      <c r="AG85" s="20">
        <f t="shared" si="16"/>
        <v>480350</v>
      </c>
      <c r="AH85" s="20">
        <f t="shared" si="17"/>
        <v>442825</v>
      </c>
      <c r="AI85" s="20" t="str">
        <f t="shared" si="18"/>
        <v>XS1807299331 ISIN</v>
      </c>
      <c r="AJ85" s="20" t="e" cm="1">
        <f t="array" ref="AJ85">VLOOKUP(IF(NOT(_xll.BDP($G85&amp;" CORP",#REF!)="#N/A N/A"),(_xll.BDP($G85&amp;" CORP",#REF!)),"-"), '[1]Country Codes'!$A$2:$B$253,2,0)</f>
        <v>#REF!</v>
      </c>
      <c r="AK85" s="20" t="str" cm="1">
        <f t="array" ref="AK85">IF(OR(_xll.BDP($AI85,"EX028")= "#N/A N/A", _xll.BDP($AI85,"EX028")="#N/A FIELD NOT APPLICABLE"), " ", _xll.BDP($AI85,"EX028"))</f>
        <v>FixedIncome</v>
      </c>
      <c r="AL85" s="20" t="str">
        <f>(IF(_xll.BDP($AI85&amp;" ISIN","DZ282")="Y","Single line Bonds Cocos","Single line Bonds ex Cocos"))</f>
        <v>Single line Bonds ex Cocos</v>
      </c>
      <c r="AM85" s="20">
        <f>(IF(_xll.BDP($G85&amp;" ISIN","SP153")="#n/a n/a"," ",_xll.BDP($G85&amp;" ISIN","SP153")))</f>
        <v>346.62099041890963</v>
      </c>
      <c r="AN85" s="20">
        <f t="shared" ca="1" si="19"/>
        <v>45777</v>
      </c>
      <c r="AO85" s="20">
        <f>(((_xll.BDP(AI85,"DS032"))/360)*I85)*O85</f>
        <v>619.79166666666674</v>
      </c>
      <c r="AP85" s="20">
        <f>IF(F85="USD",AO85,(((_xll.BDP(F85&amp;"USD CURNCY","PX_LAST")))*AO85))</f>
        <v>619.79166666666674</v>
      </c>
      <c r="AQ85" s="20">
        <f>S85/$S$163</f>
        <v>0.92096529941156113</v>
      </c>
      <c r="AR85" s="20">
        <f t="shared" si="20"/>
        <v>442825</v>
      </c>
      <c r="AS85" s="20">
        <f>IF((TEXT(_xll.BDP(AI85,"MATURITY"),"DD/MM/YYYY")="#N/A Field Not Applicable"),"Perp",_xll.BDP(AI85,"DS252"))</f>
        <v>23.488021902806295</v>
      </c>
      <c r="AT85" s="20" t="str">
        <f>(IF(_xll.BDP($AI85&amp;" ISIN","DT247")="Y","Yes","No"))</f>
        <v>No</v>
      </c>
      <c r="AU85" s="20" t="str">
        <f>PROPER(IF(OR(_xll.BDP($AI85,"CPN_TYP")="#n/a N/A",_xll.BDP($AI85,"CPN_TYP")= "#N/A FIELD NOT APPLICABLE"), " ", _xll.BDP($AI85,"CPN_TYP")))</f>
        <v>Fixed</v>
      </c>
      <c r="BG85" s="20" t="str">
        <f t="shared" si="21"/>
        <v>XS1807299331</v>
      </c>
      <c r="BH85" s="20">
        <v>45590</v>
      </c>
    </row>
    <row r="86" spans="1:60" s="20" customFormat="1" ht="14.45" customHeight="1" x14ac:dyDescent="0.25">
      <c r="A86" s="47" t="s">
        <v>126</v>
      </c>
      <c r="B86" s="47" t="s">
        <v>165</v>
      </c>
      <c r="C86" s="47">
        <v>936730</v>
      </c>
      <c r="D86" s="47" t="s">
        <v>740</v>
      </c>
      <c r="E86" s="4" t="str">
        <f>_xll.BDP(AI86,"ds520")</f>
        <v>Freeport Indonesia PT</v>
      </c>
      <c r="F86" s="4" t="str">
        <f>_xll.BDP(AI86,"crncy")</f>
        <v>USD</v>
      </c>
      <c r="G86" s="5" t="s">
        <v>746</v>
      </c>
      <c r="H86" s="4" t="str">
        <f>IF(_xll.BDP(AI86,"RTG_MOODY")="#N/A N/A","N/A",_xll.BDP(AI86,"RTG_MOODY"))&amp;","&amp;IF(_xll.BDP(AI86,"RTG_FITCH")="#N/A N/A","N/A",_xll.BDP(AI86,"RTG_FITCH"))&amp;","&amp;IF(_xll.BDP(AI86,"RTG_SP")="#N/A N/A","N/A",_xll.BDP(AI86,"RTG_SP"))</f>
        <v>Baa3,BBB,N/A</v>
      </c>
      <c r="I86" s="6">
        <f>_xll.BDP(AI86,"cpn")/100</f>
        <v>6.2E-2</v>
      </c>
      <c r="J86" s="6">
        <f ca="1">_xll.BDP($G86&amp;" isin","YAS_BOND_YLD", "YAS_YLD_FLAG=15", "user_local_trade_date",AN86,"Yas_bond_px",$Q86)/100</f>
        <v>6.4950729999999998E-2</v>
      </c>
      <c r="K86" s="4" t="str">
        <f>_xll.BDP(AI86,"PAYMENT_RANK")</f>
        <v>Sr Unsecured</v>
      </c>
      <c r="L86" s="4" t="str">
        <f>IF((TEXT(_xll.BDP(AI86,"MATURITY"),"DD/MM/YYYY")="#N/A Field Not Applicable"),"Perp",TEXT(_xll.BDP(AI86,"MATURITY"),"DD/MM/YYYY"))</f>
        <v>14/04/2052</v>
      </c>
      <c r="M86" s="7">
        <f>(IF(_xll.BDP($AI86&amp;" ISIN","DU003")="#n/a n/a"," ",_xll.BDP($AI86&amp;" ISIN","DU003")))</f>
        <v>13.184626938325392</v>
      </c>
      <c r="N86" s="4" t="str">
        <f>IF(_xll.BDP(AI86,"CALLABLE")="Y",_xll.BDP(AI86,"NXT_CALL_DT")," ")</f>
        <v>14/10/2051</v>
      </c>
      <c r="O86" s="8">
        <v>600000</v>
      </c>
      <c r="P86" s="5">
        <v>102.61</v>
      </c>
      <c r="Q86" s="9">
        <f>_xll.BDP(AI86,"px_bid")</f>
        <v>96.263999999999996</v>
      </c>
      <c r="R86" s="10">
        <f>IF(F86="USD",AG86,(((_xll.BDP(F86&amp;"USD CURNCY","PX_LAST")))*AG86))</f>
        <v>615660</v>
      </c>
      <c r="S86" s="10">
        <f>IF(F86="USD",AH86,(((_xll.BDP(F86&amp;"USD CURNCY","PX_LAST")))*AH86))+AP86</f>
        <v>579237.33333333337</v>
      </c>
      <c r="T86" s="11">
        <f t="shared" si="13"/>
        <v>-38076.000000000022</v>
      </c>
      <c r="U86" s="12">
        <f t="shared" si="14"/>
        <v>-6.184582399376283E-2</v>
      </c>
      <c r="V86" s="20" cm="1">
        <f t="array" ref="V86">IFERROR(_xll.BDP($G86&amp;" ISIN","CHG_PCT_1D")/100,"")</f>
        <v>-2.725050587841284E-3</v>
      </c>
      <c r="W86" s="20" cm="1">
        <f t="array" ref="W86">IFERROR(_xll.BDP($G86&amp;" ISIN","CHG_PCT_5D")/100,"")</f>
        <v>4.1949562251347564E-2</v>
      </c>
      <c r="X86" s="20" cm="1">
        <f t="array" ref="X86">_xll.BDP($G86&amp;" ISIN","CHG_PCT_1M")/100</f>
        <v>-9.8418707780251226E-3</v>
      </c>
      <c r="Y86" s="20" cm="1">
        <f t="array" ref="Y86">_xll.BDP($G86&amp;" ISIN","CHG_PCT_3M")/100</f>
        <v>-1.887860161570392E-2</v>
      </c>
      <c r="Z86" s="20" cm="1">
        <f t="array" ref="Z86">_xll.BDP($G86&amp;" ISIN","CHG_PCT_6M")/100</f>
        <v>-4.8658207640647468E-2</v>
      </c>
      <c r="AA86" s="20" cm="1">
        <f t="array" ref="AA86">_xll.BDP($G86&amp;" ISIN","CHG_PCT_YTD")/100</f>
        <v>-2.2573016445642247E-2</v>
      </c>
      <c r="AB86" s="20" t="e">
        <f t="shared" si="22"/>
        <v>#VALUE!</v>
      </c>
      <c r="AC86" s="20">
        <f t="shared" ca="1" si="15"/>
        <v>-18752.666666666679</v>
      </c>
      <c r="AD86" s="20" t="str">
        <f>_xll.BDP(AI86,"DS199")</f>
        <v>Basic Materials</v>
      </c>
      <c r="AE86" s="20">
        <f>_xll.BDP(AI86,"px_ask")</f>
        <v>97.462999999999994</v>
      </c>
      <c r="AF86" s="20">
        <f>IF(F86="USD",O86,(((_xll.BDP(F86&amp;"USD CURNCY","PX_LAST")))*O86))</f>
        <v>600000</v>
      </c>
      <c r="AG86" s="20">
        <f t="shared" si="16"/>
        <v>615660</v>
      </c>
      <c r="AH86" s="20">
        <f t="shared" si="17"/>
        <v>577584</v>
      </c>
      <c r="AI86" s="20" t="str">
        <f t="shared" si="18"/>
        <v>USY7141BAC73 ISIN</v>
      </c>
      <c r="AJ86" s="20" t="e" cm="1">
        <f t="array" ref="AJ86">VLOOKUP(IF(NOT(_xll.BDP($G86&amp;" CORP",#REF!)="#N/A N/A"),(_xll.BDP($G86&amp;" CORP",#REF!)),"-"), '[1]Country Codes'!$A$2:$B$253,2,0)</f>
        <v>#REF!</v>
      </c>
      <c r="AK86" s="20" t="str" cm="1">
        <f t="array" ref="AK86">IF(OR(_xll.BDP($AI86,"EX028")= "#N/A N/A", _xll.BDP($AI86,"EX028")="#N/A FIELD NOT APPLICABLE"), " ", _xll.BDP($AI86,"EX028"))</f>
        <v>FixedIncome</v>
      </c>
      <c r="AL86" s="20" t="str">
        <f>(IF(_xll.BDP($AI86&amp;" ISIN","DZ282")="Y","Single line Bonds Cocos","Single line Bonds ex Cocos"))</f>
        <v>Single line Bonds ex Cocos</v>
      </c>
      <c r="AM86" s="20">
        <f>(IF(_xll.BDP($G86&amp;" ISIN","SP153")="#n/a n/a"," ",_xll.BDP($G86&amp;" ISIN","SP153")))</f>
        <v>259.16591889129279</v>
      </c>
      <c r="AN86" s="20">
        <f t="shared" ca="1" si="19"/>
        <v>45777</v>
      </c>
      <c r="AO86" s="20">
        <f>(((_xll.BDP(AI86,"DS032"))/360)*I86)*O86</f>
        <v>1653.3333333333335</v>
      </c>
      <c r="AP86" s="20">
        <f>IF(F86="USD",AO86,(((_xll.BDP(F86&amp;"USD CURNCY","PX_LAST")))*AO86))</f>
        <v>1653.3333333333335</v>
      </c>
      <c r="AQ86" s="20">
        <f>S86/$S$163</f>
        <v>1.2029851159570786</v>
      </c>
      <c r="AR86" s="20">
        <f t="shared" si="20"/>
        <v>577584</v>
      </c>
      <c r="AS86" s="20">
        <f>IF((TEXT(_xll.BDP(AI86,"MATURITY"),"DD/MM/YYYY")="#N/A Field Not Applicable"),"Perp",_xll.BDP(AI86,"DS252"))</f>
        <v>26.9596167008898</v>
      </c>
      <c r="AT86" s="20" t="str">
        <f>(IF(_xll.BDP($AI86&amp;" ISIN","DT247")="Y","Yes","No"))</f>
        <v>No</v>
      </c>
      <c r="AU86" s="20" t="str">
        <f>PROPER(IF(OR(_xll.BDP($AI86,"CPN_TYP")="#n/a N/A",_xll.BDP($AI86,"CPN_TYP")= "#N/A FIELD NOT APPLICABLE"), " ", _xll.BDP($AI86,"CPN_TYP")))</f>
        <v>Fixed</v>
      </c>
      <c r="BG86" s="20" t="str">
        <f t="shared" si="21"/>
        <v>USY7141BAC73</v>
      </c>
      <c r="BH86" s="20">
        <v>45590</v>
      </c>
    </row>
    <row r="87" spans="1:60" s="20" customFormat="1" ht="14.45" customHeight="1" x14ac:dyDescent="0.25">
      <c r="A87" s="47" t="s">
        <v>126</v>
      </c>
      <c r="B87" s="47" t="s">
        <v>165</v>
      </c>
      <c r="C87" s="47">
        <v>936730</v>
      </c>
      <c r="D87" s="47" t="s">
        <v>740</v>
      </c>
      <c r="E87" s="4" t="str">
        <f>_xll.BDP(AI87,"ds520")</f>
        <v>Saudi Government International Bond</v>
      </c>
      <c r="F87" s="4" t="str">
        <f>_xll.BDP(AI87,"crncy")</f>
        <v>USD</v>
      </c>
      <c r="G87" s="5" t="s">
        <v>747</v>
      </c>
      <c r="H87" s="4" t="str">
        <f>IF(_xll.BDP(AI87,"RTG_MOODY")="#N/A N/A","N/A",_xll.BDP(AI87,"RTG_MOODY"))&amp;","&amp;IF(_xll.BDP(AI87,"RTG_FITCH")="#N/A N/A","N/A",_xll.BDP(AI87,"RTG_FITCH"))&amp;","&amp;IF(_xll.BDP(AI87,"RTG_SP")="#N/A N/A","N/A",_xll.BDP(AI87,"RTG_SP"))</f>
        <v>Aa3,A+,N/A</v>
      </c>
      <c r="I87" s="6">
        <f>_xll.BDP(AI87,"cpn")/100</f>
        <v>5.7500000000000002E-2</v>
      </c>
      <c r="J87" s="6">
        <f ca="1">_xll.BDP($G87&amp;" isin","YAS_BOND_YLD", "YAS_YLD_FLAG=15", "user_local_trade_date",AN87,"Yas_bond_px",$Q87)/100</f>
        <v>6.2085899999999999E-2</v>
      </c>
      <c r="K87" s="4" t="str">
        <f>_xll.BDP(AI87,"PAYMENT_RANK")</f>
        <v>Sr Unsecured</v>
      </c>
      <c r="L87" s="4" t="str">
        <f>IF((TEXT(_xll.BDP(AI87,"MATURITY"),"DD/MM/YYYY")="#N/A Field Not Applicable"),"Perp",TEXT(_xll.BDP(AI87,"MATURITY"),"DD/MM/YYYY"))</f>
        <v>16/01/2054</v>
      </c>
      <c r="M87" s="7">
        <f>(IF(_xll.BDP($AI87&amp;" ISIN","DU003")="#n/a n/a"," ",_xll.BDP($AI87&amp;" ISIN","DU003")))</f>
        <v>13.722952119660416</v>
      </c>
      <c r="N87" s="4" t="str">
        <f>IF(_xll.BDP(AI87,"CALLABLE")="Y",_xll.BDP(AI87,"NXT_CALL_DT")," ")</f>
        <v xml:space="preserve"> </v>
      </c>
      <c r="O87" s="8">
        <v>600000</v>
      </c>
      <c r="P87" s="5">
        <v>98.04</v>
      </c>
      <c r="Q87" s="9">
        <f>_xll.BDP(AI87,"px_bid")</f>
        <v>93.88</v>
      </c>
      <c r="R87" s="10">
        <f>IF(F87="USD",AG87,(((_xll.BDP(F87&amp;"USD CURNCY","PX_LAST")))*AG87))</f>
        <v>588240.00000000012</v>
      </c>
      <c r="S87" s="10">
        <f>IF(F87="USD",AH87,(((_xll.BDP(F87&amp;"USD CURNCY","PX_LAST")))*AH87))+AP87</f>
        <v>573342.5</v>
      </c>
      <c r="T87" s="11">
        <f t="shared" si="13"/>
        <v>-24960.000000000065</v>
      </c>
      <c r="U87" s="12">
        <f t="shared" si="14"/>
        <v>-4.2431660546715731E-2</v>
      </c>
      <c r="V87" s="20" cm="1">
        <f t="array" ref="V87">IFERROR(_xll.BDP($G87&amp;" ISIN","CHG_PCT_1D")/100,"")</f>
        <v>-8.908874936365517E-4</v>
      </c>
      <c r="W87" s="20" cm="1">
        <f t="array" ref="W87">IFERROR(_xll.BDP($G87&amp;" ISIN","CHG_PCT_5D")/100,"")</f>
        <v>2.230083885880468E-2</v>
      </c>
      <c r="X87" s="20" cm="1">
        <f t="array" ref="X87">_xll.BDP($G87&amp;" ISIN","CHG_PCT_1M")/100</f>
        <v>-1.1987791959893867E-2</v>
      </c>
      <c r="Y87" s="20" cm="1">
        <f t="array" ref="Y87">_xll.BDP($G87&amp;" ISIN","CHG_PCT_3M")/100</f>
        <v>-3.3221185382679187E-3</v>
      </c>
      <c r="Z87" s="20" cm="1">
        <f t="array" ref="Z87">_xll.BDP($G87&amp;" ISIN","CHG_PCT_6M")/100</f>
        <v>-2.5529625951671672E-2</v>
      </c>
      <c r="AA87" s="20" cm="1">
        <f t="array" ref="AA87">_xll.BDP($G87&amp;" ISIN","CHG_PCT_YTD")/100</f>
        <v>9.6891747052518361E-3</v>
      </c>
      <c r="AB87" s="20" t="e">
        <f t="shared" si="22"/>
        <v>#VALUE!</v>
      </c>
      <c r="AC87" s="20">
        <f t="shared" ca="1" si="15"/>
        <v>-7039.1666666667297</v>
      </c>
      <c r="AD87" s="20" t="str">
        <f>_xll.BDP(AI87,"DS199")</f>
        <v>Government</v>
      </c>
      <c r="AE87" s="20">
        <f>_xll.BDP(AI87,"px_ask")</f>
        <v>94.528000000000006</v>
      </c>
      <c r="AF87" s="20">
        <f>IF(F87="USD",O87,(((_xll.BDP(F87&amp;"USD CURNCY","PX_LAST")))*O87))</f>
        <v>600000</v>
      </c>
      <c r="AG87" s="20">
        <f t="shared" si="16"/>
        <v>588240.00000000012</v>
      </c>
      <c r="AH87" s="20">
        <f t="shared" si="17"/>
        <v>563280</v>
      </c>
      <c r="AI87" s="20" t="str">
        <f t="shared" si="18"/>
        <v>XS2747599509 ISIN</v>
      </c>
      <c r="AJ87" s="20" t="e" cm="1">
        <f t="array" ref="AJ87">VLOOKUP(IF(NOT(_xll.BDP($G87&amp;" CORP",#REF!)="#N/A N/A"),(_xll.BDP($G87&amp;" CORP",#REF!)),"-"), '[1]Country Codes'!$A$2:$B$253,2,0)</f>
        <v>#REF!</v>
      </c>
      <c r="AK87" s="20" t="str" cm="1">
        <f t="array" ref="AK87">IF(OR(_xll.BDP($AI87,"EX028")= "#N/A N/A", _xll.BDP($AI87,"EX028")="#N/A FIELD NOT APPLICABLE"), " ", _xll.BDP($AI87,"EX028"))</f>
        <v>FixedIncome</v>
      </c>
      <c r="AL87" s="20" t="str">
        <f>(IF(_xll.BDP($AI87&amp;" ISIN","DZ282")="Y","Single line Bonds Cocos","Single line Bonds ex Cocos"))</f>
        <v>Single line Bonds ex Cocos</v>
      </c>
      <c r="AM87" s="20">
        <f>(IF(_xll.BDP($G87&amp;" ISIN","SP153")="#n/a n/a"," ",_xll.BDP($G87&amp;" ISIN","SP153")))</f>
        <v>231.16419260089708</v>
      </c>
      <c r="AN87" s="20">
        <f t="shared" ca="1" si="19"/>
        <v>45777</v>
      </c>
      <c r="AO87" s="20">
        <f>(((_xll.BDP(AI87,"DS032"))/360)*I87)*O87</f>
        <v>10062.500000000002</v>
      </c>
      <c r="AP87" s="20">
        <f>IF(F87="USD",AO87,(((_xll.BDP(F87&amp;"USD CURNCY","PX_LAST")))*AO87))</f>
        <v>10062.500000000002</v>
      </c>
      <c r="AQ87" s="20">
        <f>S87/$S$163</f>
        <v>1.1907424714434061</v>
      </c>
      <c r="AR87" s="20">
        <f t="shared" si="20"/>
        <v>563280</v>
      </c>
      <c r="AS87" s="20">
        <f>IF((TEXT(_xll.BDP(AI87,"MATURITY"),"DD/MM/YYYY")="#N/A Field Not Applicable"),"Perp",_xll.BDP(AI87,"DS252"))</f>
        <v>28.717316906228611</v>
      </c>
      <c r="AT87" s="20" t="str">
        <f>(IF(_xll.BDP($AI87&amp;" ISIN","DT247")="Y","Yes","No"))</f>
        <v>No</v>
      </c>
      <c r="AU87" s="20" t="str">
        <f>PROPER(IF(OR(_xll.BDP($AI87,"CPN_TYP")="#n/a N/A",_xll.BDP($AI87,"CPN_TYP")= "#N/A FIELD NOT APPLICABLE"), " ", _xll.BDP($AI87,"CPN_TYP")))</f>
        <v>Fixed</v>
      </c>
      <c r="BG87" s="20" t="str">
        <f t="shared" si="21"/>
        <v>XS2747599509</v>
      </c>
      <c r="BH87" s="20">
        <v>45590</v>
      </c>
    </row>
    <row r="88" spans="1:60" s="20" customFormat="1" ht="14.45" customHeight="1" x14ac:dyDescent="0.25">
      <c r="A88" s="47" t="s">
        <v>126</v>
      </c>
      <c r="B88" s="47" t="s">
        <v>165</v>
      </c>
      <c r="C88" s="47">
        <v>936730</v>
      </c>
      <c r="D88" s="47" t="s">
        <v>740</v>
      </c>
      <c r="E88" s="4" t="str">
        <f>_xll.BDP(AI88,"ds520")</f>
        <v>Eastern &amp; Southern African Trade &amp; Development Bank/The</v>
      </c>
      <c r="F88" s="4" t="str">
        <f>_xll.BDP(AI88,"crncy")</f>
        <v>USD</v>
      </c>
      <c r="G88" s="5" t="s">
        <v>381</v>
      </c>
      <c r="H88" s="4" t="str">
        <f>IF(_xll.BDP(AI88,"RTG_MOODY")="#N/A N/A","N/A",_xll.BDP(AI88,"RTG_MOODY"))&amp;","&amp;IF(_xll.BDP(AI88,"RTG_FITCH")="#N/A N/A","N/A",_xll.BDP(AI88,"RTG_FITCH"))&amp;","&amp;IF(_xll.BDP(AI88,"RTG_SP")="#N/A N/A","N/A",_xll.BDP(AI88,"RTG_SP"))</f>
        <v>Ba1,BB+,N/A</v>
      </c>
      <c r="I88" s="6">
        <f>_xll.BDP(AI88,"cpn")/100</f>
        <v>4.1250000000000002E-2</v>
      </c>
      <c r="J88" s="6">
        <f ca="1">_xll.BDP($G88&amp;" isin","YAS_BOND_YLD", "YAS_YLD_FLAG=15", "user_local_trade_date",AN88,"Yas_bond_px",$Q88)/100</f>
        <v>8.0529679999999992E-2</v>
      </c>
      <c r="K88" s="4" t="str">
        <f>_xll.BDP(AI88,"PAYMENT_RANK")</f>
        <v>Sr Unsecured</v>
      </c>
      <c r="L88" s="4" t="str">
        <f>IF((TEXT(_xll.BDP(AI88,"MATURITY"),"DD/MM/YYYY")="#N/A Field Not Applicable"),"Perp",TEXT(_xll.BDP(AI88,"MATURITY"),"DD/MM/YYYY"))</f>
        <v>30/06/2028</v>
      </c>
      <c r="M88" s="7">
        <f>(IF(_xll.BDP($AI88&amp;" ISIN","DU003")="#n/a n/a"," ",_xll.BDP($AI88&amp;" ISIN","DU003")))</f>
        <v>2.9434805721754436</v>
      </c>
      <c r="N88" s="4" t="str">
        <f>IF(_xll.BDP(AI88,"CALLABLE")="Y",_xll.BDP(AI88,"NXT_CALL_DT")," ")</f>
        <v xml:space="preserve"> </v>
      </c>
      <c r="O88" s="8">
        <v>500000</v>
      </c>
      <c r="P88" s="5">
        <v>91.99</v>
      </c>
      <c r="Q88" s="9">
        <f>_xll.BDP(AI88,"px_bid")</f>
        <v>89.218000000000004</v>
      </c>
      <c r="R88" s="10">
        <f>IF(F88="USD",AG88,(((_xll.BDP(F88&amp;"USD CURNCY","PX_LAST")))*AG88))</f>
        <v>459950</v>
      </c>
      <c r="S88" s="10">
        <f>IFERROR(IF(F88="USD",AH88,(((_xll.BDP(F88&amp;"USD CURNCY","PX_LAST")))*AH88))+AP88,0)</f>
        <v>453022.29166666669</v>
      </c>
      <c r="T88" s="11">
        <f t="shared" si="13"/>
        <v>-13859.999999999958</v>
      </c>
      <c r="U88" s="12">
        <f t="shared" si="14"/>
        <v>-3.013371018588968E-2</v>
      </c>
      <c r="V88" s="12" cm="1">
        <f t="array" ref="V88">IFERROR(_xll.BDP($G88&amp;" ISIN","CHG_PCT_1D")/100,"")</f>
        <v>4.9040369140245584E-4</v>
      </c>
      <c r="W88" s="12" cm="1">
        <f t="array" ref="W88">IFERROR(_xll.BDP($G88&amp;" ISIN","CHG_PCT_5D")/100,"")</f>
        <v>5.274651436250671E-3</v>
      </c>
      <c r="X88" s="12" cm="1">
        <f t="array" ref="X88">_xll.BDP($G88&amp;" ISIN","CHG_PCT_1M")/100</f>
        <v>-7.7267451500580122E-3</v>
      </c>
      <c r="Y88" s="12" cm="1">
        <f t="array" ref="Y88">_xll.BDP($G88&amp;" ISIN","CHG_PCT_3M")/100</f>
        <v>6.5769672377865402E-4</v>
      </c>
      <c r="Z88" s="12" cm="1">
        <f t="array" ref="Z88">_xll.BDP($G88&amp;" ISIN","CHG_PCT_6M")/100</f>
        <v>-1.7382927950609649E-2</v>
      </c>
      <c r="AA88" s="12" cm="1">
        <f t="array" ref="AA88">_xll.BDP($G88&amp;" ISIN","CHG_PCT_YTD")/100</f>
        <v>9.0316106372306489E-4</v>
      </c>
      <c r="AB88" s="12" t="e">
        <f t="shared" si="22"/>
        <v>#VALUE!</v>
      </c>
      <c r="AC88" s="13">
        <f t="shared" ca="1" si="15"/>
        <v>-3146.4583333332903</v>
      </c>
      <c r="AD88" s="4" t="str">
        <f>_xll.BDP(AI88,"DS199")</f>
        <v>Government</v>
      </c>
      <c r="AE88" s="9">
        <f>_xll.BDP(AI88,"px_ask")</f>
        <v>90.313999999999993</v>
      </c>
      <c r="AF88" s="13">
        <f>IF(F88="USD",O88,(((_xll.BDP(F88&amp;"USD CURNCY","PX_LAST")))*O88))</f>
        <v>500000</v>
      </c>
      <c r="AG88" s="10">
        <f t="shared" si="16"/>
        <v>459950</v>
      </c>
      <c r="AH88" s="10">
        <f t="shared" si="17"/>
        <v>446090</v>
      </c>
      <c r="AI88" s="4" t="str">
        <f t="shared" si="18"/>
        <v>XS2356571559 ISIN</v>
      </c>
      <c r="AJ88" s="4" t="e" cm="1">
        <f t="array" ref="AJ88">VLOOKUP(IF(NOT(_xll.BDP($G88&amp;" CORP",#REF!)="#N/A N/A"),(_xll.BDP($G88&amp;" CORP",#REF!)),"-"), '[1]Country Codes'!$A$2:$B$253,2,0)</f>
        <v>#REF!</v>
      </c>
      <c r="AK88" s="4" t="str" cm="1">
        <f t="array" ref="AK88">IF(OR(_xll.BDP($AI88,"EX028")= "#N/A N/A", _xll.BDP($AI88,"EX028")="#N/A FIELD NOT APPLICABLE"), " ", _xll.BDP($AI88,"EX028"))</f>
        <v>FixedIncome</v>
      </c>
      <c r="AL88" s="14" t="str">
        <f>(IF(_xll.BDP($AI88&amp;" ISIN","DZ282")="Y","Single line Bonds Cocos","Single line Bonds ex Cocos"))</f>
        <v>Single line Bonds ex Cocos</v>
      </c>
      <c r="AM88" s="7">
        <f>(IF(_xll.BDP($G88&amp;" ISIN","SP153")="#n/a n/a"," ",_xll.BDP($G88&amp;" ISIN","SP153")))</f>
        <v>440.13408699531141</v>
      </c>
      <c r="AN88" s="15">
        <f t="shared" ca="1" si="19"/>
        <v>45777</v>
      </c>
      <c r="AO88" s="10">
        <f>(((_xll.BDP(AI88,"DS032"))/360)*I88)*O88</f>
        <v>6932.291666666667</v>
      </c>
      <c r="AP88" s="10">
        <f>IF(F88="USD",AO88,(((_xll.BDP(F88&amp;"USD CURNCY","PX_LAST")))*AO88))</f>
        <v>6932.291666666667</v>
      </c>
      <c r="AQ88" s="12" t="e">
        <f>S88/#REF!</f>
        <v>#REF!</v>
      </c>
      <c r="AR88" s="10">
        <f t="shared" si="20"/>
        <v>446090</v>
      </c>
      <c r="AS88" s="9">
        <f>IF((TEXT(_xll.BDP(AI88,"MATURITY"),"DD/MM/YYYY")="#N/A Field Not Applicable"),"Perp",_xll.BDP(AI88,"DS252"))</f>
        <v>3.1704312114989732</v>
      </c>
      <c r="AT88" s="14" t="str">
        <f>(IF(_xll.BDP($AI88&amp;" ISIN","DT247")="Y","Yes","No"))</f>
        <v>No</v>
      </c>
      <c r="AU88" s="14" t="str">
        <f>PROPER(IF(OR(_xll.BDP($AI88,"CPN_TYP")="#n/a N/A",_xll.BDP($AI88,"CPN_TYP")= "#N/A FIELD NOT APPLICABLE"), " ", _xll.BDP($AI88,"CPN_TYP")))</f>
        <v>Fixed</v>
      </c>
      <c r="BG88" s="14" t="str">
        <f t="shared" si="21"/>
        <v>XS2356571559</v>
      </c>
      <c r="BH88" s="18">
        <v>45590</v>
      </c>
    </row>
    <row r="89" spans="1:60" s="20" customFormat="1" ht="14.45" customHeight="1" x14ac:dyDescent="0.25">
      <c r="A89" s="47" t="s">
        <v>126</v>
      </c>
      <c r="B89" s="47" t="s">
        <v>165</v>
      </c>
      <c r="C89" s="47">
        <v>936730</v>
      </c>
      <c r="D89" s="47" t="s">
        <v>740</v>
      </c>
      <c r="E89" s="4" t="str">
        <f>_xll.BDP(AI89,"ds520")</f>
        <v>Banque Ouest Africaine de Developpement</v>
      </c>
      <c r="F89" s="4" t="str">
        <f>_xll.BDP(AI89,"crncy")</f>
        <v>USD</v>
      </c>
      <c r="G89" s="5" t="s">
        <v>397</v>
      </c>
      <c r="H89" s="4" t="str">
        <f>IF(_xll.BDP(AI89,"RTG_MOODY")="#N/A N/A","N/A",_xll.BDP(AI89,"RTG_MOODY"))&amp;","&amp;IF(_xll.BDP(AI89,"RTG_FITCH")="#N/A N/A","N/A",_xll.BDP(AI89,"RTG_FITCH"))&amp;","&amp;IF(_xll.BDP(AI89,"RTG_SP")="#N/A N/A","N/A",_xll.BDP(AI89,"RTG_SP"))</f>
        <v>Baa1,BBB,N/A</v>
      </c>
      <c r="I89" s="6">
        <f>_xll.BDP(AI89,"cpn")/100</f>
        <v>4.7E-2</v>
      </c>
      <c r="J89" s="6">
        <f ca="1">_xll.BDP($G89&amp;" isin","YAS_BOND_YLD", "YAS_YLD_FLAG=15", "user_local_trade_date",AN89,"Yas_bond_px",$Q89)/100</f>
        <v>6.5922289999999995E-2</v>
      </c>
      <c r="K89" s="4" t="str">
        <f>_xll.BDP(AI89,"PAYMENT_RANK")</f>
        <v>Sr Unsecured</v>
      </c>
      <c r="L89" s="4" t="str">
        <f>IF((TEXT(_xll.BDP(AI89,"MATURITY"),"DD/MM/YYYY")="#N/A Field Not Applicable"),"Perp",TEXT(_xll.BDP(AI89,"MATURITY"),"DD/MM/YYYY"))</f>
        <v>22/10/2031</v>
      </c>
      <c r="M89" s="7">
        <f>(IF(_xll.BDP($AI89&amp;" ISIN","DU003")="#n/a n/a"," ",_xll.BDP($AI89&amp;" ISIN","DU003")))</f>
        <v>5.5991289856056676</v>
      </c>
      <c r="N89" s="4" t="str">
        <f>IF(_xll.BDP(AI89,"CALLABLE")="Y",_xll.BDP(AI89,"NXT_CALL_DT")," ")</f>
        <v>22/07/2031</v>
      </c>
      <c r="O89" s="8">
        <v>500000</v>
      </c>
      <c r="P89" s="5">
        <v>91.76</v>
      </c>
      <c r="Q89" s="9">
        <f>_xll.BDP(AI89,"px_bid")</f>
        <v>90.158000000000001</v>
      </c>
      <c r="R89" s="10">
        <f>IF(F89="USD",AG89,(((_xll.BDP(F89&amp;"USD CURNCY","PX_LAST")))*AG89))</f>
        <v>458800</v>
      </c>
      <c r="S89" s="10">
        <f>IFERROR(IF(F89="USD",AH89,(((_xll.BDP(F89&amp;"USD CURNCY","PX_LAST")))*AH89))+AP89,0)</f>
        <v>451377.5</v>
      </c>
      <c r="T89" s="11">
        <f t="shared" si="13"/>
        <v>-8010.0000000000191</v>
      </c>
      <c r="U89" s="12">
        <f t="shared" si="14"/>
        <v>-1.7458587619877983E-2</v>
      </c>
      <c r="V89" s="12" cm="1">
        <f t="array" ref="V89">IFERROR(_xll.BDP($G89&amp;" ISIN","CHG_PCT_1D")/100,"")</f>
        <v>2.5032952669996906E-3</v>
      </c>
      <c r="W89" s="12" cm="1">
        <f t="array" ref="W89">IFERROR(_xll.BDP($G89&amp;" ISIN","CHG_PCT_5D")/100,"")</f>
        <v>4.1717056284741628E-3</v>
      </c>
      <c r="X89" s="12" cm="1">
        <f t="array" ref="X89">_xll.BDP($G89&amp;" ISIN","CHG_PCT_1M")/100</f>
        <v>-8.5010352420494088E-3</v>
      </c>
      <c r="Y89" s="12" cm="1">
        <f t="array" ref="Y89">_xll.BDP($G89&amp;" ISIN","CHG_PCT_3M")/100</f>
        <v>7.379457726726448E-3</v>
      </c>
      <c r="Z89" s="12" cm="1">
        <f t="array" ref="Z89">_xll.BDP($G89&amp;" ISIN","CHG_PCT_6M")/100</f>
        <v>-9.2173970158403347E-3</v>
      </c>
      <c r="AA89" s="12" cm="1">
        <f t="array" ref="AA89">_xll.BDP($G89&amp;" ISIN","CHG_PCT_YTD")/100</f>
        <v>2.6143501235170123E-3</v>
      </c>
      <c r="AB89" s="12" t="e">
        <f t="shared" si="22"/>
        <v>#VALUE!</v>
      </c>
      <c r="AC89" s="13">
        <f t="shared" ca="1" si="15"/>
        <v>4196.9444444444262</v>
      </c>
      <c r="AD89" s="4" t="str">
        <f>_xll.BDP(AI89,"DS199")</f>
        <v>Government</v>
      </c>
      <c r="AE89" s="9">
        <f>_xll.BDP(AI89,"px_ask")</f>
        <v>90.855999999999995</v>
      </c>
      <c r="AF89" s="13">
        <f>IF(F89="USD",O89,(((_xll.BDP(F89&amp;"USD CURNCY","PX_LAST")))*O89))</f>
        <v>500000</v>
      </c>
      <c r="AG89" s="10">
        <f t="shared" si="16"/>
        <v>458800</v>
      </c>
      <c r="AH89" s="10">
        <f t="shared" si="17"/>
        <v>450790</v>
      </c>
      <c r="AI89" s="4" t="str">
        <f t="shared" si="18"/>
        <v>XS2063540038 ISIN</v>
      </c>
      <c r="AJ89" s="4" t="e" cm="1">
        <f t="array" ref="AJ89">VLOOKUP(IF(NOT(_xll.BDP($G89&amp;" CORP",#REF!)="#N/A N/A"),(_xll.BDP($G89&amp;" CORP",#REF!)),"-"), '[1]Country Codes'!$A$2:$B$253,2,0)</f>
        <v>#REF!</v>
      </c>
      <c r="AK89" s="4" t="str" cm="1">
        <f t="array" ref="AK89">IF(OR(_xll.BDP($AI89,"EX028")= "#N/A N/A", _xll.BDP($AI89,"EX028")="#N/A FIELD NOT APPLICABLE"), " ", _xll.BDP($AI89,"EX028"))</f>
        <v>FixedIncome</v>
      </c>
      <c r="AL89" s="14" t="str">
        <f>(IF(_xll.BDP($AI89&amp;" ISIN","DZ282")="Y","Single line Bonds Cocos","Single line Bonds ex Cocos"))</f>
        <v>Single line Bonds ex Cocos</v>
      </c>
      <c r="AM89" s="7">
        <f>(IF(_xll.BDP($G89&amp;" ISIN","SP153")="#n/a n/a"," ",_xll.BDP($G89&amp;" ISIN","SP153")))</f>
        <v>295.42374870266008</v>
      </c>
      <c r="AN89" s="15">
        <f t="shared" ca="1" si="19"/>
        <v>45777</v>
      </c>
      <c r="AO89" s="10">
        <f>(((_xll.BDP(AI89,"DS032"))/360)*I89)*O89</f>
        <v>587.5</v>
      </c>
      <c r="AP89" s="10">
        <f>IF(F89="USD",AO89,(((_xll.BDP(F89&amp;"USD CURNCY","PX_LAST")))*AO89))</f>
        <v>587.5</v>
      </c>
      <c r="AQ89" s="12" t="e">
        <f>S89/#REF!</f>
        <v>#REF!</v>
      </c>
      <c r="AR89" s="10">
        <f t="shared" si="20"/>
        <v>450790</v>
      </c>
      <c r="AS89" s="9">
        <f>IF((TEXT(_xll.BDP(AI89,"MATURITY"),"DD/MM/YYYY")="#N/A Field Not Applicable"),"Perp",_xll.BDP(AI89,"DS252"))</f>
        <v>6.4804928131416837</v>
      </c>
      <c r="AT89" s="14" t="str">
        <f>(IF(_xll.BDP($AI89&amp;" ISIN","DT247")="Y","Yes","No"))</f>
        <v>No</v>
      </c>
      <c r="AU89" s="14" t="str">
        <f>PROPER(IF(OR(_xll.BDP($AI89,"CPN_TYP")="#n/a N/A",_xll.BDP($AI89,"CPN_TYP")= "#N/A FIELD NOT APPLICABLE"), " ", _xll.BDP($AI89,"CPN_TYP")))</f>
        <v>Fixed</v>
      </c>
      <c r="BG89" s="14" t="str">
        <f t="shared" si="21"/>
        <v>XS2063540038</v>
      </c>
      <c r="BH89" s="18">
        <v>45590</v>
      </c>
    </row>
    <row r="90" spans="1:60" s="20" customFormat="1" ht="14.45" customHeight="1" x14ac:dyDescent="0.25">
      <c r="A90" s="47" t="s">
        <v>126</v>
      </c>
      <c r="B90" s="47" t="s">
        <v>165</v>
      </c>
      <c r="C90" s="47">
        <v>936730</v>
      </c>
      <c r="D90" s="47" t="s">
        <v>740</v>
      </c>
      <c r="E90" s="4" t="str">
        <f>_xll.BDP(AI90,"ds520")</f>
        <v>Colombia Government International Bond</v>
      </c>
      <c r="F90" s="4" t="str">
        <f>_xll.BDP(AI90,"crncy")</f>
        <v>USD</v>
      </c>
      <c r="G90" s="5" t="s">
        <v>741</v>
      </c>
      <c r="H90" s="4" t="str">
        <f>IF(_xll.BDP(AI90,"RTG_MOODY")="#N/A N/A","N/A",_xll.BDP(AI90,"RTG_MOODY"))&amp;","&amp;IF(_xll.BDP(AI90,"RTG_FITCH")="#N/A N/A","N/A",_xll.BDP(AI90,"RTG_FITCH"))&amp;","&amp;IF(_xll.BDP(AI90,"RTG_SP")="#N/A N/A","N/A",_xll.BDP(AI90,"RTG_SP"))</f>
        <v>Baa2,BB+,BB+</v>
      </c>
      <c r="I90" s="6">
        <f>_xll.BDP(AI90,"cpn")/100</f>
        <v>7.4999999999999997E-2</v>
      </c>
      <c r="J90" s="6">
        <f ca="1">_xll.BDP($G90&amp;" isin","YAS_BOND_YLD", "YAS_YLD_FLAG=15", "user_local_trade_date",AN90,"Yas_bond_px",$Q90)/100</f>
        <v>7.9759109999999994E-2</v>
      </c>
      <c r="K90" s="4" t="str">
        <f>_xll.BDP(AI90,"PAYMENT_RANK")</f>
        <v>Sr Unsecured</v>
      </c>
      <c r="L90" s="4" t="str">
        <f>IF((TEXT(_xll.BDP(AI90,"MATURITY"),"DD/MM/YYYY")="#N/A Field Not Applicable"),"Perp",TEXT(_xll.BDP(AI90,"MATURITY"),"DD/MM/YYYY"))</f>
        <v>02/02/2034</v>
      </c>
      <c r="M90" s="7">
        <f>(IF(_xll.BDP($AI90&amp;" ISIN","DU003")="#n/a n/a"," ",_xll.BDP($AI90&amp;" ISIN","DU003")))</f>
        <v>6.4220607968350407</v>
      </c>
      <c r="N90" s="4" t="str">
        <f>IF(_xll.BDP(AI90,"CALLABLE")="Y",_xll.BDP(AI90,"NXT_CALL_DT")," ")</f>
        <v>02/11/2033</v>
      </c>
      <c r="O90" s="8">
        <v>500000</v>
      </c>
      <c r="P90" s="5">
        <v>101.57</v>
      </c>
      <c r="Q90" s="9">
        <f>_xll.BDP(AI90,"px_bid")</f>
        <v>97.024000000000001</v>
      </c>
      <c r="R90" s="10">
        <f>IF(F90="USD",AG90,(((_xll.BDP(F90&amp;"USD CURNCY","PX_LAST")))*AG90))</f>
        <v>507850</v>
      </c>
      <c r="S90" s="10">
        <f>IFERROR(IF(F90="USD",AH90,(((_xll.BDP(F90&amp;"USD CURNCY","PX_LAST")))*AH90))+AP90,0)</f>
        <v>494286.66666666669</v>
      </c>
      <c r="T90" s="11">
        <f t="shared" si="13"/>
        <v>-22729.999999999964</v>
      </c>
      <c r="U90" s="12">
        <f t="shared" si="14"/>
        <v>-4.475731022939837E-2</v>
      </c>
      <c r="V90" s="12" cm="1">
        <f t="array" ref="V90">IFERROR(_xll.BDP($G90&amp;" ISIN","CHG_PCT_1D")/100,"")</f>
        <v>1.7146986039637979E-4</v>
      </c>
      <c r="W90" s="12" cm="1">
        <f t="array" ref="W90">IFERROR(_xll.BDP($G90&amp;" ISIN","CHG_PCT_5D")/100,"")</f>
        <v>2.1013983102309335E-2</v>
      </c>
      <c r="X90" s="12" cm="1">
        <f t="array" ref="X90">_xll.BDP($G90&amp;" ISIN","CHG_PCT_1M")/100</f>
        <v>-1.9897913981958809E-2</v>
      </c>
      <c r="Y90" s="12" cm="1">
        <f t="array" ref="Y90">_xll.BDP($G90&amp;" ISIN","CHG_PCT_3M")/100</f>
        <v>-1.9363998117531828E-2</v>
      </c>
      <c r="Z90" s="12" cm="1">
        <f t="array" ref="Z90">_xll.BDP($G90&amp;" ISIN","CHG_PCT_6M")/100</f>
        <v>-2.9328268174249526E-2</v>
      </c>
      <c r="AA90" s="12" cm="1">
        <f t="array" ref="AA90">_xll.BDP($G90&amp;" ISIN","CHG_PCT_YTD")/100</f>
        <v>-1.5753949558082268E-2</v>
      </c>
      <c r="AB90" s="12" t="e">
        <f t="shared" si="22"/>
        <v>#VALUE!</v>
      </c>
      <c r="AC90" s="13">
        <f t="shared" ca="1" si="15"/>
        <v>-3250.8333333332957</v>
      </c>
      <c r="AD90" s="4" t="str">
        <f>_xll.BDP(AI90,"DS199")</f>
        <v>Government</v>
      </c>
      <c r="AE90" s="9">
        <f>_xll.BDP(AI90,"px_ask")</f>
        <v>97.679000000000002</v>
      </c>
      <c r="AF90" s="13">
        <f>IF(F90="USD",O90,(((_xll.BDP(F90&amp;"USD CURNCY","PX_LAST")))*O90))</f>
        <v>500000</v>
      </c>
      <c r="AG90" s="10">
        <f t="shared" si="16"/>
        <v>507850</v>
      </c>
      <c r="AH90" s="10">
        <f t="shared" si="17"/>
        <v>485120</v>
      </c>
      <c r="AI90" s="4" t="str">
        <f t="shared" si="18"/>
        <v>US195325EG61 ISIN</v>
      </c>
      <c r="AJ90" s="4" t="e" cm="1">
        <f t="array" ref="AJ90">VLOOKUP(IF(NOT(_xll.BDP($G90&amp;" CORP",#REF!)="#N/A N/A"),(_xll.BDP($G90&amp;" CORP",#REF!)),"-"), '[1]Country Codes'!$A$2:$B$253,2,0)</f>
        <v>#REF!</v>
      </c>
      <c r="AK90" s="4" t="str" cm="1">
        <f t="array" ref="AK90">IF(OR(_xll.BDP($AI90,"EX028")= "#N/A N/A", _xll.BDP($AI90,"EX028")="#N/A FIELD NOT APPLICABLE"), " ", _xll.BDP($AI90,"EX028"))</f>
        <v>FixedIncome</v>
      </c>
      <c r="AL90" s="14" t="str">
        <f>(IF(_xll.BDP($AI90&amp;" ISIN","DZ282")="Y","Single line Bonds Cocos","Single line Bonds ex Cocos"))</f>
        <v>Single line Bonds ex Cocos</v>
      </c>
      <c r="AM90" s="7">
        <f>(IF(_xll.BDP($G90&amp;" ISIN","SP153")="#n/a n/a"," ",_xll.BDP($G90&amp;" ISIN","SP153")))</f>
        <v>425.78837036020388</v>
      </c>
      <c r="AN90" s="15">
        <f t="shared" ca="1" si="19"/>
        <v>45777</v>
      </c>
      <c r="AO90" s="10">
        <f>(((_xll.BDP(AI90,"DS032"))/360)*I90)*O90</f>
        <v>9166.6666666666661</v>
      </c>
      <c r="AP90" s="10">
        <f>IF(F90="USD",AO90,(((_xll.BDP(F90&amp;"USD CURNCY","PX_LAST")))*AO90))</f>
        <v>9166.6666666666661</v>
      </c>
      <c r="AQ90" s="12" t="e">
        <f>S90/#REF!</f>
        <v>#REF!</v>
      </c>
      <c r="AR90" s="10">
        <f t="shared" si="20"/>
        <v>485120</v>
      </c>
      <c r="AS90" s="9">
        <f>IF((TEXT(_xll.BDP(AI90,"MATURITY"),"DD/MM/YYYY")="#N/A Field Not Applicable"),"Perp",_xll.BDP(AI90,"DS252"))</f>
        <v>8.7638603696098567</v>
      </c>
      <c r="AT90" s="14" t="str">
        <f>(IF(_xll.BDP($AI90&amp;" ISIN","DT247")="Y","Yes","No"))</f>
        <v>No</v>
      </c>
      <c r="AU90" s="14" t="str">
        <f>PROPER(IF(OR(_xll.BDP($AI90,"CPN_TYP")="#n/a N/A",_xll.BDP($AI90,"CPN_TYP")= "#N/A FIELD NOT APPLICABLE"), " ", _xll.BDP($AI90,"CPN_TYP")))</f>
        <v>Fixed</v>
      </c>
      <c r="BG90" s="14" t="str">
        <f t="shared" si="21"/>
        <v>US195325EG61</v>
      </c>
      <c r="BH90" s="18">
        <v>45590</v>
      </c>
    </row>
    <row r="91" spans="1:60" s="20" customFormat="1" ht="14.45" customHeight="1" x14ac:dyDescent="0.25">
      <c r="A91" s="47" t="s">
        <v>126</v>
      </c>
      <c r="B91" s="47" t="s">
        <v>165</v>
      </c>
      <c r="C91" s="47">
        <v>936730</v>
      </c>
      <c r="D91" s="47" t="s">
        <v>740</v>
      </c>
      <c r="E91" s="4" t="str">
        <f>_xll.BDP(AI91,"ds520")</f>
        <v>Deutsche Bank AG/New York NY</v>
      </c>
      <c r="F91" s="4" t="str">
        <f>_xll.BDP(AI91,"crncy")</f>
        <v>USD</v>
      </c>
      <c r="G91" s="5" t="s">
        <v>611</v>
      </c>
      <c r="H91" s="4" t="str">
        <f>IF(_xll.BDP(AI91,"RTG_MOODY")="#N/A N/A","N/A",_xll.BDP(AI91,"RTG_MOODY"))&amp;","&amp;IF(_xll.BDP(AI91,"RTG_FITCH")="#N/A N/A","N/A",_xll.BDP(AI91,"RTG_FITCH"))&amp;","&amp;IF(_xll.BDP(AI91,"RTG_SP")="#N/A N/A","N/A",_xll.BDP(AI91,"RTG_SP"))</f>
        <v>Baa3,BBB,BBB-</v>
      </c>
      <c r="I91" s="6">
        <f>_xll.BDP(AI91,"cpn")/100</f>
        <v>7.0789999999999992E-2</v>
      </c>
      <c r="J91" s="6">
        <f ca="1">_xll.BDP($G91&amp;" isin","YAS_BOND_YLD", "YAS_YLD_FLAG=15", "user_local_trade_date",AN91,"Yas_bond_px",$Q91)/100</f>
        <v>6.2801120000000002E-2</v>
      </c>
      <c r="K91" s="4" t="str">
        <f>_xll.BDP(AI91,"PAYMENT_RANK")</f>
        <v>Subordinated</v>
      </c>
      <c r="L91" s="4" t="str">
        <f>IF((TEXT(_xll.BDP(AI91,"MATURITY"),"DD/MM/YYYY")="#N/A Field Not Applicable"),"Perp",TEXT(_xll.BDP(AI91,"MATURITY"),"DD/MM/YYYY"))</f>
        <v>10/02/2034</v>
      </c>
      <c r="M91" s="7">
        <f>(IF(_xll.BDP($AI91&amp;" ISIN","DU003")="#n/a n/a"," ",_xll.BDP($AI91&amp;" ISIN","DU003")))</f>
        <v>5.9180658355469786</v>
      </c>
      <c r="N91" s="4" t="str">
        <f>IF(_xll.BDP(AI91,"CALLABLE")="Y",_xll.BDP(AI91,"NXT_CALL_DT")," ")</f>
        <v>10/11/2032</v>
      </c>
      <c r="O91" s="8">
        <v>600000</v>
      </c>
      <c r="P91" s="5">
        <v>106.32</v>
      </c>
      <c r="Q91" s="9">
        <f>_xll.BDP(AI91,"px_bid")</f>
        <v>104.72799999999999</v>
      </c>
      <c r="R91" s="10">
        <f>IF(F91="USD",AG91,(((_xll.BDP(F91&amp;"USD CURNCY","PX_LAST")))*AG91))</f>
        <v>637919.99999999988</v>
      </c>
      <c r="S91" s="10">
        <f>IF(F91="USD",AH91,(((_xll.BDP(F91&amp;"USD CURNCY","PX_LAST")))*AH91))+AP91</f>
        <v>637806.66666666663</v>
      </c>
      <c r="T91" s="11">
        <f t="shared" si="13"/>
        <v>-9551.9999999999909</v>
      </c>
      <c r="U91" s="12">
        <f t="shared" si="14"/>
        <v>-1.4973664409330312E-2</v>
      </c>
      <c r="V91" s="12" cm="1">
        <f t="array" ref="V91">IFERROR(_xll.BDP($G91&amp;" ISIN","CHG_PCT_1D")/100,"")</f>
        <v>-1.4737852941567907E-3</v>
      </c>
      <c r="W91" s="12" cm="1">
        <f t="array" ref="W91">IFERROR(_xll.BDP($G91&amp;" ISIN","CHG_PCT_5D")/100,"")</f>
        <v>1.6193068063822216E-2</v>
      </c>
      <c r="X91" s="12" cm="1">
        <f t="array" ref="X91">_xll.BDP($G91&amp;" ISIN","CHG_PCT_1M")/100</f>
        <v>-5.3371039757818149E-3</v>
      </c>
      <c r="Y91" s="12" cm="1">
        <f t="array" ref="Y91">_xll.BDP($G91&amp;" ISIN","CHG_PCT_3M")/100</f>
        <v>4.6333881914737904E-3</v>
      </c>
      <c r="Z91" s="12" cm="1">
        <f t="array" ref="Z91">_xll.BDP($G91&amp;" ISIN","CHG_PCT_6M")/100</f>
        <v>-6.1105184553018081E-3</v>
      </c>
      <c r="AA91" s="12" cm="1">
        <f t="array" ref="AA91">_xll.BDP($G91&amp;" ISIN","CHG_PCT_YTD")/100</f>
        <v>1.5102606492551946E-2</v>
      </c>
      <c r="AB91" s="12" t="e">
        <f t="shared" si="22"/>
        <v>#VALUE!</v>
      </c>
      <c r="AC91" s="13">
        <f t="shared" ca="1" si="15"/>
        <v>12510.88333333334</v>
      </c>
      <c r="AD91" s="4" t="str">
        <f>_xll.BDP(AI91,"DS199")</f>
        <v>Financial</v>
      </c>
      <c r="AE91" s="9">
        <f>_xll.BDP(AI91,"px_ask")</f>
        <v>104.925</v>
      </c>
      <c r="AF91" s="13">
        <f>IF(F91="USD",O91,(((_xll.BDP(F91&amp;"USD CURNCY","PX_LAST")))*O91))</f>
        <v>600000</v>
      </c>
      <c r="AG91" s="10">
        <f t="shared" si="16"/>
        <v>637919.99999999988</v>
      </c>
      <c r="AH91" s="10">
        <f t="shared" si="17"/>
        <v>628368</v>
      </c>
      <c r="AI91" s="4" t="str">
        <f t="shared" si="18"/>
        <v>US251526CT41 ISIN</v>
      </c>
      <c r="AJ91" s="4" t="e" cm="1">
        <f t="array" ref="AJ91">VLOOKUP(IF(NOT(_xll.BDP($G91&amp;" CORP",#REF!)="#N/A N/A"),(_xll.BDP($G91&amp;" CORP",#REF!)),"-"), '[1]Country Codes'!$A$2:$B$253,2,0)</f>
        <v>#REF!</v>
      </c>
      <c r="AK91" s="4" t="str" cm="1">
        <f t="array" ref="AK91">IF(OR(_xll.BDP($AI91,"EX028")= "#N/A N/A", _xll.BDP($AI91,"EX028")="#N/A FIELD NOT APPLICABLE"), " ", _xll.BDP($AI91,"EX028"))</f>
        <v>FixedIncome</v>
      </c>
      <c r="AL91" s="14" t="str">
        <f>(IF(_xll.BDP($AI91&amp;" ISIN","DZ282")="Y","Single line Bonds Cocos","Single line Bonds ex Cocos"))</f>
        <v>Single line Bonds ex Cocos</v>
      </c>
      <c r="AM91" s="7">
        <f>(IF(_xll.BDP($G91&amp;" ISIN","SP153")="#n/a n/a"," ",_xll.BDP($G91&amp;" ISIN","SP153")))</f>
        <v>265.26444045446107</v>
      </c>
      <c r="AN91" s="15">
        <f t="shared" ca="1" si="19"/>
        <v>45777</v>
      </c>
      <c r="AO91" s="10">
        <f>(((_xll.BDP(AI91,"DS032"))/360)*I91)*O91</f>
        <v>9438.6666666666661</v>
      </c>
      <c r="AP91" s="10">
        <f>IF(F91="USD",AO91,(((_xll.BDP(F91&amp;"USD CURNCY","PX_LAST")))*AO91))</f>
        <v>9438.6666666666661</v>
      </c>
      <c r="AQ91" s="12">
        <f>S91/$S$163</f>
        <v>1.3246244375216336</v>
      </c>
      <c r="AR91" s="10">
        <f t="shared" si="20"/>
        <v>628368</v>
      </c>
      <c r="AS91" s="9">
        <f>IF((TEXT(_xll.BDP(AI91,"MATURITY"),"DD/MM/YYYY")="#N/A Field Not Applicable"),"Perp",_xll.BDP(AI91,"DS252"))</f>
        <v>8.7857631759069132</v>
      </c>
      <c r="AT91" s="14" t="str">
        <f>(IF(_xll.BDP($AI91&amp;" ISIN","DT247")="Y","Yes","No"))</f>
        <v>Yes</v>
      </c>
      <c r="AU91" s="14" t="str">
        <f>PROPER(IF(OR(_xll.BDP($AI91,"CPN_TYP")="#n/a N/A",_xll.BDP($AI91,"CPN_TYP")= "#N/A FIELD NOT APPLICABLE"), " ", _xll.BDP($AI91,"CPN_TYP")))</f>
        <v>Variable</v>
      </c>
      <c r="BG91" s="14" t="str">
        <f t="shared" si="21"/>
        <v>US251526CT41</v>
      </c>
      <c r="BH91" s="18">
        <v>45590</v>
      </c>
    </row>
    <row r="92" spans="1:60" s="20" customFormat="1" ht="14.45" customHeight="1" x14ac:dyDescent="0.25">
      <c r="A92" s="47" t="s">
        <v>126</v>
      </c>
      <c r="B92" s="47" t="s">
        <v>165</v>
      </c>
      <c r="C92" s="47">
        <v>936730</v>
      </c>
      <c r="D92" s="47" t="s">
        <v>740</v>
      </c>
      <c r="E92" s="4" t="str">
        <f>_xll.BDP(AI92,"ds520")</f>
        <v>Panama Government International Bond</v>
      </c>
      <c r="F92" s="4" t="str">
        <f>_xll.BDP(AI92,"crncy")</f>
        <v>USD</v>
      </c>
      <c r="G92" s="5" t="s">
        <v>742</v>
      </c>
      <c r="H92" s="4" t="str">
        <f>IF(_xll.BDP(AI92,"RTG_MOODY")="#N/A N/A","N/A",_xll.BDP(AI92,"RTG_MOODY"))&amp;","&amp;IF(_xll.BDP(AI92,"RTG_FITCH")="#N/A N/A","N/A",_xll.BDP(AI92,"RTG_FITCH"))&amp;","&amp;IF(_xll.BDP(AI92,"RTG_SP")="#N/A N/A","N/A",_xll.BDP(AI92,"RTG_SP"))</f>
        <v>Baa3,BB+,BBB-</v>
      </c>
      <c r="I92" s="6">
        <f>_xll.BDP(AI92,"cpn")/100</f>
        <v>6.8750000000000006E-2</v>
      </c>
      <c r="J92" s="6">
        <f ca="1">_xll.BDP($G92&amp;" isin","YAS_BOND_YLD", "YAS_YLD_FLAG=15", "user_local_trade_date",AN92,"Yas_bond_px",$Q92)/100</f>
        <v>7.3516730000000002E-2</v>
      </c>
      <c r="K92" s="4" t="str">
        <f>_xll.BDP(AI92,"PAYMENT_RANK")</f>
        <v>Sr Unsecured</v>
      </c>
      <c r="L92" s="4" t="str">
        <f>IF((TEXT(_xll.BDP(AI92,"MATURITY"),"DD/MM/YYYY")="#N/A Field Not Applicable"),"Perp",TEXT(_xll.BDP(AI92,"MATURITY"),"DD/MM/YYYY"))</f>
        <v>31/01/2036</v>
      </c>
      <c r="M92" s="7">
        <f>(IF(_xll.BDP($AI92&amp;" ISIN","DU003")="#n/a n/a"," ",_xll.BDP($AI92&amp;" ISIN","DU003")))</f>
        <v>7.5837493845225632</v>
      </c>
      <c r="N92" s="4" t="str">
        <f>IF(_xll.BDP(AI92,"CALLABLE")="Y",_xll.BDP(AI92,"NXT_CALL_DT")," ")</f>
        <v>31/10/2035</v>
      </c>
      <c r="O92" s="8">
        <v>600000</v>
      </c>
      <c r="P92" s="5">
        <v>100.55</v>
      </c>
      <c r="Q92" s="9">
        <f>_xll.BDP(AI92,"px_bid")</f>
        <v>96.484999999999999</v>
      </c>
      <c r="R92" s="10">
        <f>IF(F92="USD",AG92,(((_xll.BDP(F92&amp;"USD CURNCY","PX_LAST")))*AG92))</f>
        <v>603300</v>
      </c>
      <c r="S92" s="10">
        <f>IF(F92="USD",AH92,(((_xll.BDP(F92&amp;"USD CURNCY","PX_LAST")))*AH92))+AP92</f>
        <v>589222.5</v>
      </c>
      <c r="T92" s="11">
        <f t="shared" si="13"/>
        <v>-24389.999999999985</v>
      </c>
      <c r="U92" s="12">
        <f t="shared" si="14"/>
        <v>-4.042764793635005E-2</v>
      </c>
      <c r="V92" s="12" cm="1">
        <f t="array" ref="V92">IFERROR(_xll.BDP($G92&amp;" ISIN","CHG_PCT_1D")/100,"")</f>
        <v>-3.924768387023136E-4</v>
      </c>
      <c r="W92" s="12" cm="1">
        <f t="array" ref="W92">IFERROR(_xll.BDP($G92&amp;" ISIN","CHG_PCT_5D")/100,"")</f>
        <v>2.0132176699377027E-2</v>
      </c>
      <c r="X92" s="12" cm="1">
        <f t="array" ref="X92">_xll.BDP($G92&amp;" ISIN","CHG_PCT_1M")/100</f>
        <v>6.1230430172359877E-3</v>
      </c>
      <c r="Y92" s="12" cm="1">
        <f t="array" ref="Y92">_xll.BDP($G92&amp;" ISIN","CHG_PCT_3M")/100</f>
        <v>2.3216721113895122E-2</v>
      </c>
      <c r="Z92" s="12" cm="1">
        <f t="array" ref="Z92">_xll.BDP($G92&amp;" ISIN","CHG_PCT_6M")/100</f>
        <v>-2.1355983618989785E-2</v>
      </c>
      <c r="AA92" s="12" cm="1">
        <f t="array" ref="AA92">_xll.BDP($G92&amp;" ISIN","CHG_PCT_YTD")/100</f>
        <v>3.032980603402393E-2</v>
      </c>
      <c r="AB92" s="12" t="e">
        <f t="shared" si="22"/>
        <v>#VALUE!</v>
      </c>
      <c r="AC92" s="13">
        <f t="shared" ca="1" si="15"/>
        <v>-2962.9166666666497</v>
      </c>
      <c r="AD92" s="4" t="str">
        <f>_xll.BDP(AI92,"DS199")</f>
        <v>Government</v>
      </c>
      <c r="AE92" s="9">
        <f>_xll.BDP(AI92,"px_ask")</f>
        <v>97.08</v>
      </c>
      <c r="AF92" s="13">
        <f>IF(F92="USD",O92,(((_xll.BDP(F92&amp;"USD CURNCY","PX_LAST")))*O92))</f>
        <v>600000</v>
      </c>
      <c r="AG92" s="10">
        <f t="shared" si="16"/>
        <v>603300</v>
      </c>
      <c r="AH92" s="10">
        <f t="shared" si="17"/>
        <v>578910</v>
      </c>
      <c r="AI92" s="4" t="str">
        <f t="shared" si="18"/>
        <v>US698299BW36 ISIN</v>
      </c>
      <c r="AJ92" s="4" t="e" cm="1">
        <f t="array" ref="AJ92">VLOOKUP(IF(NOT(_xll.BDP($G92&amp;" CORP",#REF!)="#N/A N/A"),(_xll.BDP($G92&amp;" CORP",#REF!)),"-"), '[1]Country Codes'!$A$2:$B$253,2,0)</f>
        <v>#REF!</v>
      </c>
      <c r="AK92" s="4" t="str" cm="1">
        <f t="array" ref="AK92">IF(OR(_xll.BDP($AI92,"EX028")= "#N/A N/A", _xll.BDP($AI92,"EX028")="#N/A FIELD NOT APPLICABLE"), " ", _xll.BDP($AI92,"EX028"))</f>
        <v>FixedIncome</v>
      </c>
      <c r="AL92" s="14" t="str">
        <f>(IF(_xll.BDP($AI92&amp;" ISIN","DZ282")="Y","Single line Bonds Cocos","Single line Bonds ex Cocos"))</f>
        <v>Single line Bonds ex Cocos</v>
      </c>
      <c r="AM92" s="7">
        <f>(IF(_xll.BDP($G92&amp;" ISIN","SP153")="#n/a n/a"," ",_xll.BDP($G92&amp;" ISIN","SP153")))</f>
        <v>356.66831704760233</v>
      </c>
      <c r="AN92" s="15">
        <f t="shared" ca="1" si="19"/>
        <v>45777</v>
      </c>
      <c r="AO92" s="10">
        <f>(((_xll.BDP(AI92,"DS032"))/360)*I92)*O92</f>
        <v>10312.5</v>
      </c>
      <c r="AP92" s="10">
        <f>IF(F92="USD",AO92,(((_xll.BDP(F92&amp;"USD CURNCY","PX_LAST")))*AO92))</f>
        <v>10312.5</v>
      </c>
      <c r="AQ92" s="12">
        <f>S92/$S$163</f>
        <v>1.2237227414330218</v>
      </c>
      <c r="AR92" s="10">
        <f t="shared" si="20"/>
        <v>578910</v>
      </c>
      <c r="AS92" s="9">
        <f>IF((TEXT(_xll.BDP(AI92,"MATURITY"),"DD/MM/YYYY")="#N/A Field Not Applicable"),"Perp",_xll.BDP(AI92,"DS252"))</f>
        <v>10.757015742642025</v>
      </c>
      <c r="AT92" s="14" t="str">
        <f>(IF(_xll.BDP($AI92&amp;" ISIN","DT247")="Y","Yes","No"))</f>
        <v>No</v>
      </c>
      <c r="AU92" s="14" t="str">
        <f>PROPER(IF(OR(_xll.BDP($AI92,"CPN_TYP")="#n/a N/A",_xll.BDP($AI92,"CPN_TYP")= "#N/A FIELD NOT APPLICABLE"), " ", _xll.BDP($AI92,"CPN_TYP")))</f>
        <v>Fixed</v>
      </c>
      <c r="BG92" s="14" t="str">
        <f t="shared" si="21"/>
        <v>US698299BW36</v>
      </c>
      <c r="BH92" s="18">
        <v>45590</v>
      </c>
    </row>
    <row r="93" spans="1:60" s="20" customFormat="1" ht="14.45" customHeight="1" x14ac:dyDescent="0.25">
      <c r="A93" s="47" t="s">
        <v>126</v>
      </c>
      <c r="B93" s="47" t="s">
        <v>160</v>
      </c>
      <c r="C93" s="47">
        <v>18094198</v>
      </c>
      <c r="D93" s="47" t="s">
        <v>796</v>
      </c>
      <c r="E93" s="4" t="str">
        <f>_xll.BDP(AI93,"ds520")</f>
        <v>KSA Sukuk Ltd</v>
      </c>
      <c r="F93" s="4" t="str">
        <f>_xll.BDP(AI93,"crncy")</f>
        <v>USD</v>
      </c>
      <c r="G93" s="5" t="s">
        <v>865</v>
      </c>
      <c r="H93" s="4" t="str">
        <f>IF(_xll.BDP(AI93,"RTG_MOODY")="#N/A N/A","N/A",_xll.BDP(AI93,"RTG_MOODY"))&amp;","&amp;IF(_xll.BDP(AI93,"RTG_FITCH")="#N/A N/A","N/A",_xll.BDP(AI93,"RTG_FITCH"))&amp;","&amp;IF(_xll.BDP(AI93,"RTG_SP")="#N/A N/A","N/A",_xll.BDP(AI93,"RTG_SP"))</f>
        <v>Aa3,A+,N/A</v>
      </c>
      <c r="I93" s="6">
        <f>_xll.BDP(AI93,"cpn")/100</f>
        <v>5.2499999999999998E-2</v>
      </c>
      <c r="J93" s="6">
        <f ca="1">_xll.BDP($G93&amp;" isin","YAS_BOND_YLD", "YAS_YLD_FLAG=15", "user_local_trade_date",AN93,"Yas_bond_px",$Q93)/100</f>
        <v>4.9883079999999996E-2</v>
      </c>
      <c r="K93" s="4" t="str">
        <f>_xll.BDP(AI93,"PAYMENT_RANK")</f>
        <v>Sr Unsecured</v>
      </c>
      <c r="L93" s="4" t="str">
        <f>IF((TEXT(_xll.BDP(AI93,"MATURITY"),"DD/MM/YYYY")="#N/A Field Not Applicable"),"Perp",TEXT(_xll.BDP(AI93,"MATURITY"),"DD/MM/YYYY"))</f>
        <v>04/06/2034</v>
      </c>
      <c r="M93" s="7">
        <f>(IF(_xll.BDP($AI93&amp;" ISIN","DU003")="#n/a n/a"," ",_xll.BDP($AI93&amp;" ISIN","DU003")))</f>
        <v>7.2161192788087698</v>
      </c>
      <c r="N93" s="4" t="str">
        <f>IF(_xll.BDP(AI93,"CALLABLE")="Y",_xll.BDP(AI93,"NXT_CALL_DT")," ")</f>
        <v xml:space="preserve"> </v>
      </c>
      <c r="O93" s="8">
        <v>500000</v>
      </c>
      <c r="P93" s="5">
        <v>100.2435</v>
      </c>
      <c r="Q93" s="9">
        <f>_xll.BDP(AI93,"px_bid")</f>
        <v>101.889</v>
      </c>
      <c r="R93" s="10">
        <f>IF(F93="USD",AG93,(((_xll.BDP(F93&amp;"USD CURNCY","PX_LAST")))*AG93))</f>
        <v>501217.5</v>
      </c>
      <c r="S93" s="10">
        <f>IF(F93="USD",AH93,(((_xll.BDP(F93&amp;"USD CURNCY","PX_LAST")))*AH93))+AP93</f>
        <v>520163.75</v>
      </c>
      <c r="T93" s="11">
        <f t="shared" si="13"/>
        <v>8227.4999999999909</v>
      </c>
      <c r="U93" s="12">
        <f t="shared" si="14"/>
        <v>1.6415029403402698E-2</v>
      </c>
      <c r="V93" s="12" cm="1">
        <f t="array" ref="V93">IFERROR(_xll.BDP($G93&amp;" ISIN","CHG_PCT_1D")/100,"")</f>
        <v>-2.7406914372974625E-4</v>
      </c>
      <c r="W93" s="12" cm="1">
        <f t="array" ref="W93">IFERROR(_xll.BDP($G93&amp;" ISIN","CHG_PCT_5D")/100,"")</f>
        <v>1.5924802307654043E-2</v>
      </c>
      <c r="X93" s="12" cm="1">
        <f t="array" ref="X93">_xll.BDP($G93&amp;" ISIN","CHG_PCT_1M")/100</f>
        <v>2.630855617073082E-3</v>
      </c>
      <c r="Y93" s="12" cm="1">
        <f t="array" ref="Y93">_xll.BDP($G93&amp;" ISIN","CHG_PCT_3M")/100</f>
        <v>2.5698705524368051E-2</v>
      </c>
      <c r="Z93" s="12" cm="1">
        <f t="array" ref="Z93">_xll.BDP($G93&amp;" ISIN","CHG_PCT_6M")/100</f>
        <v>7.029963617719787E-3</v>
      </c>
      <c r="AA93" s="12" cm="1">
        <f t="array" ref="AA93">_xll.BDP($G93&amp;" ISIN","CHG_PCT_YTD")/100</f>
        <v>2.8891485675141989E-2</v>
      </c>
      <c r="AB93" s="12" t="e">
        <f t="shared" si="22"/>
        <v>#VALUE!</v>
      </c>
      <c r="AC93" s="13">
        <f t="shared" ca="1" si="15"/>
        <v>14206.666666666657</v>
      </c>
      <c r="AD93" s="4" t="str">
        <f>_xll.BDP(AI93,"DS199")</f>
        <v>Government</v>
      </c>
      <c r="AE93" s="9">
        <f>_xll.BDP(AI93,"px_ask")</f>
        <v>102.383</v>
      </c>
      <c r="AF93" s="13">
        <f>IF(F93="USD",O93,(((_xll.BDP(F93&amp;"USD CURNCY","PX_LAST")))*O93))</f>
        <v>500000</v>
      </c>
      <c r="AG93" s="10">
        <f t="shared" si="16"/>
        <v>501217.5</v>
      </c>
      <c r="AH93" s="10">
        <f t="shared" si="17"/>
        <v>509445</v>
      </c>
      <c r="AI93" s="4" t="str">
        <f t="shared" si="18"/>
        <v>XS2829208169 ISIN</v>
      </c>
      <c r="AJ93" s="4" t="e" cm="1">
        <f t="array" ref="AJ93">VLOOKUP(IF(NOT(_xll.BDP($G93&amp;" CORP",#REF!)="#N/A N/A"),(_xll.BDP($G93&amp;" CORP",#REF!)),"-"), '[1]Country Codes'!$A$2:$B$253,2,0)</f>
        <v>#REF!</v>
      </c>
      <c r="AK93" s="4" t="str" cm="1">
        <f t="array" ref="AK93">IF(OR(_xll.BDP($AI93,"EX028")= "#N/A N/A", _xll.BDP($AI93,"EX028")="#N/A FIELD NOT APPLICABLE"), " ", _xll.BDP($AI93,"EX028"))</f>
        <v>FixedIncome</v>
      </c>
      <c r="AL93" s="14" t="str">
        <f>(IF(_xll.BDP($AI93&amp;" ISIN","DZ282")="Y","Single line Bonds Cocos","Single line Bonds ex Cocos"))</f>
        <v>Single line Bonds ex Cocos</v>
      </c>
      <c r="AM93" s="7">
        <f>(IF(_xll.BDP($G93&amp;" ISIN","SP153")="#n/a n/a"," ",_xll.BDP($G93&amp;" ISIN","SP153")))</f>
        <v>126.69316981890196</v>
      </c>
      <c r="AN93" s="15">
        <f t="shared" ca="1" si="19"/>
        <v>45777</v>
      </c>
      <c r="AO93" s="10">
        <f>(((_xll.BDP(AI93,"DS032"))/360)*I93)*O93</f>
        <v>10718.75</v>
      </c>
      <c r="AP93" s="10">
        <f>IF(F93="USD",AO93,(((_xll.BDP(F93&amp;"USD CURNCY","PX_LAST")))*AO93))</f>
        <v>10718.75</v>
      </c>
      <c r="AQ93" s="12">
        <f>S93/$S$163</f>
        <v>1.0802985462097612</v>
      </c>
      <c r="AR93" s="10">
        <f t="shared" si="20"/>
        <v>509445</v>
      </c>
      <c r="AS93" s="9">
        <f>IF((TEXT(_xll.BDP(AI93,"MATURITY"),"DD/MM/YYYY")="#N/A Field Not Applicable"),"Perp",_xll.BDP(AI93,"DS252"))</f>
        <v>9.0978781656399725</v>
      </c>
      <c r="AT93" s="14" t="str">
        <f>(IF(_xll.BDP($AI93&amp;" ISIN","DT247")="Y","Yes","No"))</f>
        <v>No</v>
      </c>
      <c r="AU93" s="14" t="str">
        <f>PROPER(IF(OR(_xll.BDP($AI93,"CPN_TYP")="#n/a N/A",_xll.BDP($AI93,"CPN_TYP")= "#N/A FIELD NOT APPLICABLE"), " ", _xll.BDP($AI93,"CPN_TYP")))</f>
        <v>Fixed</v>
      </c>
      <c r="BG93" s="14" t="str">
        <f t="shared" si="21"/>
        <v>XS2829208169</v>
      </c>
      <c r="BH93" s="18">
        <v>45695</v>
      </c>
    </row>
    <row r="94" spans="1:60" s="20" customFormat="1" ht="14.45" customHeight="1" x14ac:dyDescent="0.25">
      <c r="A94" s="47" t="s">
        <v>126</v>
      </c>
      <c r="B94" s="47" t="s">
        <v>160</v>
      </c>
      <c r="C94" s="47">
        <v>18094198</v>
      </c>
      <c r="D94" s="47" t="s">
        <v>796</v>
      </c>
      <c r="E94" s="4" t="str">
        <f>_xll.BDP(AI94,"ds520")</f>
        <v>Perusahaan Penerbit SBSN Indonesia III</v>
      </c>
      <c r="F94" s="4" t="str">
        <f>_xll.BDP(AI94,"crncy")</f>
        <v>USD</v>
      </c>
      <c r="G94" s="5" t="s">
        <v>866</v>
      </c>
      <c r="H94" s="4" t="str">
        <f>IF(_xll.BDP(AI94,"RTG_MOODY")="#N/A N/A","N/A",_xll.BDP(AI94,"RTG_MOODY"))&amp;","&amp;IF(_xll.BDP(AI94,"RTG_FITCH")="#N/A N/A","N/A",_xll.BDP(AI94,"RTG_FITCH"))&amp;","&amp;IF(_xll.BDP(AI94,"RTG_SP")="#N/A N/A","N/A",_xll.BDP(AI94,"RTG_SP"))</f>
        <v>Baa2,BBB,BBB</v>
      </c>
      <c r="I94" s="6">
        <f>_xll.BDP(AI94,"cpn")/100</f>
        <v>5.2499999999999998E-2</v>
      </c>
      <c r="J94" s="6">
        <f ca="1">_xll.BDP($G94&amp;" isin","YAS_BOND_YLD", "YAS_YLD_FLAG=15", "user_local_trade_date",AN94,"Yas_bond_px",$Q94)/100</f>
        <v>5.2459800000000001E-2</v>
      </c>
      <c r="K94" s="4" t="str">
        <f>_xll.BDP(AI94,"PAYMENT_RANK")</f>
        <v>Sr Unsecured</v>
      </c>
      <c r="L94" s="4" t="str">
        <f>IF((TEXT(_xll.BDP(AI94,"MATURITY"),"DD/MM/YYYY")="#N/A Field Not Applicable"),"Perp",TEXT(_xll.BDP(AI94,"MATURITY"),"DD/MM/YYYY"))</f>
        <v>25/11/2034</v>
      </c>
      <c r="M94" s="7">
        <f>(IF(_xll.BDP($AI94&amp;" ISIN","DU003")="#n/a n/a"," ",_xll.BDP($AI94&amp;" ISIN","DU003")))</f>
        <v>7.4788485803193803</v>
      </c>
      <c r="N94" s="4" t="str">
        <f>IF(_xll.BDP(AI94,"CALLABLE")="Y",_xll.BDP(AI94,"NXT_CALL_DT")," ")</f>
        <v xml:space="preserve"> </v>
      </c>
      <c r="O94" s="8">
        <v>500000</v>
      </c>
      <c r="P94" s="5">
        <v>99.38</v>
      </c>
      <c r="Q94" s="9">
        <f>_xll.BDP(AI94,"px_bid")</f>
        <v>100.026</v>
      </c>
      <c r="R94" s="10">
        <f>IF(F94="USD",AG94,(((_xll.BDP(F94&amp;"USD CURNCY","PX_LAST")))*AG94))</f>
        <v>496900</v>
      </c>
      <c r="S94" s="10">
        <f>IF(F94="USD",AH94,(((_xll.BDP(F94&amp;"USD CURNCY","PX_LAST")))*AH94))+AP94</f>
        <v>511432.08333333331</v>
      </c>
      <c r="T94" s="11">
        <f t="shared" si="13"/>
        <v>3230.0000000000041</v>
      </c>
      <c r="U94" s="12">
        <f t="shared" si="14"/>
        <v>6.5003018716039531E-3</v>
      </c>
      <c r="V94" s="12" cm="1">
        <f t="array" ref="V94">IFERROR(_xll.BDP($G94&amp;" ISIN","CHG_PCT_1D")/100,"")</f>
        <v>2.0280530690537377E-3</v>
      </c>
      <c r="W94" s="12" cm="1">
        <f t="array" ref="W94">IFERROR(_xll.BDP($G94&amp;" ISIN","CHG_PCT_5D")/100,"")</f>
        <v>1.9744400500218664E-2</v>
      </c>
      <c r="X94" s="12" cm="1">
        <f t="array" ref="X94">_xll.BDP($G94&amp;" ISIN","CHG_PCT_1M")/100</f>
        <v>9.6740421590933261E-3</v>
      </c>
      <c r="Y94" s="12" cm="1">
        <f t="array" ref="Y94">_xll.BDP($G94&amp;" ISIN","CHG_PCT_3M")/100</f>
        <v>1.3264502050795086E-2</v>
      </c>
      <c r="Z94" s="12" t="e" cm="1">
        <f t="array" ref="Z94">_xll.BDP($G94&amp;" ISIN","CHG_PCT_6M")/100</f>
        <v>#VALUE!</v>
      </c>
      <c r="AA94" s="12" cm="1">
        <f t="array" ref="AA94">_xll.BDP($G94&amp;" ISIN","CHG_PCT_YTD")/100</f>
        <v>1.3059814556693599E-2</v>
      </c>
      <c r="AB94" s="12" t="e">
        <f t="shared" si="22"/>
        <v>#VALUE!</v>
      </c>
      <c r="AC94" s="13">
        <f t="shared" ca="1" si="15"/>
        <v>9209.1666666666715</v>
      </c>
      <c r="AD94" s="4" t="str">
        <f>_xll.BDP(AI94,"DS199")</f>
        <v>Government</v>
      </c>
      <c r="AE94" s="9">
        <f>_xll.BDP(AI94,"px_ask")</f>
        <v>100.571</v>
      </c>
      <c r="AF94" s="13">
        <f>IF(F94="USD",O94,(((_xll.BDP(F94&amp;"USD CURNCY","PX_LAST")))*O94))</f>
        <v>500000</v>
      </c>
      <c r="AG94" s="10">
        <f t="shared" si="16"/>
        <v>496900</v>
      </c>
      <c r="AH94" s="10">
        <f t="shared" si="17"/>
        <v>500130</v>
      </c>
      <c r="AI94" s="4" t="str">
        <f t="shared" si="18"/>
        <v>USY68613AE13 ISIN</v>
      </c>
      <c r="AJ94" s="4" t="e" cm="1">
        <f t="array" ref="AJ94">VLOOKUP(IF(NOT(_xll.BDP($G94&amp;" CORP",#REF!)="#N/A N/A"),(_xll.BDP($G94&amp;" CORP",#REF!)),"-"), '[1]Country Codes'!$A$2:$B$253,2,0)</f>
        <v>#REF!</v>
      </c>
      <c r="AK94" s="4" t="str" cm="1">
        <f t="array" ref="AK94">IF(OR(_xll.BDP($AI94,"EX028")= "#N/A N/A", _xll.BDP($AI94,"EX028")="#N/A FIELD NOT APPLICABLE"), " ", _xll.BDP($AI94,"EX028"))</f>
        <v>FixedIncome</v>
      </c>
      <c r="AL94" s="14" t="str">
        <f>(IF(_xll.BDP($AI94&amp;" ISIN","DZ282")="Y","Single line Bonds Cocos","Single line Bonds ex Cocos"))</f>
        <v>Single line Bonds ex Cocos</v>
      </c>
      <c r="AM94" s="7">
        <f>(IF(_xll.BDP($G94&amp;" ISIN","SP153")="#n/a n/a"," ",_xll.BDP($G94&amp;" ISIN","SP153")))</f>
        <v>150.10415053698011</v>
      </c>
      <c r="AN94" s="15">
        <f t="shared" ca="1" si="19"/>
        <v>45777</v>
      </c>
      <c r="AO94" s="10">
        <f>(((_xll.BDP(AI94,"DS032"))/360)*I94)*O94</f>
        <v>11302.083333333334</v>
      </c>
      <c r="AP94" s="10">
        <f>IF(F94="USD",AO94,(((_xll.BDP(F94&amp;"USD CURNCY","PX_LAST")))*AO94))</f>
        <v>11302.083333333334</v>
      </c>
      <c r="AQ94" s="12">
        <f>S94/$S$163</f>
        <v>1.0621642436829353</v>
      </c>
      <c r="AR94" s="10">
        <f t="shared" si="20"/>
        <v>500130</v>
      </c>
      <c r="AS94" s="9">
        <f>IF((TEXT(_xll.BDP(AI94,"MATURITY"),"DD/MM/YYYY")="#N/A Field Not Applicable"),"Perp",_xll.BDP(AI94,"DS252"))</f>
        <v>9.5742642026009577</v>
      </c>
      <c r="AT94" s="14" t="str">
        <f>(IF(_xll.BDP($AI94&amp;" ISIN","DT247")="Y","Yes","No"))</f>
        <v>No</v>
      </c>
      <c r="AU94" s="14" t="str">
        <f>PROPER(IF(OR(_xll.BDP($AI94,"CPN_TYP")="#n/a N/A",_xll.BDP($AI94,"CPN_TYP")= "#N/A FIELD NOT APPLICABLE"), " ", _xll.BDP($AI94,"CPN_TYP")))</f>
        <v>Fixed</v>
      </c>
      <c r="BG94" s="14" t="str">
        <f t="shared" si="21"/>
        <v>USY68613AE13</v>
      </c>
      <c r="BH94" s="18">
        <v>45695</v>
      </c>
    </row>
    <row r="95" spans="1:60" s="20" customFormat="1" ht="14.45" customHeight="1" x14ac:dyDescent="0.25">
      <c r="A95" s="47" t="s">
        <v>126</v>
      </c>
      <c r="B95" s="47" t="s">
        <v>160</v>
      </c>
      <c r="C95" s="47">
        <v>18094198</v>
      </c>
      <c r="D95" s="47" t="s">
        <v>796</v>
      </c>
      <c r="E95" s="4" t="str">
        <f>_xll.BDP(AI95,"ds520")</f>
        <v>Perusahaan Penerbit SBSN Indonesia III</v>
      </c>
      <c r="F95" s="4" t="str">
        <f>_xll.BDP(AI95,"crncy")</f>
        <v>USD</v>
      </c>
      <c r="G95" s="5" t="s">
        <v>867</v>
      </c>
      <c r="H95" s="4" t="str">
        <f>IF(_xll.BDP(AI95,"RTG_MOODY")="#N/A N/A","N/A",_xll.BDP(AI95,"RTG_MOODY"))&amp;","&amp;IF(_xll.BDP(AI95,"RTG_FITCH")="#N/A N/A","N/A",_xll.BDP(AI95,"RTG_FITCH"))&amp;","&amp;IF(_xll.BDP(AI95,"RTG_SP")="#N/A N/A","N/A",_xll.BDP(AI95,"RTG_SP"))</f>
        <v>Baa2,BBB,BBB</v>
      </c>
      <c r="I95" s="6">
        <f>_xll.BDP(AI95,"cpn")/100</f>
        <v>5.2000000000000005E-2</v>
      </c>
      <c r="J95" s="6">
        <f ca="1">_xll.BDP($G95&amp;" isin","YAS_BOND_YLD", "YAS_YLD_FLAG=15", "user_local_trade_date",AN95,"Yas_bond_px",$Q95)/100</f>
        <v>5.1718569999999998E-2</v>
      </c>
      <c r="K95" s="4" t="str">
        <f>_xll.BDP(AI95,"PAYMENT_RANK")</f>
        <v>Sr Unsecured</v>
      </c>
      <c r="L95" s="4" t="str">
        <f>IF((TEXT(_xll.BDP(AI95,"MATURITY"),"DD/MM/YYYY")="#N/A Field Not Applicable"),"Perp",TEXT(_xll.BDP(AI95,"MATURITY"),"DD/MM/YYYY"))</f>
        <v>02/07/2034</v>
      </c>
      <c r="M95" s="7">
        <f>(IF(_xll.BDP($AI95&amp;" ISIN","DU003")="#n/a n/a"," ",_xll.BDP($AI95&amp;" ISIN","DU003")))</f>
        <v>7.2926097782388721</v>
      </c>
      <c r="N95" s="4" t="str">
        <f>IF(_xll.BDP(AI95,"CALLABLE")="Y",_xll.BDP(AI95,"NXT_CALL_DT")," ")</f>
        <v xml:space="preserve"> </v>
      </c>
      <c r="O95" s="8">
        <v>500000</v>
      </c>
      <c r="P95" s="5">
        <v>99.855000000000004</v>
      </c>
      <c r="Q95" s="9">
        <f>_xll.BDP(AI95,"px_bid")</f>
        <v>100.196</v>
      </c>
      <c r="R95" s="10">
        <f>IF(F95="USD",AG95,(((_xll.BDP(F95&amp;"USD CURNCY","PX_LAST")))*AG95))</f>
        <v>499275</v>
      </c>
      <c r="S95" s="10">
        <f>IF(F95="USD",AH95,(((_xll.BDP(F95&amp;"USD CURNCY","PX_LAST")))*AH95))+AP95</f>
        <v>509502.22222222225</v>
      </c>
      <c r="T95" s="11">
        <f t="shared" si="13"/>
        <v>1704.9999999999698</v>
      </c>
      <c r="U95" s="12">
        <f t="shared" si="14"/>
        <v>3.4149516799358466E-3</v>
      </c>
      <c r="V95" s="12" cm="1">
        <f t="array" ref="V95">IFERROR(_xll.BDP($G95&amp;" ISIN","CHG_PCT_1D")/100,"")</f>
        <v>2.9855813396174324E-3</v>
      </c>
      <c r="W95" s="12" cm="1">
        <f t="array" ref="W95">IFERROR(_xll.BDP($G95&amp;" ISIN","CHG_PCT_5D")/100,"")</f>
        <v>2.2038847793571459E-2</v>
      </c>
      <c r="X95" s="12" cm="1">
        <f t="array" ref="X95">_xll.BDP($G95&amp;" ISIN","CHG_PCT_1M")/100</f>
        <v>1.1499924475101918E-2</v>
      </c>
      <c r="Y95" s="12" cm="1">
        <f t="array" ref="Y95">_xll.BDP($G95&amp;" ISIN","CHG_PCT_3M")/100</f>
        <v>1.2233833502967749E-2</v>
      </c>
      <c r="Z95" s="12" cm="1">
        <f t="array" ref="Z95">_xll.BDP($G95&amp;" ISIN","CHG_PCT_6M")/100</f>
        <v>-8.3422185365083015E-3</v>
      </c>
      <c r="AA95" s="12" cm="1">
        <f t="array" ref="AA95">_xll.BDP($G95&amp;" ISIN","CHG_PCT_YTD")/100</f>
        <v>1.1194443046257704E-2</v>
      </c>
      <c r="AB95" s="12" t="e">
        <f t="shared" si="22"/>
        <v>#VALUE!</v>
      </c>
      <c r="AC95" s="13">
        <f t="shared" ca="1" si="15"/>
        <v>7627.2222222221926</v>
      </c>
      <c r="AD95" s="4" t="str">
        <f>_xll.BDP(AI95,"DS199")</f>
        <v>Government</v>
      </c>
      <c r="AE95" s="9">
        <f>_xll.BDP(AI95,"px_ask")</f>
        <v>100.697</v>
      </c>
      <c r="AF95" s="13">
        <f>IF(F95="USD",O95,(((_xll.BDP(F95&amp;"USD CURNCY","PX_LAST")))*O95))</f>
        <v>500000</v>
      </c>
      <c r="AG95" s="10">
        <f t="shared" si="16"/>
        <v>499275</v>
      </c>
      <c r="AH95" s="10">
        <f t="shared" si="17"/>
        <v>500980</v>
      </c>
      <c r="AI95" s="4" t="str">
        <f t="shared" si="18"/>
        <v>USY68613AB73 ISIN</v>
      </c>
      <c r="AJ95" s="4" t="e" cm="1">
        <f t="array" ref="AJ95">VLOOKUP(IF(NOT(_xll.BDP($G95&amp;" CORP",#REF!)="#N/A N/A"),(_xll.BDP($G95&amp;" CORP",#REF!)),"-"), '[1]Country Codes'!$A$2:$B$253,2,0)</f>
        <v>#REF!</v>
      </c>
      <c r="AK95" s="4" t="str" cm="1">
        <f t="array" ref="AK95">IF(OR(_xll.BDP($AI95,"EX028")= "#N/A N/A", _xll.BDP($AI95,"EX028")="#N/A FIELD NOT APPLICABLE"), " ", _xll.BDP($AI95,"EX028"))</f>
        <v>FixedIncome</v>
      </c>
      <c r="AL95" s="14" t="str">
        <f>(IF(_xll.BDP($AI95&amp;" ISIN","DZ282")="Y","Single line Bonds Cocos","Single line Bonds ex Cocos"))</f>
        <v>Single line Bonds ex Cocos</v>
      </c>
      <c r="AM95" s="7">
        <f>(IF(_xll.BDP($G95&amp;" ISIN","SP153")="#n/a n/a"," ",_xll.BDP($G95&amp;" ISIN","SP153")))</f>
        <v>144.60270465609082</v>
      </c>
      <c r="AN95" s="15">
        <f t="shared" ca="1" si="19"/>
        <v>45777</v>
      </c>
      <c r="AO95" s="10">
        <f>(((_xll.BDP(AI95,"DS032"))/360)*I95)*O95</f>
        <v>8522.2222222222226</v>
      </c>
      <c r="AP95" s="10">
        <f>IF(F95="USD",AO95,(((_xll.BDP(F95&amp;"USD CURNCY","PX_LAST")))*AO95))</f>
        <v>8522.2222222222226</v>
      </c>
      <c r="AQ95" s="12">
        <f>S95/$S$163</f>
        <v>1.0581562247605862</v>
      </c>
      <c r="AR95" s="10">
        <f t="shared" si="20"/>
        <v>500980</v>
      </c>
      <c r="AS95" s="9">
        <f>IF((TEXT(_xll.BDP(AI95,"MATURITY"),"DD/MM/YYYY")="#N/A Field Not Applicable"),"Perp",_xll.BDP(AI95,"DS252"))</f>
        <v>9.1745379876796722</v>
      </c>
      <c r="AT95" s="14" t="str">
        <f>(IF(_xll.BDP($AI95&amp;" ISIN","DT247")="Y","Yes","No"))</f>
        <v>No</v>
      </c>
      <c r="AU95" s="14" t="str">
        <f>PROPER(IF(OR(_xll.BDP($AI95,"CPN_TYP")="#n/a N/A",_xll.BDP($AI95,"CPN_TYP")= "#N/A FIELD NOT APPLICABLE"), " ", _xll.BDP($AI95,"CPN_TYP")))</f>
        <v>Fixed</v>
      </c>
      <c r="BG95" s="14" t="str">
        <f t="shared" si="21"/>
        <v>USY68613AB73</v>
      </c>
      <c r="BH95" s="18">
        <v>45695</v>
      </c>
    </row>
    <row r="96" spans="1:60" s="20" customFormat="1" ht="14.45" customHeight="1" x14ac:dyDescent="0.25">
      <c r="A96" s="47" t="s">
        <v>126</v>
      </c>
      <c r="B96" s="47" t="s">
        <v>162</v>
      </c>
      <c r="C96" s="47">
        <v>4392010</v>
      </c>
      <c r="D96" s="47" t="s">
        <v>462</v>
      </c>
      <c r="E96" s="4" t="str">
        <f>_xll.BDP(AI96,"ds520")</f>
        <v>Gaci First Investment Co</v>
      </c>
      <c r="F96" s="4" t="str">
        <f>_xll.BDP(AI96,"crncy")</f>
        <v>USD</v>
      </c>
      <c r="G96" s="5" t="s">
        <v>121</v>
      </c>
      <c r="H96" s="4" t="str">
        <f>IF(_xll.BDP(AI96,"RTG_MOODY")="#N/A N/A","N/A",_xll.BDP(AI96,"RTG_MOODY"))&amp;","&amp;IF(_xll.BDP(AI96,"RTG_FITCH")="#N/A N/A","N/A",_xll.BDP(AI96,"RTG_FITCH"))&amp;","&amp;IF(_xll.BDP(AI96,"RTG_SP")="#N/A N/A","N/A",_xll.BDP(AI96,"RTG_SP"))</f>
        <v>Aa3,A+,N/A</v>
      </c>
      <c r="I96" s="6">
        <f>_xll.BDP(AI96,"cpn")/100</f>
        <v>5.3749999999999999E-2</v>
      </c>
      <c r="J96" s="6">
        <f ca="1">_xll.BDP($G96&amp;" isin","YAS_BOND_YLD", "YAS_YLD_FLAG=15", "user_local_trade_date",AN96,"Yas_bond_px",$Q96)/100</f>
        <v>6.301103000000001E-2</v>
      </c>
      <c r="K96" s="4" t="str">
        <f>_xll.BDP(AI96,"PAYMENT_RANK")</f>
        <v>Sr Unsecured</v>
      </c>
      <c r="L96" s="4" t="str">
        <f>IF((TEXT(_xll.BDP(AI96,"MATURITY"),"DD/MM/YYYY")="#N/A Field Not Applicable"),"Perp",TEXT(_xll.BDP(AI96,"MATURITY"),"DD/MM/YYYY"))</f>
        <v>29/01/2054</v>
      </c>
      <c r="M96" s="7">
        <f>(IF(_xll.BDP($AI96&amp;" ISIN","DU003")="#n/a n/a"," ",_xll.BDP($AI96&amp;" ISIN","DU003")))</f>
        <v>13.860883007217298</v>
      </c>
      <c r="N96" s="4" t="str">
        <f>IF(_xll.BDP(AI96,"CALLABLE")="Y",_xll.BDP(AI96,"NXT_CALL_DT")," ")</f>
        <v>29/07/2053</v>
      </c>
      <c r="O96" s="8">
        <v>500000</v>
      </c>
      <c r="P96" s="5">
        <v>90.25</v>
      </c>
      <c r="Q96" s="9">
        <f>_xll.BDP(AI96,"px_bid")</f>
        <v>87.763000000000005</v>
      </c>
      <c r="R96" s="10">
        <f>IF(F96="USD",AG96,(((_xll.BDP(F96&amp;"USD CURNCY","PX_LAST")))*AG96))</f>
        <v>451250</v>
      </c>
      <c r="S96" s="10">
        <f>IF(F96="USD",AH96,(((_xll.BDP(F96&amp;"USD CURNCY","PX_LAST")))*AH96))+AP96</f>
        <v>445588.9726027397</v>
      </c>
      <c r="T96" s="11">
        <f t="shared" si="13"/>
        <v>-12434.999999999973</v>
      </c>
      <c r="U96" s="12">
        <f t="shared" si="14"/>
        <v>-2.7556786703601049E-2</v>
      </c>
      <c r="V96" s="20" cm="1">
        <f t="array" ref="V96">IFERROR(_xll.BDP($G96&amp;" ISIN","CHG_PCT_1D")/100,"")</f>
        <v>-9.8626037273844024E-4</v>
      </c>
      <c r="W96" s="20" cm="1">
        <f t="array" ref="W96">IFERROR(_xll.BDP($G96&amp;" ISIN","CHG_PCT_5D")/100,"")</f>
        <v>4.2973465571519875E-2</v>
      </c>
      <c r="X96" s="14" cm="1">
        <f t="array" ref="X96">_xll.BDP($G96&amp;" ISIN","CHG_PCT_1M")/100</f>
        <v>-1.3798428792050002E-2</v>
      </c>
      <c r="Y96" s="18" cm="1">
        <f t="array" ref="Y96">_xll.BDP($G96&amp;" ISIN","CHG_PCT_3M")/100</f>
        <v>1.2919391731129472E-2</v>
      </c>
      <c r="Z96" s="20" cm="1">
        <f t="array" ref="Z96">_xll.BDP($G96&amp;" ISIN","CHG_PCT_6M")/100</f>
        <v>-1.9253241333259181E-2</v>
      </c>
      <c r="AA96" s="20" cm="1">
        <f t="array" ref="AA96">_xll.BDP($G96&amp;" ISIN","CHG_PCT_YTD")/100</f>
        <v>1.3886651786741453E-2</v>
      </c>
      <c r="AB96" s="20" t="e">
        <f t="shared" ref="AB96:AB122" si="24">S96/$H$37</f>
        <v>#VALUE!</v>
      </c>
      <c r="AC96" s="13">
        <f t="shared" ca="1" si="15"/>
        <v>1674.3750000000255</v>
      </c>
      <c r="AD96" s="20" t="str">
        <f>_xll.BDP(AI96,"DS199")</f>
        <v>Financial</v>
      </c>
      <c r="AE96" s="20">
        <f>_xll.BDP(AI96,"px_ask")</f>
        <v>88.486999999999995</v>
      </c>
      <c r="AF96" s="20">
        <f>IF(F96="USD",O96,(((_xll.BDP(F96&amp;"USD CURNCY","PX_LAST")))*O96))</f>
        <v>500000</v>
      </c>
      <c r="AG96" s="20">
        <f t="shared" si="16"/>
        <v>451250</v>
      </c>
      <c r="AH96" s="20">
        <f t="shared" si="17"/>
        <v>438815</v>
      </c>
      <c r="AI96" s="20" t="str">
        <f t="shared" si="18"/>
        <v>XS2755904872 ISIN</v>
      </c>
      <c r="AJ96" s="20" t="e" cm="1">
        <f t="array" ref="AJ96">VLOOKUP(IF(NOT(_xll.BDP($G96&amp;" CORP",#REF!)="#N/A N/A"),(_xll.BDP($G96&amp;" CORP",#REF!)),"-"), '[1]Country Codes'!$A$2:$B$253,2,0)</f>
        <v>#REF!</v>
      </c>
      <c r="AK96" s="20" t="str" cm="1">
        <f t="array" ref="AK96">IF(OR(_xll.BDP($AI96,"EX028")= "#N/A N/A", _xll.BDP($AI96,"EX028")="#N/A FIELD NOT APPLICABLE"), " ", _xll.BDP($AI96,"EX028"))</f>
        <v>FixedIncome</v>
      </c>
      <c r="AL96" s="20" t="str">
        <f>(IF(_xll.BDP($AI96&amp;" ISIN","DZ282")="Y","Single line Bonds Cocos","Single line Bonds ex Cocos"))</f>
        <v>Single line Bonds ex Cocos</v>
      </c>
      <c r="AM96" s="20">
        <f>(IF(_xll.BDP($G96&amp;" ISIN","SP153")="#n/a n/a"," ",_xll.BDP($G96&amp;" ISIN","SP153")))</f>
        <v>240.1013917152728</v>
      </c>
      <c r="AN96" s="20">
        <f t="shared" ca="1" si="19"/>
        <v>45777</v>
      </c>
      <c r="AO96" s="20">
        <f>(((_xll.BDP(AI96,"DS032"))/365)*I96)*O96</f>
        <v>6773.9726027397264</v>
      </c>
      <c r="AP96" s="20">
        <f>IF(F96="USD",AO96,(((_xll.BDP(F96&amp;"USD CURNCY","PX_LAST")))*AO96))</f>
        <v>6773.9726027397264</v>
      </c>
      <c r="AQ96" s="20">
        <f t="shared" ref="AQ96:AQ104" si="25">S96/$S$162</f>
        <v>20.06795949390829</v>
      </c>
      <c r="AR96" s="20">
        <f t="shared" si="20"/>
        <v>438815</v>
      </c>
      <c r="AS96" s="20">
        <f>IF((TEXT(_xll.BDP(AI96,"MATURITY"),"DD/MM/YYYY")="#N/A Field Not Applicable"),"Perp",_xll.BDP(AI96,"DS252"))</f>
        <v>28.752908966461327</v>
      </c>
      <c r="AT96" s="20" t="str">
        <f>(IF(_xll.BDP($AI96&amp;" ISIN","DT247")="Y","Yes","No"))</f>
        <v>No</v>
      </c>
      <c r="AU96" s="20" t="str">
        <f>PROPER(IF(OR(_xll.BDP($AI96,"CPN_TYP")="#n/a N/A",_xll.BDP($AI96,"CPN_TYP")= "#N/A FIELD NOT APPLICABLE"), " ", _xll.BDP($AI96,"CPN_TYP")))</f>
        <v>Fixed</v>
      </c>
      <c r="BG96" s="20" t="str">
        <f t="shared" si="21"/>
        <v>XS2755904872</v>
      </c>
      <c r="BH96" s="20">
        <v>45588</v>
      </c>
    </row>
    <row r="97" spans="1:60" s="20" customFormat="1" ht="14.45" customHeight="1" x14ac:dyDescent="0.25">
      <c r="A97" s="47" t="s">
        <v>126</v>
      </c>
      <c r="B97" s="47" t="s">
        <v>162</v>
      </c>
      <c r="C97" s="47">
        <v>4392010</v>
      </c>
      <c r="D97" s="47" t="s">
        <v>462</v>
      </c>
      <c r="E97" s="4" t="str">
        <f>_xll.BDP(AI97,"ds520")</f>
        <v>Gaci First Investment Co</v>
      </c>
      <c r="F97" s="4" t="str">
        <f>_xll.BDP(AI97,"crncy")</f>
        <v>USD</v>
      </c>
      <c r="G97" s="5" t="s">
        <v>121</v>
      </c>
      <c r="H97" s="4" t="str">
        <f>IF(_xll.BDP(AI97,"RTG_MOODY")="#N/A N/A","N/A",_xll.BDP(AI97,"RTG_MOODY"))&amp;","&amp;IF(_xll.BDP(AI97,"RTG_FITCH")="#N/A N/A","N/A",_xll.BDP(AI97,"RTG_FITCH"))&amp;","&amp;IF(_xll.BDP(AI97,"RTG_SP")="#N/A N/A","N/A",_xll.BDP(AI97,"RTG_SP"))</f>
        <v>Aa3,A+,N/A</v>
      </c>
      <c r="I97" s="6">
        <f>_xll.BDP(AI97,"cpn")/100</f>
        <v>5.3749999999999999E-2</v>
      </c>
      <c r="J97" s="6">
        <f ca="1">_xll.BDP($G97&amp;" isin","YAS_BOND_YLD", "YAS_YLD_FLAG=15", "user_local_trade_date",AN97,"Yas_bond_px",$Q97)/100</f>
        <v>6.301103000000001E-2</v>
      </c>
      <c r="K97" s="4" t="str">
        <f>_xll.BDP(AI97,"PAYMENT_RANK")</f>
        <v>Sr Unsecured</v>
      </c>
      <c r="L97" s="4" t="str">
        <f>IF((TEXT(_xll.BDP(AI97,"MATURITY"),"DD/MM/YYYY")="#N/A Field Not Applicable"),"Perp",TEXT(_xll.BDP(AI97,"MATURITY"),"DD/MM/YYYY"))</f>
        <v>29/01/2054</v>
      </c>
      <c r="M97" s="7">
        <f>(IF(_xll.BDP($AI97&amp;" ISIN","DU003")="#n/a n/a"," ",_xll.BDP($AI97&amp;" ISIN","DU003")))</f>
        <v>13.860883007217298</v>
      </c>
      <c r="N97" s="4" t="str">
        <f>IF(_xll.BDP(AI97,"CALLABLE")="Y",_xll.BDP(AI97,"NXT_CALL_DT")," ")</f>
        <v>29/07/2053</v>
      </c>
      <c r="O97" s="8">
        <v>600000</v>
      </c>
      <c r="P97" s="5">
        <v>88.52</v>
      </c>
      <c r="Q97" s="9">
        <f>_xll.BDP(AI97,"px_bid")</f>
        <v>87.763000000000005</v>
      </c>
      <c r="R97" s="10">
        <f>IF(F97="USD",AG97,(((_xll.BDP(F97&amp;"USD CURNCY","PX_LAST")))*AG97))</f>
        <v>531120</v>
      </c>
      <c r="S97" s="10">
        <f>IF(F97="USD",AH97,(((_xll.BDP(F97&amp;"USD CURNCY","PX_LAST")))*AH97))+AP97</f>
        <v>534706.76712328766</v>
      </c>
      <c r="T97" s="11">
        <f t="shared" si="13"/>
        <v>-4541.9999999999454</v>
      </c>
      <c r="U97" s="12">
        <f t="shared" si="14"/>
        <v>-8.551739719837222E-3</v>
      </c>
      <c r="V97" s="20" cm="1">
        <f t="array" ref="V97">IFERROR(_xll.BDP($G97&amp;" ISIN","CHG_PCT_1D")/100,"")</f>
        <v>-9.8626037273844024E-4</v>
      </c>
      <c r="W97" s="20" cm="1">
        <f t="array" ref="W97">IFERROR(_xll.BDP($G97&amp;" ISIN","CHG_PCT_5D")/100,"")</f>
        <v>4.2973465571519875E-2</v>
      </c>
      <c r="X97" s="20" cm="1">
        <f t="array" ref="X97">_xll.BDP($G97&amp;" ISIN","CHG_PCT_1M")/100</f>
        <v>-1.3798428792050002E-2</v>
      </c>
      <c r="Y97" s="20" cm="1">
        <f t="array" ref="Y97">_xll.BDP($G97&amp;" ISIN","CHG_PCT_3M")/100</f>
        <v>1.2919391731129472E-2</v>
      </c>
      <c r="Z97" s="20" cm="1">
        <f t="array" ref="Z97">_xll.BDP($G97&amp;" ISIN","CHG_PCT_6M")/100</f>
        <v>-1.9253241333259181E-2</v>
      </c>
      <c r="AA97" s="20" cm="1">
        <f t="array" ref="AA97">_xll.BDP($G97&amp;" ISIN","CHG_PCT_YTD")/100</f>
        <v>1.3886651786741453E-2</v>
      </c>
      <c r="AB97" s="20" t="e">
        <f t="shared" si="24"/>
        <v>#VALUE!</v>
      </c>
      <c r="AC97" s="13">
        <f t="shared" ca="1" si="15"/>
        <v>60047.583333333394</v>
      </c>
      <c r="AD97" s="20" t="str">
        <f>_xll.BDP(AI97,"DS199")</f>
        <v>Financial</v>
      </c>
      <c r="AE97" s="20">
        <f>_xll.BDP(AI97,"px_ask")</f>
        <v>88.486999999999995</v>
      </c>
      <c r="AF97" s="20">
        <f>IF(F97="USD",O97,(((_xll.BDP(F97&amp;"USD CURNCY","PX_LAST")))*O97))</f>
        <v>600000</v>
      </c>
      <c r="AG97" s="20">
        <f t="shared" si="16"/>
        <v>531120</v>
      </c>
      <c r="AH97" s="20">
        <f t="shared" si="17"/>
        <v>526578</v>
      </c>
      <c r="AI97" s="20" t="str">
        <f t="shared" si="18"/>
        <v>XS2755904872 ISIN</v>
      </c>
      <c r="AJ97" s="20" t="e" cm="1">
        <f t="array" ref="AJ97">VLOOKUP(IF(NOT(_xll.BDP($G97&amp;" CORP",#REF!)="#N/A N/A"),(_xll.BDP($G97&amp;" CORP",#REF!)),"-"), '[1]Country Codes'!$A$2:$B$253,2,0)</f>
        <v>#REF!</v>
      </c>
      <c r="AK97" s="20" t="str" cm="1">
        <f t="array" ref="AK97">IF(OR(_xll.BDP($AI97,"EX028")= "#N/A N/A", _xll.BDP($AI97,"EX028")="#N/A FIELD NOT APPLICABLE"), " ", _xll.BDP($AI97,"EX028"))</f>
        <v>FixedIncome</v>
      </c>
      <c r="AL97" s="20" t="str">
        <f>(IF(_xll.BDP($AI97&amp;" ISIN","DZ282")="Y","Single line Bonds Cocos","Single line Bonds ex Cocos"))</f>
        <v>Single line Bonds ex Cocos</v>
      </c>
      <c r="AM97" s="20">
        <f>(IF(_xll.BDP($G97&amp;" ISIN","SP153")="#n/a n/a"," ",_xll.BDP($G97&amp;" ISIN","SP153")))</f>
        <v>240.1013917152728</v>
      </c>
      <c r="AN97" s="20">
        <f t="shared" ca="1" si="19"/>
        <v>45777</v>
      </c>
      <c r="AO97" s="20">
        <f>(((_xll.BDP(AI97,"DS032"))/365)*I97)*O97</f>
        <v>8128.7671232876719</v>
      </c>
      <c r="AP97" s="20">
        <f>IF(F97="USD",AO97,(((_xll.BDP(F97&amp;"USD CURNCY","PX_LAST")))*AO97))</f>
        <v>8128.7671232876719</v>
      </c>
      <c r="AQ97" s="20">
        <f t="shared" si="25"/>
        <v>24.081551392689949</v>
      </c>
      <c r="AR97" s="20">
        <f t="shared" si="20"/>
        <v>526578</v>
      </c>
      <c r="AS97" s="20">
        <f>IF((TEXT(_xll.BDP(AI97,"MATURITY"),"DD/MM/YYYY")="#N/A Field Not Applicable"),"Perp",_xll.BDP(AI97,"DS252"))</f>
        <v>28.752908966461327</v>
      </c>
      <c r="AT97" s="20" t="str">
        <f>(IF(_xll.BDP($AI97&amp;" ISIN","DT247")="Y","Yes","No"))</f>
        <v>No</v>
      </c>
      <c r="AU97" s="20" t="str">
        <f>PROPER(IF(OR(_xll.BDP($AI97,"CPN_TYP")="#n/a N/A",_xll.BDP($AI97,"CPN_TYP")= "#N/A FIELD NOT APPLICABLE"), " ", _xll.BDP($AI97,"CPN_TYP")))</f>
        <v>Fixed</v>
      </c>
      <c r="BG97" s="20" t="str">
        <f t="shared" si="21"/>
        <v>XS2755904872</v>
      </c>
      <c r="BH97" s="20">
        <v>45056</v>
      </c>
    </row>
    <row r="98" spans="1:60" s="20" customFormat="1" ht="14.45" customHeight="1" x14ac:dyDescent="0.25">
      <c r="A98" s="47" t="s">
        <v>126</v>
      </c>
      <c r="B98" s="47" t="s">
        <v>162</v>
      </c>
      <c r="C98" s="47">
        <v>4392010</v>
      </c>
      <c r="D98" s="47" t="s">
        <v>462</v>
      </c>
      <c r="E98" s="4" t="str">
        <f>_xll.BDP(AI98,"ds520")</f>
        <v>Greensaif Pipelines Bidco Sarl</v>
      </c>
      <c r="F98" s="4" t="str">
        <f>_xll.BDP(AI98,"crncy")</f>
        <v>USD</v>
      </c>
      <c r="G98" s="5" t="s">
        <v>385</v>
      </c>
      <c r="H98" s="4" t="str">
        <f>IF(_xll.BDP(AI98,"RTG_MOODY")="#N/A N/A","N/A",_xll.BDP(AI98,"RTG_MOODY"))&amp;","&amp;IF(_xll.BDP(AI98,"RTG_FITCH")="#N/A N/A","N/A",_xll.BDP(AI98,"RTG_FITCH"))&amp;","&amp;IF(_xll.BDP(AI98,"RTG_SP")="#N/A N/A","N/A",_xll.BDP(AI98,"RTG_SP"))</f>
        <v>Aa3,A+,N/A</v>
      </c>
      <c r="I98" s="6">
        <f>_xll.BDP(AI98,"cpn")/100</f>
        <v>6.5099999999999991E-2</v>
      </c>
      <c r="J98" s="6">
        <f ca="1">_xll.BDP($G98&amp;" isin","YAS_BOND_YLD", "YAS_YLD_FLAG=15", "user_local_trade_date",AN98,"Yas_bond_px",$Q98)/100</f>
        <v>6.3675529999999994E-2</v>
      </c>
      <c r="K98" s="4" t="str">
        <f>_xll.BDP(AI98,"PAYMENT_RANK")</f>
        <v>Secured</v>
      </c>
      <c r="L98" s="4" t="str">
        <f>IF((TEXT(_xll.BDP(AI98,"MATURITY"),"DD/MM/YYYY")="#N/A Field Not Applicable"),"Perp",TEXT(_xll.BDP(AI98,"MATURITY"),"DD/MM/YYYY"))</f>
        <v>23/02/2042</v>
      </c>
      <c r="M98" s="7">
        <f>(IF(_xll.BDP($AI98&amp;" ISIN","DU003")="#n/a n/a"," ",_xll.BDP($AI98&amp;" ISIN","DU003")))</f>
        <v>9.9492886990449527</v>
      </c>
      <c r="N98" s="4" t="str">
        <f>IF(_xll.BDP(AI98,"CALLABLE")="Y",_xll.BDP(AI98,"NXT_CALL_DT")," ")</f>
        <v xml:space="preserve"> </v>
      </c>
      <c r="O98" s="8">
        <v>400000</v>
      </c>
      <c r="P98" s="5">
        <v>104.988</v>
      </c>
      <c r="Q98" s="9">
        <f>_xll.BDP(AI98,"px_bid")</f>
        <v>101.44499999999999</v>
      </c>
      <c r="R98" s="10">
        <f>IF(F98="USD",AG98,(((_xll.BDP(F98&amp;"USD CURNCY","PX_LAST")))*AG98))</f>
        <v>419952</v>
      </c>
      <c r="S98" s="10">
        <f>IF(F98="USD",AH98,(((_xll.BDP(F98&amp;"USD CURNCY","PX_LAST")))*AH98))+AP98</f>
        <v>410631.28767123289</v>
      </c>
      <c r="T98" s="11">
        <f t="shared" si="13"/>
        <v>-14172.000000000025</v>
      </c>
      <c r="U98" s="12">
        <f t="shared" si="14"/>
        <v>-3.3746713910161222E-2</v>
      </c>
      <c r="V98" s="20" cm="1">
        <f t="array" ref="V98">IFERROR(_xll.BDP($G98&amp;" ISIN","CHG_PCT_1D")/100,"")</f>
        <v>-2.1537763008280656E-3</v>
      </c>
      <c r="W98" s="20" cm="1">
        <f t="array" ref="W98">IFERROR(_xll.BDP($G98&amp;" ISIN","CHG_PCT_5D")/100,"")</f>
        <v>4.5126602728283059E-3</v>
      </c>
      <c r="X98" s="20" cm="1">
        <f t="array" ref="X98">_xll.BDP($G98&amp;" ISIN","CHG_PCT_1M")/100</f>
        <v>-1.8881993553663403E-2</v>
      </c>
      <c r="Y98" s="20" cm="1">
        <f t="array" ref="Y98">_xll.BDP($G98&amp;" ISIN","CHG_PCT_3M")/100</f>
        <v>4.2950114441717077E-3</v>
      </c>
      <c r="Z98" s="20" cm="1">
        <f t="array" ref="Z98">_xll.BDP($G98&amp;" ISIN","CHG_PCT_6M")/100</f>
        <v>-1.7183683933559103E-2</v>
      </c>
      <c r="AA98" s="20" cm="1">
        <f t="array" ref="AA98">_xll.BDP($G98&amp;" ISIN","CHG_PCT_YTD")/100</f>
        <v>6.1003885384127224E-3</v>
      </c>
      <c r="AB98" s="20" t="e">
        <f t="shared" si="24"/>
        <v>#VALUE!</v>
      </c>
      <c r="AC98" s="13">
        <f t="shared" ca="1" si="15"/>
        <v>-10121.333333333359</v>
      </c>
      <c r="AD98" s="20" t="str">
        <f>_xll.BDP(AI98,"DS199")</f>
        <v>Energy</v>
      </c>
      <c r="AE98" s="20">
        <f>_xll.BDP(AI98,"px_ask")</f>
        <v>102.505</v>
      </c>
      <c r="AF98" s="20">
        <f>IF(F98="USD",O98,(((_xll.BDP(F98&amp;"USD CURNCY","PX_LAST")))*O98))</f>
        <v>400000</v>
      </c>
      <c r="AG98" s="20">
        <f t="shared" si="16"/>
        <v>419952</v>
      </c>
      <c r="AH98" s="20">
        <f t="shared" si="17"/>
        <v>405780</v>
      </c>
      <c r="AI98" s="20" t="str">
        <f t="shared" si="18"/>
        <v>XS2542166744 ISIN</v>
      </c>
      <c r="AJ98" s="20" t="e" cm="1">
        <f t="array" ref="AJ98">VLOOKUP(IF(NOT(_xll.BDP($G98&amp;" CORP",#REF!)="#N/A N/A"),(_xll.BDP($G98&amp;" CORP",#REF!)),"-"), '[1]Country Codes'!$A$2:$B$253,2,0)</f>
        <v>#REF!</v>
      </c>
      <c r="AK98" s="20" t="str" cm="1">
        <f t="array" ref="AK98">IF(OR(_xll.BDP($AI98,"EX028")= "#N/A N/A", _xll.BDP($AI98,"EX028")="#N/A FIELD NOT APPLICABLE"), " ", _xll.BDP($AI98,"EX028"))</f>
        <v>FixedIncome</v>
      </c>
      <c r="AL98" s="20" t="str">
        <f>(IF(_xll.BDP($AI98&amp;" ISIN","DZ282")="Y","Single line Bonds Cocos","Single line Bonds ex Cocos"))</f>
        <v>Single line Bonds ex Cocos</v>
      </c>
      <c r="AM98" s="20">
        <f>(IF(_xll.BDP($G98&amp;" ISIN","SP153")="#n/a n/a"," ",_xll.BDP($G98&amp;" ISIN","SP153")))</f>
        <v>243.93285968766224</v>
      </c>
      <c r="AN98" s="20">
        <f t="shared" ca="1" si="19"/>
        <v>45777</v>
      </c>
      <c r="AO98" s="20">
        <f>(((_xll.BDP(AI98,"DS032"))/365)*I98)*O98</f>
        <v>4851.2876712328762</v>
      </c>
      <c r="AP98" s="20">
        <f>IF(F98="USD",AO98,(((_xll.BDP(F98&amp;"USD CURNCY","PX_LAST")))*AO98))</f>
        <v>4851.2876712328762</v>
      </c>
      <c r="AQ98" s="20">
        <f t="shared" si="25"/>
        <v>18.493572674798816</v>
      </c>
      <c r="AR98" s="20">
        <f t="shared" si="20"/>
        <v>405780</v>
      </c>
      <c r="AS98" s="20">
        <f>IF((TEXT(_xll.BDP(AI98,"MATURITY"),"DD/MM/YYYY")="#N/A Field Not Applicable"),"Perp",_xll.BDP(AI98,"DS252"))</f>
        <v>16.821355236139631</v>
      </c>
      <c r="AT98" s="20" t="str">
        <f>(IF(_xll.BDP($AI98&amp;" ISIN","DT247")="Y","Yes","No"))</f>
        <v>No</v>
      </c>
      <c r="AU98" s="20" t="str">
        <f>PROPER(IF(OR(_xll.BDP($AI98,"CPN_TYP")="#n/a N/A",_xll.BDP($AI98,"CPN_TYP")= "#N/A FIELD NOT APPLICABLE"), " ", _xll.BDP($AI98,"CPN_TYP")))</f>
        <v>Fixed</v>
      </c>
      <c r="BG98" s="20" t="str">
        <f t="shared" si="21"/>
        <v>XS2542166744</v>
      </c>
      <c r="BH98" s="20">
        <v>45721</v>
      </c>
    </row>
    <row r="99" spans="1:60" s="20" customFormat="1" ht="14.45" customHeight="1" x14ac:dyDescent="0.25">
      <c r="A99" s="47" t="s">
        <v>126</v>
      </c>
      <c r="B99" s="47" t="s">
        <v>162</v>
      </c>
      <c r="C99" s="47">
        <v>4392010</v>
      </c>
      <c r="D99" s="47" t="s">
        <v>462</v>
      </c>
      <c r="E99" s="4" t="str">
        <f>_xll.BDP(AI99,"ds520")</f>
        <v>Greensaif Pipelines Bidco Sarl</v>
      </c>
      <c r="F99" s="4" t="str">
        <f>_xll.BDP(AI99,"crncy")</f>
        <v>USD</v>
      </c>
      <c r="G99" s="5" t="s">
        <v>385</v>
      </c>
      <c r="H99" s="4" t="str">
        <f>IF(_xll.BDP(AI99,"RTG_MOODY")="#N/A N/A","N/A",_xll.BDP(AI99,"RTG_MOODY"))&amp;","&amp;IF(_xll.BDP(AI99,"RTG_FITCH")="#N/A N/A","N/A",_xll.BDP(AI99,"RTG_FITCH"))&amp;","&amp;IF(_xll.BDP(AI99,"RTG_SP")="#N/A N/A","N/A",_xll.BDP(AI99,"RTG_SP"))</f>
        <v>Aa3,A+,N/A</v>
      </c>
      <c r="I99" s="6">
        <f>_xll.BDP(AI99,"cpn")/100</f>
        <v>6.5099999999999991E-2</v>
      </c>
      <c r="J99" s="6">
        <f ca="1">_xll.BDP($G99&amp;" isin","YAS_BOND_YLD", "YAS_YLD_FLAG=15", "user_local_trade_date",AN99,"Yas_bond_px",$Q99)/100</f>
        <v>6.3675529999999994E-2</v>
      </c>
      <c r="K99" s="4" t="str">
        <f>_xll.BDP(AI99,"PAYMENT_RANK")</f>
        <v>Secured</v>
      </c>
      <c r="L99" s="4" t="str">
        <f>IF((TEXT(_xll.BDP(AI99,"MATURITY"),"DD/MM/YYYY")="#N/A Field Not Applicable"),"Perp",TEXT(_xll.BDP(AI99,"MATURITY"),"DD/MM/YYYY"))</f>
        <v>23/02/2042</v>
      </c>
      <c r="M99" s="7">
        <f>(IF(_xll.BDP($AI99&amp;" ISIN","DU003")="#n/a n/a"," ",_xll.BDP($AI99&amp;" ISIN","DU003")))</f>
        <v>9.9492886990449527</v>
      </c>
      <c r="N99" s="4" t="str">
        <f>IF(_xll.BDP(AI99,"CALLABLE")="Y",_xll.BDP(AI99,"NXT_CALL_DT")," ")</f>
        <v xml:space="preserve"> </v>
      </c>
      <c r="O99" s="8">
        <v>600000</v>
      </c>
      <c r="P99" s="5">
        <v>104.72499999999999</v>
      </c>
      <c r="Q99" s="9">
        <f>_xll.BDP(AI99,"px_bid")</f>
        <v>101.44499999999999</v>
      </c>
      <c r="R99" s="10">
        <f>IF(F99="USD",AG99,(((_xll.BDP(F99&amp;"USD CURNCY","PX_LAST")))*AG99))</f>
        <v>628350</v>
      </c>
      <c r="S99" s="10">
        <f>IF(F99="USD",AH99,(((_xll.BDP(F99&amp;"USD CURNCY","PX_LAST")))*AH99))+AP99</f>
        <v>615946.93150684924</v>
      </c>
      <c r="T99" s="11">
        <f t="shared" si="13"/>
        <v>-19680.000000000011</v>
      </c>
      <c r="U99" s="12">
        <f t="shared" si="14"/>
        <v>-3.1320124134638354E-2</v>
      </c>
      <c r="V99" s="20" cm="1">
        <f t="array" ref="V99">IFERROR(_xll.BDP($G99&amp;" ISIN","CHG_PCT_1D")/100,"")</f>
        <v>-2.1537763008280656E-3</v>
      </c>
      <c r="W99" s="20" cm="1">
        <f t="array" ref="W99">IFERROR(_xll.BDP($G99&amp;" ISIN","CHG_PCT_5D")/100,"")</f>
        <v>4.5126602728283059E-3</v>
      </c>
      <c r="X99" s="20" cm="1">
        <f t="array" ref="X99">_xll.BDP($G99&amp;" ISIN","CHG_PCT_1M")/100</f>
        <v>-1.8881993553663403E-2</v>
      </c>
      <c r="Y99" s="20" cm="1">
        <f t="array" ref="Y99">_xll.BDP($G99&amp;" ISIN","CHG_PCT_3M")/100</f>
        <v>4.2950114441717077E-3</v>
      </c>
      <c r="Z99" s="20" cm="1">
        <f t="array" ref="Z99">_xll.BDP($G99&amp;" ISIN","CHG_PCT_6M")/100</f>
        <v>-1.7183683933559103E-2</v>
      </c>
      <c r="AA99" s="20" cm="1">
        <f t="array" ref="AA99">_xll.BDP($G99&amp;" ISIN","CHG_PCT_YTD")/100</f>
        <v>6.1003885384127224E-3</v>
      </c>
      <c r="AB99" s="20" t="e">
        <f t="shared" si="24"/>
        <v>#VALUE!</v>
      </c>
      <c r="AC99" s="13">
        <f t="shared" ca="1" si="15"/>
        <v>-3947.5000000000091</v>
      </c>
      <c r="AD99" s="20" t="str">
        <f>_xll.BDP(AI99,"DS199")</f>
        <v>Energy</v>
      </c>
      <c r="AE99" s="20">
        <f>_xll.BDP(AI99,"px_ask")</f>
        <v>102.505</v>
      </c>
      <c r="AF99" s="20">
        <f>IF(F99="USD",O99,(((_xll.BDP(F99&amp;"USD CURNCY","PX_LAST")))*O99))</f>
        <v>600000</v>
      </c>
      <c r="AG99" s="20">
        <f t="shared" si="16"/>
        <v>628350</v>
      </c>
      <c r="AH99" s="20">
        <f t="shared" si="17"/>
        <v>608669.99999999988</v>
      </c>
      <c r="AI99" s="20" t="str">
        <f t="shared" si="18"/>
        <v>XS2542166744 ISIN</v>
      </c>
      <c r="AJ99" s="20" t="e" cm="1">
        <f t="array" ref="AJ99">VLOOKUP(IF(NOT(_xll.BDP($G99&amp;" CORP",#REF!)="#N/A N/A"),(_xll.BDP($G99&amp;" CORP",#REF!)),"-"), '[1]Country Codes'!$A$2:$B$253,2,0)</f>
        <v>#REF!</v>
      </c>
      <c r="AK99" s="20" t="str" cm="1">
        <f t="array" ref="AK99">IF(OR(_xll.BDP($AI99,"EX028")= "#N/A N/A", _xll.BDP($AI99,"EX028")="#N/A FIELD NOT APPLICABLE"), " ", _xll.BDP($AI99,"EX028"))</f>
        <v>FixedIncome</v>
      </c>
      <c r="AL99" s="20" t="str">
        <f>(IF(_xll.BDP($AI99&amp;" ISIN","DZ282")="Y","Single line Bonds Cocos","Single line Bonds ex Cocos"))</f>
        <v>Single line Bonds ex Cocos</v>
      </c>
      <c r="AM99" s="20">
        <f>(IF(_xll.BDP($G99&amp;" ISIN","SP153")="#n/a n/a"," ",_xll.BDP($G99&amp;" ISIN","SP153")))</f>
        <v>243.93285968766224</v>
      </c>
      <c r="AN99" s="20">
        <f t="shared" ca="1" si="19"/>
        <v>45777</v>
      </c>
      <c r="AO99" s="20">
        <f>(((_xll.BDP(AI99,"DS032"))/365)*I99)*O99</f>
        <v>7276.9315068493142</v>
      </c>
      <c r="AP99" s="20">
        <f>IF(F99="USD",AO99,(((_xll.BDP(F99&amp;"USD CURNCY","PX_LAST")))*AO99))</f>
        <v>7276.9315068493142</v>
      </c>
      <c r="AQ99" s="20">
        <f t="shared" si="25"/>
        <v>27.740359012198219</v>
      </c>
      <c r="AR99" s="20">
        <f t="shared" si="20"/>
        <v>608669.99999999988</v>
      </c>
      <c r="AS99" s="20">
        <f>IF((TEXT(_xll.BDP(AI99,"MATURITY"),"DD/MM/YYYY")="#N/A Field Not Applicable"),"Perp",_xll.BDP(AI99,"DS252"))</f>
        <v>16.821355236139631</v>
      </c>
      <c r="AT99" s="20" t="str">
        <f>(IF(_xll.BDP($AI99&amp;" ISIN","DT247")="Y","Yes","No"))</f>
        <v>No</v>
      </c>
      <c r="AU99" s="20" t="str">
        <f>PROPER(IF(OR(_xll.BDP($AI99,"CPN_TYP")="#n/a N/A",_xll.BDP($AI99,"CPN_TYP")= "#N/A FIELD NOT APPLICABLE"), " ", _xll.BDP($AI99,"CPN_TYP")))</f>
        <v>Fixed</v>
      </c>
      <c r="BG99" s="20" t="str">
        <f t="shared" si="21"/>
        <v>XS2542166744</v>
      </c>
      <c r="BH99" s="20">
        <v>45632</v>
      </c>
    </row>
    <row r="100" spans="1:60" s="20" customFormat="1" ht="14.45" customHeight="1" x14ac:dyDescent="0.25">
      <c r="A100" s="47" t="s">
        <v>126</v>
      </c>
      <c r="B100" s="47" t="s">
        <v>162</v>
      </c>
      <c r="C100" s="47">
        <v>4392010</v>
      </c>
      <c r="D100" s="47" t="s">
        <v>462</v>
      </c>
      <c r="E100" s="4" t="str">
        <f>_xll.BDP(AI100,"ds520")</f>
        <v>Banque Ouest Africaine de Developpement</v>
      </c>
      <c r="F100" s="4" t="str">
        <f>_xll.BDP(AI100,"crncy")</f>
        <v>USD</v>
      </c>
      <c r="G100" s="5" t="s">
        <v>397</v>
      </c>
      <c r="H100" s="4" t="str">
        <f>IF(_xll.BDP(AI100,"RTG_MOODY")="#N/A N/A","N/A",_xll.BDP(AI100,"RTG_MOODY"))&amp;","&amp;IF(_xll.BDP(AI100,"RTG_FITCH")="#N/A N/A","N/A",_xll.BDP(AI100,"RTG_FITCH"))&amp;","&amp;IF(_xll.BDP(AI100,"RTG_SP")="#N/A N/A","N/A",_xll.BDP(AI100,"RTG_SP"))</f>
        <v>Baa1,BBB,N/A</v>
      </c>
      <c r="I100" s="6">
        <f>_xll.BDP(AI100,"cpn")/100</f>
        <v>4.7E-2</v>
      </c>
      <c r="J100" s="6">
        <f ca="1">_xll.BDP($G100&amp;" isin","YAS_BOND_YLD", "YAS_YLD_FLAG=15", "user_local_trade_date",AN100,"Yas_bond_px",$Q100)/100</f>
        <v>6.5922289999999995E-2</v>
      </c>
      <c r="K100" s="4" t="str">
        <f>_xll.BDP(AI100,"PAYMENT_RANK")</f>
        <v>Sr Unsecured</v>
      </c>
      <c r="L100" s="4" t="str">
        <f>IF((TEXT(_xll.BDP(AI100,"MATURITY"),"DD/MM/YYYY")="#N/A Field Not Applicable"),"Perp",TEXT(_xll.BDP(AI100,"MATURITY"),"DD/MM/YYYY"))</f>
        <v>22/10/2031</v>
      </c>
      <c r="M100" s="7">
        <f>(IF(_xll.BDP($AI100&amp;" ISIN","DU003")="#n/a n/a"," ",_xll.BDP($AI100&amp;" ISIN","DU003")))</f>
        <v>5.5991289856056676</v>
      </c>
      <c r="N100" s="4" t="str">
        <f>IF(_xll.BDP(AI100,"CALLABLE")="Y",_xll.BDP(AI100,"NXT_CALL_DT")," ")</f>
        <v>22/07/2031</v>
      </c>
      <c r="O100" s="8">
        <v>500000</v>
      </c>
      <c r="P100" s="5">
        <v>87.23</v>
      </c>
      <c r="Q100" s="9">
        <f>_xll.BDP(AI100,"px_bid")</f>
        <v>90.158000000000001</v>
      </c>
      <c r="R100" s="10">
        <f>IF(F100="USD",AG100,(((_xll.BDP(F100&amp;"USD CURNCY","PX_LAST")))*AG100))</f>
        <v>436150</v>
      </c>
      <c r="S100" s="10">
        <f>IF(F100="USD",AH100,(((_xll.BDP(F100&amp;"USD CURNCY","PX_LAST")))*AH100))+AP100</f>
        <v>451369.45205479453</v>
      </c>
      <c r="T100" s="11">
        <f t="shared" si="13"/>
        <v>14639.999999999985</v>
      </c>
      <c r="U100" s="12">
        <f t="shared" si="14"/>
        <v>3.3566433566433532E-2</v>
      </c>
      <c r="V100" s="12" cm="1">
        <f t="array" ref="V100">IFERROR(_xll.BDP($G100&amp;" ISIN","CHG_PCT_1D")/100,"")</f>
        <v>2.5032952669996906E-3</v>
      </c>
      <c r="W100" s="12" cm="1">
        <f t="array" ref="W100">IFERROR(_xll.BDP($G100&amp;" ISIN","CHG_PCT_5D")/100,"")</f>
        <v>4.1717056284741628E-3</v>
      </c>
      <c r="X100" s="12" cm="1">
        <f t="array" ref="X100">_xll.BDP($G100&amp;" ISIN","CHG_PCT_1M")/100</f>
        <v>-8.5010352420494088E-3</v>
      </c>
      <c r="Y100" s="12" cm="1">
        <f t="array" ref="Y100">_xll.BDP($G100&amp;" ISIN","CHG_PCT_3M")/100</f>
        <v>7.379457726726448E-3</v>
      </c>
      <c r="Z100" s="12" cm="1">
        <f t="array" ref="Z100">_xll.BDP($G100&amp;" ISIN","CHG_PCT_6M")/100</f>
        <v>-9.2173970158403347E-3</v>
      </c>
      <c r="AA100" s="12" cm="1">
        <f t="array" ref="AA100">_xll.BDP($G100&amp;" ISIN","CHG_PCT_YTD")/100</f>
        <v>2.6143501235170123E-3</v>
      </c>
      <c r="AB100" s="12" t="e">
        <f t="shared" si="24"/>
        <v>#VALUE!</v>
      </c>
      <c r="AC100" s="13">
        <f t="shared" ca="1" si="15"/>
        <v>36116.388888888876</v>
      </c>
      <c r="AD100" s="4" t="str">
        <f>_xll.BDP(AI100,"DS199")</f>
        <v>Government</v>
      </c>
      <c r="AE100" s="9">
        <f>_xll.BDP(AI100,"px_ask")</f>
        <v>90.855999999999995</v>
      </c>
      <c r="AF100" s="13">
        <f>IF(F100="USD",O100,(((_xll.BDP(F100&amp;"USD CURNCY","PX_LAST")))*O100))</f>
        <v>500000</v>
      </c>
      <c r="AG100" s="10">
        <f t="shared" si="16"/>
        <v>436150</v>
      </c>
      <c r="AH100" s="10">
        <f t="shared" si="17"/>
        <v>450790</v>
      </c>
      <c r="AI100" s="4" t="str">
        <f t="shared" si="18"/>
        <v>XS2063540038 ISIN</v>
      </c>
      <c r="AJ100" s="4" t="e" cm="1">
        <f t="array" ref="AJ100">VLOOKUP(IF(NOT(_xll.BDP($G100&amp;" CORP",#REF!)="#N/A N/A"),(_xll.BDP($G100&amp;" CORP",#REF!)),"-"), '[1]Country Codes'!$A$2:$B$253,2,0)</f>
        <v>#REF!</v>
      </c>
      <c r="AK100" s="4" t="str" cm="1">
        <f t="array" ref="AK100">IF(OR(_xll.BDP($AI100,"EX028")= "#N/A N/A", _xll.BDP($AI100,"EX028")="#N/A FIELD NOT APPLICABLE"), " ", _xll.BDP($AI100,"EX028"))</f>
        <v>FixedIncome</v>
      </c>
      <c r="AL100" s="14" t="str">
        <f>(IF(_xll.BDP($AI100&amp;" ISIN","DZ282")="Y","Single line Bonds Cocos","Single line Bonds ex Cocos"))</f>
        <v>Single line Bonds ex Cocos</v>
      </c>
      <c r="AM100" s="7">
        <f>(IF(_xll.BDP($G100&amp;" ISIN","SP153")="#n/a n/a"," ",_xll.BDP($G100&amp;" ISIN","SP153")))</f>
        <v>295.42374870266008</v>
      </c>
      <c r="AN100" s="15">
        <f t="shared" ca="1" si="19"/>
        <v>45777</v>
      </c>
      <c r="AO100" s="10">
        <f>(((_xll.BDP(AI100,"DS032"))/365)*I100)*O100</f>
        <v>579.45205479452056</v>
      </c>
      <c r="AP100" s="10">
        <f>IF(F100="USD",AO100,(((_xll.BDP(F100&amp;"USD CURNCY","PX_LAST")))*AO100))</f>
        <v>579.45205479452056</v>
      </c>
      <c r="AQ100" s="12">
        <f t="shared" si="25"/>
        <v>20.328294543991827</v>
      </c>
      <c r="AR100" s="10">
        <f t="shared" si="20"/>
        <v>450790</v>
      </c>
      <c r="AS100" s="9">
        <f>IF((TEXT(_xll.BDP(AI100,"MATURITY"),"DD/MM/YYYY")="#N/A Field Not Applicable"),"Perp",_xll.BDP(AI100,"DS252"))</f>
        <v>6.4804928131416837</v>
      </c>
      <c r="AT100" s="14" t="str">
        <f>(IF(_xll.BDP($AI100&amp;" ISIN","DT247")="Y","Yes","No"))</f>
        <v>No</v>
      </c>
      <c r="AU100" s="14" t="str">
        <f>PROPER(IF(OR(_xll.BDP($AI100,"CPN_TYP")="#n/a N/A",_xll.BDP($AI100,"CPN_TYP")= "#N/A FIELD NOT APPLICABLE"), " ", _xll.BDP($AI100,"CPN_TYP")))</f>
        <v>Fixed</v>
      </c>
      <c r="BG100" s="14" t="str">
        <f t="shared" si="21"/>
        <v>XS2063540038</v>
      </c>
      <c r="BH100" s="18">
        <v>45448</v>
      </c>
    </row>
    <row r="101" spans="1:60" s="20" customFormat="1" ht="14.45" customHeight="1" x14ac:dyDescent="0.25">
      <c r="A101" s="47" t="s">
        <v>126</v>
      </c>
      <c r="B101" s="47" t="s">
        <v>162</v>
      </c>
      <c r="C101" s="47">
        <v>4392010</v>
      </c>
      <c r="D101" s="47" t="s">
        <v>462</v>
      </c>
      <c r="E101" s="4" t="str">
        <f>_xll.BDP(AI101,"ds520")</f>
        <v>Braskem Netherlands Finance BV</v>
      </c>
      <c r="F101" s="4" t="str">
        <f>_xll.BDP(AI101,"crncy")</f>
        <v>USD</v>
      </c>
      <c r="G101" s="5" t="s">
        <v>460</v>
      </c>
      <c r="H101" s="4" t="str">
        <f>IF(_xll.BDP(AI101,"RTG_MOODY")="#N/A N/A","N/A",_xll.BDP(AI101,"RTG_MOODY"))&amp;","&amp;IF(_xll.BDP(AI101,"RTG_FITCH")="#N/A N/A","N/A",_xll.BDP(AI101,"RTG_FITCH"))&amp;","&amp;IF(_xll.BDP(AI101,"RTG_SP")="#N/A N/A","N/A",_xll.BDP(AI101,"RTG_SP"))</f>
        <v>N/A,BB+,BB+</v>
      </c>
      <c r="I101" s="6">
        <f>_xll.BDP(AI101,"cpn")/100</f>
        <v>7.2499999999999995E-2</v>
      </c>
      <c r="J101" s="6">
        <f ca="1">_xll.BDP($G101&amp;" isin","YAS_BOND_YLD", "YAS_YLD_FLAG=15", "user_local_trade_date",AN101,"Yas_bond_px",$Q101)/100</f>
        <v>9.4741579999999992E-2</v>
      </c>
      <c r="K101" s="4" t="str">
        <f>_xll.BDP(AI101,"PAYMENT_RANK")</f>
        <v>Sr Unsecured</v>
      </c>
      <c r="L101" s="4" t="str">
        <f>IF((TEXT(_xll.BDP(AI101,"MATURITY"),"DD/MM/YYYY")="#N/A Field Not Applicable"),"Perp",TEXT(_xll.BDP(AI101,"MATURITY"),"DD/MM/YYYY"))</f>
        <v>13/02/2033</v>
      </c>
      <c r="M101" s="7">
        <f>(IF(_xll.BDP($AI101&amp;" ISIN","DU003")="#n/a n/a"," ",_xll.BDP($AI101&amp;" ISIN","DU003")))</f>
        <v>5.8543478339400812</v>
      </c>
      <c r="N101" s="4" t="str">
        <f>IF(_xll.BDP(AI101,"CALLABLE")="Y",_xll.BDP(AI101,"NXT_CALL_DT")," ")</f>
        <v>13/11/2032</v>
      </c>
      <c r="O101" s="8">
        <v>900000</v>
      </c>
      <c r="P101" s="5">
        <v>98.36</v>
      </c>
      <c r="Q101" s="9">
        <f>_xll.BDP(AI101,"px_bid")</f>
        <v>87.924999999999997</v>
      </c>
      <c r="R101" s="10">
        <f>IF(F101="USD",AG101,(((_xll.BDP(F101&amp;"USD CURNCY","PX_LAST")))*AG101))</f>
        <v>885240</v>
      </c>
      <c r="S101" s="10">
        <f>IF(F101="USD",AH101,(((_xll.BDP(F101&amp;"USD CURNCY","PX_LAST")))*AH101))+AP101</f>
        <v>805090.06849315064</v>
      </c>
      <c r="T101" s="11">
        <f t="shared" si="13"/>
        <v>-93915.000000000015</v>
      </c>
      <c r="U101" s="12">
        <f t="shared" si="14"/>
        <v>-0.1060898739324929</v>
      </c>
      <c r="V101" s="12" cm="1">
        <f t="array" ref="V101">IFERROR(_xll.BDP($G101&amp;" ISIN","CHG_PCT_1D")/100,"")</f>
        <v>9.9922968474656235E-6</v>
      </c>
      <c r="W101" s="12" cm="1">
        <f t="array" ref="W101">IFERROR(_xll.BDP($G101&amp;" ISIN","CHG_PCT_5D")/100,"")</f>
        <v>1.4386132551452541E-2</v>
      </c>
      <c r="X101" s="12" cm="1">
        <f t="array" ref="X101">_xll.BDP($G101&amp;" ISIN","CHG_PCT_1M")/100</f>
        <v>-5.4344265137932786E-2</v>
      </c>
      <c r="Y101" s="12" cm="1">
        <f t="array" ref="Y101">_xll.BDP($G101&amp;" ISIN","CHG_PCT_3M")/100</f>
        <v>-6.7692618436093255E-2</v>
      </c>
      <c r="Z101" s="12" cm="1">
        <f t="array" ref="Z101">_xll.BDP($G101&amp;" ISIN","CHG_PCT_6M")/100</f>
        <v>-8.9550195904105151E-2</v>
      </c>
      <c r="AA101" s="12" cm="1">
        <f t="array" ref="AA101">_xll.BDP($G101&amp;" ISIN","CHG_PCT_YTD")/100</f>
        <v>-4.9605241049491884E-2</v>
      </c>
      <c r="AB101" s="12" t="e">
        <f t="shared" si="24"/>
        <v>#VALUE!</v>
      </c>
      <c r="AC101" s="13">
        <f t="shared" ca="1" si="15"/>
        <v>49634.999999999971</v>
      </c>
      <c r="AD101" s="4" t="str">
        <f>_xll.BDP(AI101,"DS199")</f>
        <v>Basic Materials</v>
      </c>
      <c r="AE101" s="9">
        <f>_xll.BDP(AI101,"px_ask")</f>
        <v>88.231999999999999</v>
      </c>
      <c r="AF101" s="13">
        <f>IF(F101="USD",O101,(((_xll.BDP(F101&amp;"USD CURNCY","PX_LAST")))*O101))</f>
        <v>900000</v>
      </c>
      <c r="AG101" s="10">
        <f t="shared" si="16"/>
        <v>885240</v>
      </c>
      <c r="AH101" s="10">
        <f t="shared" si="17"/>
        <v>791325</v>
      </c>
      <c r="AI101" s="4" t="str">
        <f t="shared" si="18"/>
        <v>USN15516AG70 ISIN</v>
      </c>
      <c r="AJ101" s="4" t="e" cm="1">
        <f t="array" ref="AJ101">VLOOKUP(IF(NOT(_xll.BDP($G101&amp;" CORP",#REF!)="#N/A N/A"),(_xll.BDP($G101&amp;" CORP",#REF!)),"-"), '[1]Country Codes'!$A$2:$B$253,2,0)</f>
        <v>#REF!</v>
      </c>
      <c r="AK101" s="4" t="str" cm="1">
        <f t="array" ref="AK101">IF(OR(_xll.BDP($AI101,"EX028")= "#N/A N/A", _xll.BDP($AI101,"EX028")="#N/A FIELD NOT APPLICABLE"), " ", _xll.BDP($AI101,"EX028"))</f>
        <v>FixedIncome</v>
      </c>
      <c r="AL101" s="14" t="str">
        <f>(IF(_xll.BDP($AI101&amp;" ISIN","DZ282")="Y","Single line Bonds Cocos","Single line Bonds ex Cocos"))</f>
        <v>Single line Bonds ex Cocos</v>
      </c>
      <c r="AM101" s="7">
        <f>(IF(_xll.BDP($G101&amp;" ISIN","SP153")="#n/a n/a"," ",_xll.BDP($G101&amp;" ISIN","SP153")))</f>
        <v>581.82515014636328</v>
      </c>
      <c r="AN101" s="15">
        <f t="shared" ca="1" si="19"/>
        <v>45777</v>
      </c>
      <c r="AO101" s="10">
        <f>(((_xll.BDP(AI101,"DS032"))/365)*I101)*O101</f>
        <v>13765.068493150684</v>
      </c>
      <c r="AP101" s="10">
        <f>IF(F101="USD",AO101,(((_xll.BDP(F101&amp;"USD CURNCY","PX_LAST")))*AO101))</f>
        <v>13765.068493150684</v>
      </c>
      <c r="AQ101" s="12">
        <f t="shared" si="25"/>
        <v>36.258785286126404</v>
      </c>
      <c r="AR101" s="10">
        <f t="shared" si="20"/>
        <v>791325</v>
      </c>
      <c r="AS101" s="9">
        <f>IF((TEXT(_xll.BDP(AI101,"MATURITY"),"DD/MM/YYYY")="#N/A Field Not Applicable"),"Perp",_xll.BDP(AI101,"DS252"))</f>
        <v>7.7946611909650922</v>
      </c>
      <c r="AT101" s="14" t="str">
        <f>(IF(_xll.BDP($AI101&amp;" ISIN","DT247")="Y","Yes","No"))</f>
        <v>No</v>
      </c>
      <c r="AU101" s="14" t="str">
        <f>PROPER(IF(OR(_xll.BDP($AI101,"CPN_TYP")="#n/a N/A",_xll.BDP($AI101,"CPN_TYP")= "#N/A FIELD NOT APPLICABLE"), " ", _xll.BDP($AI101,"CPN_TYP")))</f>
        <v>Fixed</v>
      </c>
      <c r="BG101" s="14" t="str">
        <f t="shared" si="21"/>
        <v>USN15516AG70</v>
      </c>
      <c r="BH101" s="18">
        <v>44985</v>
      </c>
    </row>
    <row r="102" spans="1:60" s="20" customFormat="1" ht="14.45" customHeight="1" x14ac:dyDescent="0.25">
      <c r="A102" s="47" t="s">
        <v>126</v>
      </c>
      <c r="B102" s="47" t="s">
        <v>162</v>
      </c>
      <c r="C102" s="47">
        <v>4392010</v>
      </c>
      <c r="D102" s="47" t="s">
        <v>462</v>
      </c>
      <c r="E102" s="4" t="str">
        <f>_xll.BDP(AI102,"ds520")</f>
        <v>Barclays PLC</v>
      </c>
      <c r="F102" s="4" t="str">
        <f>_xll.BDP(AI102,"crncy")</f>
        <v>USD</v>
      </c>
      <c r="G102" s="5" t="s">
        <v>877</v>
      </c>
      <c r="H102" s="4" t="str">
        <f>IF(_xll.BDP(AI102,"RTG_MOODY")="#N/A N/A","N/A",_xll.BDP(AI102,"RTG_MOODY"))&amp;","&amp;IF(_xll.BDP(AI102,"RTG_FITCH")="#N/A N/A","N/A",_xll.BDP(AI102,"RTG_FITCH"))&amp;","&amp;IF(_xll.BDP(AI102,"RTG_SP")="#N/A N/A","N/A",_xll.BDP(AI102,"RTG_SP"))</f>
        <v>Baa1,BBB+,BBB-</v>
      </c>
      <c r="I102" s="6">
        <f>_xll.BDP(AI102,"cpn")/100</f>
        <v>7.1190000000000003E-2</v>
      </c>
      <c r="J102" s="6">
        <f ca="1">_xll.BDP($G102&amp;" isin","YAS_BOND_YLD", "YAS_YLD_FLAG=15", "user_local_trade_date",AN102,"Yas_bond_px",$Q102)/100</f>
        <v>6.0063169999999999E-2</v>
      </c>
      <c r="K102" s="4" t="str">
        <f>_xll.BDP(AI102,"PAYMENT_RANK")</f>
        <v>Subordinated</v>
      </c>
      <c r="L102" s="4" t="str">
        <f>IF((TEXT(_xll.BDP(AI102,"MATURITY"),"DD/MM/YYYY")="#N/A Field Not Applicable"),"Perp",TEXT(_xll.BDP(AI102,"MATURITY"),"DD/MM/YYYY"))</f>
        <v>27/06/2034</v>
      </c>
      <c r="M102" s="7">
        <f>(IF(_xll.BDP($AI102&amp;" ISIN","DU003")="#n/a n/a"," ",_xll.BDP($AI102&amp;" ISIN","DU003")))</f>
        <v>6.2589968954196573</v>
      </c>
      <c r="N102" s="4" t="str">
        <f>IF(_xll.BDP(AI102,"CALLABLE")="Y",_xll.BDP(AI102,"NXT_CALL_DT")," ")</f>
        <v>27/06/2033</v>
      </c>
      <c r="O102" s="8">
        <v>300000</v>
      </c>
      <c r="P102" s="5">
        <v>108.74</v>
      </c>
      <c r="Q102" s="9">
        <f>_xll.BDP(AI102,"px_bid")</f>
        <v>107.081</v>
      </c>
      <c r="R102" s="10">
        <f>IF(F102="USD",AG102,(((_xll.BDP(F102&amp;"USD CURNCY","PX_LAST")))*AG102))</f>
        <v>326220</v>
      </c>
      <c r="S102" s="10">
        <f>IF(F102="USD",AH102,(((_xll.BDP(F102&amp;"USD CURNCY","PX_LAST")))*AH102))+AP102</f>
        <v>328440.01643835619</v>
      </c>
      <c r="T102" s="11">
        <f t="shared" si="13"/>
        <v>-4976.9999999999754</v>
      </c>
      <c r="U102" s="12">
        <f t="shared" si="14"/>
        <v>-1.5256575317270479E-2</v>
      </c>
      <c r="V102" s="12" cm="1">
        <f t="array" ref="V102">IFERROR(_xll.BDP($G102&amp;" ISIN","CHG_PCT_1D")/100,"")</f>
        <v>-1.3414965884995663E-3</v>
      </c>
      <c r="W102" s="12" cm="1">
        <f t="array" ref="W102">IFERROR(_xll.BDP($G102&amp;" ISIN","CHG_PCT_5D")/100,"")</f>
        <v>2.5339169159901212E-2</v>
      </c>
      <c r="X102" s="12" cm="1">
        <f t="array" ref="X102">_xll.BDP($G102&amp;" ISIN","CHG_PCT_1M")/100</f>
        <v>-6.7499140625216867E-3</v>
      </c>
      <c r="Y102" s="12" cm="1">
        <f t="array" ref="Y102">_xll.BDP($G102&amp;" ISIN","CHG_PCT_3M")/100</f>
        <v>1.8916524294276392E-3</v>
      </c>
      <c r="Z102" s="12" cm="1">
        <f t="array" ref="Z102">_xll.BDP($G102&amp;" ISIN","CHG_PCT_6M")/100</f>
        <v>-1.7255067335282932E-2</v>
      </c>
      <c r="AA102" s="12" cm="1">
        <f t="array" ref="AA102">_xll.BDP($G102&amp;" ISIN","CHG_PCT_YTD")/100</f>
        <v>7.9546565769777911E-3</v>
      </c>
      <c r="AB102" s="12" t="e">
        <f t="shared" si="24"/>
        <v>#VALUE!</v>
      </c>
      <c r="AC102" s="13">
        <f t="shared" ca="1" si="15"/>
        <v>-1773.4499999999757</v>
      </c>
      <c r="AD102" s="4" t="str">
        <f>_xll.BDP(AI102,"DS199")</f>
        <v>Financial</v>
      </c>
      <c r="AE102" s="9">
        <f>_xll.BDP(AI102,"px_ask")</f>
        <v>107.32299999999999</v>
      </c>
      <c r="AF102" s="13">
        <f>IF(F102="USD",O102,(((_xll.BDP(F102&amp;"USD CURNCY","PX_LAST")))*O102))</f>
        <v>300000</v>
      </c>
      <c r="AG102" s="10">
        <f t="shared" si="16"/>
        <v>326220</v>
      </c>
      <c r="AH102" s="10">
        <f t="shared" si="17"/>
        <v>321243</v>
      </c>
      <c r="AI102" s="4" t="str">
        <f t="shared" si="18"/>
        <v>US06738ECH62 ISIN</v>
      </c>
      <c r="AJ102" s="4" t="e" cm="1">
        <f t="array" ref="AJ102">VLOOKUP(IF(NOT(_xll.BDP($G102&amp;" CORP",#REF!)="#N/A N/A"),(_xll.BDP($G102&amp;" CORP",#REF!)),"-"), '[1]Country Codes'!$A$2:$B$253,2,0)</f>
        <v>#REF!</v>
      </c>
      <c r="AK102" s="4" t="str" cm="1">
        <f t="array" ref="AK102">IF(OR(_xll.BDP($AI102,"EX028")= "#N/A N/A", _xll.BDP($AI102,"EX028")="#N/A FIELD NOT APPLICABLE"), " ", _xll.BDP($AI102,"EX028"))</f>
        <v>FixedIncome</v>
      </c>
      <c r="AL102" s="14" t="str">
        <f>(IF(_xll.BDP($AI102&amp;" ISIN","DZ282")="Y","Single line Bonds Cocos","Single line Bonds ex Cocos"))</f>
        <v>Single line Bonds ex Cocos</v>
      </c>
      <c r="AM102" s="7">
        <f>(IF(_xll.BDP($G102&amp;" ISIN","SP153")="#n/a n/a"," ",_xll.BDP($G102&amp;" ISIN","SP153")))</f>
        <v>234.81241486400111</v>
      </c>
      <c r="AN102" s="15">
        <f t="shared" ca="1" si="19"/>
        <v>45777</v>
      </c>
      <c r="AO102" s="10">
        <f>(((_xll.BDP(AI102,"DS032"))/365)*I102)*O102</f>
        <v>7197.0164383561651</v>
      </c>
      <c r="AP102" s="10">
        <f>IF(F102="USD",AO102,(((_xll.BDP(F102&amp;"USD CURNCY","PX_LAST")))*AO102))</f>
        <v>7197.0164383561651</v>
      </c>
      <c r="AQ102" s="12">
        <f t="shared" si="25"/>
        <v>14.791930122426418</v>
      </c>
      <c r="AR102" s="10">
        <f t="shared" si="20"/>
        <v>321243</v>
      </c>
      <c r="AS102" s="9">
        <f>IF((TEXT(_xll.BDP(AI102,"MATURITY"),"DD/MM/YYYY")="#N/A Field Not Applicable"),"Perp",_xll.BDP(AI102,"DS252"))</f>
        <v>9.160848733744011</v>
      </c>
      <c r="AT102" s="14" t="str">
        <f>(IF(_xll.BDP($AI102&amp;" ISIN","DT247")="Y","Yes","No"))</f>
        <v>Yes</v>
      </c>
      <c r="AU102" s="14" t="str">
        <f>PROPER(IF(OR(_xll.BDP($AI102,"CPN_TYP")="#n/a N/A",_xll.BDP($AI102,"CPN_TYP")= "#N/A FIELD NOT APPLICABLE"), " ", _xll.BDP($AI102,"CPN_TYP")))</f>
        <v>Variable</v>
      </c>
      <c r="BG102" s="14" t="str">
        <f t="shared" si="21"/>
        <v>US06738ECH62</v>
      </c>
      <c r="BH102" s="18">
        <v>45723</v>
      </c>
    </row>
    <row r="103" spans="1:60" s="20" customFormat="1" ht="14.45" customHeight="1" x14ac:dyDescent="0.25">
      <c r="A103" s="47" t="s">
        <v>126</v>
      </c>
      <c r="B103" s="47" t="s">
        <v>162</v>
      </c>
      <c r="C103" s="47">
        <v>4392010</v>
      </c>
      <c r="D103" s="47" t="s">
        <v>462</v>
      </c>
      <c r="E103" s="4" t="str">
        <f>_xll.BDP(AI103,"ds520")</f>
        <v>Finance Department Government of Sharjah</v>
      </c>
      <c r="F103" s="4" t="str">
        <f>_xll.BDP(AI103,"crncy")</f>
        <v>USD</v>
      </c>
      <c r="G103" s="5" t="s">
        <v>400</v>
      </c>
      <c r="H103" s="4" t="str">
        <f>IF(_xll.BDP(AI103,"RTG_MOODY")="#N/A N/A","N/A",_xll.BDP(AI103,"RTG_MOODY"))&amp;","&amp;IF(_xll.BDP(AI103,"RTG_FITCH")="#N/A N/A","N/A",_xll.BDP(AI103,"RTG_FITCH"))&amp;","&amp;IF(_xll.BDP(AI103,"RTG_SP")="#N/A N/A","N/A",_xll.BDP(AI103,"RTG_SP"))</f>
        <v>Ba1,N/A,BBB-</v>
      </c>
      <c r="I103" s="6">
        <f>_xll.BDP(AI103,"cpn")/100</f>
        <v>6.1249999999999999E-2</v>
      </c>
      <c r="J103" s="6">
        <f ca="1">_xll.BDP($G103&amp;" isin","YAS_BOND_YLD", "YAS_YLD_FLAG=15", "user_local_trade_date",AN103,"Yas_bond_px",$Q103)/100</f>
        <v>6.2617560000000003E-2</v>
      </c>
      <c r="K103" s="4" t="str">
        <f>_xll.BDP(AI103,"PAYMENT_RANK")</f>
        <v>Sr Unsecured</v>
      </c>
      <c r="L103" s="4" t="str">
        <f>IF((TEXT(_xll.BDP(AI103,"MATURITY"),"DD/MM/YYYY")="#N/A Field Not Applicable"),"Perp",TEXT(_xll.BDP(AI103,"MATURITY"),"DD/MM/YYYY"))</f>
        <v>06/03/2036</v>
      </c>
      <c r="M103" s="7">
        <f>(IF(_xll.BDP($AI103&amp;" ISIN","DU003")="#n/a n/a"," ",_xll.BDP($AI103&amp;" ISIN","DU003")))</f>
        <v>7.996901321643838</v>
      </c>
      <c r="N103" s="4" t="str">
        <f>IF(_xll.BDP(AI103,"CALLABLE")="Y",_xll.BDP(AI103,"NXT_CALL_DT")," ")</f>
        <v xml:space="preserve"> </v>
      </c>
      <c r="O103" s="8">
        <v>600000</v>
      </c>
      <c r="P103" s="5">
        <v>100.25</v>
      </c>
      <c r="Q103" s="9">
        <f>_xll.BDP(AI103,"px_bid")</f>
        <v>98.924999999999997</v>
      </c>
      <c r="R103" s="10">
        <f>IF(F103="USD",AG103,(((_xll.BDP(F103&amp;"USD CURNCY","PX_LAST")))*AG103))</f>
        <v>601500</v>
      </c>
      <c r="S103" s="10">
        <f>IF(F103="USD",AH103,(((_xll.BDP(F103&amp;"USD CURNCY","PX_LAST")))*AH103))+AP103</f>
        <v>599087.67123287672</v>
      </c>
      <c r="T103" s="11">
        <f t="shared" si="13"/>
        <v>-7950.0000000000173</v>
      </c>
      <c r="U103" s="12">
        <f t="shared" si="14"/>
        <v>-1.3216957605985066E-2</v>
      </c>
      <c r="V103" s="12" cm="1">
        <f t="array" ref="V103">IFERROR(_xll.BDP($G103&amp;" ISIN","CHG_PCT_1D")/100,"")</f>
        <v>5.1401445287698865E-4</v>
      </c>
      <c r="W103" s="12" cm="1">
        <f t="array" ref="W103">IFERROR(_xll.BDP($G103&amp;" ISIN","CHG_PCT_5D")/100,"")</f>
        <v>5.5814990022184374E-3</v>
      </c>
      <c r="X103" s="12" cm="1">
        <f t="array" ref="X103">_xll.BDP($G103&amp;" ISIN","CHG_PCT_1M")/100</f>
        <v>-1.0683462558051492E-2</v>
      </c>
      <c r="Y103" s="12" cm="1">
        <f t="array" ref="Y103">_xll.BDP($G103&amp;" ISIN","CHG_PCT_3M")/100</f>
        <v>7.6842650208600975E-3</v>
      </c>
      <c r="Z103" s="12" cm="1">
        <f t="array" ref="Z103">_xll.BDP($G103&amp;" ISIN","CHG_PCT_6M")/100</f>
        <v>-1.1402678882637155E-2</v>
      </c>
      <c r="AA103" s="12" cm="1">
        <f t="array" ref="AA103">_xll.BDP($G103&amp;" ISIN","CHG_PCT_YTD")/100</f>
        <v>1.6402506450423779E-2</v>
      </c>
      <c r="AB103" s="12" t="e">
        <f t="shared" si="24"/>
        <v>#VALUE!</v>
      </c>
      <c r="AC103" s="13">
        <f t="shared" ca="1" si="15"/>
        <v>6852.0833333333167</v>
      </c>
      <c r="AD103" s="4" t="str">
        <f>_xll.BDP(AI103,"DS199")</f>
        <v>Government</v>
      </c>
      <c r="AE103" s="9">
        <f>_xll.BDP(AI103,"px_ask")</f>
        <v>99.576999999999998</v>
      </c>
      <c r="AF103" s="13">
        <f>IF(F103="USD",O103,(((_xll.BDP(F103&amp;"USD CURNCY","PX_LAST")))*O103))</f>
        <v>600000</v>
      </c>
      <c r="AG103" s="10">
        <f t="shared" si="16"/>
        <v>601500</v>
      </c>
      <c r="AH103" s="10">
        <f t="shared" si="17"/>
        <v>593550</v>
      </c>
      <c r="AI103" s="4" t="str">
        <f t="shared" si="18"/>
        <v>XS2775892065 ISIN</v>
      </c>
      <c r="AJ103" s="4" t="e" cm="1">
        <f t="array" ref="AJ103">VLOOKUP(IF(NOT(_xll.BDP($G103&amp;" CORP",#REF!)="#N/A N/A"),(_xll.BDP($G103&amp;" CORP",#REF!)),"-"), '[1]Country Codes'!$A$2:$B$253,2,0)</f>
        <v>#REF!</v>
      </c>
      <c r="AK103" s="4" t="str" cm="1">
        <f t="array" ref="AK103">IF(OR(_xll.BDP($AI103,"EX028")= "#N/A N/A", _xll.BDP($AI103,"EX028")="#N/A FIELD NOT APPLICABLE"), " ", _xll.BDP($AI103,"EX028"))</f>
        <v>FixedIncome</v>
      </c>
      <c r="AL103" s="14" t="str">
        <f>(IF(_xll.BDP($AI103&amp;" ISIN","DZ282")="Y","Single line Bonds Cocos","Single line Bonds ex Cocos"))</f>
        <v>Single line Bonds ex Cocos</v>
      </c>
      <c r="AM103" s="7">
        <f>(IF(_xll.BDP($G103&amp;" ISIN","SP153")="#n/a n/a"," ",_xll.BDP($G103&amp;" ISIN","SP153")))</f>
        <v>247.55223012673409</v>
      </c>
      <c r="AN103" s="15">
        <f t="shared" ca="1" si="19"/>
        <v>45777</v>
      </c>
      <c r="AO103" s="10">
        <f>(((_xll.BDP(AI103,"DS032"))/365)*I103)*O103</f>
        <v>5537.6712328767126</v>
      </c>
      <c r="AP103" s="10">
        <f>IF(F103="USD",AO103,(((_xll.BDP(F103&amp;"USD CURNCY","PX_LAST")))*AO103))</f>
        <v>5537.6712328767126</v>
      </c>
      <c r="AQ103" s="12">
        <f t="shared" si="25"/>
        <v>26.9810696826192</v>
      </c>
      <c r="AR103" s="10">
        <f t="shared" si="20"/>
        <v>593550</v>
      </c>
      <c r="AS103" s="9">
        <f>IF((TEXT(_xll.BDP(AI103,"MATURITY"),"DD/MM/YYYY")="#N/A Field Not Applicable"),"Perp",_xll.BDP(AI103,"DS252"))</f>
        <v>10.85284052019165</v>
      </c>
      <c r="AT103" s="14" t="str">
        <f>(IF(_xll.BDP($AI103&amp;" ISIN","DT247")="Y","Yes","No"))</f>
        <v>No</v>
      </c>
      <c r="AU103" s="14" t="str">
        <f>PROPER(IF(OR(_xll.BDP($AI103,"CPN_TYP")="#n/a N/A",_xll.BDP($AI103,"CPN_TYP")= "#N/A FIELD NOT APPLICABLE"), " ", _xll.BDP($AI103,"CPN_TYP")))</f>
        <v>Fixed</v>
      </c>
      <c r="BG103" s="14" t="str">
        <f t="shared" si="21"/>
        <v>XS2775892065</v>
      </c>
      <c r="BH103" s="18">
        <v>45632</v>
      </c>
    </row>
    <row r="104" spans="1:60" s="20" customFormat="1" ht="14.45" customHeight="1" x14ac:dyDescent="0.25">
      <c r="A104" s="47" t="s">
        <v>126</v>
      </c>
      <c r="B104" s="47" t="s">
        <v>162</v>
      </c>
      <c r="C104" s="47">
        <v>4392010</v>
      </c>
      <c r="D104" s="47" t="s">
        <v>462</v>
      </c>
      <c r="E104" s="4" t="str">
        <f>_xll.BDP(AI104,"ds520")</f>
        <v>Finance Department Government of Sharjah</v>
      </c>
      <c r="F104" s="4" t="str">
        <f>_xll.BDP(AI104,"crncy")</f>
        <v>USD</v>
      </c>
      <c r="G104" s="5" t="s">
        <v>400</v>
      </c>
      <c r="H104" s="4" t="str">
        <f>IF(_xll.BDP(AI104,"RTG_MOODY")="#N/A N/A","N/A",_xll.BDP(AI104,"RTG_MOODY"))&amp;","&amp;IF(_xll.BDP(AI104,"RTG_FITCH")="#N/A N/A","N/A",_xll.BDP(AI104,"RTG_FITCH"))&amp;","&amp;IF(_xll.BDP(AI104,"RTG_SP")="#N/A N/A","N/A",_xll.BDP(AI104,"RTG_SP"))</f>
        <v>Ba1,N/A,BBB-</v>
      </c>
      <c r="I104" s="6">
        <f>_xll.BDP(AI104,"cpn")/100</f>
        <v>6.1249999999999999E-2</v>
      </c>
      <c r="J104" s="6">
        <f ca="1">_xll.BDP($G104&amp;" isin","YAS_BOND_YLD", "YAS_YLD_FLAG=15", "user_local_trade_date",AN104,"Yas_bond_px",$Q104)/100</f>
        <v>6.2617560000000003E-2</v>
      </c>
      <c r="K104" s="4" t="str">
        <f>_xll.BDP(AI104,"PAYMENT_RANK")</f>
        <v>Sr Unsecured</v>
      </c>
      <c r="L104" s="4" t="str">
        <f>IF((TEXT(_xll.BDP(AI104,"MATURITY"),"DD/MM/YYYY")="#N/A Field Not Applicable"),"Perp",TEXT(_xll.BDP(AI104,"MATURITY"),"DD/MM/YYYY"))</f>
        <v>06/03/2036</v>
      </c>
      <c r="M104" s="7">
        <f>(IF(_xll.BDP($AI104&amp;" ISIN","DU003")="#n/a n/a"," ",_xll.BDP($AI104&amp;" ISIN","DU003")))</f>
        <v>7.996901321643838</v>
      </c>
      <c r="N104" s="4" t="str">
        <f>IF(_xll.BDP(AI104,"CALLABLE")="Y",_xll.BDP(AI104,"NXT_CALL_DT")," ")</f>
        <v xml:space="preserve"> </v>
      </c>
      <c r="O104" s="8">
        <v>400000</v>
      </c>
      <c r="P104" s="5">
        <v>102.78</v>
      </c>
      <c r="Q104" s="9">
        <f>_xll.BDP(AI104,"px_bid")</f>
        <v>98.924999999999997</v>
      </c>
      <c r="R104" s="10">
        <f>IF(F104="USD",AG104,(((_xll.BDP(F104&amp;"USD CURNCY","PX_LAST")))*AG104))</f>
        <v>411120</v>
      </c>
      <c r="S104" s="10">
        <f>IF(F104="USD",AH104,(((_xll.BDP(F104&amp;"USD CURNCY","PX_LAST")))*AH104))+AP104</f>
        <v>399391.78082191781</v>
      </c>
      <c r="T104" s="11">
        <f t="shared" si="13"/>
        <v>-15420.000000000016</v>
      </c>
      <c r="U104" s="12">
        <f t="shared" si="14"/>
        <v>-3.7507297139521348E-2</v>
      </c>
      <c r="V104" s="12" cm="1">
        <f t="array" ref="V104">IFERROR(_xll.BDP($G104&amp;" ISIN","CHG_PCT_1D")/100,"")</f>
        <v>5.1401445287698865E-4</v>
      </c>
      <c r="W104" s="12" cm="1">
        <f t="array" ref="W104">IFERROR(_xll.BDP($G104&amp;" ISIN","CHG_PCT_5D")/100,"")</f>
        <v>5.5814990022184374E-3</v>
      </c>
      <c r="X104" s="12" cm="1">
        <f t="array" ref="X104">_xll.BDP($G104&amp;" ISIN","CHG_PCT_1M")/100</f>
        <v>-1.0683462558051492E-2</v>
      </c>
      <c r="Y104" s="12" cm="1">
        <f t="array" ref="Y104">_xll.BDP($G104&amp;" ISIN","CHG_PCT_3M")/100</f>
        <v>7.6842650208600975E-3</v>
      </c>
      <c r="Z104" s="12" cm="1">
        <f t="array" ref="Z104">_xll.BDP($G104&amp;" ISIN","CHG_PCT_6M")/100</f>
        <v>-1.1402678882637155E-2</v>
      </c>
      <c r="AA104" s="12" cm="1">
        <f t="array" ref="AA104">_xll.BDP($G104&amp;" ISIN","CHG_PCT_YTD")/100</f>
        <v>1.6402506450423779E-2</v>
      </c>
      <c r="AB104" s="12" t="e">
        <f t="shared" si="24"/>
        <v>#VALUE!</v>
      </c>
      <c r="AC104" s="13">
        <f t="shared" ca="1" si="15"/>
        <v>1593.8888888888705</v>
      </c>
      <c r="AD104" s="4" t="str">
        <f>_xll.BDP(AI104,"DS199")</f>
        <v>Government</v>
      </c>
      <c r="AE104" s="9">
        <f>_xll.BDP(AI104,"px_ask")</f>
        <v>99.576999999999998</v>
      </c>
      <c r="AF104" s="13">
        <f>IF(F104="USD",O104,(((_xll.BDP(F104&amp;"USD CURNCY","PX_LAST")))*O104))</f>
        <v>400000</v>
      </c>
      <c r="AG104" s="10">
        <f t="shared" si="16"/>
        <v>411120</v>
      </c>
      <c r="AH104" s="10">
        <f t="shared" si="17"/>
        <v>395700</v>
      </c>
      <c r="AI104" s="4" t="str">
        <f t="shared" si="18"/>
        <v>XS2775892065 ISIN</v>
      </c>
      <c r="AJ104" s="4" t="e" cm="1">
        <f t="array" ref="AJ104">VLOOKUP(IF(NOT(_xll.BDP($G104&amp;" CORP",#REF!)="#N/A N/A"),(_xll.BDP($G104&amp;" CORP",#REF!)),"-"), '[1]Country Codes'!$A$2:$B$253,2,0)</f>
        <v>#REF!</v>
      </c>
      <c r="AK104" s="4" t="str" cm="1">
        <f t="array" ref="AK104">IF(OR(_xll.BDP($AI104,"EX028")= "#N/A N/A", _xll.BDP($AI104,"EX028")="#N/A FIELD NOT APPLICABLE"), " ", _xll.BDP($AI104,"EX028"))</f>
        <v>FixedIncome</v>
      </c>
      <c r="AL104" s="14" t="str">
        <f>(IF(_xll.BDP($AI104&amp;" ISIN","DZ282")="Y","Single line Bonds Cocos","Single line Bonds ex Cocos"))</f>
        <v>Single line Bonds ex Cocos</v>
      </c>
      <c r="AM104" s="7">
        <f>(IF(_xll.BDP($G104&amp;" ISIN","SP153")="#n/a n/a"," ",_xll.BDP($G104&amp;" ISIN","SP153")))</f>
        <v>247.55223012673409</v>
      </c>
      <c r="AN104" s="15">
        <f t="shared" ca="1" si="19"/>
        <v>45777</v>
      </c>
      <c r="AO104" s="10">
        <f>(((_xll.BDP(AI104,"DS032"))/365)*I104)*O104</f>
        <v>3691.7808219178082</v>
      </c>
      <c r="AP104" s="10">
        <f>IF(F104="USD",AO104,(((_xll.BDP(F104&amp;"USD CURNCY","PX_LAST")))*AO104))</f>
        <v>3691.7808219178082</v>
      </c>
      <c r="AQ104" s="12">
        <f t="shared" si="25"/>
        <v>17.987379788412799</v>
      </c>
      <c r="AR104" s="10">
        <f t="shared" si="20"/>
        <v>395700</v>
      </c>
      <c r="AS104" s="9">
        <f>IF((TEXT(_xll.BDP(AI104,"MATURITY"),"DD/MM/YYYY")="#N/A Field Not Applicable"),"Perp",_xll.BDP(AI104,"DS252"))</f>
        <v>10.85284052019165</v>
      </c>
      <c r="AT104" s="14" t="str">
        <f>(IF(_xll.BDP($AI104&amp;" ISIN","DT247")="Y","Yes","No"))</f>
        <v>No</v>
      </c>
      <c r="AU104" s="14" t="str">
        <f>PROPER(IF(OR(_xll.BDP($AI104,"CPN_TYP")="#n/a N/A",_xll.BDP($AI104,"CPN_TYP")= "#N/A FIELD NOT APPLICABLE"), " ", _xll.BDP($AI104,"CPN_TYP")))</f>
        <v>Fixed</v>
      </c>
      <c r="BG104" s="14" t="str">
        <f t="shared" si="21"/>
        <v>XS2775892065</v>
      </c>
      <c r="BH104" s="18">
        <v>45527</v>
      </c>
    </row>
    <row r="105" spans="1:60" s="20" customFormat="1" ht="14.45" customHeight="1" x14ac:dyDescent="0.25">
      <c r="A105" s="47" t="s">
        <v>126</v>
      </c>
      <c r="B105" s="47" t="s">
        <v>163</v>
      </c>
      <c r="C105" s="47">
        <v>4389070</v>
      </c>
      <c r="D105" s="47" t="s">
        <v>462</v>
      </c>
      <c r="E105" s="4" t="str">
        <f>_xll.BDP(AI105,"ds520")</f>
        <v>Republic of South Africa Government International Bond</v>
      </c>
      <c r="F105" s="4" t="str">
        <f>_xll.BDP(AI105,"crncy")</f>
        <v>USD</v>
      </c>
      <c r="G105" s="5" t="s">
        <v>195</v>
      </c>
      <c r="H105" s="4" t="str">
        <f>IF(_xll.BDP(AI105,"RTG_MOODY")="#N/A N/A","N/A",_xll.BDP(AI105,"RTG_MOODY"))&amp;","&amp;IF(_xll.BDP(AI105,"RTG_FITCH")="#N/A N/A","N/A",_xll.BDP(AI105,"RTG_FITCH"))&amp;","&amp;IF(_xll.BDP(AI105,"RTG_SP")="#N/A N/A","N/A",_xll.BDP(AI105,"RTG_SP"))</f>
        <v>Ba2,BB-,BB-</v>
      </c>
      <c r="I105" s="6">
        <f>_xll.BDP(AI105,"cpn")/100</f>
        <v>7.0999999999999994E-2</v>
      </c>
      <c r="J105" s="6">
        <f ca="1">_xll.BDP($G105&amp;" isin","YAS_BOND_YLD", "YAS_YLD_FLAG=15", "user_local_trade_date",AN105,"Yas_bond_px",$Q105)/100</f>
        <v>7.6890429999999996E-2</v>
      </c>
      <c r="K105" s="4" t="str">
        <f>_xll.BDP(AI105,"PAYMENT_RANK")</f>
        <v>Sr Unsecured</v>
      </c>
      <c r="L105" s="4" t="str">
        <f>IF((TEXT(_xll.BDP(AI105,"MATURITY"),"DD/MM/YYYY")="#N/A Field Not Applicable"),"Perp",TEXT(_xll.BDP(AI105,"MATURITY"),"DD/MM/YYYY"))</f>
        <v>19/11/2036</v>
      </c>
      <c r="M105" s="7">
        <f>(IF(_xll.BDP($AI105&amp;" ISIN","DU003")="#n/a n/a"," ",_xll.BDP($AI105&amp;" ISIN","DU003")))</f>
        <v>7.7296061412689525</v>
      </c>
      <c r="N105" s="4" t="str">
        <f>IF(_xll.BDP(AI105,"CALLABLE")="Y",_xll.BDP(AI105,"NXT_CALL_DT")," ")</f>
        <v xml:space="preserve"> </v>
      </c>
      <c r="O105" s="8">
        <v>300000</v>
      </c>
      <c r="P105" s="5">
        <v>102.16</v>
      </c>
      <c r="Q105" s="9">
        <f>_xll.BDP(AI105,"px_bid")</f>
        <v>95.539000000000001</v>
      </c>
      <c r="R105" s="10">
        <f>IF(F105="USD",AG105,(((_xll.BDP(F105&amp;"USD CURNCY","PX_LAST")))*AG105))</f>
        <v>306480</v>
      </c>
      <c r="S105" s="10">
        <f>IF(F105="USD",AH105,(((_xll.BDP(F105&amp;"USD CURNCY","PX_LAST")))*AH105))+AP105</f>
        <v>296070.69863013696</v>
      </c>
      <c r="T105" s="11">
        <f t="shared" si="13"/>
        <v>-19862.999999999985</v>
      </c>
      <c r="U105" s="12">
        <f t="shared" si="14"/>
        <v>-6.4810101801096268E-2</v>
      </c>
      <c r="V105" s="12" cm="1">
        <f t="array" ref="V105">IFERROR(_xll.BDP($G105&amp;" ISIN","CHG_PCT_1D")/100,"")</f>
        <v>-1.0526315789473589E-3</v>
      </c>
      <c r="W105" s="12" cm="1">
        <f t="array" ref="W105">IFERROR(_xll.BDP($G105&amp;" ISIN","CHG_PCT_5D")/100,"")</f>
        <v>2.7243400816659002E-2</v>
      </c>
      <c r="X105" s="12" cm="1">
        <f t="array" ref="X105">_xll.BDP($G105&amp;" ISIN","CHG_PCT_1M")/100</f>
        <v>-6.4372343733802746E-3</v>
      </c>
      <c r="Y105" s="12" cm="1">
        <f t="array" ref="Y105">_xll.BDP($G105&amp;" ISIN","CHG_PCT_3M")/100</f>
        <v>-1.6075553046245469E-2</v>
      </c>
      <c r="Z105" s="12" t="e" cm="1">
        <f t="array" ref="Z105">_xll.BDP($G105&amp;" ISIN","CHG_PCT_6M")/100</f>
        <v>#VALUE!</v>
      </c>
      <c r="AA105" s="12" cm="1">
        <f t="array" ref="AA105">_xll.BDP($G105&amp;" ISIN","CHG_PCT_YTD")/100</f>
        <v>-1.7668822317649244E-2</v>
      </c>
      <c r="AB105" s="12" t="e">
        <f t="shared" si="24"/>
        <v>#VALUE!</v>
      </c>
      <c r="AC105" s="13">
        <f t="shared" ca="1" si="15"/>
        <v>-11283.833333333319</v>
      </c>
      <c r="AD105" s="4" t="str">
        <f>_xll.BDP(AI105,"DS199")</f>
        <v>Government</v>
      </c>
      <c r="AE105" s="9">
        <f>_xll.BDP(AI105,"px_ask")</f>
        <v>96.16</v>
      </c>
      <c r="AF105" s="13">
        <f>IF(F105="USD",O105,(((_xll.BDP(F105&amp;"USD CURNCY","PX_LAST")))*O105))</f>
        <v>300000</v>
      </c>
      <c r="AG105" s="10">
        <f t="shared" si="16"/>
        <v>306480</v>
      </c>
      <c r="AH105" s="10">
        <f t="shared" si="17"/>
        <v>286617</v>
      </c>
      <c r="AI105" s="4" t="str">
        <f t="shared" si="18"/>
        <v>XS2908172260 ISIN</v>
      </c>
      <c r="AJ105" s="4" t="e" cm="1">
        <f t="array" ref="AJ105">VLOOKUP(IF(NOT(_xll.BDP($G105&amp;" CORP",#REF!)="#N/A N/A"),(_xll.BDP($G105&amp;" CORP",#REF!)),"-"), '[1]Country Codes'!$A$2:$B$253,2,0)</f>
        <v>#REF!</v>
      </c>
      <c r="AK105" s="4" t="str" cm="1">
        <f t="array" ref="AK105">IF(OR(_xll.BDP($AI105,"EX028")= "#N/A N/A", _xll.BDP($AI105,"EX028")="#N/A FIELD NOT APPLICABLE"), " ", _xll.BDP($AI105,"EX028"))</f>
        <v>FixedIncome</v>
      </c>
      <c r="AL105" s="14" t="str">
        <f>(IF(_xll.BDP($AI105&amp;" ISIN","DZ282")="Y","Single line Bonds Cocos","Single line Bonds ex Cocos"))</f>
        <v>Single line Bonds ex Cocos</v>
      </c>
      <c r="AM105" s="7">
        <f>(IF(_xll.BDP($G105&amp;" ISIN","SP153")="#n/a n/a"," ",_xll.BDP($G105&amp;" ISIN","SP153")))</f>
        <v>388.21222130895012</v>
      </c>
      <c r="AN105" s="15">
        <f t="shared" ca="1" si="19"/>
        <v>45777</v>
      </c>
      <c r="AO105" s="10">
        <f>(((_xll.BDP(AI105,"DS032"))/365)*I105)*O105</f>
        <v>9453.698630136987</v>
      </c>
      <c r="AP105" s="10">
        <f>IF(F105="USD",AO105,(((_xll.BDP(F105&amp;"USD CURNCY","PX_LAST")))*AO105))</f>
        <v>9453.698630136987</v>
      </c>
      <c r="AQ105" s="12">
        <f t="shared" ref="AQ105:AQ110" si="26">S105/$S$154</f>
        <v>2.1712916774162849</v>
      </c>
      <c r="AR105" s="10">
        <f t="shared" si="20"/>
        <v>286617</v>
      </c>
      <c r="AS105" s="9">
        <f>IF((TEXT(_xll.BDP(AI105,"MATURITY"),"DD/MM/YYYY")="#N/A Field Not Applicable"),"Perp",_xll.BDP(AI105,"DS252"))</f>
        <v>11.559206023271731</v>
      </c>
      <c r="AT105" s="14" t="str">
        <f>(IF(_xll.BDP($AI105&amp;" ISIN","DT247")="Y","Yes","No"))</f>
        <v>No</v>
      </c>
      <c r="AU105" s="14" t="str">
        <f>PROPER(IF(OR(_xll.BDP($AI105,"CPN_TYP")="#n/a N/A",_xll.BDP($AI105,"CPN_TYP")= "#N/A FIELD NOT APPLICABLE"), " ", _xll.BDP($AI105,"CPN_TYP")))</f>
        <v>Fixed</v>
      </c>
      <c r="BG105" s="14" t="str">
        <f t="shared" si="21"/>
        <v>XS2908172260</v>
      </c>
      <c r="BH105" s="18">
        <v>45632</v>
      </c>
    </row>
    <row r="106" spans="1:60" s="20" customFormat="1" ht="14.45" customHeight="1" x14ac:dyDescent="0.25">
      <c r="A106" s="47" t="s">
        <v>126</v>
      </c>
      <c r="B106" s="47" t="s">
        <v>163</v>
      </c>
      <c r="C106" s="47">
        <v>4389070</v>
      </c>
      <c r="D106" s="47" t="s">
        <v>462</v>
      </c>
      <c r="E106" s="4" t="str">
        <f>_xll.BDP(AI106,"ds520")</f>
        <v>Banque Ouest Africaine de Developpement</v>
      </c>
      <c r="F106" s="4" t="str">
        <f>_xll.BDP(AI106,"crncy")</f>
        <v>USD</v>
      </c>
      <c r="G106" s="5" t="s">
        <v>397</v>
      </c>
      <c r="H106" s="4" t="str">
        <f>IF(_xll.BDP(AI106,"RTG_MOODY")="#N/A N/A","N/A",_xll.BDP(AI106,"RTG_MOODY"))&amp;","&amp;IF(_xll.BDP(AI106,"RTG_FITCH")="#N/A N/A","N/A",_xll.BDP(AI106,"RTG_FITCH"))&amp;","&amp;IF(_xll.BDP(AI106,"RTG_SP")="#N/A N/A","N/A",_xll.BDP(AI106,"RTG_SP"))</f>
        <v>Baa1,BBB,N/A</v>
      </c>
      <c r="I106" s="6">
        <f>_xll.BDP(AI106,"cpn")/100</f>
        <v>4.7E-2</v>
      </c>
      <c r="J106" s="6">
        <f ca="1">_xll.BDP($G106&amp;" isin","YAS_BOND_YLD", "YAS_YLD_FLAG=15", "user_local_trade_date",AN106,"Yas_bond_px",$Q106)/100</f>
        <v>6.5922289999999995E-2</v>
      </c>
      <c r="K106" s="4" t="str">
        <f>_xll.BDP(AI106,"PAYMENT_RANK")</f>
        <v>Sr Unsecured</v>
      </c>
      <c r="L106" s="4" t="str">
        <f>IF((TEXT(_xll.BDP(AI106,"MATURITY"),"DD/MM/YYYY")="#N/A Field Not Applicable"),"Perp",TEXT(_xll.BDP(AI106,"MATURITY"),"DD/MM/YYYY"))</f>
        <v>22/10/2031</v>
      </c>
      <c r="M106" s="7">
        <f>(IF(_xll.BDP($AI106&amp;" ISIN","DU003")="#n/a n/a"," ",_xll.BDP($AI106&amp;" ISIN","DU003")))</f>
        <v>5.5991289856056676</v>
      </c>
      <c r="N106" s="4" t="str">
        <f>IF(_xll.BDP(AI106,"CALLABLE")="Y",_xll.BDP(AI106,"NXT_CALL_DT")," ")</f>
        <v>22/07/2031</v>
      </c>
      <c r="O106" s="8">
        <v>250000</v>
      </c>
      <c r="P106" s="5">
        <v>87.26</v>
      </c>
      <c r="Q106" s="9">
        <f>_xll.BDP(AI106,"px_bid")</f>
        <v>90.158000000000001</v>
      </c>
      <c r="R106" s="10">
        <f>IF(F106="USD",AG106,(((_xll.BDP(F106&amp;"USD CURNCY","PX_LAST")))*AG106))</f>
        <v>218150</v>
      </c>
      <c r="S106" s="10">
        <f>IF(F106="USD",AH106,(((_xll.BDP(F106&amp;"USD CURNCY","PX_LAST")))*AH106))+AP106</f>
        <v>225684.72602739726</v>
      </c>
      <c r="T106" s="11">
        <f t="shared" si="13"/>
        <v>7244.99999999999</v>
      </c>
      <c r="U106" s="12">
        <f t="shared" si="14"/>
        <v>3.3211093284437269E-2</v>
      </c>
      <c r="V106" s="12" cm="1">
        <f t="array" ref="V106">IFERROR(_xll.BDP($G106&amp;" ISIN","CHG_PCT_1D")/100,"")</f>
        <v>2.5032952669996906E-3</v>
      </c>
      <c r="W106" s="12" cm="1">
        <f t="array" ref="W106">IFERROR(_xll.BDP($G106&amp;" ISIN","CHG_PCT_5D")/100,"")</f>
        <v>4.1717056284741628E-3</v>
      </c>
      <c r="X106" s="12" cm="1">
        <f t="array" ref="X106">_xll.BDP($G106&amp;" ISIN","CHG_PCT_1M")/100</f>
        <v>-8.5010352420494088E-3</v>
      </c>
      <c r="Y106" s="12" cm="1">
        <f t="array" ref="Y106">_xll.BDP($G106&amp;" ISIN","CHG_PCT_3M")/100</f>
        <v>7.379457726726448E-3</v>
      </c>
      <c r="Z106" s="12" cm="1">
        <f t="array" ref="Z106">_xll.BDP($G106&amp;" ISIN","CHG_PCT_6M")/100</f>
        <v>-9.2173970158403347E-3</v>
      </c>
      <c r="AA106" s="12" cm="1">
        <f t="array" ref="AA106">_xll.BDP($G106&amp;" ISIN","CHG_PCT_YTD")/100</f>
        <v>2.6143501235170123E-3</v>
      </c>
      <c r="AB106" s="12" t="e">
        <f t="shared" si="24"/>
        <v>#VALUE!</v>
      </c>
      <c r="AC106" s="13">
        <f t="shared" ca="1" si="15"/>
        <v>18015.833333333321</v>
      </c>
      <c r="AD106" s="4" t="str">
        <f>_xll.BDP(AI106,"DS199")</f>
        <v>Government</v>
      </c>
      <c r="AE106" s="9">
        <f>_xll.BDP(AI106,"px_ask")</f>
        <v>90.855999999999995</v>
      </c>
      <c r="AF106" s="13">
        <f>IF(F106="USD",O106,(((_xll.BDP(F106&amp;"USD CURNCY","PX_LAST")))*O106))</f>
        <v>250000</v>
      </c>
      <c r="AG106" s="10">
        <f t="shared" si="16"/>
        <v>218150</v>
      </c>
      <c r="AH106" s="10">
        <f t="shared" si="17"/>
        <v>225395</v>
      </c>
      <c r="AI106" s="4" t="str">
        <f t="shared" si="18"/>
        <v>XS2063540038 ISIN</v>
      </c>
      <c r="AJ106" s="4" t="e" cm="1">
        <f t="array" ref="AJ106">VLOOKUP(IF(NOT(_xll.BDP($G106&amp;" CORP",#REF!)="#N/A N/A"),(_xll.BDP($G106&amp;" CORP",#REF!)),"-"), '[1]Country Codes'!$A$2:$B$253,2,0)</f>
        <v>#REF!</v>
      </c>
      <c r="AK106" s="4" t="str" cm="1">
        <f t="array" ref="AK106">IF(OR(_xll.BDP($AI106,"EX028")= "#N/A N/A", _xll.BDP($AI106,"EX028")="#N/A FIELD NOT APPLICABLE"), " ", _xll.BDP($AI106,"EX028"))</f>
        <v>FixedIncome</v>
      </c>
      <c r="AL106" s="14" t="str">
        <f>(IF(_xll.BDP($AI106&amp;" ISIN","DZ282")="Y","Single line Bonds Cocos","Single line Bonds ex Cocos"))</f>
        <v>Single line Bonds ex Cocos</v>
      </c>
      <c r="AM106" s="7">
        <f>(IF(_xll.BDP($G106&amp;" ISIN","SP153")="#n/a n/a"," ",_xll.BDP($G106&amp;" ISIN","SP153")))</f>
        <v>295.42374870266008</v>
      </c>
      <c r="AN106" s="15">
        <f t="shared" ca="1" si="19"/>
        <v>45777</v>
      </c>
      <c r="AO106" s="10">
        <f>(((_xll.BDP(AI106,"DS032"))/365)*I106)*O106</f>
        <v>289.72602739726028</v>
      </c>
      <c r="AP106" s="10">
        <f>IF(F106="USD",AO106,(((_xll.BDP(F106&amp;"USD CURNCY","PX_LAST")))*AO106))</f>
        <v>289.72602739726028</v>
      </c>
      <c r="AQ106" s="12">
        <f t="shared" si="26"/>
        <v>1.6551025468258964</v>
      </c>
      <c r="AR106" s="10">
        <f t="shared" si="20"/>
        <v>225395</v>
      </c>
      <c r="AS106" s="9">
        <f>IF((TEXT(_xll.BDP(AI106,"MATURITY"),"DD/MM/YYYY")="#N/A Field Not Applicable"),"Perp",_xll.BDP(AI106,"DS252"))</f>
        <v>6.4804928131416837</v>
      </c>
      <c r="AT106" s="14" t="str">
        <f>(IF(_xll.BDP($AI106&amp;" ISIN","DT247")="Y","Yes","No"))</f>
        <v>No</v>
      </c>
      <c r="AU106" s="14" t="str">
        <f>PROPER(IF(OR(_xll.BDP($AI106,"CPN_TYP")="#n/a N/A",_xll.BDP($AI106,"CPN_TYP")= "#N/A FIELD NOT APPLICABLE"), " ", _xll.BDP($AI106,"CPN_TYP")))</f>
        <v>Fixed</v>
      </c>
      <c r="BG106" s="14" t="str">
        <f t="shared" si="21"/>
        <v>XS2063540038</v>
      </c>
      <c r="BH106" s="18">
        <v>45447</v>
      </c>
    </row>
    <row r="107" spans="1:60" s="20" customFormat="1" ht="14.45" customHeight="1" x14ac:dyDescent="0.25">
      <c r="A107" s="47" t="s">
        <v>126</v>
      </c>
      <c r="B107" s="47" t="s">
        <v>163</v>
      </c>
      <c r="C107" s="47">
        <v>4389070</v>
      </c>
      <c r="D107" s="47" t="s">
        <v>462</v>
      </c>
      <c r="E107" s="4" t="str">
        <f>_xll.BDP(AI107,"ds520")</f>
        <v>Ecopetrol SA</v>
      </c>
      <c r="F107" s="4" t="str">
        <f>_xll.BDP(AI107,"crncy")</f>
        <v>USD</v>
      </c>
      <c r="G107" s="5" t="s">
        <v>461</v>
      </c>
      <c r="H107" s="4" t="str">
        <f>IF(_xll.BDP(AI107,"RTG_MOODY")="#N/A N/A","N/A",_xll.BDP(AI107,"RTG_MOODY"))&amp;","&amp;IF(_xll.BDP(AI107,"RTG_FITCH")="#N/A N/A","N/A",_xll.BDP(AI107,"RTG_FITCH"))&amp;","&amp;IF(_xll.BDP(AI107,"RTG_SP")="#N/A N/A","N/A",_xll.BDP(AI107,"RTG_SP"))</f>
        <v>Ba1,BB+,BB+</v>
      </c>
      <c r="I107" s="6">
        <f>_xll.BDP(AI107,"cpn")/100</f>
        <v>6.8750000000000006E-2</v>
      </c>
      <c r="J107" s="6">
        <f ca="1">_xll.BDP($G107&amp;" isin","YAS_BOND_YLD", "YAS_YLD_FLAG=15", "user_local_trade_date",AN107,"Yas_bond_px",$Q107)/100</f>
        <v>7.7006270000000002E-2</v>
      </c>
      <c r="K107" s="4" t="str">
        <f>_xll.BDP(AI107,"PAYMENT_RANK")</f>
        <v>Sr Unsecured</v>
      </c>
      <c r="L107" s="4" t="str">
        <f>IF((TEXT(_xll.BDP(AI107,"MATURITY"),"DD/MM/YYYY")="#N/A Field Not Applicable"),"Perp",TEXT(_xll.BDP(AI107,"MATURITY"),"DD/MM/YYYY"))</f>
        <v>29/04/2030</v>
      </c>
      <c r="M107" s="7">
        <f>(IF(_xll.BDP($AI107&amp;" ISIN","DU003")="#n/a n/a"," ",_xll.BDP($AI107&amp;" ISIN","DU003")))</f>
        <v>4.2994404229055947</v>
      </c>
      <c r="N107" s="4" t="str">
        <f>IF(_xll.BDP(AI107,"CALLABLE")="Y",_xll.BDP(AI107,"NXT_CALL_DT")," ")</f>
        <v>29/01/2030</v>
      </c>
      <c r="O107" s="8">
        <v>250000</v>
      </c>
      <c r="P107" s="5">
        <v>90.43</v>
      </c>
      <c r="Q107" s="9">
        <f>_xll.BDP(AI107,"px_bid")</f>
        <v>96.629000000000005</v>
      </c>
      <c r="R107" s="10">
        <f>IF(F107="USD",AG107,(((_xll.BDP(F107&amp;"USD CURNCY","PX_LAST")))*AG107))</f>
        <v>226075</v>
      </c>
      <c r="S107" s="10">
        <f>IF(F107="USD",AH107,(((_xll.BDP(F107&amp;"USD CURNCY","PX_LAST")))*AH107))+AP107</f>
        <v>241619.5890410959</v>
      </c>
      <c r="T107" s="11">
        <f t="shared" si="13"/>
        <v>15497.499999999993</v>
      </c>
      <c r="U107" s="12">
        <f t="shared" si="14"/>
        <v>6.8550259869512298E-2</v>
      </c>
      <c r="V107" s="12" cm="1">
        <f t="array" ref="V107">IFERROR(_xll.BDP($G107&amp;" ISIN","CHG_PCT_1D")/100,"")</f>
        <v>-1.5643361448310603E-3</v>
      </c>
      <c r="W107" s="12" cm="1">
        <f t="array" ref="W107">IFERROR(_xll.BDP($G107&amp;" ISIN","CHG_PCT_5D")/100,"")</f>
        <v>1.0359852365586493E-2</v>
      </c>
      <c r="X107" s="12" cm="1">
        <f t="array" ref="X107">_xll.BDP($G107&amp;" ISIN","CHG_PCT_1M")/100</f>
        <v>-2.6371093478375327E-2</v>
      </c>
      <c r="Y107" s="12" cm="1">
        <f t="array" ref="Y107">_xll.BDP($G107&amp;" ISIN","CHG_PCT_3M")/100</f>
        <v>-1.6442209100568237E-2</v>
      </c>
      <c r="Z107" s="12" cm="1">
        <f t="array" ref="Z107">_xll.BDP($G107&amp;" ISIN","CHG_PCT_6M")/100</f>
        <v>-9.1664772280460952E-3</v>
      </c>
      <c r="AA107" s="12" cm="1">
        <f t="array" ref="AA107">_xll.BDP($G107&amp;" ISIN","CHG_PCT_YTD")/100</f>
        <v>-9.6543131388809218E-3</v>
      </c>
      <c r="AB107" s="12" t="e">
        <f t="shared" si="24"/>
        <v>#VALUE!</v>
      </c>
      <c r="AC107" s="13">
        <f t="shared" ca="1" si="15"/>
        <v>53500.972222222219</v>
      </c>
      <c r="AD107" s="4" t="str">
        <f>_xll.BDP(AI107,"DS199")</f>
        <v>Energy</v>
      </c>
      <c r="AE107" s="9">
        <f>_xll.BDP(AI107,"px_ask")</f>
        <v>97.328999999999994</v>
      </c>
      <c r="AF107" s="13">
        <f>IF(F107="USD",O107,(((_xll.BDP(F107&amp;"USD CURNCY","PX_LAST")))*O107))</f>
        <v>250000</v>
      </c>
      <c r="AG107" s="10">
        <f t="shared" si="16"/>
        <v>226075</v>
      </c>
      <c r="AH107" s="10">
        <f t="shared" si="17"/>
        <v>241572.5</v>
      </c>
      <c r="AI107" s="4" t="str">
        <f t="shared" si="18"/>
        <v>US279158AN94 ISIN</v>
      </c>
      <c r="AJ107" s="4" t="e" cm="1">
        <f t="array" ref="AJ107">VLOOKUP(IF(NOT(_xll.BDP($G107&amp;" CORP",#REF!)="#N/A N/A"),(_xll.BDP($G107&amp;" CORP",#REF!)),"-"), '[1]Country Codes'!$A$2:$B$253,2,0)</f>
        <v>#REF!</v>
      </c>
      <c r="AK107" s="4" t="str" cm="1">
        <f t="array" ref="AK107">IF(OR(_xll.BDP($AI107,"EX028")= "#N/A N/A", _xll.BDP($AI107,"EX028")="#N/A FIELD NOT APPLICABLE"), " ", _xll.BDP($AI107,"EX028"))</f>
        <v>FixedIncome</v>
      </c>
      <c r="AL107" s="14" t="str">
        <f>(IF(_xll.BDP($AI107&amp;" ISIN","DZ282")="Y","Single line Bonds Cocos","Single line Bonds ex Cocos"))</f>
        <v>Single line Bonds ex Cocos</v>
      </c>
      <c r="AM107" s="7">
        <f>(IF(_xll.BDP($G107&amp;" ISIN","SP153")="#n/a n/a"," ",_xll.BDP($G107&amp;" ISIN","SP153")))</f>
        <v>412.35528948333098</v>
      </c>
      <c r="AN107" s="15">
        <f t="shared" ca="1" si="19"/>
        <v>45777</v>
      </c>
      <c r="AO107" s="10">
        <f>(((_xll.BDP(AI107,"DS032"))/365)*I107)*O107</f>
        <v>47.089041095890416</v>
      </c>
      <c r="AP107" s="10">
        <f>IF(F107="USD",AO107,(((_xll.BDP(F107&amp;"USD CURNCY","PX_LAST")))*AO107))</f>
        <v>47.089041095890416</v>
      </c>
      <c r="AQ107" s="12">
        <f t="shared" si="26"/>
        <v>1.7719639437912043</v>
      </c>
      <c r="AR107" s="10">
        <f t="shared" si="20"/>
        <v>241572.5</v>
      </c>
      <c r="AS107" s="9">
        <f>IF((TEXT(_xll.BDP(AI107,"MATURITY"),"DD/MM/YYYY")="#N/A Field Not Applicable"),"Perp",_xll.BDP(AI107,"DS252"))</f>
        <v>4.9993155373032172</v>
      </c>
      <c r="AT107" s="14" t="str">
        <f>(IF(_xll.BDP($AI107&amp;" ISIN","DT247")="Y","Yes","No"))</f>
        <v>No</v>
      </c>
      <c r="AU107" s="14" t="str">
        <f>PROPER(IF(OR(_xll.BDP($AI107,"CPN_TYP")="#n/a N/A",_xll.BDP($AI107,"CPN_TYP")= "#N/A FIELD NOT APPLICABLE"), " ", _xll.BDP($AI107,"CPN_TYP")))</f>
        <v>Fixed</v>
      </c>
      <c r="BG107" s="14" t="str">
        <f t="shared" si="21"/>
        <v>US279158AN94</v>
      </c>
      <c r="BH107" s="18">
        <v>44981</v>
      </c>
    </row>
    <row r="108" spans="1:60" s="20" customFormat="1" ht="14.45" customHeight="1" x14ac:dyDescent="0.25">
      <c r="A108" s="47" t="s">
        <v>126</v>
      </c>
      <c r="B108" s="47" t="s">
        <v>163</v>
      </c>
      <c r="C108" s="47">
        <v>4389070</v>
      </c>
      <c r="D108" s="47" t="s">
        <v>462</v>
      </c>
      <c r="E108" s="4" t="str">
        <f>_xll.BDP(AI108,"ds520")</f>
        <v>Barclays PLC</v>
      </c>
      <c r="F108" s="4" t="str">
        <f>_xll.BDP(AI108,"crncy")</f>
        <v>USD</v>
      </c>
      <c r="G108" s="5" t="s">
        <v>877</v>
      </c>
      <c r="H108" s="4" t="str">
        <f>IF(_xll.BDP(AI108,"RTG_MOODY")="#N/A N/A","N/A",_xll.BDP(AI108,"RTG_MOODY"))&amp;","&amp;IF(_xll.BDP(AI108,"RTG_FITCH")="#N/A N/A","N/A",_xll.BDP(AI108,"RTG_FITCH"))&amp;","&amp;IF(_xll.BDP(AI108,"RTG_SP")="#N/A N/A","N/A",_xll.BDP(AI108,"RTG_SP"))</f>
        <v>Baa1,BBB+,BBB-</v>
      </c>
      <c r="I108" s="6">
        <f>_xll.BDP(AI108,"cpn")/100</f>
        <v>7.1190000000000003E-2</v>
      </c>
      <c r="J108" s="6">
        <f ca="1">_xll.BDP($G108&amp;" isin","YAS_BOND_YLD", "YAS_YLD_FLAG=15", "user_local_trade_date",AN108,"Yas_bond_px",$Q108)/100</f>
        <v>6.0063169999999999E-2</v>
      </c>
      <c r="K108" s="4" t="str">
        <f>_xll.BDP(AI108,"PAYMENT_RANK")</f>
        <v>Subordinated</v>
      </c>
      <c r="L108" s="4" t="str">
        <f>IF((TEXT(_xll.BDP(AI108,"MATURITY"),"DD/MM/YYYY")="#N/A Field Not Applicable"),"Perp",TEXT(_xll.BDP(AI108,"MATURITY"),"DD/MM/YYYY"))</f>
        <v>27/06/2034</v>
      </c>
      <c r="M108" s="7">
        <f>(IF(_xll.BDP($AI108&amp;" ISIN","DU003")="#n/a n/a"," ",_xll.BDP($AI108&amp;" ISIN","DU003")))</f>
        <v>6.2589968954196573</v>
      </c>
      <c r="N108" s="4" t="str">
        <f>IF(_xll.BDP(AI108,"CALLABLE")="Y",_xll.BDP(AI108,"NXT_CALL_DT")," ")</f>
        <v>27/06/2033</v>
      </c>
      <c r="O108" s="8">
        <v>300000</v>
      </c>
      <c r="P108" s="5">
        <v>108.75</v>
      </c>
      <c r="Q108" s="9">
        <f>_xll.BDP(AI108,"px_bid")</f>
        <v>107.081</v>
      </c>
      <c r="R108" s="10">
        <f>IF(F108="USD",AG108,(((_xll.BDP(F108&amp;"USD CURNCY","PX_LAST")))*AG108))</f>
        <v>326250</v>
      </c>
      <c r="S108" s="10">
        <f>IF(F108="USD",AH108,(((_xll.BDP(F108&amp;"USD CURNCY","PX_LAST")))*AH108))+AP108</f>
        <v>328440.01643835619</v>
      </c>
      <c r="T108" s="11">
        <f t="shared" si="13"/>
        <v>-5006.9999999999909</v>
      </c>
      <c r="U108" s="12">
        <f t="shared" si="14"/>
        <v>-1.5347126436781581E-2</v>
      </c>
      <c r="V108" s="12" cm="1">
        <f t="array" ref="V108">IFERROR(_xll.BDP($G108&amp;" ISIN","CHG_PCT_1D")/100,"")</f>
        <v>-1.3414965884995663E-3</v>
      </c>
      <c r="W108" s="12" cm="1">
        <f t="array" ref="W108">IFERROR(_xll.BDP($G108&amp;" ISIN","CHG_PCT_5D")/100,"")</f>
        <v>2.5339169159901212E-2</v>
      </c>
      <c r="X108" s="12" cm="1">
        <f t="array" ref="X108">_xll.BDP($G108&amp;" ISIN","CHG_PCT_1M")/100</f>
        <v>-6.7499140625216867E-3</v>
      </c>
      <c r="Y108" s="12" cm="1">
        <f t="array" ref="Y108">_xll.BDP($G108&amp;" ISIN","CHG_PCT_3M")/100</f>
        <v>1.8916524294276392E-3</v>
      </c>
      <c r="Z108" s="12" cm="1">
        <f t="array" ref="Z108">_xll.BDP($G108&amp;" ISIN","CHG_PCT_6M")/100</f>
        <v>-1.7255067335282932E-2</v>
      </c>
      <c r="AA108" s="12" cm="1">
        <f t="array" ref="AA108">_xll.BDP($G108&amp;" ISIN","CHG_PCT_YTD")/100</f>
        <v>7.9546565769777911E-3</v>
      </c>
      <c r="AB108" s="12" t="e">
        <f t="shared" si="24"/>
        <v>#VALUE!</v>
      </c>
      <c r="AC108" s="13">
        <f t="shared" ca="1" si="15"/>
        <v>-1388.1749999999906</v>
      </c>
      <c r="AD108" s="4" t="str">
        <f>_xll.BDP(AI108,"DS199")</f>
        <v>Financial</v>
      </c>
      <c r="AE108" s="9">
        <f>_xll.BDP(AI108,"px_ask")</f>
        <v>107.32299999999999</v>
      </c>
      <c r="AF108" s="13">
        <f>IF(F108="USD",O108,(((_xll.BDP(F108&amp;"USD CURNCY","PX_LAST")))*O108))</f>
        <v>300000</v>
      </c>
      <c r="AG108" s="10">
        <f t="shared" si="16"/>
        <v>326250</v>
      </c>
      <c r="AH108" s="10">
        <f t="shared" si="17"/>
        <v>321243</v>
      </c>
      <c r="AI108" s="4" t="str">
        <f t="shared" si="18"/>
        <v>US06738ECH62 ISIN</v>
      </c>
      <c r="AJ108" s="4" t="e" cm="1">
        <f t="array" ref="AJ108">VLOOKUP(IF(NOT(_xll.BDP($G108&amp;" CORP",#REF!)="#N/A N/A"),(_xll.BDP($G108&amp;" CORP",#REF!)),"-"), '[1]Country Codes'!$A$2:$B$253,2,0)</f>
        <v>#REF!</v>
      </c>
      <c r="AK108" s="4" t="str" cm="1">
        <f t="array" ref="AK108">IF(OR(_xll.BDP($AI108,"EX028")= "#N/A N/A", _xll.BDP($AI108,"EX028")="#N/A FIELD NOT APPLICABLE"), " ", _xll.BDP($AI108,"EX028"))</f>
        <v>FixedIncome</v>
      </c>
      <c r="AL108" s="14" t="str">
        <f>(IF(_xll.BDP($AI108&amp;" ISIN","DZ282")="Y","Single line Bonds Cocos","Single line Bonds ex Cocos"))</f>
        <v>Single line Bonds ex Cocos</v>
      </c>
      <c r="AM108" s="7">
        <f>(IF(_xll.BDP($G108&amp;" ISIN","SP153")="#n/a n/a"," ",_xll.BDP($G108&amp;" ISIN","SP153")))</f>
        <v>234.81241486400111</v>
      </c>
      <c r="AN108" s="15">
        <f t="shared" ca="1" si="19"/>
        <v>45777</v>
      </c>
      <c r="AO108" s="10">
        <f>(((_xll.BDP(AI108,"DS032"))/365)*I108)*O108</f>
        <v>7197.0164383561651</v>
      </c>
      <c r="AP108" s="10">
        <f>IF(F108="USD",AO108,(((_xll.BDP(F108&amp;"USD CURNCY","PX_LAST")))*AO108))</f>
        <v>7197.0164383561651</v>
      </c>
      <c r="AQ108" s="12">
        <f t="shared" si="26"/>
        <v>2.4086783242064485</v>
      </c>
      <c r="AR108" s="10">
        <f t="shared" si="20"/>
        <v>321243</v>
      </c>
      <c r="AS108" s="9">
        <f>IF((TEXT(_xll.BDP(AI108,"MATURITY"),"DD/MM/YYYY")="#N/A Field Not Applicable"),"Perp",_xll.BDP(AI108,"DS252"))</f>
        <v>9.160848733744011</v>
      </c>
      <c r="AT108" s="14" t="str">
        <f>(IF(_xll.BDP($AI108&amp;" ISIN","DT247")="Y","Yes","No"))</f>
        <v>Yes</v>
      </c>
      <c r="AU108" s="14" t="str">
        <f>PROPER(IF(OR(_xll.BDP($AI108,"CPN_TYP")="#n/a N/A",_xll.BDP($AI108,"CPN_TYP")= "#N/A FIELD NOT APPLICABLE"), " ", _xll.BDP($AI108,"CPN_TYP")))</f>
        <v>Variable</v>
      </c>
      <c r="BG108" s="14" t="str">
        <f t="shared" si="21"/>
        <v>US06738ECH62</v>
      </c>
      <c r="BH108" s="18">
        <v>45716</v>
      </c>
    </row>
    <row r="109" spans="1:60" s="20" customFormat="1" ht="14.45" customHeight="1" x14ac:dyDescent="0.25">
      <c r="A109" s="47" t="s">
        <v>126</v>
      </c>
      <c r="B109" s="47" t="s">
        <v>163</v>
      </c>
      <c r="C109" s="47">
        <v>4389070</v>
      </c>
      <c r="D109" s="47" t="s">
        <v>462</v>
      </c>
      <c r="E109" s="4" t="str">
        <f>_xll.BDP(AI109,"ds520")</f>
        <v>Greensaif Pipelines Bidco Sarl</v>
      </c>
      <c r="F109" s="4" t="str">
        <f>_xll.BDP(AI109,"crncy")</f>
        <v>USD</v>
      </c>
      <c r="G109" s="5" t="s">
        <v>385</v>
      </c>
      <c r="H109" s="4" t="str">
        <f>IF(_xll.BDP(AI109,"RTG_MOODY")="#N/A N/A","N/A",_xll.BDP(AI109,"RTG_MOODY"))&amp;","&amp;IF(_xll.BDP(AI109,"RTG_FITCH")="#N/A N/A","N/A",_xll.BDP(AI109,"RTG_FITCH"))&amp;","&amp;IF(_xll.BDP(AI109,"RTG_SP")="#N/A N/A","N/A",_xll.BDP(AI109,"RTG_SP"))</f>
        <v>Aa3,A+,N/A</v>
      </c>
      <c r="I109" s="6">
        <f>_xll.BDP(AI109,"cpn")/100</f>
        <v>6.5099999999999991E-2</v>
      </c>
      <c r="J109" s="6">
        <f ca="1">_xll.BDP($G109&amp;" isin","YAS_BOND_YLD", "YAS_YLD_FLAG=15", "user_local_trade_date",AN109,"Yas_bond_px",$Q109)/100</f>
        <v>6.3675529999999994E-2</v>
      </c>
      <c r="K109" s="4" t="str">
        <f>_xll.BDP(AI109,"PAYMENT_RANK")</f>
        <v>Secured</v>
      </c>
      <c r="L109" s="4" t="str">
        <f>IF((TEXT(_xll.BDP(AI109,"MATURITY"),"DD/MM/YYYY")="#N/A Field Not Applicable"),"Perp",TEXT(_xll.BDP(AI109,"MATURITY"),"DD/MM/YYYY"))</f>
        <v>23/02/2042</v>
      </c>
      <c r="M109" s="7">
        <f>(IF(_xll.BDP($AI109&amp;" ISIN","DU003")="#n/a n/a"," ",_xll.BDP($AI109&amp;" ISIN","DU003")))</f>
        <v>9.9492886990449527</v>
      </c>
      <c r="N109" s="4" t="str">
        <f>IF(_xll.BDP(AI109,"CALLABLE")="Y",_xll.BDP(AI109,"NXT_CALL_DT")," ")</f>
        <v xml:space="preserve"> </v>
      </c>
      <c r="O109" s="8">
        <v>300000</v>
      </c>
      <c r="P109" s="5">
        <v>104.43</v>
      </c>
      <c r="Q109" s="9">
        <f>_xll.BDP(AI109,"px_bid")</f>
        <v>101.44499999999999</v>
      </c>
      <c r="R109" s="10">
        <f>IF(F109="USD",AG109,(((_xll.BDP(F109&amp;"USD CURNCY","PX_LAST")))*AG109))</f>
        <v>313290.00000000006</v>
      </c>
      <c r="S109" s="10">
        <f>IF(F109="USD",AH109,(((_xll.BDP(F109&amp;"USD CURNCY","PX_LAST")))*AH109))+AP109</f>
        <v>307973.46575342462</v>
      </c>
      <c r="T109" s="11">
        <f t="shared" si="13"/>
        <v>-8955.0000000000418</v>
      </c>
      <c r="U109" s="12">
        <f t="shared" si="14"/>
        <v>-2.8583740304510327E-2</v>
      </c>
      <c r="V109" s="12" cm="1">
        <f t="array" ref="V109">IFERROR(_xll.BDP($G109&amp;" ISIN","CHG_PCT_1D")/100,"")</f>
        <v>-2.1537763008280656E-3</v>
      </c>
      <c r="W109" s="12" cm="1">
        <f t="array" ref="W109">IFERROR(_xll.BDP($G109&amp;" ISIN","CHG_PCT_5D")/100,"")</f>
        <v>4.5126602728283059E-3</v>
      </c>
      <c r="X109" s="12" cm="1">
        <f t="array" ref="X109">_xll.BDP($G109&amp;" ISIN","CHG_PCT_1M")/100</f>
        <v>-1.8881993553663403E-2</v>
      </c>
      <c r="Y109" s="12" cm="1">
        <f t="array" ref="Y109">_xll.BDP($G109&amp;" ISIN","CHG_PCT_3M")/100</f>
        <v>4.2950114441717077E-3</v>
      </c>
      <c r="Z109" s="12" cm="1">
        <f t="array" ref="Z109">_xll.BDP($G109&amp;" ISIN","CHG_PCT_6M")/100</f>
        <v>-1.7183683933559103E-2</v>
      </c>
      <c r="AA109" s="12" cm="1">
        <f t="array" ref="AA109">_xll.BDP($G109&amp;" ISIN","CHG_PCT_YTD")/100</f>
        <v>6.1003885384127224E-3</v>
      </c>
      <c r="AB109" s="12" t="e">
        <f t="shared" si="24"/>
        <v>#VALUE!</v>
      </c>
      <c r="AC109" s="13">
        <f t="shared" ca="1" si="15"/>
        <v>-1088.7500000000427</v>
      </c>
      <c r="AD109" s="4" t="str">
        <f>_xll.BDP(AI109,"DS199")</f>
        <v>Energy</v>
      </c>
      <c r="AE109" s="9">
        <f>_xll.BDP(AI109,"px_ask")</f>
        <v>102.505</v>
      </c>
      <c r="AF109" s="13">
        <f>IF(F109="USD",O109,(((_xll.BDP(F109&amp;"USD CURNCY","PX_LAST")))*O109))</f>
        <v>300000</v>
      </c>
      <c r="AG109" s="10">
        <f t="shared" si="16"/>
        <v>313290.00000000006</v>
      </c>
      <c r="AH109" s="10">
        <f t="shared" si="17"/>
        <v>304334.99999999994</v>
      </c>
      <c r="AI109" s="4" t="str">
        <f t="shared" si="18"/>
        <v>XS2542166744 ISIN</v>
      </c>
      <c r="AJ109" s="4" t="e" cm="1">
        <f t="array" ref="AJ109">VLOOKUP(IF(NOT(_xll.BDP($G109&amp;" CORP",#REF!)="#N/A N/A"),(_xll.BDP($G109&amp;" CORP",#REF!)),"-"), '[1]Country Codes'!$A$2:$B$253,2,0)</f>
        <v>#REF!</v>
      </c>
      <c r="AK109" s="4" t="str" cm="1">
        <f t="array" ref="AK109">IF(OR(_xll.BDP($AI109,"EX028")= "#N/A N/A", _xll.BDP($AI109,"EX028")="#N/A FIELD NOT APPLICABLE"), " ", _xll.BDP($AI109,"EX028"))</f>
        <v>FixedIncome</v>
      </c>
      <c r="AL109" s="14" t="str">
        <f>(IF(_xll.BDP($AI109&amp;" ISIN","DZ282")="Y","Single line Bonds Cocos","Single line Bonds ex Cocos"))</f>
        <v>Single line Bonds ex Cocos</v>
      </c>
      <c r="AM109" s="7">
        <f>(IF(_xll.BDP($G109&amp;" ISIN","SP153")="#n/a n/a"," ",_xll.BDP($G109&amp;" ISIN","SP153")))</f>
        <v>243.93285968766224</v>
      </c>
      <c r="AN109" s="15">
        <f t="shared" ca="1" si="19"/>
        <v>45777</v>
      </c>
      <c r="AO109" s="10">
        <f>(((_xll.BDP(AI109,"DS032"))/365)*I109)*O109</f>
        <v>3638.4657534246571</v>
      </c>
      <c r="AP109" s="10">
        <f>IF(F109="USD",AO109,(((_xll.BDP(F109&amp;"USD CURNCY","PX_LAST")))*AO109))</f>
        <v>3638.4657534246571</v>
      </c>
      <c r="AQ109" s="12">
        <f t="shared" si="26"/>
        <v>2.258582920057302</v>
      </c>
      <c r="AR109" s="10">
        <f t="shared" si="20"/>
        <v>304334.99999999994</v>
      </c>
      <c r="AS109" s="9">
        <f>IF((TEXT(_xll.BDP(AI109,"MATURITY"),"DD/MM/YYYY")="#N/A Field Not Applicable"),"Perp",_xll.BDP(AI109,"DS252"))</f>
        <v>16.821355236139631</v>
      </c>
      <c r="AT109" s="14" t="str">
        <f>(IF(_xll.BDP($AI109&amp;" ISIN","DT247")="Y","Yes","No"))</f>
        <v>No</v>
      </c>
      <c r="AU109" s="14" t="str">
        <f>PROPER(IF(OR(_xll.BDP($AI109,"CPN_TYP")="#n/a N/A",_xll.BDP($AI109,"CPN_TYP")= "#N/A FIELD NOT APPLICABLE"), " ", _xll.BDP($AI109,"CPN_TYP")))</f>
        <v>Fixed</v>
      </c>
      <c r="BG109" s="14" t="str">
        <f t="shared" si="21"/>
        <v>XS2542166744</v>
      </c>
      <c r="BH109" s="18">
        <v>45632</v>
      </c>
    </row>
    <row r="110" spans="1:60" s="20" customFormat="1" ht="14.45" customHeight="1" x14ac:dyDescent="0.25">
      <c r="A110" s="47" t="s">
        <v>126</v>
      </c>
      <c r="B110" s="47" t="s">
        <v>163</v>
      </c>
      <c r="C110" s="47">
        <v>4389070</v>
      </c>
      <c r="D110" s="47" t="s">
        <v>462</v>
      </c>
      <c r="E110" s="4" t="str">
        <f>_xll.BDP(AI110,"ds520")</f>
        <v>Finance Department Government of Sharjah</v>
      </c>
      <c r="F110" s="4" t="str">
        <f>_xll.BDP(AI110,"crncy")</f>
        <v>USD</v>
      </c>
      <c r="G110" s="5" t="s">
        <v>400</v>
      </c>
      <c r="H110" s="4" t="str">
        <f>IF(_xll.BDP(AI110,"RTG_MOODY")="#N/A N/A","N/A",_xll.BDP(AI110,"RTG_MOODY"))&amp;","&amp;IF(_xll.BDP(AI110,"RTG_FITCH")="#N/A N/A","N/A",_xll.BDP(AI110,"RTG_FITCH"))&amp;","&amp;IF(_xll.BDP(AI110,"RTG_SP")="#N/A N/A","N/A",_xll.BDP(AI110,"RTG_SP"))</f>
        <v>Ba1,N/A,BBB-</v>
      </c>
      <c r="I110" s="6">
        <f>_xll.BDP(AI110,"cpn")/100</f>
        <v>6.1249999999999999E-2</v>
      </c>
      <c r="J110" s="6">
        <f ca="1">_xll.BDP($G110&amp;" isin","YAS_BOND_YLD", "YAS_YLD_FLAG=15", "user_local_trade_date",AN110,"Yas_bond_px",$Q110)/100</f>
        <v>6.2617560000000003E-2</v>
      </c>
      <c r="K110" s="4" t="str">
        <f>_xll.BDP(AI110,"PAYMENT_RANK")</f>
        <v>Sr Unsecured</v>
      </c>
      <c r="L110" s="4" t="str">
        <f>IF((TEXT(_xll.BDP(AI110,"MATURITY"),"DD/MM/YYYY")="#N/A Field Not Applicable"),"Perp",TEXT(_xll.BDP(AI110,"MATURITY"),"DD/MM/YYYY"))</f>
        <v>06/03/2036</v>
      </c>
      <c r="M110" s="7">
        <f>(IF(_xll.BDP($AI110&amp;" ISIN","DU003")="#n/a n/a"," ",_xll.BDP($AI110&amp;" ISIN","DU003")))</f>
        <v>7.996901321643838</v>
      </c>
      <c r="N110" s="4" t="str">
        <f>IF(_xll.BDP(AI110,"CALLABLE")="Y",_xll.BDP(AI110,"NXT_CALL_DT")," ")</f>
        <v xml:space="preserve"> </v>
      </c>
      <c r="O110" s="8">
        <v>300000</v>
      </c>
      <c r="P110" s="5">
        <v>100.3</v>
      </c>
      <c r="Q110" s="9">
        <f>_xll.BDP(AI110,"px_bid")</f>
        <v>98.924999999999997</v>
      </c>
      <c r="R110" s="10">
        <f>IF(F110="USD",AG110,(((_xll.BDP(F110&amp;"USD CURNCY","PX_LAST")))*AG110))</f>
        <v>300900</v>
      </c>
      <c r="S110" s="10">
        <f>IF(F110="USD",AH110,(((_xll.BDP(F110&amp;"USD CURNCY","PX_LAST")))*AH110))+AP110</f>
        <v>299543.83561643836</v>
      </c>
      <c r="T110" s="11">
        <f t="shared" si="13"/>
        <v>-4125</v>
      </c>
      <c r="U110" s="12">
        <f t="shared" si="14"/>
        <v>-1.3708873379860419E-2</v>
      </c>
      <c r="V110" s="12" cm="1">
        <f t="array" ref="V110">IFERROR(_xll.BDP($G110&amp;" ISIN","CHG_PCT_1D")/100,"")</f>
        <v>5.1401445287698865E-4</v>
      </c>
      <c r="W110" s="12" cm="1">
        <f t="array" ref="W110">IFERROR(_xll.BDP($G110&amp;" ISIN","CHG_PCT_5D")/100,"")</f>
        <v>5.5814990022184374E-3</v>
      </c>
      <c r="X110" s="12" cm="1">
        <f t="array" ref="X110">_xll.BDP($G110&amp;" ISIN","CHG_PCT_1M")/100</f>
        <v>-1.0683462558051492E-2</v>
      </c>
      <c r="Y110" s="12" cm="1">
        <f t="array" ref="Y110">_xll.BDP($G110&amp;" ISIN","CHG_PCT_3M")/100</f>
        <v>7.6842650208600975E-3</v>
      </c>
      <c r="Z110" s="12" cm="1">
        <f t="array" ref="Z110">_xll.BDP($G110&amp;" ISIN","CHG_PCT_6M")/100</f>
        <v>-1.1402678882637155E-2</v>
      </c>
      <c r="AA110" s="12" cm="1">
        <f t="array" ref="AA110">_xll.BDP($G110&amp;" ISIN","CHG_PCT_YTD")/100</f>
        <v>1.6402506450423779E-2</v>
      </c>
      <c r="AB110" s="12" t="e">
        <f t="shared" si="24"/>
        <v>#VALUE!</v>
      </c>
      <c r="AC110" s="13">
        <f t="shared" ca="1" si="15"/>
        <v>3276.041666666667</v>
      </c>
      <c r="AD110" s="4" t="str">
        <f>_xll.BDP(AI110,"DS199")</f>
        <v>Government</v>
      </c>
      <c r="AE110" s="9">
        <f>_xll.BDP(AI110,"px_ask")</f>
        <v>99.576999999999998</v>
      </c>
      <c r="AF110" s="13">
        <f>IF(F110="USD",O110,(((_xll.BDP(F110&amp;"USD CURNCY","PX_LAST")))*O110))</f>
        <v>300000</v>
      </c>
      <c r="AG110" s="10">
        <f t="shared" si="16"/>
        <v>300900</v>
      </c>
      <c r="AH110" s="10">
        <f t="shared" si="17"/>
        <v>296775</v>
      </c>
      <c r="AI110" s="4" t="str">
        <f t="shared" si="18"/>
        <v>XS2775892065 ISIN</v>
      </c>
      <c r="AJ110" s="4" t="e" cm="1">
        <f t="array" ref="AJ110">VLOOKUP(IF(NOT(_xll.BDP($G110&amp;" CORP",#REF!)="#N/A N/A"),(_xll.BDP($G110&amp;" CORP",#REF!)),"-"), '[1]Country Codes'!$A$2:$B$253,2,0)</f>
        <v>#REF!</v>
      </c>
      <c r="AK110" s="4" t="str" cm="1">
        <f t="array" ref="AK110">IF(OR(_xll.BDP($AI110,"EX028")= "#N/A N/A", _xll.BDP($AI110,"EX028")="#N/A FIELD NOT APPLICABLE"), " ", _xll.BDP($AI110,"EX028"))</f>
        <v>FixedIncome</v>
      </c>
      <c r="AL110" s="14" t="str">
        <f>(IF(_xll.BDP($AI110&amp;" ISIN","DZ282")="Y","Single line Bonds Cocos","Single line Bonds ex Cocos"))</f>
        <v>Single line Bonds ex Cocos</v>
      </c>
      <c r="AM110" s="7">
        <f>(IF(_xll.BDP($G110&amp;" ISIN","SP153")="#n/a n/a"," ",_xll.BDP($G110&amp;" ISIN","SP153")))</f>
        <v>247.55223012673409</v>
      </c>
      <c r="AN110" s="15">
        <f t="shared" ca="1" si="19"/>
        <v>45777</v>
      </c>
      <c r="AO110" s="10">
        <f>(((_xll.BDP(AI110,"DS032"))/365)*I110)*O110</f>
        <v>2768.8356164383563</v>
      </c>
      <c r="AP110" s="10">
        <f>IF(F110="USD",AO110,(((_xll.BDP(F110&amp;"USD CURNCY","PX_LAST")))*AO110))</f>
        <v>2768.8356164383563</v>
      </c>
      <c r="AQ110" s="12">
        <f t="shared" si="26"/>
        <v>2.1967625986110355</v>
      </c>
      <c r="AR110" s="10">
        <f t="shared" si="20"/>
        <v>296775</v>
      </c>
      <c r="AS110" s="9">
        <f>IF((TEXT(_xll.BDP(AI110,"MATURITY"),"DD/MM/YYYY")="#N/A Field Not Applicable"),"Perp",_xll.BDP(AI110,"DS252"))</f>
        <v>10.85284052019165</v>
      </c>
      <c r="AT110" s="14" t="str">
        <f>(IF(_xll.BDP($AI110&amp;" ISIN","DT247")="Y","Yes","No"))</f>
        <v>No</v>
      </c>
      <c r="AU110" s="14" t="str">
        <f>PROPER(IF(OR(_xll.BDP($AI110,"CPN_TYP")="#n/a N/A",_xll.BDP($AI110,"CPN_TYP")= "#N/A FIELD NOT APPLICABLE"), " ", _xll.BDP($AI110,"CPN_TYP")))</f>
        <v>Fixed</v>
      </c>
      <c r="BG110" s="14" t="str">
        <f t="shared" si="21"/>
        <v>XS2775892065</v>
      </c>
      <c r="BH110" s="18">
        <v>45632</v>
      </c>
    </row>
    <row r="111" spans="1:60" s="20" customFormat="1" ht="14.45" hidden="1" customHeight="1" x14ac:dyDescent="0.25">
      <c r="A111" s="47" t="s">
        <v>125</v>
      </c>
      <c r="B111" s="47" t="s">
        <v>800</v>
      </c>
      <c r="C111" s="47" t="s">
        <v>812</v>
      </c>
      <c r="D111" s="47" t="s">
        <v>292</v>
      </c>
      <c r="E111" s="4" t="str">
        <f>_xll.BDP(AI111,"ds520")</f>
        <v>Manappuram Finance Ltd</v>
      </c>
      <c r="F111" s="4" t="str">
        <f>_xll.BDP(AI111,"crncy")</f>
        <v>USD</v>
      </c>
      <c r="G111" s="5" t="s">
        <v>610</v>
      </c>
      <c r="H111" s="4" t="str">
        <f>IF(_xll.BDP(AI111,"RTG_MOODY")="#N/A N/A","N/A",_xll.BDP(AI111,"RTG_MOODY"))&amp;","&amp;IF(_xll.BDP(AI111,"RTG_FITCH")="#N/A N/A","N/A",_xll.BDP(AI111,"RTG_FITCH"))&amp;","&amp;IF(_xll.BDP(AI111,"RTG_SP")="#N/A N/A","N/A",_xll.BDP(AI111,"RTG_SP"))</f>
        <v>N/A,BB-,BB-</v>
      </c>
      <c r="I111" s="6">
        <f>_xll.BDP(AI111,"cpn")/100</f>
        <v>7.3749999999999996E-2</v>
      </c>
      <c r="J111" s="6">
        <f ca="1">_xll.BDP($G111&amp;" isin","YAS_BOND_YLD", "YAS_YLD_FLAG=15", "user_local_trade_date",AN111,"Yas_bond_px",$Q111)/100</f>
        <v>7.3478310000000005E-2</v>
      </c>
      <c r="K111" s="4" t="str">
        <f>_xll.BDP(AI111,"PAYMENT_RANK")</f>
        <v>Secured</v>
      </c>
      <c r="L111" s="4" t="str">
        <f>IF((TEXT(_xll.BDP(AI111,"MATURITY"),"DD/MM/YYYY")="#N/A Field Not Applicable"),"Perp",TEXT(_xll.BDP(AI111,"MATURITY"),"DD/MM/YYYY"))</f>
        <v>12/05/2028</v>
      </c>
      <c r="M111" s="7">
        <f>(IF(_xll.BDP($AI111&amp;" ISIN","DU003")="#n/a n/a"," ",_xll.BDP($AI111&amp;" ISIN","DU003")))</f>
        <v>2.122468661897805</v>
      </c>
      <c r="N111" s="4" t="str">
        <f>IF(_xll.BDP(AI111,"CALLABLE")="Y",_xll.BDP(AI111,"NXT_CALL_DT")," ")</f>
        <v xml:space="preserve"> </v>
      </c>
      <c r="O111" s="8">
        <v>300000</v>
      </c>
      <c r="P111" s="5">
        <v>100.34</v>
      </c>
      <c r="Q111" s="9">
        <f>_xll.BDP(AI111,"px_bid")</f>
        <v>100.069</v>
      </c>
      <c r="R111" s="10">
        <f>IF(F111="USD",AG111,(((_xll.BDP(F111&amp;"USD CURNCY","PX_LAST")))*AG111))</f>
        <v>301020</v>
      </c>
      <c r="S111" s="10">
        <f>IF(F111="USD",AH111,(((_xll.BDP(F111&amp;"USD CURNCY","PX_LAST")))*AH111))+AP111</f>
        <v>310470.54166666669</v>
      </c>
      <c r="T111" s="11">
        <f t="shared" si="13"/>
        <v>-813.00000000000227</v>
      </c>
      <c r="U111" s="12">
        <f t="shared" si="14"/>
        <v>-2.7008172214470876E-3</v>
      </c>
      <c r="V111" s="12" cm="1">
        <f t="array" ref="V111">IFERROR(_xll.BDP($G111&amp;" ISIN","CHG_PCT_1D")/100,"")</f>
        <v>-2.7966961165743674E-4</v>
      </c>
      <c r="W111" s="12" cm="1">
        <f t="array" ref="W111">IFERROR(_xll.BDP($G111&amp;" ISIN","CHG_PCT_5D")/100,"")</f>
        <v>2.0121915860121443E-2</v>
      </c>
      <c r="X111" s="12" cm="1">
        <f t="array" ref="X111">_xll.BDP($G111&amp;" ISIN","CHG_PCT_1M")/100</f>
        <v>-7.9180794336356983E-3</v>
      </c>
      <c r="Y111" s="12" cm="1">
        <f t="array" ref="Y111">_xll.BDP($G111&amp;" ISIN","CHG_PCT_3M")/100</f>
        <v>1.072353996412107E-3</v>
      </c>
      <c r="Z111" s="12" cm="1">
        <f t="array" ref="Z111">_xll.BDP($G111&amp;" ISIN","CHG_PCT_6M")/100</f>
        <v>6.013087396232606E-3</v>
      </c>
      <c r="AA111" s="12" cm="1">
        <f t="array" ref="AA111">_xll.BDP($G111&amp;" ISIN","CHG_PCT_YTD")/100</f>
        <v>-2.043648842114539E-3</v>
      </c>
      <c r="AB111" s="12" t="e">
        <f t="shared" si="24"/>
        <v>#VALUE!</v>
      </c>
      <c r="AC111" s="13">
        <f t="shared" ca="1" si="15"/>
        <v>16948.458333333332</v>
      </c>
      <c r="AD111" s="4" t="str">
        <f>_xll.BDP(AI111,"DS199")</f>
        <v>Financial</v>
      </c>
      <c r="AE111" s="9">
        <f>_xll.BDP(AI111,"px_ask")</f>
        <v>100.83</v>
      </c>
      <c r="AF111" s="13">
        <f>IF(F111="USD",O111,(((_xll.BDP(F111&amp;"USD CURNCY","PX_LAST")))*O111))</f>
        <v>300000</v>
      </c>
      <c r="AG111" s="10">
        <f t="shared" si="16"/>
        <v>301020</v>
      </c>
      <c r="AH111" s="10">
        <f t="shared" si="17"/>
        <v>300207</v>
      </c>
      <c r="AI111" s="4" t="str">
        <f t="shared" si="18"/>
        <v>XS2821647364 ISIN</v>
      </c>
      <c r="AJ111" s="4" t="e" cm="1">
        <f t="array" ref="AJ111">VLOOKUP(IF(NOT(_xll.BDP($G111&amp;" CORP",#REF!)="#N/A N/A"),(_xll.BDP($G111&amp;" CORP",#REF!)),"-"), '[1]Country Codes'!$A$2:$B$253,2,0)</f>
        <v>#REF!</v>
      </c>
      <c r="AK111" s="4" t="str" cm="1">
        <f t="array" ref="AK111">IF(OR(_xll.BDP($AI111,"EX028")= "#N/A N/A", _xll.BDP($AI111,"EX028")="#N/A FIELD NOT APPLICABLE"), " ", _xll.BDP($AI111,"EX028"))</f>
        <v>FixedIncome</v>
      </c>
      <c r="AL111" s="14" t="str">
        <f>(IF(_xll.BDP($AI111&amp;" ISIN","DZ282")="Y","Single line Bonds Cocos","Single line Bonds ex Cocos"))</f>
        <v>Single line Bonds ex Cocos</v>
      </c>
      <c r="AM111" s="7">
        <f>(IF(_xll.BDP($G111&amp;" ISIN","SP153")="#n/a n/a"," ",_xll.BDP($G111&amp;" ISIN","SP153")))</f>
        <v>367.81507773120541</v>
      </c>
      <c r="AN111" s="15">
        <f t="shared" ca="1" si="19"/>
        <v>45777</v>
      </c>
      <c r="AO111" s="10">
        <f>(((_xll.BDP(AI111,"DS032"))/360)*I111)*O111</f>
        <v>10263.541666666668</v>
      </c>
      <c r="AP111" s="10">
        <f>IF(F111="USD",AO111,(((_xll.BDP(F111&amp;"USD CURNCY","PX_LAST")))*AO111))</f>
        <v>10263.541666666668</v>
      </c>
      <c r="AQ111" s="12">
        <f t="shared" ref="AQ111:AQ148" si="27">S111/$S$163</f>
        <v>0.64479863274489446</v>
      </c>
      <c r="AR111" s="10">
        <f t="shared" si="20"/>
        <v>300207</v>
      </c>
      <c r="AS111" s="9">
        <f>IF((TEXT(_xll.BDP(AI111,"MATURITY"),"DD/MM/YYYY")="#N/A Field Not Applicable"),"Perp",_xll.BDP(AI111,"DS252"))</f>
        <v>3.0362765229295001</v>
      </c>
      <c r="AT111" s="14" t="str">
        <f>(IF(_xll.BDP($AI111&amp;" ISIN","DT247")="Y","Yes","No"))</f>
        <v>No</v>
      </c>
      <c r="AU111" s="14" t="str">
        <f>PROPER(IF(OR(_xll.BDP($AI111,"CPN_TYP")="#n/a N/A",_xll.BDP($AI111,"CPN_TYP")= "#N/A FIELD NOT APPLICABLE"), " ", _xll.BDP($AI111,"CPN_TYP")))</f>
        <v>Fixed</v>
      </c>
      <c r="BG111" s="14" t="str">
        <f t="shared" si="21"/>
        <v>XS2821647364</v>
      </c>
      <c r="BH111" s="18">
        <v>45488</v>
      </c>
    </row>
    <row r="112" spans="1:60" s="20" customFormat="1" ht="14.45" hidden="1" customHeight="1" x14ac:dyDescent="0.25">
      <c r="A112" s="47" t="s">
        <v>125</v>
      </c>
      <c r="B112" s="47" t="s">
        <v>800</v>
      </c>
      <c r="C112" s="47" t="s">
        <v>812</v>
      </c>
      <c r="D112" s="47" t="s">
        <v>292</v>
      </c>
      <c r="E112" s="4" t="str">
        <f>_xll.BDP(AI112,"ds520")</f>
        <v>Sasol Financing USA LLC</v>
      </c>
      <c r="F112" s="4" t="str">
        <f>_xll.BDP(AI112,"crncy")</f>
        <v>USD</v>
      </c>
      <c r="G112" s="5" t="s">
        <v>298</v>
      </c>
      <c r="H112" s="4" t="str">
        <f>IF(_xll.BDP(AI112,"RTG_MOODY")="#N/A N/A","N/A",_xll.BDP(AI112,"RTG_MOODY"))&amp;","&amp;IF(_xll.BDP(AI112,"RTG_FITCH")="#N/A N/A","N/A",_xll.BDP(AI112,"RTG_FITCH"))&amp;","&amp;IF(_xll.BDP(AI112,"RTG_SP")="#N/A N/A","N/A",_xll.BDP(AI112,"RTG_SP"))</f>
        <v>Ba1,N/A,BB+</v>
      </c>
      <c r="I112" s="6">
        <f>_xll.BDP(AI112,"cpn")/100</f>
        <v>6.5000000000000002E-2</v>
      </c>
      <c r="J112" s="6">
        <f ca="1">_xll.BDP($G112&amp;" isin","YAS_BOND_YLD", "YAS_YLD_FLAG=15", "user_local_trade_date",AN112,"Yas_bond_px",$Q112)/100</f>
        <v>8.7999109999999992E-2</v>
      </c>
      <c r="K112" s="4" t="str">
        <f>_xll.BDP(AI112,"PAYMENT_RANK")</f>
        <v>Sr Unsecured</v>
      </c>
      <c r="L112" s="4" t="str">
        <f>IF((TEXT(_xll.BDP(AI112,"MATURITY"),"DD/MM/YYYY")="#N/A Field Not Applicable"),"Perp",TEXT(_xll.BDP(AI112,"MATURITY"),"DD/MM/YYYY"))</f>
        <v>27/09/2028</v>
      </c>
      <c r="M112" s="7">
        <f>(IF(_xll.BDP($AI112&amp;" ISIN","DU003")="#n/a n/a"," ",_xll.BDP($AI112&amp;" ISIN","DU003")))</f>
        <v>3.0819470108776388</v>
      </c>
      <c r="N112" s="4" t="str">
        <f>IF(_xll.BDP(AI112,"CALLABLE")="Y",_xll.BDP(AI112,"NXT_CALL_DT")," ")</f>
        <v>27/06/2028</v>
      </c>
      <c r="O112" s="8">
        <v>200000</v>
      </c>
      <c r="P112" s="5">
        <v>97.415000000000006</v>
      </c>
      <c r="Q112" s="9">
        <f>_xll.BDP(AI112,"px_bid")</f>
        <v>93.346000000000004</v>
      </c>
      <c r="R112" s="10">
        <f>IF(F112="USD",AG112,(((_xll.BDP(F112&amp;"USD CURNCY","PX_LAST")))*AG112))</f>
        <v>194830</v>
      </c>
      <c r="S112" s="10">
        <f>IF(F112="USD",AH112,(((_xll.BDP(F112&amp;"USD CURNCY","PX_LAST")))*AH112))+AP112</f>
        <v>187883.66666666666</v>
      </c>
      <c r="T112" s="11">
        <f t="shared" si="13"/>
        <v>-8138.0000000000045</v>
      </c>
      <c r="U112" s="12">
        <f t="shared" si="14"/>
        <v>-4.1769747985423211E-2</v>
      </c>
      <c r="V112" s="12" cm="1">
        <f t="array" ref="V112">IFERROR(_xll.BDP($G112&amp;" ISIN","CHG_PCT_1D")/100,"")</f>
        <v>-4.6007432841926291E-4</v>
      </c>
      <c r="W112" s="12" cm="1">
        <f t="array" ref="W112">IFERROR(_xll.BDP($G112&amp;" ISIN","CHG_PCT_5D")/100,"")</f>
        <v>3.0649932247969972E-3</v>
      </c>
      <c r="X112" s="12" cm="1">
        <f t="array" ref="X112">_xll.BDP($G112&amp;" ISIN","CHG_PCT_1M")/100</f>
        <v>-2.8315513914533342E-2</v>
      </c>
      <c r="Y112" s="12" cm="1">
        <f t="array" ref="Y112">_xll.BDP($G112&amp;" ISIN","CHG_PCT_3M")/100</f>
        <v>-3.0090623768980803E-2</v>
      </c>
      <c r="Z112" s="12" cm="1">
        <f t="array" ref="Z112">_xll.BDP($G112&amp;" ISIN","CHG_PCT_6M")/100</f>
        <v>-4.4189055497684614E-2</v>
      </c>
      <c r="AA112" s="12" cm="1">
        <f t="array" ref="AA112">_xll.BDP($G112&amp;" ISIN","CHG_PCT_YTD")/100</f>
        <v>-2.8382485654225457E-2</v>
      </c>
      <c r="AB112" s="12" t="e">
        <f t="shared" si="24"/>
        <v>#VALUE!</v>
      </c>
      <c r="AC112" s="13">
        <f t="shared" ca="1" si="15"/>
        <v>21653.666666666661</v>
      </c>
      <c r="AD112" s="4" t="str">
        <f>_xll.BDP(AI112,"DS199")</f>
        <v>Basic Materials</v>
      </c>
      <c r="AE112" s="9">
        <f>_xll.BDP(AI112,"px_ask")</f>
        <v>94.007000000000005</v>
      </c>
      <c r="AF112" s="13">
        <f>IF(F112="USD",O112,(((_xll.BDP(F112&amp;"USD CURNCY","PX_LAST")))*O112))</f>
        <v>200000</v>
      </c>
      <c r="AG112" s="10">
        <f t="shared" si="16"/>
        <v>194830</v>
      </c>
      <c r="AH112" s="10">
        <f t="shared" si="17"/>
        <v>186692</v>
      </c>
      <c r="AI112" s="4" t="str">
        <f t="shared" si="18"/>
        <v>US80386WAB19 ISIN</v>
      </c>
      <c r="AJ112" s="4" t="e" cm="1">
        <f t="array" ref="AJ112">VLOOKUP(IF(NOT(_xll.BDP($G112&amp;" CORP",#REF!)="#N/A N/A"),(_xll.BDP($G112&amp;" CORP",#REF!)),"-"), '[1]Country Codes'!$A$2:$B$253,2,0)</f>
        <v>#REF!</v>
      </c>
      <c r="AK112" s="4" t="str" cm="1">
        <f t="array" ref="AK112">IF(OR(_xll.BDP($AI112,"EX028")= "#N/A N/A", _xll.BDP($AI112,"EX028")="#N/A FIELD NOT APPLICABLE"), " ", _xll.BDP($AI112,"EX028"))</f>
        <v>FixedIncome</v>
      </c>
      <c r="AL112" s="14" t="str">
        <f>(IF(_xll.BDP($AI112&amp;" ISIN","DZ282")="Y","Single line Bonds Cocos","Single line Bonds ex Cocos"))</f>
        <v>Single line Bonds ex Cocos</v>
      </c>
      <c r="AM112" s="7">
        <f>(IF(_xll.BDP($G112&amp;" ISIN","SP153")="#n/a n/a"," ",_xll.BDP($G112&amp;" ISIN","SP153")))</f>
        <v>527.65362848080815</v>
      </c>
      <c r="AN112" s="15">
        <f t="shared" ca="1" si="19"/>
        <v>45777</v>
      </c>
      <c r="AO112" s="10">
        <f>(((_xll.BDP(AI112,"DS032"))/360)*I112)*O112</f>
        <v>1191.6666666666665</v>
      </c>
      <c r="AP112" s="10">
        <f>IF(F112="USD",AO112,(((_xll.BDP(F112&amp;"USD CURNCY","PX_LAST")))*AO112))</f>
        <v>1191.6666666666665</v>
      </c>
      <c r="AQ112" s="12">
        <f t="shared" si="27"/>
        <v>0.39020491519556938</v>
      </c>
      <c r="AR112" s="10">
        <f t="shared" si="20"/>
        <v>186692</v>
      </c>
      <c r="AS112" s="9">
        <f>IF((TEXT(_xll.BDP(AI112,"MATURITY"),"DD/MM/YYYY")="#N/A Field Not Applicable"),"Perp",_xll.BDP(AI112,"DS252"))</f>
        <v>3.4140999315537304</v>
      </c>
      <c r="AT112" s="14" t="str">
        <f>(IF(_xll.BDP($AI112&amp;" ISIN","DT247")="Y","Yes","No"))</f>
        <v>No</v>
      </c>
      <c r="AU112" s="14" t="str">
        <f>PROPER(IF(OR(_xll.BDP($AI112,"CPN_TYP")="#n/a N/A",_xll.BDP($AI112,"CPN_TYP")= "#N/A FIELD NOT APPLICABLE"), " ", _xll.BDP($AI112,"CPN_TYP")))</f>
        <v>Fixed</v>
      </c>
      <c r="BG112" s="14" t="str">
        <f t="shared" si="21"/>
        <v>US80386WAB19</v>
      </c>
      <c r="BH112" s="18">
        <v>44952</v>
      </c>
    </row>
    <row r="113" spans="1:60" s="20" customFormat="1" ht="14.45" hidden="1" customHeight="1" x14ac:dyDescent="0.25">
      <c r="A113" s="47" t="s">
        <v>125</v>
      </c>
      <c r="B113" s="47" t="s">
        <v>800</v>
      </c>
      <c r="C113" s="47" t="s">
        <v>812</v>
      </c>
      <c r="D113" s="47" t="s">
        <v>292</v>
      </c>
      <c r="E113" s="4" t="str">
        <f>_xll.BDP(AI113,"ds520")</f>
        <v>Africa Finance Corp</v>
      </c>
      <c r="F113" s="4" t="str">
        <f>_xll.BDP(AI113,"crncy")</f>
        <v>USD</v>
      </c>
      <c r="G113" s="5" t="s">
        <v>813</v>
      </c>
      <c r="H113" s="4" t="str">
        <f>IF(_xll.BDP(AI113,"RTG_MOODY")="#N/A N/A","N/A",_xll.BDP(AI113,"RTG_MOODY"))&amp;","&amp;IF(_xll.BDP(AI113,"RTG_FITCH")="#N/A N/A","N/A",_xll.BDP(AI113,"RTG_FITCH"))&amp;","&amp;IF(_xll.BDP(AI113,"RTG_SP")="#N/A N/A","N/A",_xll.BDP(AI113,"RTG_SP"))</f>
        <v>A3,N/A,N/A</v>
      </c>
      <c r="I113" s="6">
        <f>_xll.BDP(AI113,"cpn")/100</f>
        <v>5.5500000000000001E-2</v>
      </c>
      <c r="J113" s="6">
        <f ca="1">_xll.BDP($G113&amp;" isin","YAS_BOND_YLD", "YAS_YLD_FLAG=15", "user_local_trade_date",AN113,"Yas_bond_px",$Q113)/100</f>
        <v>5.9212970000000004E-2</v>
      </c>
      <c r="K113" s="4" t="str">
        <f>_xll.BDP(AI113,"PAYMENT_RANK")</f>
        <v>Sr Unsecured</v>
      </c>
      <c r="L113" s="4" t="str">
        <f>IF((TEXT(_xll.BDP(AI113,"MATURITY"),"DD/MM/YYYY")="#N/A Field Not Applicable"),"Perp",TEXT(_xll.BDP(AI113,"MATURITY"),"DD/MM/YYYY"))</f>
        <v>08/10/2029</v>
      </c>
      <c r="M113" s="7">
        <f>(IF(_xll.BDP($AI113&amp;" ISIN","DU003")="#n/a n/a"," ",_xll.BDP($AI113&amp;" ISIN","DU003")))</f>
        <v>3.9764491370191557</v>
      </c>
      <c r="N113" s="4" t="str">
        <f>IF(_xll.BDP(AI113,"CALLABLE")="Y",_xll.BDP(AI113,"NXT_CALL_DT")," ")</f>
        <v xml:space="preserve"> </v>
      </c>
      <c r="O113" s="8">
        <v>200000</v>
      </c>
      <c r="P113" s="5">
        <v>100.2</v>
      </c>
      <c r="Q113" s="9">
        <f>_xll.BDP(AI113,"px_bid")</f>
        <v>98.566000000000003</v>
      </c>
      <c r="R113" s="10">
        <f>IF(F113="USD",AG113,(((_xll.BDP(F113&amp;"USD CURNCY","PX_LAST")))*AG113))</f>
        <v>200400</v>
      </c>
      <c r="S113" s="10">
        <f>IF(F113="USD",AH113,(((_xll.BDP(F113&amp;"USD CURNCY","PX_LAST")))*AH113))+AP113</f>
        <v>197841.16666666666</v>
      </c>
      <c r="T113" s="11">
        <f t="shared" si="13"/>
        <v>-3268.0000000000009</v>
      </c>
      <c r="U113" s="12">
        <f t="shared" si="14"/>
        <v>-1.6307385229540922E-2</v>
      </c>
      <c r="V113" s="12" cm="1">
        <f t="array" ref="V113">IFERROR(_xll.BDP($G113&amp;" ISIN","CHG_PCT_1D")/100,"")</f>
        <v>2.3259812101180535E-4</v>
      </c>
      <c r="W113" s="12" cm="1">
        <f t="array" ref="W113">IFERROR(_xll.BDP($G113&amp;" ISIN","CHG_PCT_5D")/100,"")</f>
        <v>2.2699175128189919E-3</v>
      </c>
      <c r="X113" s="12" cm="1">
        <f t="array" ref="X113">_xll.BDP($G113&amp;" ISIN","CHG_PCT_1M")/100</f>
        <v>-6.708578544599917E-3</v>
      </c>
      <c r="Y113" s="12" cm="1">
        <f t="array" ref="Y113">_xll.BDP($G113&amp;" ISIN","CHG_PCT_3M")/100</f>
        <v>3.3476708326571638E-3</v>
      </c>
      <c r="Z113" s="12" cm="1">
        <f t="array" ref="Z113">_xll.BDP($G113&amp;" ISIN","CHG_PCT_6M")/100</f>
        <v>-1.2776236200666768E-2</v>
      </c>
      <c r="AA113" s="12" cm="1">
        <f t="array" ref="AA113">_xll.BDP($G113&amp;" ISIN","CHG_PCT_YTD")/100</f>
        <v>-3.034060096565643E-3</v>
      </c>
      <c r="AB113" s="12" t="e">
        <f t="shared" si="24"/>
        <v>#VALUE!</v>
      </c>
      <c r="AC113" s="13">
        <f t="shared" ca="1" si="15"/>
        <v>3021.9999999999991</v>
      </c>
      <c r="AD113" s="4" t="str">
        <f>_xll.BDP(AI113,"DS199")</f>
        <v>Government</v>
      </c>
      <c r="AE113" s="9">
        <f>_xll.BDP(AI113,"px_ask")</f>
        <v>99.251000000000005</v>
      </c>
      <c r="AF113" s="13">
        <f>IF(F113="USD",O113,(((_xll.BDP(F113&amp;"USD CURNCY","PX_LAST")))*O113))</f>
        <v>200000</v>
      </c>
      <c r="AG113" s="10">
        <f t="shared" si="16"/>
        <v>200400</v>
      </c>
      <c r="AH113" s="10">
        <f t="shared" si="17"/>
        <v>197132</v>
      </c>
      <c r="AI113" s="4" t="str">
        <f t="shared" si="18"/>
        <v>XS2913968363 ISIN</v>
      </c>
      <c r="AJ113" s="4" t="e" cm="1">
        <f t="array" ref="AJ113">VLOOKUP(IF(NOT(_xll.BDP($G113&amp;" CORP",#REF!)="#N/A N/A"),(_xll.BDP($G113&amp;" CORP",#REF!)),"-"), '[1]Country Codes'!$A$2:$B$253,2,0)</f>
        <v>#REF!</v>
      </c>
      <c r="AK113" s="4" t="str" cm="1">
        <f t="array" ref="AK113">IF(OR(_xll.BDP($AI113,"EX028")= "#N/A N/A", _xll.BDP($AI113,"EX028")="#N/A FIELD NOT APPLICABLE"), " ", _xll.BDP($AI113,"EX028"))</f>
        <v>FixedIncome</v>
      </c>
      <c r="AL113" s="14" t="str">
        <f>(IF(_xll.BDP($AI113&amp;" ISIN","DZ282")="Y","Single line Bonds Cocos","Single line Bonds ex Cocos"))</f>
        <v>Single line Bonds ex Cocos</v>
      </c>
      <c r="AM113" s="7">
        <f>(IF(_xll.BDP($G113&amp;" ISIN","SP153")="#n/a n/a"," ",_xll.BDP($G113&amp;" ISIN","SP153")))</f>
        <v>235.76288408879591</v>
      </c>
      <c r="AN113" s="15">
        <f t="shared" ca="1" si="19"/>
        <v>45777</v>
      </c>
      <c r="AO113" s="10">
        <f>(((_xll.BDP(AI113,"DS032"))/360)*I113)*O113</f>
        <v>709.16666666666663</v>
      </c>
      <c r="AP113" s="10">
        <f>IF(F113="USD",AO113,(((_xll.BDP(F113&amp;"USD CURNCY","PX_LAST")))*AO113))</f>
        <v>709.16666666666663</v>
      </c>
      <c r="AQ113" s="12">
        <f t="shared" si="27"/>
        <v>0.41088508134302526</v>
      </c>
      <c r="AR113" s="10">
        <f t="shared" si="20"/>
        <v>197132</v>
      </c>
      <c r="AS113" s="9">
        <f>IF((TEXT(_xll.BDP(AI113,"MATURITY"),"DD/MM/YYYY")="#N/A Field Not Applicable"),"Perp",_xll.BDP(AI113,"DS252"))</f>
        <v>4.4435318275154003</v>
      </c>
      <c r="AT113" s="14" t="str">
        <f>(IF(_xll.BDP($AI113&amp;" ISIN","DT247")="Y","Yes","No"))</f>
        <v>No</v>
      </c>
      <c r="AU113" s="14" t="str">
        <f>PROPER(IF(OR(_xll.BDP($AI113,"CPN_TYP")="#n/a N/A",_xll.BDP($AI113,"CPN_TYP")= "#N/A FIELD NOT APPLICABLE"), " ", _xll.BDP($AI113,"CPN_TYP")))</f>
        <v>Fixed</v>
      </c>
      <c r="BG113" s="14" t="str">
        <f t="shared" si="21"/>
        <v>XS2913968363</v>
      </c>
      <c r="BH113" s="18">
        <v>45573</v>
      </c>
    </row>
    <row r="114" spans="1:60" s="20" customFormat="1" ht="14.45" hidden="1" customHeight="1" x14ac:dyDescent="0.25">
      <c r="A114" s="47" t="s">
        <v>125</v>
      </c>
      <c r="B114" s="47" t="s">
        <v>800</v>
      </c>
      <c r="C114" s="47" t="s">
        <v>812</v>
      </c>
      <c r="D114" s="47" t="s">
        <v>292</v>
      </c>
      <c r="E114" s="4" t="str">
        <f>_xll.BDP(AI114,"ds520")</f>
        <v>TMS Issuer Sarl</v>
      </c>
      <c r="F114" s="4" t="str">
        <f>_xll.BDP(AI114,"crncy")</f>
        <v>USD</v>
      </c>
      <c r="G114" s="5" t="s">
        <v>814</v>
      </c>
      <c r="H114" s="4" t="str">
        <f>IF(_xll.BDP(AI114,"RTG_MOODY")="#N/A N/A","N/A",_xll.BDP(AI114,"RTG_MOODY"))&amp;","&amp;IF(_xll.BDP(AI114,"RTG_FITCH")="#N/A N/A","N/A",_xll.BDP(AI114,"RTG_FITCH"))&amp;","&amp;IF(_xll.BDP(AI114,"RTG_SP")="#N/A N/A","N/A",_xll.BDP(AI114,"RTG_SP"))</f>
        <v>Aa3,A+,N/A</v>
      </c>
      <c r="I114" s="6">
        <f>_xll.BDP(AI114,"cpn")/100</f>
        <v>5.7800000000000004E-2</v>
      </c>
      <c r="J114" s="6">
        <f ca="1">_xll.BDP($G114&amp;" isin","YAS_BOND_YLD", "YAS_YLD_FLAG=15", "user_local_trade_date",AN114,"Yas_bond_px",$Q114)/100</f>
        <v>5.2589780000000003E-2</v>
      </c>
      <c r="K114" s="4" t="str">
        <f>_xll.BDP(AI114,"PAYMENT_RANK")</f>
        <v>Secured</v>
      </c>
      <c r="L114" s="4" t="str">
        <f>IF((TEXT(_xll.BDP(AI114,"MATURITY"),"DD/MM/YYYY")="#N/A Field Not Applicable"),"Perp",TEXT(_xll.BDP(AI114,"MATURITY"),"DD/MM/YYYY"))</f>
        <v>23/08/2032</v>
      </c>
      <c r="M114" s="7">
        <f>(IF(_xll.BDP($AI114&amp;" ISIN","DU003")="#n/a n/a"," ",_xll.BDP($AI114&amp;" ISIN","DU003")))</f>
        <v>4.5385844213557718</v>
      </c>
      <c r="N114" s="4" t="str">
        <f>IF(_xll.BDP(AI114,"CALLABLE")="Y",_xll.BDP(AI114,"NXT_CALL_DT")," ")</f>
        <v xml:space="preserve"> </v>
      </c>
      <c r="O114" s="8">
        <v>300000</v>
      </c>
      <c r="P114" s="5">
        <v>102.075</v>
      </c>
      <c r="Q114" s="9">
        <f>_xll.BDP(AI114,"px_bid")</f>
        <v>103.119</v>
      </c>
      <c r="R114" s="10">
        <f>IF(F114="USD",AG114,(((_xll.BDP(F114&amp;"USD CURNCY","PX_LAST")))*AG114))</f>
        <v>306225</v>
      </c>
      <c r="S114" s="10">
        <f>IF(F114="USD",AH114,(((_xll.BDP(F114&amp;"USD CURNCY","PX_LAST")))*AH114))+AP114</f>
        <v>312632.33333333331</v>
      </c>
      <c r="T114" s="11">
        <f t="shared" si="13"/>
        <v>3131.9999999999905</v>
      </c>
      <c r="U114" s="12">
        <f t="shared" si="14"/>
        <v>1.0227773695811872E-2</v>
      </c>
      <c r="V114" s="12" cm="1">
        <f t="array" ref="V114">IFERROR(_xll.BDP($G114&amp;" ISIN","CHG_PCT_1D")/100,"")</f>
        <v>-1.0340711448685888E-3</v>
      </c>
      <c r="W114" s="12" cm="1">
        <f t="array" ref="W114">IFERROR(_xll.BDP($G114&amp;" ISIN","CHG_PCT_5D")/100,"")</f>
        <v>3.7615214819811506E-3</v>
      </c>
      <c r="X114" s="12" cm="1">
        <f t="array" ref="X114">_xll.BDP($G114&amp;" ISIN","CHG_PCT_1M")/100</f>
        <v>4.9492858762406186E-3</v>
      </c>
      <c r="Y114" s="12" cm="1">
        <f t="array" ref="Y114">_xll.BDP($G114&amp;" ISIN","CHG_PCT_3M")/100</f>
        <v>1.1284928783716957E-2</v>
      </c>
      <c r="Z114" s="12" cm="1">
        <f t="array" ref="Z114">_xll.BDP($G114&amp;" ISIN","CHG_PCT_6M")/100</f>
        <v>7.4443115548279678E-3</v>
      </c>
      <c r="AA114" s="12" cm="1">
        <f t="array" ref="AA114">_xll.BDP($G114&amp;" ISIN","CHG_PCT_YTD")/100</f>
        <v>1.3855345986043505E-2</v>
      </c>
      <c r="AB114" s="12" t="e">
        <f t="shared" si="24"/>
        <v>#VALUE!</v>
      </c>
      <c r="AC114" s="13">
        <f t="shared" ca="1" si="15"/>
        <v>19364.166666666657</v>
      </c>
      <c r="AD114" s="4" t="str">
        <f>_xll.BDP(AI114,"DS199")</f>
        <v>Energy</v>
      </c>
      <c r="AE114" s="9">
        <f>_xll.BDP(AI114,"px_ask")</f>
        <v>103.422</v>
      </c>
      <c r="AF114" s="13">
        <f>IF(F114="USD",O114,(((_xll.BDP(F114&amp;"USD CURNCY","PX_LAST")))*O114))</f>
        <v>300000</v>
      </c>
      <c r="AG114" s="10">
        <f t="shared" si="16"/>
        <v>306225</v>
      </c>
      <c r="AH114" s="10">
        <f t="shared" si="17"/>
        <v>309357</v>
      </c>
      <c r="AI114" s="4" t="str">
        <f t="shared" si="18"/>
        <v>XS2568343672 ISIN</v>
      </c>
      <c r="AJ114" s="4" t="e" cm="1">
        <f t="array" ref="AJ114">VLOOKUP(IF(NOT(_xll.BDP($G114&amp;" CORP",#REF!)="#N/A N/A"),(_xll.BDP($G114&amp;" CORP",#REF!)),"-"), '[1]Country Codes'!$A$2:$B$253,2,0)</f>
        <v>#REF!</v>
      </c>
      <c r="AK114" s="4" t="str" cm="1">
        <f t="array" ref="AK114">IF(OR(_xll.BDP($AI114,"EX028")= "#N/A N/A", _xll.BDP($AI114,"EX028")="#N/A FIELD NOT APPLICABLE"), " ", _xll.BDP($AI114,"EX028"))</f>
        <v>FixedIncome</v>
      </c>
      <c r="AL114" s="14" t="str">
        <f>(IF(_xll.BDP($AI114&amp;" ISIN","DZ282")="Y","Single line Bonds Cocos","Single line Bonds ex Cocos"))</f>
        <v>Single line Bonds ex Cocos</v>
      </c>
      <c r="AM114" s="7">
        <f>(IF(_xll.BDP($G114&amp;" ISIN","SP153")="#n/a n/a"," ",_xll.BDP($G114&amp;" ISIN","SP153")))</f>
        <v>152.3304188036488</v>
      </c>
      <c r="AN114" s="15">
        <f t="shared" ca="1" si="19"/>
        <v>45777</v>
      </c>
      <c r="AO114" s="10">
        <f>(((_xll.BDP(AI114,"DS032"))/360)*I114)*O114</f>
        <v>3275.3333333333335</v>
      </c>
      <c r="AP114" s="10">
        <f>IF(F114="USD",AO114,(((_xll.BDP(F114&amp;"USD CURNCY","PX_LAST")))*AO114))</f>
        <v>3275.3333333333335</v>
      </c>
      <c r="AQ114" s="12">
        <f t="shared" si="27"/>
        <v>0.64928833506403594</v>
      </c>
      <c r="AR114" s="10">
        <f t="shared" si="20"/>
        <v>309357</v>
      </c>
      <c r="AS114" s="9">
        <f>IF((TEXT(_xll.BDP(AI114,"MATURITY"),"DD/MM/YYYY")="#N/A Field Not Applicable"),"Perp",_xll.BDP(AI114,"DS252"))</f>
        <v>7.3182751540041071</v>
      </c>
      <c r="AT114" s="14" t="str">
        <f>(IF(_xll.BDP($AI114&amp;" ISIN","DT247")="Y","Yes","No"))</f>
        <v>No</v>
      </c>
      <c r="AU114" s="14" t="str">
        <f>PROPER(IF(OR(_xll.BDP($AI114,"CPN_TYP")="#n/a N/A",_xll.BDP($AI114,"CPN_TYP")= "#N/A FIELD NOT APPLICABLE"), " ", _xll.BDP($AI114,"CPN_TYP")))</f>
        <v>Fixed</v>
      </c>
      <c r="BG114" s="14" t="str">
        <f t="shared" si="21"/>
        <v>XS2568343672</v>
      </c>
      <c r="BH114" s="18">
        <v>45440</v>
      </c>
    </row>
    <row r="115" spans="1:60" s="20" customFormat="1" ht="14.45" hidden="1" customHeight="1" x14ac:dyDescent="0.25">
      <c r="A115" s="47" t="s">
        <v>125</v>
      </c>
      <c r="B115" s="47" t="s">
        <v>800</v>
      </c>
      <c r="C115" s="47" t="s">
        <v>812</v>
      </c>
      <c r="D115" s="47" t="s">
        <v>292</v>
      </c>
      <c r="E115" s="4" t="str">
        <f>_xll.BDP(AI115,"ds520")</f>
        <v>BNP Paribas SA</v>
      </c>
      <c r="F115" s="4" t="str">
        <f>_xll.BDP(AI115,"crncy")</f>
        <v>USD</v>
      </c>
      <c r="G115" s="5" t="s">
        <v>907</v>
      </c>
      <c r="H115" s="4" t="str">
        <f>IF(_xll.BDP(AI115,"RTG_MOODY")="#N/A N/A","N/A",_xll.BDP(AI115,"RTG_MOODY"))&amp;","&amp;IF(_xll.BDP(AI115,"RTG_FITCH")="#N/A N/A","N/A",_xll.BDP(AI115,"RTG_FITCH"))&amp;","&amp;IF(_xll.BDP(AI115,"RTG_SP")="#N/A N/A","N/A",_xll.BDP(AI115,"RTG_SP"))</f>
        <v>Baa2,A-,BBB+</v>
      </c>
      <c r="I115" s="6">
        <f>_xll.BDP(AI115,"cpn")/100</f>
        <v>5.9059999999999994E-2</v>
      </c>
      <c r="J115" s="6">
        <f ca="1">_xll.BDP($G115&amp;" isin","YAS_BOND_YLD", "YAS_YLD_FLAG=15", "user_local_trade_date",AN115,"Yas_bond_px",$Q115)/100</f>
        <v>6.1270089999999999E-2</v>
      </c>
      <c r="K115" s="4" t="str">
        <f>_xll.BDP(AI115,"PAYMENT_RANK")</f>
        <v>Subordinated</v>
      </c>
      <c r="L115" s="4" t="str">
        <f>IF((TEXT(_xll.BDP(AI115,"MATURITY"),"DD/MM/YYYY")="#N/A Field Not Applicable"),"Perp",TEXT(_xll.BDP(AI115,"MATURITY"),"DD/MM/YYYY"))</f>
        <v>19/11/2035</v>
      </c>
      <c r="M115" s="7">
        <f>(IF(_xll.BDP($AI115&amp;" ISIN","DU003")="#n/a n/a"," ",_xll.BDP($AI115&amp;" ISIN","DU003")))</f>
        <v>7.2268735657691234</v>
      </c>
      <c r="N115" s="4" t="str">
        <f>IF(_xll.BDP(AI115,"CALLABLE")="Y",_xll.BDP(AI115,"NXT_CALL_DT")," ")</f>
        <v>19/11/2034</v>
      </c>
      <c r="O115" s="8">
        <v>400000</v>
      </c>
      <c r="P115" s="5">
        <v>98.584999999999994</v>
      </c>
      <c r="Q115" s="9">
        <f>_xll.BDP(AI115,"px_bid")</f>
        <v>98.379000000000005</v>
      </c>
      <c r="R115" s="10">
        <f>IF(F115="USD",AG115,(((_xll.BDP(F115&amp;"USD CURNCY","PX_LAST")))*AG115))</f>
        <v>394340</v>
      </c>
      <c r="S115" s="10">
        <f>IF(F115="USD",AH115,(((_xll.BDP(F115&amp;"USD CURNCY","PX_LAST")))*AH115))+AP115</f>
        <v>404081.17777777778</v>
      </c>
      <c r="T115" s="11">
        <f t="shared" si="13"/>
        <v>-823.99999999995543</v>
      </c>
      <c r="U115" s="12">
        <f t="shared" si="14"/>
        <v>-2.0895673784043097E-3</v>
      </c>
      <c r="V115" s="12" cm="1">
        <f t="array" ref="V115">IFERROR(_xll.BDP($G115&amp;" ISIN","CHG_PCT_1D")/100,"")</f>
        <v>-1.5516891367672073E-3</v>
      </c>
      <c r="W115" s="12" cm="1">
        <f t="array" ref="W115">IFERROR(_xll.BDP($G115&amp;" ISIN","CHG_PCT_5D")/100,"")</f>
        <v>2.0574961420328684E-2</v>
      </c>
      <c r="X115" s="12" cm="1">
        <f t="array" ref="X115">_xll.BDP($G115&amp;" ISIN","CHG_PCT_1M")/100</f>
        <v>-2.212756872034614E-3</v>
      </c>
      <c r="Y115" s="12" cm="1">
        <f t="array" ref="Y115">_xll.BDP($G115&amp;" ISIN","CHG_PCT_3M")/100</f>
        <v>-3.8101792732881117E-3</v>
      </c>
      <c r="Z115" s="12" t="e" cm="1">
        <f t="array" ref="Z115">_xll.BDP($G115&amp;" ISIN","CHG_PCT_6M")/100</f>
        <v>#VALUE!</v>
      </c>
      <c r="AA115" s="12" cm="1">
        <f t="array" ref="AA115">_xll.BDP($G115&amp;" ISIN","CHG_PCT_YTD")/100</f>
        <v>1.0220484859547366E-2</v>
      </c>
      <c r="AB115" s="12" t="e">
        <f t="shared" si="24"/>
        <v>#VALUE!</v>
      </c>
      <c r="AC115" s="13">
        <f t="shared" ca="1" si="15"/>
        <v>1407.1555555555997</v>
      </c>
      <c r="AD115" s="4" t="str">
        <f>_xll.BDP(AI115,"DS199")</f>
        <v>Financial</v>
      </c>
      <c r="AE115" s="9">
        <f>_xll.BDP(AI115,"px_ask")</f>
        <v>98.805000000000007</v>
      </c>
      <c r="AF115" s="13">
        <f>IF(F115="USD",O115,(((_xll.BDP(F115&amp;"USD CURNCY","PX_LAST")))*O115))</f>
        <v>400000</v>
      </c>
      <c r="AG115" s="10">
        <f t="shared" si="16"/>
        <v>394340</v>
      </c>
      <c r="AH115" s="10">
        <f t="shared" si="17"/>
        <v>393516</v>
      </c>
      <c r="AI115" s="4" t="str">
        <f t="shared" si="18"/>
        <v>US09660V2D44 ISIN</v>
      </c>
      <c r="AJ115" s="4" t="e" cm="1">
        <f t="array" ref="AJ115">VLOOKUP(IF(NOT(_xll.BDP($G115&amp;" CORP",#REF!)="#N/A N/A"),(_xll.BDP($G115&amp;" CORP",#REF!)),"-"), '[1]Country Codes'!$A$2:$B$253,2,0)</f>
        <v>#REF!</v>
      </c>
      <c r="AK115" s="4" t="str" cm="1">
        <f t="array" ref="AK115">IF(OR(_xll.BDP($AI115,"EX028")= "#N/A N/A", _xll.BDP($AI115,"EX028")="#N/A FIELD NOT APPLICABLE"), " ", _xll.BDP($AI115,"EX028"))</f>
        <v>FixedIncome</v>
      </c>
      <c r="AL115" s="14" t="str">
        <f>(IF(_xll.BDP($AI115&amp;" ISIN","DZ282")="Y","Single line Bonds Cocos","Single line Bonds ex Cocos"))</f>
        <v>Single line Bonds ex Cocos</v>
      </c>
      <c r="AM115" s="7">
        <f>(IF(_xll.BDP($G115&amp;" ISIN","SP153")="#n/a n/a"," ",_xll.BDP($G115&amp;" ISIN","SP153")))</f>
        <v>238.3573180178316</v>
      </c>
      <c r="AN115" s="15">
        <f t="shared" ca="1" si="19"/>
        <v>45777</v>
      </c>
      <c r="AO115" s="10">
        <f>(((_xll.BDP(AI115,"DS032"))/360)*I115)*O115</f>
        <v>10565.177777777777</v>
      </c>
      <c r="AP115" s="10">
        <f>IF(F115="USD",AO115,(((_xll.BDP(F115&amp;"USD CURNCY","PX_LAST")))*AO115))</f>
        <v>10565.177777777777</v>
      </c>
      <c r="AQ115" s="12">
        <f t="shared" si="27"/>
        <v>0.83921324564439825</v>
      </c>
      <c r="AR115" s="10">
        <f t="shared" si="20"/>
        <v>393516</v>
      </c>
      <c r="AS115" s="9">
        <f>IF((TEXT(_xll.BDP(AI115,"MATURITY"),"DD/MM/YYYY")="#N/A Field Not Applicable"),"Perp",_xll.BDP(AI115,"DS252"))</f>
        <v>10.557152635181383</v>
      </c>
      <c r="AT115" s="14" t="str">
        <f>(IF(_xll.BDP($AI115&amp;" ISIN","DT247")="Y","Yes","No"))</f>
        <v>No</v>
      </c>
      <c r="AU115" s="14" t="str">
        <f>PROPER(IF(OR(_xll.BDP($AI115,"CPN_TYP")="#n/a N/A",_xll.BDP($AI115,"CPN_TYP")= "#N/A FIELD NOT APPLICABLE"), " ", _xll.BDP($AI115,"CPN_TYP")))</f>
        <v>Variable</v>
      </c>
      <c r="BG115" s="14" t="str">
        <f t="shared" si="21"/>
        <v>US09660V2D44</v>
      </c>
      <c r="BH115" s="18">
        <v>45743</v>
      </c>
    </row>
    <row r="116" spans="1:60" s="20" customFormat="1" ht="14.45" hidden="1" customHeight="1" x14ac:dyDescent="0.25">
      <c r="A116" s="47" t="s">
        <v>125</v>
      </c>
      <c r="B116" s="47" t="s">
        <v>800</v>
      </c>
      <c r="C116" s="47" t="s">
        <v>812</v>
      </c>
      <c r="D116" s="47" t="s">
        <v>292</v>
      </c>
      <c r="E116" s="4" t="str">
        <f>_xll.BDP(AI116,"ds520")</f>
        <v>HSBC Holdings PLC</v>
      </c>
      <c r="F116" s="4" t="str">
        <f>_xll.BDP(AI116,"crncy")</f>
        <v>USD</v>
      </c>
      <c r="G116" s="5" t="s">
        <v>908</v>
      </c>
      <c r="H116" s="4" t="str">
        <f>IF(_xll.BDP(AI116,"RTG_MOODY")="#N/A N/A","N/A",_xll.BDP(AI116,"RTG_MOODY"))&amp;","&amp;IF(_xll.BDP(AI116,"RTG_FITCH")="#N/A N/A","N/A",_xll.BDP(AI116,"RTG_FITCH"))&amp;","&amp;IF(_xll.BDP(AI116,"RTG_SP")="#N/A N/A","N/A",_xll.BDP(AI116,"RTG_SP"))</f>
        <v>Baa1,A-,BBB</v>
      </c>
      <c r="I116" s="6">
        <f>_xll.BDP(AI116,"cpn")/100</f>
        <v>5.8739999999999994E-2</v>
      </c>
      <c r="J116" s="6">
        <f ca="1">_xll.BDP($G116&amp;" isin","YAS_BOND_YLD", "YAS_YLD_FLAG=15", "user_local_trade_date",AN116,"Yas_bond_px",$Q116)/100</f>
        <v>6.0578560000000004E-2</v>
      </c>
      <c r="K116" s="4" t="str">
        <f>_xll.BDP(AI116,"PAYMENT_RANK")</f>
        <v>Subordinated</v>
      </c>
      <c r="L116" s="4" t="str">
        <f>IF((TEXT(_xll.BDP(AI116,"MATURITY"),"DD/MM/YYYY")="#N/A Field Not Applicable"),"Perp",TEXT(_xll.BDP(AI116,"MATURITY"),"DD/MM/YYYY"))</f>
        <v>18/11/2035</v>
      </c>
      <c r="M116" s="7">
        <f>(IF(_xll.BDP($AI116&amp;" ISIN","DU003")="#n/a n/a"," ",_xll.BDP($AI116&amp;" ISIN","DU003")))</f>
        <v>7.2378054182337879</v>
      </c>
      <c r="N116" s="4" t="str">
        <f>IF(_xll.BDP(AI116,"CALLABLE")="Y",_xll.BDP(AI116,"NXT_CALL_DT")," ")</f>
        <v>18/11/2034</v>
      </c>
      <c r="O116" s="8">
        <v>400000</v>
      </c>
      <c r="P116" s="5">
        <v>99.150999999999996</v>
      </c>
      <c r="Q116" s="9">
        <f>_xll.BDP(AI116,"px_bid")</f>
        <v>98.667000000000002</v>
      </c>
      <c r="R116" s="10">
        <f>IF(F116="USD",AG116,(((_xll.BDP(F116&amp;"USD CURNCY","PX_LAST")))*AG116))</f>
        <v>396604</v>
      </c>
      <c r="S116" s="10">
        <f>IF(F116="USD",AH116,(((_xll.BDP(F116&amp;"USD CURNCY","PX_LAST")))*AH116))+AP116</f>
        <v>405241.2</v>
      </c>
      <c r="T116" s="11">
        <f t="shared" si="13"/>
        <v>-1935.9999999999786</v>
      </c>
      <c r="U116" s="12">
        <f t="shared" si="14"/>
        <v>-4.8814434549323219E-3</v>
      </c>
      <c r="V116" s="12" cm="1">
        <f t="array" ref="V116">IFERROR(_xll.BDP($G116&amp;" ISIN","CHG_PCT_1D")/100,"")</f>
        <v>-1.5598610815568429E-3</v>
      </c>
      <c r="W116" s="12" cm="1">
        <f t="array" ref="W116">IFERROR(_xll.BDP($G116&amp;" ISIN","CHG_PCT_5D")/100,"")</f>
        <v>2.3254883315585739E-2</v>
      </c>
      <c r="X116" s="12" cm="1">
        <f t="array" ref="X116">_xll.BDP($G116&amp;" ISIN","CHG_PCT_1M")/100</f>
        <v>-2.2338094280698062E-4</v>
      </c>
      <c r="Y116" s="12" cm="1">
        <f t="array" ref="Y116">_xll.BDP($G116&amp;" ISIN","CHG_PCT_3M")/100</f>
        <v>5.7910072089786867E-3</v>
      </c>
      <c r="Z116" s="12" t="e" cm="1">
        <f t="array" ref="Z116">_xll.BDP($G116&amp;" ISIN","CHG_PCT_6M")/100</f>
        <v>#VALUE!</v>
      </c>
      <c r="AA116" s="12" cm="1">
        <f t="array" ref="AA116">_xll.BDP($G116&amp;" ISIN","CHG_PCT_YTD")/100</f>
        <v>9.8587907099774545E-3</v>
      </c>
      <c r="AB116" s="12" t="e">
        <f t="shared" si="24"/>
        <v>#VALUE!</v>
      </c>
      <c r="AC116" s="13">
        <f t="shared" ca="1" si="15"/>
        <v>283.06666666668752</v>
      </c>
      <c r="AD116" s="4" t="str">
        <f>_xll.BDP(AI116,"DS199")</f>
        <v>Financial</v>
      </c>
      <c r="AE116" s="9">
        <f>_xll.BDP(AI116,"px_ask")</f>
        <v>99.295000000000002</v>
      </c>
      <c r="AF116" s="13">
        <f>IF(F116="USD",O116,(((_xll.BDP(F116&amp;"USD CURNCY","PX_LAST")))*O116))</f>
        <v>400000</v>
      </c>
      <c r="AG116" s="10">
        <f t="shared" si="16"/>
        <v>396604</v>
      </c>
      <c r="AH116" s="10">
        <f t="shared" si="17"/>
        <v>394668</v>
      </c>
      <c r="AI116" s="4" t="str">
        <f t="shared" si="18"/>
        <v>US404280EL97 ISIN</v>
      </c>
      <c r="AJ116" s="4" t="e" cm="1">
        <f t="array" ref="AJ116">VLOOKUP(IF(NOT(_xll.BDP($G116&amp;" CORP",#REF!)="#N/A N/A"),(_xll.BDP($G116&amp;" CORP",#REF!)),"-"), '[1]Country Codes'!$A$2:$B$253,2,0)</f>
        <v>#REF!</v>
      </c>
      <c r="AK116" s="4" t="str" cm="1">
        <f t="array" ref="AK116">IF(OR(_xll.BDP($AI116,"EX028")= "#N/A N/A", _xll.BDP($AI116,"EX028")="#N/A FIELD NOT APPLICABLE"), " ", _xll.BDP($AI116,"EX028"))</f>
        <v>FixedIncome</v>
      </c>
      <c r="AL116" s="14" t="str">
        <f>(IF(_xll.BDP($AI116&amp;" ISIN","DZ282")="Y","Single line Bonds Cocos","Single line Bonds ex Cocos"))</f>
        <v>Single line Bonds ex Cocos</v>
      </c>
      <c r="AM116" s="7">
        <f>(IF(_xll.BDP($G116&amp;" ISIN","SP153")="#n/a n/a"," ",_xll.BDP($G116&amp;" ISIN","SP153")))</f>
        <v>231.17722763636502</v>
      </c>
      <c r="AN116" s="15">
        <f t="shared" ca="1" si="19"/>
        <v>45777</v>
      </c>
      <c r="AO116" s="10">
        <f>(((_xll.BDP(AI116,"DS032"))/360)*I116)*O116</f>
        <v>10573.199999999999</v>
      </c>
      <c r="AP116" s="10">
        <f>IF(F116="USD",AO116,(((_xll.BDP(F116&amp;"USD CURNCY","PX_LAST")))*AO116))</f>
        <v>10573.199999999999</v>
      </c>
      <c r="AQ116" s="12">
        <f t="shared" si="27"/>
        <v>0.84162242990654212</v>
      </c>
      <c r="AR116" s="10">
        <f t="shared" si="20"/>
        <v>394668</v>
      </c>
      <c r="AS116" s="9">
        <f>IF((TEXT(_xll.BDP(AI116,"MATURITY"),"DD/MM/YYYY")="#N/A Field Not Applicable"),"Perp",_xll.BDP(AI116,"DS252"))</f>
        <v>10.55441478439425</v>
      </c>
      <c r="AT116" s="14" t="str">
        <f>(IF(_xll.BDP($AI116&amp;" ISIN","DT247")="Y","Yes","No"))</f>
        <v>No</v>
      </c>
      <c r="AU116" s="14" t="str">
        <f>PROPER(IF(OR(_xll.BDP($AI116,"CPN_TYP")="#n/a N/A",_xll.BDP($AI116,"CPN_TYP")= "#N/A FIELD NOT APPLICABLE"), " ", _xll.BDP($AI116,"CPN_TYP")))</f>
        <v>Variable</v>
      </c>
      <c r="BG116" s="14" t="str">
        <f t="shared" si="21"/>
        <v>US404280EL97</v>
      </c>
      <c r="BH116" s="18">
        <v>45743</v>
      </c>
    </row>
    <row r="117" spans="1:60" s="20" customFormat="1" ht="14.45" hidden="1" customHeight="1" x14ac:dyDescent="0.25">
      <c r="A117" s="47" t="s">
        <v>125</v>
      </c>
      <c r="B117" s="47" t="s">
        <v>800</v>
      </c>
      <c r="C117" s="47" t="s">
        <v>812</v>
      </c>
      <c r="D117" s="47" t="s">
        <v>292</v>
      </c>
      <c r="E117" s="4" t="str">
        <f>_xll.BDP(AI117,"ds520")</f>
        <v>Finance Department Government of Sharjah</v>
      </c>
      <c r="F117" s="4" t="str">
        <f>_xll.BDP(AI117,"crncy")</f>
        <v>USD</v>
      </c>
      <c r="G117" s="5" t="s">
        <v>400</v>
      </c>
      <c r="H117" s="4" t="str">
        <f>IF(_xll.BDP(AI117,"RTG_MOODY")="#N/A N/A","N/A",_xll.BDP(AI117,"RTG_MOODY"))&amp;","&amp;IF(_xll.BDP(AI117,"RTG_FITCH")="#N/A N/A","N/A",_xll.BDP(AI117,"RTG_FITCH"))&amp;","&amp;IF(_xll.BDP(AI117,"RTG_SP")="#N/A N/A","N/A",_xll.BDP(AI117,"RTG_SP"))</f>
        <v>Ba1,N/A,BBB-</v>
      </c>
      <c r="I117" s="6">
        <f>_xll.BDP(AI117,"cpn")/100</f>
        <v>6.1249999999999999E-2</v>
      </c>
      <c r="J117" s="6">
        <f ca="1">_xll.BDP($G117&amp;" isin","YAS_BOND_YLD", "YAS_YLD_FLAG=15", "user_local_trade_date",AN117,"Yas_bond_px",$Q117)/100</f>
        <v>6.2617560000000003E-2</v>
      </c>
      <c r="K117" s="4" t="str">
        <f>_xll.BDP(AI117,"PAYMENT_RANK")</f>
        <v>Sr Unsecured</v>
      </c>
      <c r="L117" s="4" t="str">
        <f>IF((TEXT(_xll.BDP(AI117,"MATURITY"),"DD/MM/YYYY")="#N/A Field Not Applicable"),"Perp",TEXT(_xll.BDP(AI117,"MATURITY"),"DD/MM/YYYY"))</f>
        <v>06/03/2036</v>
      </c>
      <c r="M117" s="7">
        <f>(IF(_xll.BDP($AI117&amp;" ISIN","DU003")="#n/a n/a"," ",_xll.BDP($AI117&amp;" ISIN","DU003")))</f>
        <v>7.996901321643838</v>
      </c>
      <c r="N117" s="4" t="str">
        <f>IF(_xll.BDP(AI117,"CALLABLE")="Y",_xll.BDP(AI117,"NXT_CALL_DT")," ")</f>
        <v xml:space="preserve"> </v>
      </c>
      <c r="O117" s="8">
        <v>300000</v>
      </c>
      <c r="P117" s="5">
        <v>100.3</v>
      </c>
      <c r="Q117" s="9">
        <f>_xll.BDP(AI117,"px_bid")</f>
        <v>98.924999999999997</v>
      </c>
      <c r="R117" s="10">
        <f>IF(F117="USD",AG117,(((_xll.BDP(F117&amp;"USD CURNCY","PX_LAST")))*AG117))</f>
        <v>300900</v>
      </c>
      <c r="S117" s="10">
        <f>IF(F117="USD",AH117,(((_xll.BDP(F117&amp;"USD CURNCY","PX_LAST")))*AH117))+AP117</f>
        <v>299582.29166666669</v>
      </c>
      <c r="T117" s="11">
        <f t="shared" si="13"/>
        <v>-4125</v>
      </c>
      <c r="U117" s="12">
        <f t="shared" si="14"/>
        <v>-1.3708873379860419E-2</v>
      </c>
      <c r="V117" s="12" cm="1">
        <f t="array" ref="V117">IFERROR(_xll.BDP($G117&amp;" ISIN","CHG_PCT_1D")/100,"")</f>
        <v>5.1401445287698865E-4</v>
      </c>
      <c r="W117" s="12" cm="1">
        <f t="array" ref="W117">IFERROR(_xll.BDP($G117&amp;" ISIN","CHG_PCT_5D")/100,"")</f>
        <v>5.5814990022184374E-3</v>
      </c>
      <c r="X117" s="12" cm="1">
        <f t="array" ref="X117">_xll.BDP($G117&amp;" ISIN","CHG_PCT_1M")/100</f>
        <v>-1.0683462558051492E-2</v>
      </c>
      <c r="Y117" s="12" cm="1">
        <f t="array" ref="Y117">_xll.BDP($G117&amp;" ISIN","CHG_PCT_3M")/100</f>
        <v>7.6842650208600975E-3</v>
      </c>
      <c r="Z117" s="12" cm="1">
        <f t="array" ref="Z117">_xll.BDP($G117&amp;" ISIN","CHG_PCT_6M")/100</f>
        <v>-1.1402678882637155E-2</v>
      </c>
      <c r="AA117" s="12" cm="1">
        <f t="array" ref="AA117">_xll.BDP($G117&amp;" ISIN","CHG_PCT_YTD")/100</f>
        <v>1.6402506450423779E-2</v>
      </c>
      <c r="AB117" s="12" t="e">
        <f t="shared" si="24"/>
        <v>#VALUE!</v>
      </c>
      <c r="AC117" s="13">
        <f t="shared" ca="1" si="15"/>
        <v>13331.25</v>
      </c>
      <c r="AD117" s="4" t="str">
        <f>_xll.BDP(AI117,"DS199")</f>
        <v>Government</v>
      </c>
      <c r="AE117" s="9">
        <f>_xll.BDP(AI117,"px_ask")</f>
        <v>99.576999999999998</v>
      </c>
      <c r="AF117" s="13">
        <f>IF(F117="USD",O117,(((_xll.BDP(F117&amp;"USD CURNCY","PX_LAST")))*O117))</f>
        <v>300000</v>
      </c>
      <c r="AG117" s="10">
        <f t="shared" si="16"/>
        <v>300900</v>
      </c>
      <c r="AH117" s="10">
        <f t="shared" si="17"/>
        <v>296775</v>
      </c>
      <c r="AI117" s="4" t="str">
        <f t="shared" si="18"/>
        <v>XS2775892065 ISIN</v>
      </c>
      <c r="AJ117" s="4" t="e" cm="1">
        <f t="array" ref="AJ117">VLOOKUP(IF(NOT(_xll.BDP($G117&amp;" CORP",#REF!)="#N/A N/A"),(_xll.BDP($G117&amp;" CORP",#REF!)),"-"), '[1]Country Codes'!$A$2:$B$253,2,0)</f>
        <v>#REF!</v>
      </c>
      <c r="AK117" s="4" t="str" cm="1">
        <f t="array" ref="AK117">IF(OR(_xll.BDP($AI117,"EX028")= "#N/A N/A", _xll.BDP($AI117,"EX028")="#N/A FIELD NOT APPLICABLE"), " ", _xll.BDP($AI117,"EX028"))</f>
        <v>FixedIncome</v>
      </c>
      <c r="AL117" s="14" t="str">
        <f>(IF(_xll.BDP($AI117&amp;" ISIN","DZ282")="Y","Single line Bonds Cocos","Single line Bonds ex Cocos"))</f>
        <v>Single line Bonds ex Cocos</v>
      </c>
      <c r="AM117" s="7">
        <f>(IF(_xll.BDP($G117&amp;" ISIN","SP153")="#n/a n/a"," ",_xll.BDP($G117&amp;" ISIN","SP153")))</f>
        <v>247.55223012673409</v>
      </c>
      <c r="AN117" s="15">
        <f t="shared" ca="1" si="19"/>
        <v>45777</v>
      </c>
      <c r="AO117" s="10">
        <f>(((_xll.BDP(AI117,"DS032"))/360)*I117)*O117</f>
        <v>2807.291666666667</v>
      </c>
      <c r="AP117" s="10">
        <f>IF(F117="USD",AO117,(((_xll.BDP(F117&amp;"USD CURNCY","PX_LAST")))*AO117))</f>
        <v>2807.291666666667</v>
      </c>
      <c r="AQ117" s="12">
        <f t="shared" si="27"/>
        <v>0.62218544479058502</v>
      </c>
      <c r="AR117" s="10">
        <f t="shared" si="20"/>
        <v>296775</v>
      </c>
      <c r="AS117" s="9">
        <f>IF((TEXT(_xll.BDP(AI117,"MATURITY"),"DD/MM/YYYY")="#N/A Field Not Applicable"),"Perp",_xll.BDP(AI117,"DS252"))</f>
        <v>10.85284052019165</v>
      </c>
      <c r="AT117" s="14" t="str">
        <f>(IF(_xll.BDP($AI117&amp;" ISIN","DT247")="Y","Yes","No"))</f>
        <v>No</v>
      </c>
      <c r="AU117" s="14" t="str">
        <f>PROPER(IF(OR(_xll.BDP($AI117,"CPN_TYP")="#n/a N/A",_xll.BDP($AI117,"CPN_TYP")= "#N/A FIELD NOT APPLICABLE"), " ", _xll.BDP($AI117,"CPN_TYP")))</f>
        <v>Fixed</v>
      </c>
      <c r="BG117" s="14" t="str">
        <f t="shared" si="21"/>
        <v>XS2775892065</v>
      </c>
      <c r="BH117" s="18">
        <v>45435</v>
      </c>
    </row>
    <row r="118" spans="1:60" s="20" customFormat="1" ht="14.45" hidden="1" customHeight="1" x14ac:dyDescent="0.25">
      <c r="A118" s="47" t="s">
        <v>125</v>
      </c>
      <c r="B118" s="47" t="s">
        <v>800</v>
      </c>
      <c r="C118" s="47" t="s">
        <v>812</v>
      </c>
      <c r="D118" s="47" t="s">
        <v>292</v>
      </c>
      <c r="E118" s="4" t="str">
        <f>_xll.BDP(AI118,"ds520")</f>
        <v>Oman Government International Bond</v>
      </c>
      <c r="F118" s="4" t="str">
        <f>_xll.BDP(AI118,"crncy")</f>
        <v>USD</v>
      </c>
      <c r="G118" s="5" t="s">
        <v>402</v>
      </c>
      <c r="H118" s="4" t="str">
        <f>IF(_xll.BDP(AI118,"RTG_MOODY")="#N/A N/A","N/A",_xll.BDP(AI118,"RTG_MOODY"))&amp;","&amp;IF(_xll.BDP(AI118,"RTG_FITCH")="#N/A N/A","N/A",_xll.BDP(AI118,"RTG_FITCH"))&amp;","&amp;IF(_xll.BDP(AI118,"RTG_SP")="#N/A N/A","N/A",_xll.BDP(AI118,"RTG_SP"))</f>
        <v>Ba1,BB+,BBB-</v>
      </c>
      <c r="I118" s="6">
        <f>_xll.BDP(AI118,"cpn")/100</f>
        <v>6.5000000000000002E-2</v>
      </c>
      <c r="J118" s="6">
        <f ca="1">_xll.BDP($G118&amp;" isin","YAS_BOND_YLD", "YAS_YLD_FLAG=15", "user_local_trade_date",AN118,"Yas_bond_px",$Q118)/100</f>
        <v>6.5683430000000001E-2</v>
      </c>
      <c r="K118" s="4" t="str">
        <f>_xll.BDP(AI118,"PAYMENT_RANK")</f>
        <v>Sr Unsecured</v>
      </c>
      <c r="L118" s="4" t="str">
        <f>IF((TEXT(_xll.BDP(AI118,"MATURITY"),"DD/MM/YYYY")="#N/A Field Not Applicable"),"Perp",TEXT(_xll.BDP(AI118,"MATURITY"),"DD/MM/YYYY"))</f>
        <v>08/03/2047</v>
      </c>
      <c r="M118" s="7">
        <f>(IF(_xll.BDP($AI118&amp;" ISIN","DU003")="#n/a n/a"," ",_xll.BDP($AI118&amp;" ISIN","DU003")))</f>
        <v>11.830091289775266</v>
      </c>
      <c r="N118" s="4" t="str">
        <f>IF(_xll.BDP(AI118,"CALLABLE")="Y",_xll.BDP(AI118,"NXT_CALL_DT")," ")</f>
        <v xml:space="preserve"> </v>
      </c>
      <c r="O118" s="8">
        <v>300000</v>
      </c>
      <c r="P118" s="5">
        <v>99.7</v>
      </c>
      <c r="Q118" s="9">
        <f>_xll.BDP(AI118,"px_bid")</f>
        <v>99.201999999999998</v>
      </c>
      <c r="R118" s="10">
        <f>IF(F118="USD",AG118,(((_xll.BDP(F118&amp;"USD CURNCY","PX_LAST")))*AG118))</f>
        <v>299100</v>
      </c>
      <c r="S118" s="10">
        <f>IF(F118="USD",AH118,(((_xll.BDP(F118&amp;"USD CURNCY","PX_LAST")))*AH118))+AP118</f>
        <v>300476.83333333331</v>
      </c>
      <c r="T118" s="11">
        <f t="shared" si="13"/>
        <v>-1494.0000000000141</v>
      </c>
      <c r="U118" s="12">
        <f t="shared" si="14"/>
        <v>-4.9949849548646405E-3</v>
      </c>
      <c r="V118" s="12" cm="1">
        <f t="array" ref="V118">IFERROR(_xll.BDP($G118&amp;" ISIN","CHG_PCT_1D")/100,"")</f>
        <v>-1.923597126626865E-3</v>
      </c>
      <c r="W118" s="12" cm="1">
        <f t="array" ref="W118">IFERROR(_xll.BDP($G118&amp;" ISIN","CHG_PCT_5D")/100,"")</f>
        <v>2.7327757783254702E-2</v>
      </c>
      <c r="X118" s="12" cm="1">
        <f t="array" ref="X118">_xll.BDP($G118&amp;" ISIN","CHG_PCT_1M")/100</f>
        <v>-1.6933597797448199E-2</v>
      </c>
      <c r="Y118" s="12" cm="1">
        <f t="array" ref="Y118">_xll.BDP($G118&amp;" ISIN","CHG_PCT_3M")/100</f>
        <v>3.879640453061297E-3</v>
      </c>
      <c r="Z118" s="12" cm="1">
        <f t="array" ref="Z118">_xll.BDP($G118&amp;" ISIN","CHG_PCT_6M")/100</f>
        <v>-1.1176511459398342E-2</v>
      </c>
      <c r="AA118" s="12" cm="1">
        <f t="array" ref="AA118">_xll.BDP($G118&amp;" ISIN","CHG_PCT_YTD")/100</f>
        <v>6.4862243506197872E-3</v>
      </c>
      <c r="AB118" s="12" t="e">
        <f t="shared" si="24"/>
        <v>#VALUE!</v>
      </c>
      <c r="AC118" s="13">
        <f t="shared" ca="1" si="15"/>
        <v>16110.166666666653</v>
      </c>
      <c r="AD118" s="4" t="str">
        <f>_xll.BDP(AI118,"DS199")</f>
        <v>Government</v>
      </c>
      <c r="AE118" s="9">
        <f>_xll.BDP(AI118,"px_ask")</f>
        <v>100.041</v>
      </c>
      <c r="AF118" s="13">
        <f>IF(F118="USD",O118,(((_xll.BDP(F118&amp;"USD CURNCY","PX_LAST")))*O118))</f>
        <v>300000</v>
      </c>
      <c r="AG118" s="10">
        <f t="shared" si="16"/>
        <v>299100</v>
      </c>
      <c r="AH118" s="10">
        <f t="shared" si="17"/>
        <v>297606</v>
      </c>
      <c r="AI118" s="4" t="str">
        <f t="shared" si="18"/>
        <v>XS1575968026 ISIN</v>
      </c>
      <c r="AJ118" s="4" t="e" cm="1">
        <f t="array" ref="AJ118">VLOOKUP(IF(NOT(_xll.BDP($G118&amp;" CORP",#REF!)="#N/A N/A"),(_xll.BDP($G118&amp;" CORP",#REF!)),"-"), '[1]Country Codes'!$A$2:$B$253,2,0)</f>
        <v>#REF!</v>
      </c>
      <c r="AK118" s="4" t="str" cm="1">
        <f t="array" ref="AK118">IF(OR(_xll.BDP($AI118,"EX028")= "#N/A N/A", _xll.BDP($AI118,"EX028")="#N/A FIELD NOT APPLICABLE"), " ", _xll.BDP($AI118,"EX028"))</f>
        <v>FixedIncome</v>
      </c>
      <c r="AL118" s="14" t="str">
        <f>(IF(_xll.BDP($AI118&amp;" ISIN","DZ282")="Y","Single line Bonds Cocos","Single line Bonds ex Cocos"))</f>
        <v>Single line Bonds ex Cocos</v>
      </c>
      <c r="AM118" s="7">
        <f>(IF(_xll.BDP($G118&amp;" ISIN","SP153")="#n/a n/a"," ",_xll.BDP($G118&amp;" ISIN","SP153")))</f>
        <v>262.634629182548</v>
      </c>
      <c r="AN118" s="15">
        <f t="shared" ca="1" si="19"/>
        <v>45777</v>
      </c>
      <c r="AO118" s="10">
        <f>(((_xll.BDP(AI118,"DS032"))/360)*I118)*O118</f>
        <v>2870.8333333333335</v>
      </c>
      <c r="AP118" s="10">
        <f>IF(F118="USD",AO118,(((_xll.BDP(F118&amp;"USD CURNCY","PX_LAST")))*AO118))</f>
        <v>2870.8333333333335</v>
      </c>
      <c r="AQ118" s="12">
        <f t="shared" si="27"/>
        <v>0.62404326756663198</v>
      </c>
      <c r="AR118" s="10">
        <f t="shared" si="20"/>
        <v>297606</v>
      </c>
      <c r="AS118" s="9">
        <f>IF((TEXT(_xll.BDP(AI118,"MATURITY"),"DD/MM/YYYY")="#N/A Field Not Applicable"),"Perp",_xll.BDP(AI118,"DS252"))</f>
        <v>21.856262833675565</v>
      </c>
      <c r="AT118" s="14" t="str">
        <f>(IF(_xll.BDP($AI118&amp;" ISIN","DT247")="Y","Yes","No"))</f>
        <v>No</v>
      </c>
      <c r="AU118" s="14" t="str">
        <f>PROPER(IF(OR(_xll.BDP($AI118,"CPN_TYP")="#n/a N/A",_xll.BDP($AI118,"CPN_TYP")= "#N/A FIELD NOT APPLICABLE"), " ", _xll.BDP($AI118,"CPN_TYP")))</f>
        <v>Fixed</v>
      </c>
      <c r="BG118" s="14" t="str">
        <f t="shared" si="21"/>
        <v>XS1575968026</v>
      </c>
      <c r="BH118" s="18">
        <v>45452</v>
      </c>
    </row>
    <row r="119" spans="1:60" s="20" customFormat="1" ht="14.45" hidden="1" customHeight="1" x14ac:dyDescent="0.25">
      <c r="A119" s="47" t="s">
        <v>125</v>
      </c>
      <c r="B119" s="47" t="s">
        <v>800</v>
      </c>
      <c r="C119" s="47" t="s">
        <v>812</v>
      </c>
      <c r="D119" s="47" t="s">
        <v>292</v>
      </c>
      <c r="E119" s="4" t="str">
        <f>_xll.BDP(AI119,"ds520")</f>
        <v>Freeport Indonesia PT</v>
      </c>
      <c r="F119" s="4" t="str">
        <f>_xll.BDP(AI119,"crncy")</f>
        <v>USD</v>
      </c>
      <c r="G119" s="5" t="s">
        <v>746</v>
      </c>
      <c r="H119" s="4" t="str">
        <f>IF(_xll.BDP(AI119,"RTG_MOODY")="#N/A N/A","N/A",_xll.BDP(AI119,"RTG_MOODY"))&amp;","&amp;IF(_xll.BDP(AI119,"RTG_FITCH")="#N/A N/A","N/A",_xll.BDP(AI119,"RTG_FITCH"))&amp;","&amp;IF(_xll.BDP(AI119,"RTG_SP")="#N/A N/A","N/A",_xll.BDP(AI119,"RTG_SP"))</f>
        <v>Baa3,BBB,N/A</v>
      </c>
      <c r="I119" s="6">
        <f>_xll.BDP(AI119,"cpn")/100</f>
        <v>6.2E-2</v>
      </c>
      <c r="J119" s="6">
        <f ca="1">_xll.BDP($G119&amp;" isin","YAS_BOND_YLD", "YAS_YLD_FLAG=15", "user_local_trade_date",AN119,"Yas_bond_px",$Q119)/100</f>
        <v>6.4950729999999998E-2</v>
      </c>
      <c r="K119" s="4" t="str">
        <f>_xll.BDP(AI119,"PAYMENT_RANK")</f>
        <v>Sr Unsecured</v>
      </c>
      <c r="L119" s="4" t="str">
        <f>IF((TEXT(_xll.BDP(AI119,"MATURITY"),"DD/MM/YYYY")="#N/A Field Not Applicable"),"Perp",TEXT(_xll.BDP(AI119,"MATURITY"),"DD/MM/YYYY"))</f>
        <v>14/04/2052</v>
      </c>
      <c r="M119" s="7">
        <f>(IF(_xll.BDP($AI119&amp;" ISIN","DU003")="#n/a n/a"," ",_xll.BDP($AI119&amp;" ISIN","DU003")))</f>
        <v>13.184626938325392</v>
      </c>
      <c r="N119" s="4" t="str">
        <f>IF(_xll.BDP(AI119,"CALLABLE")="Y",_xll.BDP(AI119,"NXT_CALL_DT")," ")</f>
        <v>14/10/2051</v>
      </c>
      <c r="O119" s="8">
        <v>300000</v>
      </c>
      <c r="P119" s="5">
        <v>99.3</v>
      </c>
      <c r="Q119" s="9">
        <f>_xll.BDP(AI119,"px_bid")</f>
        <v>96.263999999999996</v>
      </c>
      <c r="R119" s="10">
        <f>IF(F119="USD",AG119,(((_xll.BDP(F119&amp;"USD CURNCY","PX_LAST")))*AG119))</f>
        <v>297900</v>
      </c>
      <c r="S119" s="10">
        <f>IF(F119="USD",AH119,(((_xll.BDP(F119&amp;"USD CURNCY","PX_LAST")))*AH119))+AP119</f>
        <v>289618.66666666669</v>
      </c>
      <c r="T119" s="11">
        <f t="shared" ref="T119:T180" si="28">U119*R119</f>
        <v>-9108.0000000000036</v>
      </c>
      <c r="U119" s="12">
        <f t="shared" ref="U119:U180" si="29">(Q119-P119)/P119</f>
        <v>-3.0574018126888231E-2</v>
      </c>
      <c r="V119" s="12" cm="1">
        <f t="array" ref="V119">IFERROR(_xll.BDP($G119&amp;" ISIN","CHG_PCT_1D")/100,"")</f>
        <v>-2.725050587841284E-3</v>
      </c>
      <c r="W119" s="12" cm="1">
        <f t="array" ref="W119">IFERROR(_xll.BDP($G119&amp;" ISIN","CHG_PCT_5D")/100,"")</f>
        <v>4.1949562251347564E-2</v>
      </c>
      <c r="X119" s="12" cm="1">
        <f t="array" ref="X119">_xll.BDP($G119&amp;" ISIN","CHG_PCT_1M")/100</f>
        <v>-9.8418707780251226E-3</v>
      </c>
      <c r="Y119" s="12" cm="1">
        <f t="array" ref="Y119">_xll.BDP($G119&amp;" ISIN","CHG_PCT_3M")/100</f>
        <v>-1.887860161570392E-2</v>
      </c>
      <c r="Z119" s="12" cm="1">
        <f t="array" ref="Z119">_xll.BDP($G119&amp;" ISIN","CHG_PCT_6M")/100</f>
        <v>-4.8658207640647468E-2</v>
      </c>
      <c r="AA119" s="12" cm="1">
        <f t="array" ref="AA119">_xll.BDP($G119&amp;" ISIN","CHG_PCT_YTD")/100</f>
        <v>-2.2573016445642247E-2</v>
      </c>
      <c r="AB119" s="12" t="e">
        <f t="shared" si="24"/>
        <v>#VALUE!</v>
      </c>
      <c r="AC119" s="13">
        <f t="shared" ref="AC119:AC180" ca="1" si="30">((AF119*I119)* ((TODAY()-BH119)/360))+(Q119-P119)%*AF119</f>
        <v>7683.6666666666642</v>
      </c>
      <c r="AD119" s="4" t="str">
        <f>_xll.BDP(AI119,"DS199")</f>
        <v>Basic Materials</v>
      </c>
      <c r="AE119" s="9">
        <f>_xll.BDP(AI119,"px_ask")</f>
        <v>97.462999999999994</v>
      </c>
      <c r="AF119" s="13">
        <f>IF(F119="USD",O119,(((_xll.BDP(F119&amp;"USD CURNCY","PX_LAST")))*O119))</f>
        <v>300000</v>
      </c>
      <c r="AG119" s="10">
        <f t="shared" ref="AG119:AG180" si="31">O119*P119/100</f>
        <v>297900</v>
      </c>
      <c r="AH119" s="10">
        <f t="shared" ref="AH119:AH180" si="32">Q119*O119/100</f>
        <v>288792</v>
      </c>
      <c r="AI119" s="4" t="str">
        <f t="shared" ref="AI119:AI180" si="33">G119&amp; " ISIN"</f>
        <v>USY7141BAC73 ISIN</v>
      </c>
      <c r="AJ119" s="4" t="e" cm="1">
        <f t="array" ref="AJ119">VLOOKUP(IF(NOT(_xll.BDP($G119&amp;" CORP",#REF!)="#N/A N/A"),(_xll.BDP($G119&amp;" CORP",#REF!)),"-"), '[1]Country Codes'!$A$2:$B$253,2,0)</f>
        <v>#REF!</v>
      </c>
      <c r="AK119" s="4" t="str" cm="1">
        <f t="array" ref="AK119">IF(OR(_xll.BDP($AI119,"EX028")= "#N/A N/A", _xll.BDP($AI119,"EX028")="#N/A FIELD NOT APPLICABLE"), " ", _xll.BDP($AI119,"EX028"))</f>
        <v>FixedIncome</v>
      </c>
      <c r="AL119" s="14" t="str">
        <f>(IF(_xll.BDP($AI119&amp;" ISIN","DZ282")="Y","Single line Bonds Cocos","Single line Bonds ex Cocos"))</f>
        <v>Single line Bonds ex Cocos</v>
      </c>
      <c r="AM119" s="7">
        <f>(IF(_xll.BDP($G119&amp;" ISIN","SP153")="#n/a n/a"," ",_xll.BDP($G119&amp;" ISIN","SP153")))</f>
        <v>259.16591889129279</v>
      </c>
      <c r="AN119" s="15">
        <f t="shared" ref="AN119:AN180" ca="1" si="34">TODAY()</f>
        <v>45777</v>
      </c>
      <c r="AO119" s="10">
        <f>(((_xll.BDP(AI119,"DS032"))/360)*I119)*O119</f>
        <v>826.66666666666674</v>
      </c>
      <c r="AP119" s="10">
        <f>IF(F119="USD",AO119,(((_xll.BDP(F119&amp;"USD CURNCY","PX_LAST")))*AO119))</f>
        <v>826.66666666666674</v>
      </c>
      <c r="AQ119" s="12">
        <f t="shared" si="27"/>
        <v>0.60149255797853929</v>
      </c>
      <c r="AR119" s="10">
        <f t="shared" ref="AR119:AR180" si="35">S119-AP119</f>
        <v>288792</v>
      </c>
      <c r="AS119" s="9">
        <f>IF((TEXT(_xll.BDP(AI119,"MATURITY"),"DD/MM/YYYY")="#N/A Field Not Applicable"),"Perp",_xll.BDP(AI119,"DS252"))</f>
        <v>26.9596167008898</v>
      </c>
      <c r="AT119" s="14" t="str">
        <f>(IF(_xll.BDP($AI119&amp;" ISIN","DT247")="Y","Yes","No"))</f>
        <v>No</v>
      </c>
      <c r="AU119" s="14" t="str">
        <f>PROPER(IF(OR(_xll.BDP($AI119,"CPN_TYP")="#n/a N/A",_xll.BDP($AI119,"CPN_TYP")= "#N/A FIELD NOT APPLICABLE"), " ", _xll.BDP($AI119,"CPN_TYP")))</f>
        <v>Fixed</v>
      </c>
      <c r="BG119" s="14" t="str">
        <f t="shared" ref="BG119:BG180" si="36">G119</f>
        <v>USY7141BAC73</v>
      </c>
      <c r="BH119" s="18">
        <v>45452</v>
      </c>
    </row>
    <row r="120" spans="1:60" s="20" customFormat="1" ht="14.45" hidden="1" customHeight="1" x14ac:dyDescent="0.25">
      <c r="A120" s="47" t="s">
        <v>125</v>
      </c>
      <c r="B120" s="47" t="s">
        <v>800</v>
      </c>
      <c r="C120" s="47" t="s">
        <v>812</v>
      </c>
      <c r="D120" s="47" t="s">
        <v>292</v>
      </c>
      <c r="E120" s="4" t="str">
        <f>_xll.BDP(AI120,"ds520")</f>
        <v>Commerzbank AG</v>
      </c>
      <c r="F120" s="4" t="str">
        <f>_xll.BDP(AI120,"crncy")</f>
        <v>GBP</v>
      </c>
      <c r="G120" s="5" t="s">
        <v>391</v>
      </c>
      <c r="H120" s="4" t="str">
        <f>IF(_xll.BDP(AI120,"RTG_MOODY")="#N/A N/A","N/A",_xll.BDP(AI120,"RTG_MOODY"))&amp;","&amp;IF(_xll.BDP(AI120,"RTG_FITCH")="#N/A N/A","N/A",_xll.BDP(AI120,"RTG_FITCH"))&amp;","&amp;IF(_xll.BDP(AI120,"RTG_SP")="#N/A N/A","N/A",_xll.BDP(AI120,"RTG_SP"))</f>
        <v>Baa3,N/A,BBB-</v>
      </c>
      <c r="I120" s="6">
        <f>_xll.BDP(AI120,"cpn")/100</f>
        <v>8.6249999999999993E-2</v>
      </c>
      <c r="J120" s="6">
        <f ca="1">_xll.BDP($G120&amp;" isin","YAS_BOND_YLD", "YAS_YLD_FLAG=15", "user_local_trade_date",AN120,"Yas_bond_px",$Q120)/100</f>
        <v>5.5521019999999997E-2</v>
      </c>
      <c r="K120" s="4" t="str">
        <f>_xll.BDP(AI120,"PAYMENT_RANK")</f>
        <v>Subordinated</v>
      </c>
      <c r="L120" s="4" t="str">
        <f>IF((TEXT(_xll.BDP(AI120,"MATURITY"),"DD/MM/YYYY")="#N/A Field Not Applicable"),"Perp",TEXT(_xll.BDP(AI120,"MATURITY"),"DD/MM/YYYY"))</f>
        <v>28/02/2033</v>
      </c>
      <c r="M120" s="7">
        <f>(IF(_xll.BDP($AI120&amp;" ISIN","DU003")="#n/a n/a"," ",_xll.BDP($AI120&amp;" ISIN","DU003")))</f>
        <v>2.6069340776676131</v>
      </c>
      <c r="N120" s="4" t="str">
        <f>IF(_xll.BDP(AI120,"CALLABLE")="Y",_xll.BDP(AI120,"NXT_CALL_DT")," ")</f>
        <v>28/11/2027</v>
      </c>
      <c r="O120" s="8">
        <v>200000</v>
      </c>
      <c r="P120" s="5">
        <v>104.2</v>
      </c>
      <c r="Q120" s="9">
        <f>_xll.BDP(AI120,"px_bid")</f>
        <v>107.006</v>
      </c>
      <c r="R120" s="10">
        <f>IF(F120="USD",AG120,(((_xll.BDP(F120&amp;"USD CURNCY","PX_LAST")))*AG120))</f>
        <v>279464.39999999997</v>
      </c>
      <c r="S120" s="10">
        <f>IF(F120="USD",AH120,(((_xll.BDP(F120&amp;"USD CURNCY","PX_LAST")))*AH120))+AP120</f>
        <v>290973.97950000002</v>
      </c>
      <c r="T120" s="11">
        <f t="shared" si="28"/>
        <v>7525.6919999999918</v>
      </c>
      <c r="U120" s="12">
        <f t="shared" si="29"/>
        <v>2.6928982725527805E-2</v>
      </c>
      <c r="V120" s="12" cm="1">
        <f t="array" ref="V120">IFERROR(_xll.BDP($G120&amp;" ISIN","CHG_PCT_1D")/100,"")</f>
        <v>7.94058573497069E-4</v>
      </c>
      <c r="W120" s="12" cm="1">
        <f t="array" ref="W120">IFERROR(_xll.BDP($G120&amp;" ISIN","CHG_PCT_5D")/100,"")</f>
        <v>1.8235376630662851E-3</v>
      </c>
      <c r="X120" s="12" cm="1">
        <f t="array" ref="X120">_xll.BDP($G120&amp;" ISIN","CHG_PCT_1M")/100</f>
        <v>7.0057447106616809E-4</v>
      </c>
      <c r="Y120" s="12" cm="1">
        <f t="array" ref="Y120">_xll.BDP($G120&amp;" ISIN","CHG_PCT_3M")/100</f>
        <v>-2.5232539734266982E-3</v>
      </c>
      <c r="Z120" s="12" cm="1">
        <f t="array" ref="Z120">_xll.BDP($G120&amp;" ISIN","CHG_PCT_6M")/100</f>
        <v>-5.9662438644187384E-3</v>
      </c>
      <c r="AA120" s="12" cm="1">
        <f t="array" ref="AA120">_xll.BDP($G120&amp;" ISIN","CHG_PCT_YTD")/100</f>
        <v>-2.040074895900365E-3</v>
      </c>
      <c r="AB120" s="12" t="e">
        <f t="shared" si="24"/>
        <v>#VALUE!</v>
      </c>
      <c r="AC120" s="13">
        <f t="shared" ca="1" si="30"/>
        <v>60537.098249999995</v>
      </c>
      <c r="AD120" s="4" t="str">
        <f>_xll.BDP(AI120,"DS199")</f>
        <v>Financial</v>
      </c>
      <c r="AE120" s="9">
        <f>_xll.BDP(AI120,"px_ask")</f>
        <v>107.254</v>
      </c>
      <c r="AF120" s="13">
        <f>IF(F120="USD",O120,(((_xll.BDP(F120&amp;"USD CURNCY","PX_LAST")))*O120))</f>
        <v>268200</v>
      </c>
      <c r="AG120" s="10">
        <f t="shared" si="31"/>
        <v>208400</v>
      </c>
      <c r="AH120" s="10">
        <f t="shared" si="32"/>
        <v>214012</v>
      </c>
      <c r="AI120" s="4" t="str">
        <f t="shared" si="33"/>
        <v>XS2560994381 ISIN</v>
      </c>
      <c r="AJ120" s="4" t="e" cm="1">
        <f t="array" ref="AJ120">VLOOKUP(IF(NOT(_xll.BDP($G120&amp;" CORP",#REF!)="#N/A N/A"),(_xll.BDP($G120&amp;" CORP",#REF!)),"-"), '[1]Country Codes'!$A$2:$B$253,2,0)</f>
        <v>#REF!</v>
      </c>
      <c r="AK120" s="4" t="str" cm="1">
        <f t="array" ref="AK120">IF(OR(_xll.BDP($AI120,"EX028")= "#N/A N/A", _xll.BDP($AI120,"EX028")="#N/A FIELD NOT APPLICABLE"), " ", _xll.BDP($AI120,"EX028"))</f>
        <v>FixedIncome</v>
      </c>
      <c r="AL120" s="14" t="str">
        <f>(IF(_xll.BDP($AI120&amp;" ISIN","DZ282")="Y","Single line Bonds Cocos","Single line Bonds ex Cocos"))</f>
        <v>Single line Bonds ex Cocos</v>
      </c>
      <c r="AM120" s="7">
        <f>(IF(_xll.BDP($G120&amp;" ISIN","SP153")="#n/a n/a"," ",_xll.BDP($G120&amp;" ISIN","SP153")))</f>
        <v>219.78479414882764</v>
      </c>
      <c r="AN120" s="15">
        <f t="shared" ca="1" si="34"/>
        <v>45777</v>
      </c>
      <c r="AO120" s="10">
        <f>(((_xll.BDP(AI120,"DS032"))/360)*I120)*O120</f>
        <v>2970.833333333333</v>
      </c>
      <c r="AP120" s="10">
        <f>IF(F120="USD",AO120,(((_xll.BDP(F120&amp;"USD CURNCY","PX_LAST")))*AO120))</f>
        <v>3983.8874999999994</v>
      </c>
      <c r="AQ120" s="12">
        <f t="shared" si="27"/>
        <v>0.60430733021806859</v>
      </c>
      <c r="AR120" s="10">
        <f t="shared" si="35"/>
        <v>286990.092</v>
      </c>
      <c r="AS120" s="9">
        <f>IF((TEXT(_xll.BDP(AI120,"MATURITY"),"DD/MM/YYYY")="#N/A Field Not Applicable"),"Perp",_xll.BDP(AI120,"DS252"))</f>
        <v>7.8357289527720742</v>
      </c>
      <c r="AT120" s="14" t="str">
        <f>(IF(_xll.BDP($AI120&amp;" ISIN","DT247")="Y","Yes","No"))</f>
        <v>Yes</v>
      </c>
      <c r="AU120" s="14" t="str">
        <f>PROPER(IF(OR(_xll.BDP($AI120,"CPN_TYP")="#n/a N/A",_xll.BDP($AI120,"CPN_TYP")= "#N/A FIELD NOT APPLICABLE"), " ", _xll.BDP($AI120,"CPN_TYP")))</f>
        <v>Variable</v>
      </c>
      <c r="BG120" s="14" t="str">
        <f t="shared" si="36"/>
        <v>XS2560994381</v>
      </c>
      <c r="BH120" s="18">
        <v>44952</v>
      </c>
    </row>
    <row r="121" spans="1:60" s="20" customFormat="1" ht="14.45" hidden="1" customHeight="1" x14ac:dyDescent="0.25">
      <c r="A121" s="47" t="s">
        <v>125</v>
      </c>
      <c r="B121" s="47" t="s">
        <v>800</v>
      </c>
      <c r="C121" s="47" t="s">
        <v>812</v>
      </c>
      <c r="D121" s="47" t="s">
        <v>292</v>
      </c>
      <c r="E121" s="4" t="str">
        <f>_xll.BDP(AI121,"ds520")</f>
        <v>Standard Chartered PLC</v>
      </c>
      <c r="F121" s="4" t="str">
        <f>_xll.BDP(AI121,"crncy")</f>
        <v>USD</v>
      </c>
      <c r="G121" s="5" t="s">
        <v>261</v>
      </c>
      <c r="H121" s="4" t="str">
        <f>IF(_xll.BDP(AI121,"RTG_MOODY")="#N/A N/A","N/A",_xll.BDP(AI121,"RTG_MOODY"))&amp;","&amp;IF(_xll.BDP(AI121,"RTG_FITCH")="#N/A N/A","N/A",_xll.BDP(AI121,"RTG_FITCH"))&amp;","&amp;IF(_xll.BDP(AI121,"RTG_SP")="#N/A N/A","N/A",_xll.BDP(AI121,"RTG_SP"))</f>
        <v>A3,A,BBB+</v>
      </c>
      <c r="I121" s="6">
        <f>_xll.BDP(AI121,"cpn")/100</f>
        <v>6.2847899999999998E-2</v>
      </c>
      <c r="J121" s="6">
        <f ca="1">_xll.BDP($G121&amp;" isin","YAS_BOND_YLD", "YAS_YLD_FLAG=15", "user_local_trade_date",AN121,"Yas_bond_px",$Q121)/100</f>
        <v>5.52845E-2</v>
      </c>
      <c r="K121" s="4" t="str">
        <f>_xll.BDP(AI121,"PAYMENT_RANK")</f>
        <v>Sr Unsecured</v>
      </c>
      <c r="L121" s="4" t="str">
        <f>IF((TEXT(_xll.BDP(AI121,"MATURITY"),"DD/MM/YYYY")="#N/A Field Not Applicable"),"Perp",TEXT(_xll.BDP(AI121,"MATURITY"),"DD/MM/YYYY"))</f>
        <v>06/07/2027</v>
      </c>
      <c r="M121" s="7">
        <f>(IF(_xll.BDP($AI121&amp;" ISIN","DU003")="#n/a n/a"," ",_xll.BDP($AI121&amp;" ISIN","DU003")))</f>
        <v>2.7777777780142914E-3</v>
      </c>
      <c r="N121" s="4" t="str">
        <f>IF(_xll.BDP(AI121,"CALLABLE")="Y",_xll.BDP(AI121,"NXT_CALL_DT")," ")</f>
        <v>06/07/2026</v>
      </c>
      <c r="O121" s="8">
        <v>500000</v>
      </c>
      <c r="P121" s="5">
        <v>100.78</v>
      </c>
      <c r="Q121" s="9">
        <f>_xll.BDP(AI121,"px_bid")</f>
        <v>100.88</v>
      </c>
      <c r="R121" s="10">
        <f>IF(F121="USD",AG121,(((_xll.BDP(F121&amp;"USD CURNCY","PX_LAST")))*AG121))</f>
        <v>503900</v>
      </c>
      <c r="S121" s="10">
        <f>IF(F121="USD",AH121,(((_xll.BDP(F121&amp;"USD CURNCY","PX_LAST")))*AH121))+AP121</f>
        <v>506407.64124999999</v>
      </c>
      <c r="T121" s="11">
        <f t="shared" si="28"/>
        <v>499.99999999997164</v>
      </c>
      <c r="U121" s="12">
        <f t="shared" si="29"/>
        <v>9.92260369120801E-4</v>
      </c>
      <c r="V121" s="12" cm="1">
        <f t="array" ref="V121">IFERROR(_xll.BDP($G121&amp;" ISIN","CHG_PCT_1D")/100,"")</f>
        <v>1.5658866635017291E-4</v>
      </c>
      <c r="W121" s="12" cm="1">
        <f t="array" ref="W121">IFERROR(_xll.BDP($G121&amp;" ISIN","CHG_PCT_5D")/100,"")</f>
        <v>1.2789195560591574E-3</v>
      </c>
      <c r="X121" s="12" cm="1">
        <f t="array" ref="X121">_xll.BDP($G121&amp;" ISIN","CHG_PCT_1M")/100</f>
        <v>-5.7075915993078504E-3</v>
      </c>
      <c r="Y121" s="12" cm="1">
        <f t="array" ref="Y121">_xll.BDP($G121&amp;" ISIN","CHG_PCT_3M")/100</f>
        <v>-7.3242922359157015E-3</v>
      </c>
      <c r="Z121" s="12" cm="1">
        <f t="array" ref="Z121">_xll.BDP($G121&amp;" ISIN","CHG_PCT_6M")/100</f>
        <v>-7.9029895498471184E-3</v>
      </c>
      <c r="AA121" s="12" cm="1">
        <f t="array" ref="AA121">_xll.BDP($G121&amp;" ISIN","CHG_PCT_YTD")/100</f>
        <v>-7.9624800077854191E-3</v>
      </c>
      <c r="AB121" s="12" t="e">
        <f t="shared" si="24"/>
        <v>#VALUE!</v>
      </c>
      <c r="AC121" s="13">
        <f t="shared" ca="1" si="30"/>
        <v>58459.729999999974</v>
      </c>
      <c r="AD121" s="4" t="str">
        <f>_xll.BDP(AI121,"DS199")</f>
        <v>Financial</v>
      </c>
      <c r="AE121" s="9">
        <f>_xll.BDP(AI121,"px_ask")</f>
        <v>100.95399999999999</v>
      </c>
      <c r="AF121" s="13">
        <f>IF(F121="USD",O121,(((_xll.BDP(F121&amp;"USD CURNCY","PX_LAST")))*O121))</f>
        <v>500000</v>
      </c>
      <c r="AG121" s="10">
        <f t="shared" si="31"/>
        <v>503900</v>
      </c>
      <c r="AH121" s="10">
        <f t="shared" si="32"/>
        <v>504400</v>
      </c>
      <c r="AI121" s="4" t="str">
        <f t="shared" si="33"/>
        <v>USG84228FT04 ISIN</v>
      </c>
      <c r="AJ121" s="4" t="e" cm="1">
        <f t="array" ref="AJ121">VLOOKUP(IF(NOT(_xll.BDP($G121&amp;" CORP",#REF!)="#N/A N/A"),(_xll.BDP($G121&amp;" CORP",#REF!)),"-"), '[1]Country Codes'!$A$2:$B$253,2,0)</f>
        <v>#REF!</v>
      </c>
      <c r="AK121" s="4" t="str" cm="1">
        <f t="array" ref="AK121">IF(OR(_xll.BDP($AI121,"EX028")= "#N/A N/A", _xll.BDP($AI121,"EX028")="#N/A FIELD NOT APPLICABLE"), " ", _xll.BDP($AI121,"EX028"))</f>
        <v>FixedIncome</v>
      </c>
      <c r="AL121" s="14" t="str">
        <f>(IF(_xll.BDP($AI121&amp;" ISIN","DZ282")="Y","Single line Bonds Cocos","Single line Bonds ex Cocos"))</f>
        <v>Single line Bonds ex Cocos</v>
      </c>
      <c r="AM121" s="7">
        <f>(IF(_xll.BDP($G121&amp;" ISIN","SP153")="#n/a n/a"," ",_xll.BDP($G121&amp;" ISIN","SP153")))</f>
        <v>114.93554803635261</v>
      </c>
      <c r="AN121" s="15">
        <f t="shared" ca="1" si="34"/>
        <v>45777</v>
      </c>
      <c r="AO121" s="10">
        <f>(((_xll.BDP(AI121,"DS032"))/360)*I121)*O121</f>
        <v>2007.6412499999999</v>
      </c>
      <c r="AP121" s="10">
        <f>IF(F121="USD",AO121,(((_xll.BDP(F121&amp;"USD CURNCY","PX_LAST")))*AO121))</f>
        <v>2007.6412499999999</v>
      </c>
      <c r="AQ121" s="12">
        <f t="shared" si="27"/>
        <v>1.0517292653167185</v>
      </c>
      <c r="AR121" s="10">
        <f t="shared" si="35"/>
        <v>504400</v>
      </c>
      <c r="AS121" s="9">
        <f>IF((TEXT(_xll.BDP(AI121,"MATURITY"),"DD/MM/YYYY")="#N/A Field Not Applicable"),"Perp",_xll.BDP(AI121,"DS252"))</f>
        <v>2.1848049281314168</v>
      </c>
      <c r="AT121" s="14" t="str">
        <f>(IF(_xll.BDP($AI121&amp;" ISIN","DT247")="Y","Yes","No"))</f>
        <v>No</v>
      </c>
      <c r="AU121" s="14" t="str">
        <f>PROPER(IF(OR(_xll.BDP($AI121,"CPN_TYP")="#n/a N/A",_xll.BDP($AI121,"CPN_TYP")= "#N/A FIELD NOT APPLICABLE"), " ", _xll.BDP($AI121,"CPN_TYP")))</f>
        <v>Floating</v>
      </c>
      <c r="BG121" s="14" t="str">
        <f t="shared" si="36"/>
        <v>USG84228FT04</v>
      </c>
      <c r="BH121" s="18">
        <v>45113</v>
      </c>
    </row>
    <row r="122" spans="1:60" s="20" customFormat="1" ht="14.45" hidden="1" customHeight="1" x14ac:dyDescent="0.25">
      <c r="A122" s="47" t="s">
        <v>125</v>
      </c>
      <c r="B122" s="47" t="s">
        <v>800</v>
      </c>
      <c r="C122" s="47" t="s">
        <v>812</v>
      </c>
      <c r="D122" s="47" t="s">
        <v>292</v>
      </c>
      <c r="E122" s="4" t="str">
        <f>_xll.BDP(AI122,"ds520")</f>
        <v>Deutsche Bank AG/New York NY</v>
      </c>
      <c r="F122" s="4" t="str">
        <f>_xll.BDP(AI122,"crncy")</f>
        <v>USD</v>
      </c>
      <c r="G122" s="5" t="s">
        <v>611</v>
      </c>
      <c r="H122" s="4" t="str">
        <f>IF(_xll.BDP(AI122,"RTG_MOODY")="#N/A N/A","N/A",_xll.BDP(AI122,"RTG_MOODY"))&amp;","&amp;IF(_xll.BDP(AI122,"RTG_FITCH")="#N/A N/A","N/A",_xll.BDP(AI122,"RTG_FITCH"))&amp;","&amp;IF(_xll.BDP(AI122,"RTG_SP")="#N/A N/A","N/A",_xll.BDP(AI122,"RTG_SP"))</f>
        <v>Baa3,BBB,BBB-</v>
      </c>
      <c r="I122" s="6">
        <f>_xll.BDP(AI122,"cpn")/100</f>
        <v>7.0789999999999992E-2</v>
      </c>
      <c r="J122" s="6">
        <f ca="1">_xll.BDP($G122&amp;" isin","YAS_BOND_YLD", "YAS_YLD_FLAG=15", "user_local_trade_date",AN122,"Yas_bond_px",$Q122)/100</f>
        <v>6.2801120000000002E-2</v>
      </c>
      <c r="K122" s="4" t="str">
        <f>_xll.BDP(AI122,"PAYMENT_RANK")</f>
        <v>Subordinated</v>
      </c>
      <c r="L122" s="4" t="str">
        <f>IF((TEXT(_xll.BDP(AI122,"MATURITY"),"DD/MM/YYYY")="#N/A Field Not Applicable"),"Perp",TEXT(_xll.BDP(AI122,"MATURITY"),"DD/MM/YYYY"))</f>
        <v>10/02/2034</v>
      </c>
      <c r="M122" s="7">
        <f>(IF(_xll.BDP($AI122&amp;" ISIN","DU003")="#n/a n/a"," ",_xll.BDP($AI122&amp;" ISIN","DU003")))</f>
        <v>5.9180658355469786</v>
      </c>
      <c r="N122" s="4" t="str">
        <f>IF(_xll.BDP(AI122,"CALLABLE")="Y",_xll.BDP(AI122,"NXT_CALL_DT")," ")</f>
        <v>10/11/2032</v>
      </c>
      <c r="O122" s="8">
        <v>300000</v>
      </c>
      <c r="P122" s="5">
        <v>103.95</v>
      </c>
      <c r="Q122" s="9">
        <f>_xll.BDP(AI122,"px_bid")</f>
        <v>104.72799999999999</v>
      </c>
      <c r="R122" s="10">
        <f>IF(F122="USD",AG122,(((_xll.BDP(F122&amp;"USD CURNCY","PX_LAST")))*AG122))</f>
        <v>311850</v>
      </c>
      <c r="S122" s="10">
        <f>IF(F122="USD",AH122,(((_xll.BDP(F122&amp;"USD CURNCY","PX_LAST")))*AH122))+AP122</f>
        <v>318903.33333333331</v>
      </c>
      <c r="T122" s="11">
        <f t="shared" si="28"/>
        <v>2333.9999999999745</v>
      </c>
      <c r="U122" s="12">
        <f t="shared" si="29"/>
        <v>7.4843674843674034E-3</v>
      </c>
      <c r="V122" s="12" cm="1">
        <f t="array" ref="V122">IFERROR(_xll.BDP($G122&amp;" ISIN","CHG_PCT_1D")/100,"")</f>
        <v>-1.4737852941567907E-3</v>
      </c>
      <c r="W122" s="12" cm="1">
        <f t="array" ref="W122">IFERROR(_xll.BDP($G122&amp;" ISIN","CHG_PCT_5D")/100,"")</f>
        <v>1.6193068063822216E-2</v>
      </c>
      <c r="X122" s="12" cm="1">
        <f t="array" ref="X122">_xll.BDP($G122&amp;" ISIN","CHG_PCT_1M")/100</f>
        <v>-5.3371039757818149E-3</v>
      </c>
      <c r="Y122" s="12" cm="1">
        <f t="array" ref="Y122">_xll.BDP($G122&amp;" ISIN","CHG_PCT_3M")/100</f>
        <v>4.6333881914737904E-3</v>
      </c>
      <c r="Z122" s="12" cm="1">
        <f t="array" ref="Z122">_xll.BDP($G122&amp;" ISIN","CHG_PCT_6M")/100</f>
        <v>-6.1105184553018081E-3</v>
      </c>
      <c r="AA122" s="12" cm="1">
        <f t="array" ref="AA122">_xll.BDP($G122&amp;" ISIN","CHG_PCT_YTD")/100</f>
        <v>1.5102606492551946E-2</v>
      </c>
      <c r="AB122" s="12" t="e">
        <f t="shared" si="24"/>
        <v>#VALUE!</v>
      </c>
      <c r="AC122" s="13">
        <f t="shared" ca="1" si="30"/>
        <v>21506.291666666639</v>
      </c>
      <c r="AD122" s="4" t="str">
        <f>_xll.BDP(AI122,"DS199")</f>
        <v>Financial</v>
      </c>
      <c r="AE122" s="9">
        <f>_xll.BDP(AI122,"px_ask")</f>
        <v>104.925</v>
      </c>
      <c r="AF122" s="13">
        <f>IF(F122="USD",O122,(((_xll.BDP(F122&amp;"USD CURNCY","PX_LAST")))*O122))</f>
        <v>300000</v>
      </c>
      <c r="AG122" s="10">
        <f t="shared" si="31"/>
        <v>311850</v>
      </c>
      <c r="AH122" s="10">
        <f t="shared" si="32"/>
        <v>314184</v>
      </c>
      <c r="AI122" s="4" t="str">
        <f t="shared" si="33"/>
        <v>US251526CT41 ISIN</v>
      </c>
      <c r="AJ122" s="4" t="e" cm="1">
        <f t="array" ref="AJ122">VLOOKUP(IF(NOT(_xll.BDP($G122&amp;" CORP",#REF!)="#N/A N/A"),(_xll.BDP($G122&amp;" CORP",#REF!)),"-"), '[1]Country Codes'!$A$2:$B$253,2,0)</f>
        <v>#REF!</v>
      </c>
      <c r="AK122" s="4" t="str" cm="1">
        <f t="array" ref="AK122">IF(OR(_xll.BDP($AI122,"EX028")= "#N/A N/A", _xll.BDP($AI122,"EX028")="#N/A FIELD NOT APPLICABLE"), " ", _xll.BDP($AI122,"EX028"))</f>
        <v>FixedIncome</v>
      </c>
      <c r="AL122" s="14" t="str">
        <f>(IF(_xll.BDP($AI122&amp;" ISIN","DZ282")="Y","Single line Bonds Cocos","Single line Bonds ex Cocos"))</f>
        <v>Single line Bonds ex Cocos</v>
      </c>
      <c r="AM122" s="7">
        <f>(IF(_xll.BDP($G122&amp;" ISIN","SP153")="#n/a n/a"," ",_xll.BDP($G122&amp;" ISIN","SP153")))</f>
        <v>265.26444045446107</v>
      </c>
      <c r="AN122" s="15">
        <f t="shared" ca="1" si="34"/>
        <v>45777</v>
      </c>
      <c r="AO122" s="10">
        <f>(((_xll.BDP(AI122,"DS032"))/360)*I122)*O122</f>
        <v>4719.333333333333</v>
      </c>
      <c r="AP122" s="10">
        <f>IF(F122="USD",AO122,(((_xll.BDP(F122&amp;"USD CURNCY","PX_LAST")))*AO122))</f>
        <v>4719.333333333333</v>
      </c>
      <c r="AQ122" s="12">
        <f t="shared" si="27"/>
        <v>0.66231221876081681</v>
      </c>
      <c r="AR122" s="10">
        <f t="shared" si="35"/>
        <v>314184</v>
      </c>
      <c r="AS122" s="9">
        <f>IF((TEXT(_xll.BDP(AI122,"MATURITY"),"DD/MM/YYYY")="#N/A Field Not Applicable"),"Perp",_xll.BDP(AI122,"DS252"))</f>
        <v>8.7857631759069132</v>
      </c>
      <c r="AT122" s="14" t="str">
        <f>(IF(_xll.BDP($AI122&amp;" ISIN","DT247")="Y","Yes","No"))</f>
        <v>Yes</v>
      </c>
      <c r="AU122" s="14" t="str">
        <f>PROPER(IF(OR(_xll.BDP($AI122,"CPN_TYP")="#n/a N/A",_xll.BDP($AI122,"CPN_TYP")= "#N/A FIELD NOT APPLICABLE"), " ", _xll.BDP($AI122,"CPN_TYP")))</f>
        <v>Variable</v>
      </c>
      <c r="BG122" s="14" t="str">
        <f t="shared" si="36"/>
        <v>US251526CT41</v>
      </c>
      <c r="BH122" s="18">
        <v>45452</v>
      </c>
    </row>
    <row r="123" spans="1:60" s="20" customFormat="1" ht="14.45" hidden="1" customHeight="1" x14ac:dyDescent="0.25">
      <c r="A123" s="47" t="s">
        <v>125</v>
      </c>
      <c r="B123" s="47" t="s">
        <v>800</v>
      </c>
      <c r="C123" s="47" t="s">
        <v>812</v>
      </c>
      <c r="D123" s="47" t="s">
        <v>292</v>
      </c>
      <c r="E123" s="4" t="str">
        <f>_xll.BDP(AI123,"ds520")</f>
        <v>Banco Santander SA</v>
      </c>
      <c r="F123" s="4" t="str">
        <f>_xll.BDP(AI123,"crncy")</f>
        <v>USD</v>
      </c>
      <c r="G123" s="5" t="s">
        <v>815</v>
      </c>
      <c r="H123" s="4" t="str">
        <f>IF(_xll.BDP(AI123,"RTG_MOODY")="#N/A N/A","N/A",_xll.BDP(AI123,"RTG_MOODY"))&amp;","&amp;IF(_xll.BDP(AI123,"RTG_FITCH")="#N/A N/A","N/A",_xll.BDP(AI123,"RTG_FITCH"))&amp;","&amp;IF(_xll.BDP(AI123,"RTG_SP")="#N/A N/A","N/A",_xll.BDP(AI123,"RTG_SP"))</f>
        <v>Ba1,N/A,BBB-</v>
      </c>
      <c r="I123" s="6">
        <f>_xll.BDP(AI123,"cpn")/100</f>
        <v>4.7500000000000001E-2</v>
      </c>
      <c r="J123" s="6">
        <f ca="1">_xll.BDP($G123&amp;" isin","YAS_BOND_YLD", "YAS_YLD_FLAG=15", "user_local_trade_date",AN123,"Yas_bond_px",$Q123)/100</f>
        <v>7.7717519999999998E-2</v>
      </c>
      <c r="K123" s="4" t="str">
        <f>_xll.BDP(AI123,"PAYMENT_RANK")</f>
        <v>Jr Subordinated</v>
      </c>
      <c r="L123" s="4" t="str">
        <f>IF((TEXT(_xll.BDP(AI123,"MATURITY"),"DD/MM/YYYY")="#N/A Field Not Applicable"),"Perp",TEXT(_xll.BDP(AI123,"MATURITY"),"DD/MM/YYYY"))</f>
        <v>Perp</v>
      </c>
      <c r="M123" s="7">
        <f>(IF(_xll.BDP($AI123&amp;" ISIN","DU003")="#n/a n/a"," ",_xll.BDP($AI123&amp;" ISIN","DU003")))</f>
        <v>1.9266791460078954</v>
      </c>
      <c r="N123" s="4" t="str">
        <f>IF(_xll.BDP(AI123,"CALLABLE")="Y",_xll.BDP(AI123,"NXT_CALL_DT")," ")</f>
        <v>12/11/2026</v>
      </c>
      <c r="O123" s="8">
        <v>200000</v>
      </c>
      <c r="P123" s="5">
        <v>97.82</v>
      </c>
      <c r="Q123" s="9">
        <f>_xll.BDP(AI123,"px_bid")</f>
        <v>94.343999999999994</v>
      </c>
      <c r="R123" s="10">
        <f>IF(F123="USD",AG123,(((_xll.BDP(F123&amp;"USD CURNCY","PX_LAST")))*AG123))</f>
        <v>195640</v>
      </c>
      <c r="S123" s="10">
        <f>IF(F123="USD",AH123,(((_xll.BDP(F123&amp;"USD CURNCY","PX_LAST")))*AH123))+AP123</f>
        <v>190746.33333333334</v>
      </c>
      <c r="T123" s="11">
        <f t="shared" si="28"/>
        <v>-6951.9999999999982</v>
      </c>
      <c r="U123" s="12">
        <f t="shared" si="29"/>
        <v>-3.5534655489674903E-2</v>
      </c>
      <c r="V123" s="12" cm="1">
        <f t="array" ref="V123">IFERROR(_xll.BDP($G123&amp;" ISIN","CHG_PCT_1D")/100,"")</f>
        <v>-1.6131072874494539E-3</v>
      </c>
      <c r="W123" s="12" cm="1">
        <f t="array" ref="W123">IFERROR(_xll.BDP($G123&amp;" ISIN","CHG_PCT_5D")/100,"")</f>
        <v>5.190752181389615E-3</v>
      </c>
      <c r="X123" s="12" cm="1">
        <f t="array" ref="X123">_xll.BDP($G123&amp;" ISIN","CHG_PCT_1M")/100</f>
        <v>-1.551145165147062E-2</v>
      </c>
      <c r="Y123" s="12" cm="1">
        <f t="array" ref="Y123">_xll.BDP($G123&amp;" ISIN","CHG_PCT_3M")/100</f>
        <v>-9.5701286476310658E-3</v>
      </c>
      <c r="Z123" s="12" cm="1">
        <f t="array" ref="Z123">_xll.BDP($G123&amp;" ISIN","CHG_PCT_6M")/100</f>
        <v>-4.9283342440419519E-3</v>
      </c>
      <c r="AA123" s="12" cm="1">
        <f t="array" ref="AA123">_xll.BDP($G123&amp;" ISIN","CHG_PCT_YTD")/100</f>
        <v>-6.0354781148315613E-3</v>
      </c>
      <c r="AB123" s="12" t="e">
        <f t="shared" ref="AB123:AB152" si="37">S123/$H$37</f>
        <v>#VALUE!</v>
      </c>
      <c r="AC123" s="13">
        <f t="shared" ca="1" si="30"/>
        <v>24635.5</v>
      </c>
      <c r="AD123" s="4" t="str">
        <f>_xll.BDP(AI123,"DS199")</f>
        <v>Financial</v>
      </c>
      <c r="AE123" s="9">
        <f>_xll.BDP(AI123,"px_ask")</f>
        <v>95.114000000000004</v>
      </c>
      <c r="AF123" s="13">
        <f>IF(F123="USD",O123,(((_xll.BDP(F123&amp;"USD CURNCY","PX_LAST")))*O123))</f>
        <v>200000</v>
      </c>
      <c r="AG123" s="10">
        <f t="shared" si="31"/>
        <v>195640</v>
      </c>
      <c r="AH123" s="10">
        <f t="shared" si="32"/>
        <v>188688</v>
      </c>
      <c r="AI123" s="4" t="str">
        <f t="shared" si="33"/>
        <v>US05971KAH23 ISIN</v>
      </c>
      <c r="AJ123" s="4" t="e" cm="1">
        <f t="array" ref="AJ123">VLOOKUP(IF(NOT(_xll.BDP($G123&amp;" CORP",#REF!)="#N/A N/A"),(_xll.BDP($G123&amp;" CORP",#REF!)),"-"), '[1]Country Codes'!$A$2:$B$253,2,0)</f>
        <v>#REF!</v>
      </c>
      <c r="AK123" s="4" t="str" cm="1">
        <f t="array" ref="AK123">IF(OR(_xll.BDP($AI123,"EX028")= "#N/A N/A", _xll.BDP($AI123,"EX028")="#N/A FIELD NOT APPLICABLE"), " ", _xll.BDP($AI123,"EX028"))</f>
        <v>FixedIncome</v>
      </c>
      <c r="AL123" s="14" t="str">
        <f>(IF(_xll.BDP($AI123&amp;" ISIN","DZ282")="Y","Single line Bonds Cocos","Single line Bonds ex Cocos"))</f>
        <v>Single line Bonds Cocos</v>
      </c>
      <c r="AM123" s="7">
        <f>(IF(_xll.BDP($G123&amp;" ISIN","SP153")="#n/a n/a"," ",_xll.BDP($G123&amp;" ISIN","SP153")))</f>
        <v>408.91851965015934</v>
      </c>
      <c r="AN123" s="15">
        <f t="shared" ca="1" si="34"/>
        <v>45777</v>
      </c>
      <c r="AO123" s="10">
        <f>(((_xll.BDP(AI123,"DS032"))/360)*I123)*O123</f>
        <v>2058.3333333333335</v>
      </c>
      <c r="AP123" s="10">
        <f>IF(F123="USD",AO123,(((_xll.BDP(F123&amp;"USD CURNCY","PX_LAST")))*AO123))</f>
        <v>2058.3333333333335</v>
      </c>
      <c r="AQ123" s="12">
        <f t="shared" si="27"/>
        <v>0.3961502249913465</v>
      </c>
      <c r="AR123" s="10">
        <f t="shared" si="35"/>
        <v>188688</v>
      </c>
      <c r="AS123" s="9" t="str">
        <f>IF((TEXT(_xll.BDP(AI123,"MATURITY"),"DD/MM/YYYY")="#N/A Field Not Applicable"),"Perp",_xll.BDP(AI123,"DS252"))</f>
        <v>Perp</v>
      </c>
      <c r="AT123" s="14" t="str">
        <f>(IF(_xll.BDP($AI123&amp;" ISIN","DT247")="Y","Yes","No"))</f>
        <v>Yes</v>
      </c>
      <c r="AU123" s="14" t="str">
        <f>PROPER(IF(OR(_xll.BDP($AI123,"CPN_TYP")="#n/a N/A",_xll.BDP($AI123,"CPN_TYP")= "#N/A FIELD NOT APPLICABLE"), " ", _xll.BDP($AI123,"CPN_TYP")))</f>
        <v>Variable</v>
      </c>
      <c r="BG123" s="14" t="str">
        <f t="shared" si="36"/>
        <v>US05971KAH23</v>
      </c>
      <c r="BH123" s="18">
        <v>44580</v>
      </c>
    </row>
    <row r="124" spans="1:60" s="20" customFormat="1" ht="14.45" hidden="1" customHeight="1" x14ac:dyDescent="0.25">
      <c r="A124" s="47" t="s">
        <v>125</v>
      </c>
      <c r="B124" s="47" t="s">
        <v>800</v>
      </c>
      <c r="C124" s="47" t="s">
        <v>812</v>
      </c>
      <c r="D124" s="47" t="s">
        <v>292</v>
      </c>
      <c r="E124" s="4" t="str">
        <f>_xll.BDP(AI124,"ds520")</f>
        <v>NatWest Group PLC</v>
      </c>
      <c r="F124" s="4" t="str">
        <f>_xll.BDP(AI124,"crncy")</f>
        <v>USD</v>
      </c>
      <c r="G124" s="5" t="s">
        <v>816</v>
      </c>
      <c r="H124" s="4" t="str">
        <f>IF(_xll.BDP(AI124,"RTG_MOODY")="#N/A N/A","N/A",_xll.BDP(AI124,"RTG_MOODY"))&amp;","&amp;IF(_xll.BDP(AI124,"RTG_FITCH")="#N/A N/A","N/A",_xll.BDP(AI124,"RTG_FITCH"))&amp;","&amp;IF(_xll.BDP(AI124,"RTG_SP")="#N/A N/A","N/A",_xll.BDP(AI124,"RTG_SP"))</f>
        <v>Baa3,BBB-,BB-</v>
      </c>
      <c r="I124" s="6">
        <f>_xll.BDP(AI124,"cpn")/100</f>
        <v>8.1250000000000003E-2</v>
      </c>
      <c r="J124" s="6">
        <f ca="1">_xll.BDP($G124&amp;" isin","YAS_BOND_YLD", "YAS_YLD_FLAG=15", "user_local_trade_date",AN124,"Yas_bond_px",$Q124)/100</f>
        <v>7.5955490000000001E-2</v>
      </c>
      <c r="K124" s="4" t="str">
        <f>_xll.BDP(AI124,"PAYMENT_RANK")</f>
        <v>Jr Subordinated</v>
      </c>
      <c r="L124" s="4" t="str">
        <f>IF((TEXT(_xll.BDP(AI124,"MATURITY"),"DD/MM/YYYY")="#N/A Field Not Applicable"),"Perp",TEXT(_xll.BDP(AI124,"MATURITY"),"DD/MM/YYYY"))</f>
        <v>Perp</v>
      </c>
      <c r="M124" s="7">
        <f>(IF(_xll.BDP($AI124&amp;" ISIN","DU003")="#n/a n/a"," ",_xll.BDP($AI124&amp;" ISIN","DU003")))</f>
        <v>6.4942134408638204</v>
      </c>
      <c r="N124" s="4" t="str">
        <f>IF(_xll.BDP(AI124,"CALLABLE")="Y",_xll.BDP(AI124,"NXT_CALL_DT")," ")</f>
        <v>10/11/2033</v>
      </c>
      <c r="O124" s="8">
        <v>300000</v>
      </c>
      <c r="P124" s="5">
        <v>103.575</v>
      </c>
      <c r="Q124" s="9">
        <f>_xll.BDP(AI124,"px_bid")</f>
        <v>103.75</v>
      </c>
      <c r="R124" s="10">
        <f>IF(F124="USD",AG124,(((_xll.BDP(F124&amp;"USD CURNCY","PX_LAST")))*AG124))</f>
        <v>310725</v>
      </c>
      <c r="S124" s="10">
        <f>IF(F124="USD",AH124,(((_xll.BDP(F124&amp;"USD CURNCY","PX_LAST")))*AH124))+AP124</f>
        <v>313281.25</v>
      </c>
      <c r="T124" s="11">
        <f t="shared" si="28"/>
        <v>524.99999999999147</v>
      </c>
      <c r="U124" s="12">
        <f t="shared" si="29"/>
        <v>1.6895969104513363E-3</v>
      </c>
      <c r="V124" s="12" cm="1">
        <f t="array" ref="V124">IFERROR(_xll.BDP($G124&amp;" ISIN","CHG_PCT_1D")/100,"")</f>
        <v>0</v>
      </c>
      <c r="W124" s="12" cm="1">
        <f t="array" ref="W124">IFERROR(_xll.BDP($G124&amp;" ISIN","CHG_PCT_5D")/100,"")</f>
        <v>1.7256593783704335E-2</v>
      </c>
      <c r="X124" s="12" t="e" cm="1">
        <f t="array" ref="X124">_xll.BDP($G124&amp;" ISIN","CHG_PCT_1M")/100</f>
        <v>#VALUE!</v>
      </c>
      <c r="Y124" s="12" cm="1">
        <f t="array" ref="Y124">_xll.BDP($G124&amp;" ISIN","CHG_PCT_3M")/100</f>
        <v>-2.1226415094339625E-2</v>
      </c>
      <c r="Z124" s="12" t="e" cm="1">
        <f t="array" ref="Z124">_xll.BDP($G124&amp;" ISIN","CHG_PCT_6M")/100</f>
        <v>#VALUE!</v>
      </c>
      <c r="AA124" s="12" cm="1">
        <f t="array" ref="AA124">_xll.BDP($G124&amp;" ISIN","CHG_PCT_YTD")/100</f>
        <v>-3.6004645760743324E-2</v>
      </c>
      <c r="AB124" s="12" t="e">
        <f t="shared" si="37"/>
        <v>#VALUE!</v>
      </c>
      <c r="AC124" s="13">
        <f t="shared" ca="1" si="30"/>
        <v>55030.208333333328</v>
      </c>
      <c r="AD124" s="4" t="str">
        <f>_xll.BDP(AI124,"DS199")</f>
        <v>Financial</v>
      </c>
      <c r="AE124" s="9">
        <f>_xll.BDP(AI124,"px_ask")</f>
        <v>103.75</v>
      </c>
      <c r="AF124" s="13">
        <f>IF(F124="USD",O124,(((_xll.BDP(F124&amp;"USD CURNCY","PX_LAST")))*O124))</f>
        <v>300000</v>
      </c>
      <c r="AG124" s="10">
        <f t="shared" si="31"/>
        <v>310725</v>
      </c>
      <c r="AH124" s="10">
        <f t="shared" si="32"/>
        <v>311250</v>
      </c>
      <c r="AI124" s="4" t="str">
        <f t="shared" si="33"/>
        <v>US639057AQ15 ISIN</v>
      </c>
      <c r="AJ124" s="4" t="e" cm="1">
        <f t="array" ref="AJ124">VLOOKUP(IF(NOT(_xll.BDP($G124&amp;" CORP",#REF!)="#N/A N/A"),(_xll.BDP($G124&amp;" CORP",#REF!)),"-"), '[1]Country Codes'!$A$2:$B$253,2,0)</f>
        <v>#REF!</v>
      </c>
      <c r="AK124" s="4" t="str" cm="1">
        <f t="array" ref="AK124">IF(OR(_xll.BDP($AI124,"EX028")= "#N/A N/A", _xll.BDP($AI124,"EX028")="#N/A FIELD NOT APPLICABLE"), " ", _xll.BDP($AI124,"EX028"))</f>
        <v>FixedIncome</v>
      </c>
      <c r="AL124" s="14" t="str">
        <f>(IF(_xll.BDP($AI124&amp;" ISIN","DZ282")="Y","Single line Bonds Cocos","Single line Bonds ex Cocos"))</f>
        <v>Single line Bonds Cocos</v>
      </c>
      <c r="AM124" s="7">
        <f>(IF(_xll.BDP($G124&amp;" ISIN","SP153")="#n/a n/a"," ",_xll.BDP($G124&amp;" ISIN","SP153")))</f>
        <v>391.07358657568602</v>
      </c>
      <c r="AN124" s="15">
        <f t="shared" ca="1" si="34"/>
        <v>45777</v>
      </c>
      <c r="AO124" s="10">
        <f>(((_xll.BDP(AI124,"DS032"))/360)*I124)*O124</f>
        <v>2031.25</v>
      </c>
      <c r="AP124" s="10">
        <f>IF(F124="USD",AO124,(((_xll.BDP(F124&amp;"USD CURNCY","PX_LAST")))*AO124))</f>
        <v>2031.25</v>
      </c>
      <c r="AQ124" s="12">
        <f t="shared" si="27"/>
        <v>0.65063603322949115</v>
      </c>
      <c r="AR124" s="10">
        <f t="shared" si="35"/>
        <v>311250</v>
      </c>
      <c r="AS124" s="9" t="str">
        <f>IF((TEXT(_xll.BDP(AI124,"MATURITY"),"DD/MM/YYYY")="#N/A Field Not Applicable"),"Perp",_xll.BDP(AI124,"DS252"))</f>
        <v>Perp</v>
      </c>
      <c r="AT124" s="14" t="str">
        <f>(IF(_xll.BDP($AI124&amp;" ISIN","DT247")="Y","Yes","No"))</f>
        <v>Yes</v>
      </c>
      <c r="AU124" s="14" t="str">
        <f>PROPER(IF(OR(_xll.BDP($AI124,"CPN_TYP")="#n/a N/A",_xll.BDP($AI124,"CPN_TYP")= "#N/A FIELD NOT APPLICABLE"), " ", _xll.BDP($AI124,"CPN_TYP")))</f>
        <v>Variable</v>
      </c>
      <c r="BG124" s="14" t="str">
        <f t="shared" si="36"/>
        <v>US639057AQ15</v>
      </c>
      <c r="BH124" s="18">
        <v>44972</v>
      </c>
    </row>
    <row r="125" spans="1:60" s="20" customFormat="1" ht="14.45" hidden="1" customHeight="1" x14ac:dyDescent="0.25">
      <c r="A125" s="47" t="s">
        <v>125</v>
      </c>
      <c r="B125" s="47" t="s">
        <v>800</v>
      </c>
      <c r="C125" s="47" t="s">
        <v>812</v>
      </c>
      <c r="D125" s="47" t="s">
        <v>292</v>
      </c>
      <c r="E125" s="4" t="str">
        <f>_xll.BDP(AI125,"ds520")</f>
        <v>Qiib Tier 1 Sukuk LLC</v>
      </c>
      <c r="F125" s="4" t="str">
        <f>_xll.BDP(AI125,"crncy")</f>
        <v>USD</v>
      </c>
      <c r="G125" s="5" t="s">
        <v>817</v>
      </c>
      <c r="H125" s="4" t="str">
        <f>IF(_xll.BDP(AI125,"RTG_MOODY")="#N/A N/A","N/A",_xll.BDP(AI125,"RTG_MOODY"))&amp;","&amp;IF(_xll.BDP(AI125,"RTG_FITCH")="#N/A N/A","N/A",_xll.BDP(AI125,"RTG_FITCH"))&amp;","&amp;IF(_xll.BDP(AI125,"RTG_SP")="#N/A N/A","N/A",_xll.BDP(AI125,"RTG_SP"))</f>
        <v>N/A,N/A,N/A</v>
      </c>
      <c r="I125" s="6">
        <f>_xll.BDP(AI125,"cpn")/100</f>
        <v>5.45E-2</v>
      </c>
      <c r="J125" s="6">
        <f ca="1">_xll.BDP($G125&amp;" isin","YAS_BOND_YLD", "YAS_YLD_FLAG=15", "user_local_trade_date",AN125,"Yas_bond_px",$Q125)/100</f>
        <v>5.3661170000000001E-2</v>
      </c>
      <c r="K125" s="4" t="str">
        <f>_xll.BDP(AI125,"PAYMENT_RANK")</f>
        <v>Jr Subordinated</v>
      </c>
      <c r="L125" s="4" t="str">
        <f>IF((TEXT(_xll.BDP(AI125,"MATURITY"),"DD/MM/YYYY")="#N/A Field Not Applicable"),"Perp",TEXT(_xll.BDP(AI125,"MATURITY"),"DD/MM/YYYY"))</f>
        <v>Perp</v>
      </c>
      <c r="M125" s="7">
        <f>(IF(_xll.BDP($AI125&amp;" ISIN","DU003")="#n/a n/a"," ",_xll.BDP($AI125&amp;" ISIN","DU003")))</f>
        <v>3.9720955746453872</v>
      </c>
      <c r="N125" s="4" t="str">
        <f>IF(_xll.BDP(AI125,"CALLABLE")="Y",_xll.BDP(AI125,"NXT_CALL_DT")," ")</f>
        <v>02/10/2029</v>
      </c>
      <c r="O125" s="8">
        <v>200000</v>
      </c>
      <c r="P125" s="5">
        <v>100.2</v>
      </c>
      <c r="Q125" s="9">
        <f>_xll.BDP(AI125,"px_bid")</f>
        <v>100.321</v>
      </c>
      <c r="R125" s="10">
        <f>IF(F125="USD",AG125,(((_xll.BDP(F125&amp;"USD CURNCY","PX_LAST")))*AG125))</f>
        <v>200400</v>
      </c>
      <c r="S125" s="10">
        <f>IF(F125="USD",AH125,(((_xll.BDP(F125&amp;"USD CURNCY","PX_LAST")))*AH125))+AP125</f>
        <v>201520.05555555556</v>
      </c>
      <c r="T125" s="11">
        <f t="shared" si="28"/>
        <v>241.99999999999019</v>
      </c>
      <c r="U125" s="12">
        <f t="shared" si="29"/>
        <v>1.2075848303392724E-3</v>
      </c>
      <c r="V125" s="12" cm="1">
        <f t="array" ref="V125">IFERROR(_xll.BDP($G125&amp;" ISIN","CHG_PCT_1D")/100,"")</f>
        <v>-8.0428954423581432E-4</v>
      </c>
      <c r="W125" s="12" cm="1">
        <f t="array" ref="W125">IFERROR(_xll.BDP($G125&amp;" ISIN","CHG_PCT_5D")/100,"")</f>
        <v>2.7832725320827627E-4</v>
      </c>
      <c r="X125" s="12" cm="1">
        <f t="array" ref="X125">_xll.BDP($G125&amp;" ISIN","CHG_PCT_1M")/100</f>
        <v>1.0932437536037181E-4</v>
      </c>
      <c r="Y125" s="12" cm="1">
        <f t="array" ref="Y125">_xll.BDP($G125&amp;" ISIN","CHG_PCT_3M")/100</f>
        <v>3.810587848015452E-3</v>
      </c>
      <c r="Z125" s="12" cm="1">
        <f t="array" ref="Z125">_xll.BDP($G125&amp;" ISIN","CHG_PCT_6M")/100</f>
        <v>1.2238075338786207E-3</v>
      </c>
      <c r="AA125" s="12" cm="1">
        <f t="array" ref="AA125">_xll.BDP($G125&amp;" ISIN","CHG_PCT_YTD")/100</f>
        <v>2.3855673177278374E-4</v>
      </c>
      <c r="AB125" s="12" t="e">
        <f t="shared" si="37"/>
        <v>#VALUE!</v>
      </c>
      <c r="AC125" s="13">
        <f t="shared" ca="1" si="30"/>
        <v>6600.3333333333239</v>
      </c>
      <c r="AD125" s="4" t="str">
        <f>_xll.BDP(AI125,"DS199")</f>
        <v>Financial</v>
      </c>
      <c r="AE125" s="9">
        <f>_xll.BDP(AI125,"px_ask")</f>
        <v>100.937</v>
      </c>
      <c r="AF125" s="13">
        <f>IF(F125="USD",O125,(((_xll.BDP(F125&amp;"USD CURNCY","PX_LAST")))*O125))</f>
        <v>200000</v>
      </c>
      <c r="AG125" s="10">
        <f t="shared" si="31"/>
        <v>200400</v>
      </c>
      <c r="AH125" s="10">
        <f t="shared" si="32"/>
        <v>200642</v>
      </c>
      <c r="AI125" s="4" t="str">
        <f t="shared" si="33"/>
        <v>XS2887872989 ISIN</v>
      </c>
      <c r="AJ125" s="4" t="e" cm="1">
        <f t="array" ref="AJ125">VLOOKUP(IF(NOT(_xll.BDP($G125&amp;" CORP",#REF!)="#N/A N/A"),(_xll.BDP($G125&amp;" CORP",#REF!)),"-"), '[1]Country Codes'!$A$2:$B$253,2,0)</f>
        <v>#REF!</v>
      </c>
      <c r="AK125" s="4" t="str" cm="1">
        <f t="array" ref="AK125">IF(OR(_xll.BDP($AI125,"EX028")= "#N/A N/A", _xll.BDP($AI125,"EX028")="#N/A FIELD NOT APPLICABLE"), " ", _xll.BDP($AI125,"EX028"))</f>
        <v>FixedIncome</v>
      </c>
      <c r="AL125" s="14" t="str">
        <f>(IF(_xll.BDP($AI125&amp;" ISIN","DZ282")="Y","Single line Bonds Cocos","Single line Bonds ex Cocos"))</f>
        <v>Single line Bonds ex Cocos</v>
      </c>
      <c r="AM125" s="7">
        <f>(IF(_xll.BDP($G125&amp;" ISIN","SP153")="#n/a n/a"," ",_xll.BDP($G125&amp;" ISIN","SP153")))</f>
        <v>181.84245191975597</v>
      </c>
      <c r="AN125" s="15">
        <f t="shared" ca="1" si="34"/>
        <v>45777</v>
      </c>
      <c r="AO125" s="10">
        <f>(((_xll.BDP(AI125,"DS032"))/360)*I125)*O125</f>
        <v>878.05555555555554</v>
      </c>
      <c r="AP125" s="10">
        <f>IF(F125="USD",AO125,(((_xll.BDP(F125&amp;"USD CURNCY","PX_LAST")))*AO125))</f>
        <v>878.05555555555554</v>
      </c>
      <c r="AQ125" s="12">
        <f t="shared" si="27"/>
        <v>0.41852555670935737</v>
      </c>
      <c r="AR125" s="10">
        <f t="shared" si="35"/>
        <v>200642</v>
      </c>
      <c r="AS125" s="9" t="str">
        <f>IF((TEXT(_xll.BDP(AI125,"MATURITY"),"DD/MM/YYYY")="#N/A Field Not Applicable"),"Perp",_xll.BDP(AI125,"DS252"))</f>
        <v>Perp</v>
      </c>
      <c r="AT125" s="14" t="str">
        <f>(IF(_xll.BDP($AI125&amp;" ISIN","DT247")="Y","Yes","No"))</f>
        <v>Yes</v>
      </c>
      <c r="AU125" s="14" t="str">
        <f>PROPER(IF(OR(_xll.BDP($AI125,"CPN_TYP")="#n/a N/A",_xll.BDP($AI125,"CPN_TYP")= "#N/A FIELD NOT APPLICABLE"), " ", _xll.BDP($AI125,"CPN_TYP")))</f>
        <v>Variable</v>
      </c>
      <c r="BG125" s="14" t="str">
        <f t="shared" si="36"/>
        <v>XS2887872989</v>
      </c>
      <c r="BH125" s="18">
        <v>45567</v>
      </c>
    </row>
    <row r="126" spans="1:60" s="20" customFormat="1" ht="14.45" hidden="1" customHeight="1" x14ac:dyDescent="0.25">
      <c r="A126" s="47" t="s">
        <v>125</v>
      </c>
      <c r="B126" s="47" t="s">
        <v>800</v>
      </c>
      <c r="C126" s="47" t="s">
        <v>812</v>
      </c>
      <c r="D126" s="47" t="s">
        <v>292</v>
      </c>
      <c r="E126" s="4" t="str">
        <f>_xll.BDP(AI126,"ds520")</f>
        <v>Julius Baer Group Ltd</v>
      </c>
      <c r="F126" s="4" t="str">
        <f>_xll.BDP(AI126,"crncy")</f>
        <v>EUR</v>
      </c>
      <c r="G126" s="5" t="s">
        <v>390</v>
      </c>
      <c r="H126" s="4" t="str">
        <f>IF(_xll.BDP(AI126,"RTG_MOODY")="#N/A N/A","N/A",_xll.BDP(AI126,"RTG_MOODY"))&amp;","&amp;IF(_xll.BDP(AI126,"RTG_FITCH")="#N/A N/A","N/A",_xll.BDP(AI126,"RTG_FITCH"))&amp;","&amp;IF(_xll.BDP(AI126,"RTG_SP")="#N/A N/A","N/A",_xll.BDP(AI126,"RTG_SP"))</f>
        <v>Ba1,N/A,N/A</v>
      </c>
      <c r="I126" s="6">
        <f>_xll.BDP(AI126,"cpn")/100</f>
        <v>6.6250000000000003E-2</v>
      </c>
      <c r="J126" s="6">
        <f ca="1">_xll.BDP($G126&amp;" isin","YAS_BOND_YLD", "YAS_YLD_FLAG=15", "user_local_trade_date",AN126,"Yas_bond_px",$Q126)/100</f>
        <v>6.4818189999999998E-2</v>
      </c>
      <c r="K126" s="4" t="str">
        <f>_xll.BDP(AI126,"PAYMENT_RANK")</f>
        <v>Jr Subordinated</v>
      </c>
      <c r="L126" s="4" t="str">
        <f>IF((TEXT(_xll.BDP(AI126,"MATURITY"),"DD/MM/YYYY")="#N/A Field Not Applicable"),"Perp",TEXT(_xll.BDP(AI126,"MATURITY"),"DD/MM/YYYY"))</f>
        <v>Perp</v>
      </c>
      <c r="M126" s="7">
        <f>(IF(_xll.BDP($AI126&amp;" ISIN","DU003")="#n/a n/a"," ",_xll.BDP($AI126&amp;" ISIN","DU003")))</f>
        <v>4.1294072653997587</v>
      </c>
      <c r="N126" s="4" t="str">
        <f>IF(_xll.BDP(AI126,"CALLABLE")="Y",_xll.BDP(AI126,"NXT_CALL_DT")," ")</f>
        <v>15/08/2029</v>
      </c>
      <c r="O126" s="8">
        <v>200000</v>
      </c>
      <c r="P126" s="5">
        <v>100.2</v>
      </c>
      <c r="Q126" s="9">
        <f>_xll.BDP(AI126,"px_bid")</f>
        <v>100.16800000000001</v>
      </c>
      <c r="R126" s="10">
        <f>IF(F126="USD",AG126,(((_xll.BDP(F126&amp;"USD CURNCY","PX_LAST")))*AG126))</f>
        <v>228275.64</v>
      </c>
      <c r="S126" s="10">
        <f>IF(F126="USD",AH126,(((_xll.BDP(F126&amp;"USD CURNCY","PX_LAST")))*AH126))+AP126</f>
        <v>231469.18783333333</v>
      </c>
      <c r="T126" s="11">
        <f t="shared" si="28"/>
        <v>-72.902399999991971</v>
      </c>
      <c r="U126" s="12">
        <f t="shared" si="29"/>
        <v>-3.1936127744507461E-4</v>
      </c>
      <c r="V126" s="12" cm="1">
        <f t="array" ref="V126">IFERROR(_xll.BDP($G126&amp;" ISIN","CHG_PCT_1D")/100,"")</f>
        <v>-6.4559702826719493E-4</v>
      </c>
      <c r="W126" s="12" cm="1">
        <f t="array" ref="W126">IFERROR(_xll.BDP($G126&amp;" ISIN","CHG_PCT_5D")/100,"")</f>
        <v>1.1337936857341014E-2</v>
      </c>
      <c r="X126" s="12" cm="1">
        <f t="array" ref="X126">_xll.BDP($G126&amp;" ISIN","CHG_PCT_1M")/100</f>
        <v>-1.9986558747041392E-2</v>
      </c>
      <c r="Y126" s="12" cm="1">
        <f t="array" ref="Y126">_xll.BDP($G126&amp;" ISIN","CHG_PCT_3M")/100</f>
        <v>-2.5520086777980001E-2</v>
      </c>
      <c r="Z126" s="12" cm="1">
        <f t="array" ref="Z126">_xll.BDP($G126&amp;" ISIN","CHG_PCT_6M")/100</f>
        <v>-1.2144834763484937E-2</v>
      </c>
      <c r="AA126" s="12" cm="1">
        <f t="array" ref="AA126">_xll.BDP($G126&amp;" ISIN","CHG_PCT_YTD")/100</f>
        <v>-1.7882068150982377E-2</v>
      </c>
      <c r="AB126" s="12" t="e">
        <f t="shared" si="37"/>
        <v>#VALUE!</v>
      </c>
      <c r="AC126" s="13">
        <f t="shared" ca="1" si="30"/>
        <v>33676.890308333343</v>
      </c>
      <c r="AD126" s="4" t="str">
        <f>_xll.BDP(AI126,"DS199")</f>
        <v>Financial</v>
      </c>
      <c r="AE126" s="9">
        <f>_xll.BDP(AI126,"px_ask")</f>
        <v>101.033</v>
      </c>
      <c r="AF126" s="13">
        <f>IF(F126="USD",O126,(((_xll.BDP(F126&amp;"USD CURNCY","PX_LAST")))*O126))</f>
        <v>227820</v>
      </c>
      <c r="AG126" s="10">
        <f t="shared" si="31"/>
        <v>200400</v>
      </c>
      <c r="AH126" s="10">
        <f t="shared" si="32"/>
        <v>200336</v>
      </c>
      <c r="AI126" s="4" t="str">
        <f t="shared" si="33"/>
        <v>XS2586873379 ISIN</v>
      </c>
      <c r="AJ126" s="4" t="e" cm="1">
        <f t="array" ref="AJ126">VLOOKUP(IF(NOT(_xll.BDP($G126&amp;" CORP",#REF!)="#N/A N/A"),(_xll.BDP($G126&amp;" CORP",#REF!)),"-"), '[1]Country Codes'!$A$2:$B$253,2,0)</f>
        <v>#REF!</v>
      </c>
      <c r="AK126" s="4" t="str" cm="1">
        <f t="array" ref="AK126">IF(OR(_xll.BDP($AI126,"EX028")= "#N/A N/A", _xll.BDP($AI126,"EX028")="#N/A FIELD NOT APPLICABLE"), " ", _xll.BDP($AI126,"EX028"))</f>
        <v>FixedIncome</v>
      </c>
      <c r="AL126" s="14" t="str">
        <f>(IF(_xll.BDP($AI126&amp;" ISIN","DZ282")="Y","Single line Bonds Cocos","Single line Bonds ex Cocos"))</f>
        <v>Single line Bonds Cocos</v>
      </c>
      <c r="AM126" s="7">
        <f>(IF(_xll.BDP($G126&amp;" ISIN","SP153")="#n/a n/a"," ",_xll.BDP($G126&amp;" ISIN","SP153")))</f>
        <v>434.03281307508598</v>
      </c>
      <c r="AN126" s="15">
        <f t="shared" ca="1" si="34"/>
        <v>45777</v>
      </c>
      <c r="AO126" s="10">
        <f>(((_xll.BDP(AI126,"DS032"))/360)*I126)*O126</f>
        <v>2797.2222222222226</v>
      </c>
      <c r="AP126" s="10">
        <f>IF(F126="USD",AO126,(((_xll.BDP(F126&amp;"USD CURNCY","PX_LAST")))*AO126))</f>
        <v>3186.315833333334</v>
      </c>
      <c r="AQ126" s="12">
        <f t="shared" si="27"/>
        <v>0.48072520837660088</v>
      </c>
      <c r="AR126" s="10">
        <f t="shared" si="35"/>
        <v>228282.872</v>
      </c>
      <c r="AS126" s="9" t="str">
        <f>IF((TEXT(_xll.BDP(AI126,"MATURITY"),"DD/MM/YYYY")="#N/A Field Not Applicable"),"Perp",_xll.BDP(AI126,"DS252"))</f>
        <v>Perp</v>
      </c>
      <c r="AT126" s="14" t="str">
        <f>(IF(_xll.BDP($AI126&amp;" ISIN","DT247")="Y","Yes","No"))</f>
        <v>Yes</v>
      </c>
      <c r="AU126" s="14" t="str">
        <f>PROPER(IF(OR(_xll.BDP($AI126,"CPN_TYP")="#n/a N/A",_xll.BDP($AI126,"CPN_TYP")= "#N/A FIELD NOT APPLICABLE"), " ", _xll.BDP($AI126,"CPN_TYP")))</f>
        <v>Variable</v>
      </c>
      <c r="BG126" s="14" t="str">
        <f t="shared" si="36"/>
        <v>XS2586873379</v>
      </c>
      <c r="BH126" s="18">
        <v>44972</v>
      </c>
    </row>
    <row r="127" spans="1:60" s="20" customFormat="1" ht="14.45" hidden="1" customHeight="1" x14ac:dyDescent="0.25">
      <c r="A127" s="47" t="s">
        <v>125</v>
      </c>
      <c r="B127" s="47" t="s">
        <v>801</v>
      </c>
      <c r="C127" s="62">
        <v>13948491</v>
      </c>
      <c r="D127" s="141" t="s">
        <v>408</v>
      </c>
      <c r="E127" s="4" t="str">
        <f>_xll.BDP(AI127,"ds520")</f>
        <v>Powerlong Real Estate Holdings Ltd</v>
      </c>
      <c r="F127" s="4" t="str">
        <f>_xll.BDP(AI127,"crncy")</f>
        <v>USD</v>
      </c>
      <c r="G127" s="5" t="s">
        <v>839</v>
      </c>
      <c r="H127" s="4" t="str">
        <f>IF(_xll.BDP(AI127,"RTG_MOODY")="#N/A N/A","N/A",_xll.BDP(AI127,"RTG_MOODY"))&amp;","&amp;IF(_xll.BDP(AI127,"RTG_FITCH")="#N/A N/A","N/A",_xll.BDP(AI127,"RTG_FITCH"))&amp;","&amp;IF(_xll.BDP(AI127,"RTG_SP")="#N/A N/A","N/A",_xll.BDP(AI127,"RTG_SP"))</f>
        <v>WR,N/A,NR</v>
      </c>
      <c r="I127" s="6">
        <f>_xll.BDP(AI127,"cpn")/100</f>
        <v>4.9000000000000002E-2</v>
      </c>
      <c r="J127" s="6">
        <f ca="1">_xll.BDP($G127&amp;" isin","YAS_BOND_YLD", "YAS_YLD_FLAG=15", "user_local_trade_date",AN127,"Yas_bond_px",$Q127)/100</f>
        <v>5.0887969499999999</v>
      </c>
      <c r="K127" s="4" t="str">
        <f>_xll.BDP(AI127,"PAYMENT_RANK")</f>
        <v>Sr Unsecured</v>
      </c>
      <c r="L127" s="4" t="str">
        <f>IF((TEXT(_xll.BDP(AI127,"MATURITY"),"DD/MM/YYYY")="#N/A Field Not Applicable"),"Perp",TEXT(_xll.BDP(AI127,"MATURITY"),"DD/MM/YYYY"))</f>
        <v>13/05/2026</v>
      </c>
      <c r="M127" s="7">
        <f>(IF(_xll.BDP($AI127&amp;" ISIN","DU003")="#n/a n/a"," ",_xll.BDP($AI127&amp;" ISIN","DU003")))</f>
        <v>0.99544772602244869</v>
      </c>
      <c r="N127" s="4" t="str">
        <f>IF(_xll.BDP(AI127,"CALLABLE")="Y",_xll.BDP(AI127,"NXT_CALL_DT")," ")</f>
        <v>29/05/2025</v>
      </c>
      <c r="O127" s="8">
        <v>200000</v>
      </c>
      <c r="P127" s="81">
        <v>99.424400000000006</v>
      </c>
      <c r="Q127" s="9">
        <f>_xll.BDP(AI127,"px_bid")</f>
        <v>8.1880000000000006</v>
      </c>
      <c r="R127" s="10">
        <f>IF(F127="USD",AG127,(((_xll.BDP(F127&amp;"USD CURNCY","PX_LAST")))*AG127))</f>
        <v>198848.8</v>
      </c>
      <c r="S127" s="10">
        <f>IF(F127="USD",AH127,(((_xll.BDP(F127&amp;"USD CURNCY","PX_LAST")))*AH127))+AP127</f>
        <v>20949.333333333336</v>
      </c>
      <c r="T127" s="11">
        <f t="shared" si="28"/>
        <v>-182472.8</v>
      </c>
      <c r="U127" s="12">
        <f t="shared" si="29"/>
        <v>-0.91764597020449712</v>
      </c>
      <c r="V127" s="12" cm="1">
        <f t="array" ref="V127">IFERROR(_xll.BDP($G127&amp;" ISIN","CHG_PCT_1D")/100,"")</f>
        <v>1.8991028777816645E-2</v>
      </c>
      <c r="W127" s="12" cm="1">
        <f t="array" ref="W127">IFERROR(_xll.BDP($G127&amp;" ISIN","CHG_PCT_5D")/100,"")</f>
        <v>-2.8222222222222169E-2</v>
      </c>
      <c r="X127" s="12" cm="1">
        <f t="array" ref="X127">_xll.BDP($G127&amp;" ISIN","CHG_PCT_1M")/100</f>
        <v>-5.0173761946133766E-2</v>
      </c>
      <c r="Y127" s="12" cm="1">
        <f t="array" ref="Y127">_xll.BDP($G127&amp;" ISIN","CHG_PCT_3M")/100</f>
        <v>-0.11432911392405058</v>
      </c>
      <c r="Z127" s="12" cm="1">
        <f t="array" ref="Z127">_xll.BDP($G127&amp;" ISIN","CHG_PCT_6M")/100</f>
        <v>-0.11861332258389595</v>
      </c>
      <c r="AA127" s="12" cm="1">
        <f t="array" ref="AA127">_xll.BDP($G127&amp;" ISIN","CHG_PCT_YTD")/100</f>
        <v>-0.12679712460063894</v>
      </c>
      <c r="AB127" s="12" t="e">
        <f t="shared" si="37"/>
        <v>#VALUE!</v>
      </c>
      <c r="AC127" s="13">
        <f t="shared" ca="1" si="30"/>
        <v>-142864.46666666667</v>
      </c>
      <c r="AD127" s="4" t="str">
        <f>_xll.BDP(AI127,"DS199")</f>
        <v>Financial</v>
      </c>
      <c r="AE127" s="9">
        <f>_xll.BDP(AI127,"px_ask")</f>
        <v>9.1880000000000006</v>
      </c>
      <c r="AF127" s="13">
        <f>IF(F127="USD",O127,(((_xll.BDP(F127&amp;"USD CURNCY","PX_LAST")))*O127))</f>
        <v>200000</v>
      </c>
      <c r="AG127" s="10">
        <f t="shared" si="31"/>
        <v>198848.8</v>
      </c>
      <c r="AH127" s="10">
        <f t="shared" si="32"/>
        <v>16376.000000000002</v>
      </c>
      <c r="AI127" s="4" t="str">
        <f t="shared" si="33"/>
        <v>XS2341882913 ISIN</v>
      </c>
      <c r="AJ127" s="4" t="e" cm="1">
        <f t="array" ref="AJ127">VLOOKUP(IF(NOT(_xll.BDP($G127&amp;" CORP",#REF!)="#N/A N/A"),(_xll.BDP($G127&amp;" CORP",#REF!)),"-"), '[1]Country Codes'!$A$2:$B$253,2,0)</f>
        <v>#REF!</v>
      </c>
      <c r="AK127" s="4" t="str" cm="1">
        <f t="array" ref="AK127">IF(OR(_xll.BDP($AI127,"EX028")= "#N/A N/A", _xll.BDP($AI127,"EX028")="#N/A FIELD NOT APPLICABLE"), " ", _xll.BDP($AI127,"EX028"))</f>
        <v>FixedIncome</v>
      </c>
      <c r="AL127" s="14" t="str">
        <f>(IF(_xll.BDP($AI127&amp;" ISIN","DZ282")="Y","Single line Bonds Cocos","Single line Bonds ex Cocos"))</f>
        <v>Single line Bonds ex Cocos</v>
      </c>
      <c r="AM127" s="7" t="str">
        <f>(IF(_xll.BDP($G127&amp;" ISIN","SP153")="#n/a n/a"," ",_xll.BDP($G127&amp;" ISIN","SP153")))</f>
        <v xml:space="preserve"> </v>
      </c>
      <c r="AN127" s="15">
        <f t="shared" ca="1" si="34"/>
        <v>45777</v>
      </c>
      <c r="AO127" s="10">
        <f>(((_xll.BDP(AI127,"DS032"))/360)*I127)*O127</f>
        <v>4573.333333333333</v>
      </c>
      <c r="AP127" s="10">
        <f>IF(F127="USD",AO127,(((_xll.BDP(F127&amp;"USD CURNCY","PX_LAST")))*AO127))</f>
        <v>4573.333333333333</v>
      </c>
      <c r="AQ127" s="12">
        <f t="shared" si="27"/>
        <v>4.350848044305989E-2</v>
      </c>
      <c r="AR127" s="10">
        <f t="shared" si="35"/>
        <v>16376.000000000004</v>
      </c>
      <c r="AS127" s="9">
        <f>IF((TEXT(_xll.BDP(AI127,"MATURITY"),"DD/MM/YYYY")="#N/A Field Not Applicable"),"Perp",_xll.BDP(AI127,"DS252"))</f>
        <v>1.0376454483230664</v>
      </c>
      <c r="AT127" s="14" t="str">
        <f>(IF(_xll.BDP($AI127&amp;" ISIN","DT247")="Y","Yes","No"))</f>
        <v>No</v>
      </c>
      <c r="AU127" s="14" t="str">
        <f>PROPER(IF(OR(_xll.BDP($AI127,"CPN_TYP")="#n/a N/A",_xll.BDP($AI127,"CPN_TYP")= "#N/A FIELD NOT APPLICABLE"), " ", _xll.BDP($AI127,"CPN_TYP")))</f>
        <v>Defaulted</v>
      </c>
      <c r="BG127" s="14" t="str">
        <f t="shared" si="36"/>
        <v>XS2341882913</v>
      </c>
      <c r="BH127" s="18">
        <v>44322</v>
      </c>
    </row>
    <row r="128" spans="1:60" s="20" customFormat="1" ht="14.45" hidden="1" customHeight="1" x14ac:dyDescent="0.25">
      <c r="A128" s="47" t="s">
        <v>125</v>
      </c>
      <c r="B128" s="47" t="s">
        <v>801</v>
      </c>
      <c r="C128" s="62">
        <v>13948491</v>
      </c>
      <c r="D128" s="141" t="s">
        <v>408</v>
      </c>
      <c r="E128" s="4" t="str">
        <f>_xll.BDP(AI128,"ds520")</f>
        <v>Lukoil Capital DAC</v>
      </c>
      <c r="F128" s="4" t="str">
        <f>_xll.BDP(AI128,"crncy")</f>
        <v>USD</v>
      </c>
      <c r="G128" s="5" t="s">
        <v>122</v>
      </c>
      <c r="H128" s="4" t="str">
        <f>IF(_xll.BDP(AI128,"RTG_MOODY")="#N/A N/A","N/A",_xll.BDP(AI128,"RTG_MOODY"))&amp;","&amp;IF(_xll.BDP(AI128,"RTG_FITCH")="#N/A N/A","N/A",_xll.BDP(AI128,"RTG_FITCH"))&amp;","&amp;IF(_xll.BDP(AI128,"RTG_SP")="#N/A N/A","N/A",_xll.BDP(AI128,"RTG_SP"))</f>
        <v>WR,WD,N/A</v>
      </c>
      <c r="I128" s="6">
        <f>_xll.BDP(AI128,"cpn")/100</f>
        <v>2.7999999999999997E-2</v>
      </c>
      <c r="J128" s="6">
        <f ca="1">_xll.BDP($G128&amp;" isin","YAS_BOND_YLD", "YAS_YLD_FLAG=15", "user_local_trade_date",AN128,"Yas_bond_px",$Q128)/100</f>
        <v>0.15204746999999999</v>
      </c>
      <c r="K128" s="4" t="str">
        <f>_xll.BDP(AI128,"PAYMENT_RANK")</f>
        <v>Sr Unsecured</v>
      </c>
      <c r="L128" s="4" t="str">
        <f>IF((TEXT(_xll.BDP(AI128,"MATURITY"),"DD/MM/YYYY")="#N/A Field Not Applicable"),"Perp",TEXT(_xll.BDP(AI128,"MATURITY"),"DD/MM/YYYY"))</f>
        <v>26/04/2027</v>
      </c>
      <c r="M128" s="7">
        <f>(IF(_xll.BDP($AI128&amp;" ISIN","DU003")="#n/a n/a"," ",_xll.BDP($AI128&amp;" ISIN","DU003")))</f>
        <v>1.9395356952893947</v>
      </c>
      <c r="N128" s="4" t="str">
        <f>IF(_xll.BDP(AI128,"CALLABLE")="Y",_xll.BDP(AI128,"NXT_CALL_DT")," ")</f>
        <v>26/01/2027</v>
      </c>
      <c r="O128" s="8">
        <v>300000</v>
      </c>
      <c r="P128" s="81">
        <v>100.3</v>
      </c>
      <c r="Q128" s="9">
        <f>_xll.BDP(AI128,"px_bid")</f>
        <v>79.421000000000006</v>
      </c>
      <c r="R128" s="10">
        <f>IF(F128="USD",AG128,(((_xll.BDP(F128&amp;"USD CURNCY","PX_LAST")))*AG128))</f>
        <v>300900</v>
      </c>
      <c r="S128" s="10">
        <f>IF(F128="USD",AH128,(((_xll.BDP(F128&amp;"USD CURNCY","PX_LAST")))*AH128))+AP128</f>
        <v>238379.66666666669</v>
      </c>
      <c r="T128" s="11">
        <f t="shared" si="28"/>
        <v>-62636.999999999971</v>
      </c>
      <c r="U128" s="12">
        <f t="shared" si="29"/>
        <v>-0.20816550348953131</v>
      </c>
      <c r="V128" s="12" cm="1">
        <f t="array" ref="V128">IFERROR(_xll.BDP($G128&amp;" ISIN","CHG_PCT_1D")/100,"")</f>
        <v>3.7410971888851059E-4</v>
      </c>
      <c r="W128" s="12" cm="1">
        <f t="array" ref="W128">IFERROR(_xll.BDP($G128&amp;" ISIN","CHG_PCT_5D")/100,"")</f>
        <v>6.8439544841018588E-5</v>
      </c>
      <c r="X128" s="12" cm="1">
        <f t="array" ref="X128">_xll.BDP($G128&amp;" ISIN","CHG_PCT_1M")/100</f>
        <v>-2.9062236157614352E-5</v>
      </c>
      <c r="Y128" s="12" cm="1">
        <f t="array" ref="Y128">_xll.BDP($G128&amp;" ISIN","CHG_PCT_3M")/100</f>
        <v>5.3060767520621208E-2</v>
      </c>
      <c r="Z128" s="12" cm="1">
        <f t="array" ref="Z128">_xll.BDP($G128&amp;" ISIN","CHG_PCT_6M")/100</f>
        <v>4.6652252769423502E-2</v>
      </c>
      <c r="AA128" s="12" cm="1">
        <f t="array" ref="AA128">_xll.BDP($G128&amp;" ISIN","CHG_PCT_YTD")/100</f>
        <v>5.2084194939433885E-2</v>
      </c>
      <c r="AB128" s="12" t="e">
        <f t="shared" si="37"/>
        <v>#VALUE!</v>
      </c>
      <c r="AC128" s="13">
        <f t="shared" ca="1" si="30"/>
        <v>-32560.33333333331</v>
      </c>
      <c r="AD128" s="4" t="str">
        <f>_xll.BDP(AI128,"DS199")</f>
        <v>Energy</v>
      </c>
      <c r="AE128" s="9">
        <f>_xll.BDP(AI128,"px_ask")</f>
        <v>81.608000000000004</v>
      </c>
      <c r="AF128" s="13">
        <f>IF(F128="USD",O128,(((_xll.BDP(F128&amp;"USD CURNCY","PX_LAST")))*O128))</f>
        <v>300000</v>
      </c>
      <c r="AG128" s="10">
        <f t="shared" si="31"/>
        <v>300900</v>
      </c>
      <c r="AH128" s="10">
        <f t="shared" si="32"/>
        <v>238263.00000000003</v>
      </c>
      <c r="AI128" s="4" t="str">
        <f t="shared" si="33"/>
        <v>XS2401571448 ISIN</v>
      </c>
      <c r="AJ128" s="4" t="e" cm="1">
        <f t="array" ref="AJ128">VLOOKUP(IF(NOT(_xll.BDP($G128&amp;" CORP",#REF!)="#N/A N/A"),(_xll.BDP($G128&amp;" CORP",#REF!)),"-"), '[1]Country Codes'!$A$2:$B$253,2,0)</f>
        <v>#REF!</v>
      </c>
      <c r="AK128" s="4" t="str" cm="1">
        <f t="array" ref="AK128">IF(OR(_xll.BDP($AI128,"EX028")= "#N/A N/A", _xll.BDP($AI128,"EX028")="#N/A FIELD NOT APPLICABLE"), " ", _xll.BDP($AI128,"EX028"))</f>
        <v>FixedIncome</v>
      </c>
      <c r="AL128" s="14" t="str">
        <f>(IF(_xll.BDP($AI128&amp;" ISIN","DZ282")="Y","Single line Bonds Cocos","Single line Bonds ex Cocos"))</f>
        <v>Single line Bonds ex Cocos</v>
      </c>
      <c r="AM128" s="7">
        <f>(IF(_xll.BDP($G128&amp;" ISIN","SP153")="#n/a n/a"," ",_xll.BDP($G128&amp;" ISIN","SP153")))</f>
        <v>1093.2780452550714</v>
      </c>
      <c r="AN128" s="15">
        <f t="shared" ca="1" si="34"/>
        <v>45777</v>
      </c>
      <c r="AO128" s="10">
        <f>(((_xll.BDP(AI128,"DS032"))/360)*I128)*O128</f>
        <v>116.66666666666664</v>
      </c>
      <c r="AP128" s="10">
        <f>IF(F128="USD",AO128,(((_xll.BDP(F128&amp;"USD CURNCY","PX_LAST")))*AO128))</f>
        <v>116.66666666666664</v>
      </c>
      <c r="AQ128" s="12">
        <f t="shared" si="27"/>
        <v>0.49507718933887163</v>
      </c>
      <c r="AR128" s="10">
        <f t="shared" si="35"/>
        <v>238263.00000000003</v>
      </c>
      <c r="AS128" s="9">
        <f>IF((TEXT(_xll.BDP(AI128,"MATURITY"),"DD/MM/YYYY")="#N/A Field Not Applicable"),"Perp",_xll.BDP(AI128,"DS252"))</f>
        <v>1.9904175222450375</v>
      </c>
      <c r="AT128" s="14" t="str">
        <f>(IF(_xll.BDP($AI128&amp;" ISIN","DT247")="Y","Yes","No"))</f>
        <v>No</v>
      </c>
      <c r="AU128" s="14" t="str">
        <f>PROPER(IF(OR(_xll.BDP($AI128,"CPN_TYP")="#n/a N/A",_xll.BDP($AI128,"CPN_TYP")= "#N/A FIELD NOT APPLICABLE"), " ", _xll.BDP($AI128,"CPN_TYP")))</f>
        <v>Fixed</v>
      </c>
      <c r="BG128" s="14" t="str">
        <f t="shared" si="36"/>
        <v>XS2401571448</v>
      </c>
      <c r="BH128" s="18">
        <v>44488</v>
      </c>
    </row>
    <row r="129" spans="1:60" s="20" customFormat="1" ht="14.45" hidden="1" customHeight="1" x14ac:dyDescent="0.25">
      <c r="A129" s="47" t="s">
        <v>125</v>
      </c>
      <c r="B129" s="47" t="s">
        <v>801</v>
      </c>
      <c r="C129" s="47">
        <v>6540181</v>
      </c>
      <c r="D129" s="47" t="s">
        <v>407</v>
      </c>
      <c r="E129" s="4" t="str">
        <f>_xll.BDP(AI129,"ds520")</f>
        <v>United Kingdom Gilt</v>
      </c>
      <c r="F129" s="4" t="str">
        <f>_xll.BDP(AI129,"crncy")</f>
        <v>GBP</v>
      </c>
      <c r="G129" s="5" t="s">
        <v>834</v>
      </c>
      <c r="H129" s="4" t="str">
        <f>IF(_xll.BDP(AI129,"RTG_MOODY")="#N/A N/A","N/A",_xll.BDP(AI129,"RTG_MOODY"))&amp;","&amp;IF(_xll.BDP(AI129,"RTG_FITCH")="#N/A N/A","N/A",_xll.BDP(AI129,"RTG_FITCH"))&amp;","&amp;IF(_xll.BDP(AI129,"RTG_SP")="#N/A N/A","N/A",_xll.BDP(AI129,"RTG_SP"))</f>
        <v>Aa3u,AA-u,N/A</v>
      </c>
      <c r="I129" s="6">
        <f>_xll.BDP(AI129,"cpn")/100</f>
        <v>4.3749999999999997E-2</v>
      </c>
      <c r="J129" s="6">
        <f ca="1">_xll.BDP($G129&amp;" isin","YAS_BOND_YLD", "YAS_YLD_FLAG=15", "user_local_trade_date",AN129,"Yas_bond_px",$Q129)/100</f>
        <v>5.2476529999999993E-2</v>
      </c>
      <c r="K129" s="4" t="str">
        <f>_xll.BDP(AI129,"PAYMENT_RANK")</f>
        <v>Unsecured</v>
      </c>
      <c r="L129" s="4" t="str">
        <f>IF((TEXT(_xll.BDP(AI129,"MATURITY"),"DD/MM/YYYY")="#N/A Field Not Applicable"),"Perp",TEXT(_xll.BDP(AI129,"MATURITY"),"DD/MM/YYYY"))</f>
        <v>31/07/2054</v>
      </c>
      <c r="M129" s="7">
        <f>(IF(_xll.BDP($AI129&amp;" ISIN","DU003")="#n/a n/a"," ",_xll.BDP($AI129&amp;" ISIN","DU003")))</f>
        <v>15.657101457699687</v>
      </c>
      <c r="N129" s="4" t="str">
        <f>IF(_xll.BDP(AI129,"CALLABLE")="Y",_xll.BDP(AI129,"NXT_CALL_DT")," ")</f>
        <v xml:space="preserve"> </v>
      </c>
      <c r="O129" s="8">
        <v>400000</v>
      </c>
      <c r="P129" s="81">
        <v>99.4</v>
      </c>
      <c r="Q129" s="9">
        <f>_xll.BDP(AI129,"px_bid")</f>
        <v>87.018000000000001</v>
      </c>
      <c r="R129" s="10">
        <f>IF(F129="USD",AG129,(((_xll.BDP(F129&amp;"USD CURNCY","PX_LAST")))*AG129))</f>
        <v>533181.6</v>
      </c>
      <c r="S129" s="10">
        <f>IF(F129="USD",AH129,(((_xll.BDP(F129&amp;"USD CURNCY","PX_LAST")))*AH129))+AP129</f>
        <v>471650.00368888886</v>
      </c>
      <c r="T129" s="11">
        <f t="shared" si="28"/>
        <v>-66417.048000000024</v>
      </c>
      <c r="U129" s="12">
        <f t="shared" si="29"/>
        <v>-0.12456740442655941</v>
      </c>
      <c r="V129" s="12" cm="1">
        <f t="array" ref="V129">IFERROR(_xll.BDP($G129&amp;" ISIN","CHG_PCT_1D")/100,"")</f>
        <v>3.9775871610403853E-3</v>
      </c>
      <c r="W129" s="12" cm="1">
        <f t="array" ref="W129">IFERROR(_xll.BDP($G129&amp;" ISIN","CHG_PCT_5D")/100,"")</f>
        <v>1.9373492847610811E-2</v>
      </c>
      <c r="X129" s="12" cm="1">
        <f t="array" ref="X129">_xll.BDP($G129&amp;" ISIN","CHG_PCT_1M")/100</f>
        <v>6.9845161141112574E-3</v>
      </c>
      <c r="Y129" s="12" cm="1">
        <f t="array" ref="Y129">_xll.BDP($G129&amp;" ISIN","CHG_PCT_3M")/100</f>
        <v>-1.0083212077118956E-2</v>
      </c>
      <c r="Z129" s="12" cm="1">
        <f t="array" ref="Z129">_xll.BDP($G129&amp;" ISIN","CHG_PCT_6M")/100</f>
        <v>-6.8154093097913315E-2</v>
      </c>
      <c r="AA129" s="12" cm="1">
        <f t="array" ref="AA129">_xll.BDP($G129&amp;" ISIN","CHG_PCT_YTD")/100</f>
        <v>-1.6744952802493E-2</v>
      </c>
      <c r="AB129" s="12" t="e">
        <f t="shared" si="37"/>
        <v>#VALUE!</v>
      </c>
      <c r="AC129" s="13">
        <f t="shared" ca="1" si="30"/>
        <v>-51032.798000000024</v>
      </c>
      <c r="AD129" s="4" t="str">
        <f>_xll.BDP(AI129,"DS199")</f>
        <v>Government</v>
      </c>
      <c r="AE129" s="9">
        <f>_xll.BDP(AI129,"px_ask")</f>
        <v>87.043000000000006</v>
      </c>
      <c r="AF129" s="13">
        <f>IF(F129="USD",O129,(((_xll.BDP(F129&amp;"USD CURNCY","PX_LAST")))*O129))</f>
        <v>536400</v>
      </c>
      <c r="AG129" s="10">
        <f t="shared" si="31"/>
        <v>397600</v>
      </c>
      <c r="AH129" s="10">
        <f t="shared" si="32"/>
        <v>348072</v>
      </c>
      <c r="AI129" s="4" t="str">
        <f t="shared" si="33"/>
        <v>GB00BPSNBB36 ISIN</v>
      </c>
      <c r="AJ129" s="4" t="e" cm="1">
        <f t="array" ref="AJ129">VLOOKUP(IF(NOT(_xll.BDP($G129&amp;" CORP",#REF!)="#N/A N/A"),(_xll.BDP($G129&amp;" CORP",#REF!)),"-"), '[1]Country Codes'!$A$2:$B$253,2,0)</f>
        <v>#REF!</v>
      </c>
      <c r="AK129" s="4" t="str" cm="1">
        <f t="array" ref="AK129">IF(OR(_xll.BDP($AI129,"EX028")= "#N/A N/A", _xll.BDP($AI129,"EX028")="#N/A FIELD NOT APPLICABLE"), " ", _xll.BDP($AI129,"EX028"))</f>
        <v>FixedIncome</v>
      </c>
      <c r="AL129" s="14" t="str">
        <f>(IF(_xll.BDP($AI129&amp;" ISIN","DZ282")="Y","Single line Bonds Cocos","Single line Bonds ex Cocos"))</f>
        <v>Single line Bonds ex Cocos</v>
      </c>
      <c r="AM129" s="7">
        <f>(IF(_xll.BDP($G129&amp;" ISIN","SP153")="#n/a n/a"," ",_xll.BDP($G129&amp;" ISIN","SP153")))</f>
        <v>91.299574430523819</v>
      </c>
      <c r="AN129" s="15">
        <f t="shared" ca="1" si="34"/>
        <v>45777</v>
      </c>
      <c r="AO129" s="10">
        <f>(((_xll.BDP(AI129,"DS032"))/360)*I129)*O129</f>
        <v>4326.3888888888887</v>
      </c>
      <c r="AP129" s="10">
        <f>IF(F129="USD",AO129,(((_xll.BDP(F129&amp;"USD CURNCY","PX_LAST")))*AO129))</f>
        <v>5790.4388888888889</v>
      </c>
      <c r="AQ129" s="12">
        <f t="shared" si="27"/>
        <v>0.9795431021576092</v>
      </c>
      <c r="AR129" s="10">
        <f t="shared" si="35"/>
        <v>465859.56479999999</v>
      </c>
      <c r="AS129" s="9">
        <f>IF((TEXT(_xll.BDP(AI129,"MATURITY"),"DD/MM/YYYY")="#N/A Field Not Applicable"),"Perp",_xll.BDP(AI129,"DS252"))</f>
        <v>29.253935660506503</v>
      </c>
      <c r="AT129" s="14" t="str">
        <f>(IF(_xll.BDP($AI129&amp;" ISIN","DT247")="Y","Yes","No"))</f>
        <v>No</v>
      </c>
      <c r="AU129" s="14" t="str">
        <f>PROPER(IF(OR(_xll.BDP($AI129,"CPN_TYP")="#n/a N/A",_xll.BDP($AI129,"CPN_TYP")= "#N/A FIELD NOT APPLICABLE"), " ", _xll.BDP($AI129,"CPN_TYP")))</f>
        <v>Fixed</v>
      </c>
      <c r="BG129" s="14" t="str">
        <f t="shared" si="36"/>
        <v>GB00BPSNBB36</v>
      </c>
      <c r="BH129" s="18">
        <v>45541</v>
      </c>
    </row>
    <row r="130" spans="1:60" s="20" customFormat="1" ht="14.45" hidden="1" customHeight="1" x14ac:dyDescent="0.25">
      <c r="A130" s="47" t="s">
        <v>125</v>
      </c>
      <c r="B130" s="47" t="s">
        <v>801</v>
      </c>
      <c r="C130" s="47">
        <v>6540181</v>
      </c>
      <c r="D130" s="47" t="s">
        <v>407</v>
      </c>
      <c r="E130" s="4" t="str">
        <f>_xll.BDP(AI130,"ds520")</f>
        <v>Petrobras Global Finance BV</v>
      </c>
      <c r="F130" s="4" t="str">
        <f>_xll.BDP(AI130,"crncy")</f>
        <v>GBP</v>
      </c>
      <c r="G130" s="5" t="s">
        <v>836</v>
      </c>
      <c r="H130" s="4" t="str">
        <f>IF(_xll.BDP(AI130,"RTG_MOODY")="#N/A N/A","N/A",_xll.BDP(AI130,"RTG_MOODY"))&amp;","&amp;IF(_xll.BDP(AI130,"RTG_FITCH")="#N/A N/A","N/A",_xll.BDP(AI130,"RTG_FITCH"))&amp;","&amp;IF(_xll.BDP(AI130,"RTG_SP")="#N/A N/A","N/A",_xll.BDP(AI130,"RTG_SP"))</f>
        <v>Ba1,BB,BB</v>
      </c>
      <c r="I130" s="6">
        <f>_xll.BDP(AI130,"cpn")/100</f>
        <v>6.6250000000000003E-2</v>
      </c>
      <c r="J130" s="6">
        <f ca="1">_xll.BDP($G130&amp;" isin","YAS_BOND_YLD", "YAS_YLD_FLAG=15", "user_local_trade_date",AN130,"Yas_bond_px",$Q130)/100</f>
        <v>6.9064089999999995E-2</v>
      </c>
      <c r="K130" s="4" t="str">
        <f>_xll.BDP(AI130,"PAYMENT_RANK")</f>
        <v>Sr Unsecured</v>
      </c>
      <c r="L130" s="4" t="str">
        <f>IF((TEXT(_xll.BDP(AI130,"MATURITY"),"DD/MM/YYYY")="#N/A Field Not Applicable"),"Perp",TEXT(_xll.BDP(AI130,"MATURITY"),"DD/MM/YYYY"))</f>
        <v>16/01/2034</v>
      </c>
      <c r="M130" s="7">
        <f>(IF(_xll.BDP($AI130&amp;" ISIN","DU003")="#n/a n/a"," ",_xll.BDP($AI130&amp;" ISIN","DU003")))</f>
        <v>6.7500321726678543</v>
      </c>
      <c r="N130" s="4" t="str">
        <f>IF(_xll.BDP(AI130,"CALLABLE")="Y",_xll.BDP(AI130,"NXT_CALL_DT")," ")</f>
        <v xml:space="preserve"> </v>
      </c>
      <c r="O130" s="8">
        <v>250000</v>
      </c>
      <c r="P130" s="81">
        <v>87.03</v>
      </c>
      <c r="Q130" s="9">
        <f>_xll.BDP(AI130,"px_bid")</f>
        <v>97.408000000000001</v>
      </c>
      <c r="R130" s="10">
        <f>IF(F130="USD",AG130,(((_xll.BDP(F130&amp;"USD CURNCY","PX_LAST")))*AG130))</f>
        <v>291768.07500000001</v>
      </c>
      <c r="S130" s="10">
        <f>IF(F130="USD",AH130,(((_xll.BDP(F130&amp;"USD CURNCY","PX_LAST")))*AH130))+AP130</f>
        <v>333038.32781250001</v>
      </c>
      <c r="T130" s="11">
        <f t="shared" si="28"/>
        <v>34792.245000000003</v>
      </c>
      <c r="U130" s="12">
        <f t="shared" si="29"/>
        <v>0.11924623692979433</v>
      </c>
      <c r="V130" s="12" cm="1">
        <f t="array" ref="V130">IFERROR(_xll.BDP($G130&amp;" ISIN","CHG_PCT_1D")/100,"")</f>
        <v>-3.0588835075198714E-5</v>
      </c>
      <c r="W130" s="12" cm="1">
        <f t="array" ref="W130">IFERROR(_xll.BDP($G130&amp;" ISIN","CHG_PCT_5D")/100,"")</f>
        <v>7.861716012208789E-3</v>
      </c>
      <c r="X130" s="12" cm="1">
        <f t="array" ref="X130">_xll.BDP($G130&amp;" ISIN","CHG_PCT_1M")/100</f>
        <v>3.0068113481559956E-3</v>
      </c>
      <c r="Y130" s="12" cm="1">
        <f t="array" ref="Y130">_xll.BDP($G130&amp;" ISIN","CHG_PCT_3M")/100</f>
        <v>1.8387610836432685E-3</v>
      </c>
      <c r="Z130" s="12" cm="1">
        <f t="array" ref="Z130">_xll.BDP($G130&amp;" ISIN","CHG_PCT_6M")/100</f>
        <v>5.3050397877990932E-4</v>
      </c>
      <c r="AA130" s="12" cm="1">
        <f t="array" ref="AA130">_xll.BDP($G130&amp;" ISIN","CHG_PCT_YTD")/100</f>
        <v>1.4481959616021244E-2</v>
      </c>
      <c r="AB130" s="12" t="e">
        <f t="shared" si="37"/>
        <v>#VALUE!</v>
      </c>
      <c r="AC130" s="13">
        <f t="shared" ca="1" si="30"/>
        <v>75079.284062499995</v>
      </c>
      <c r="AD130" s="4" t="str">
        <f>_xll.BDP(AI130,"DS199")</f>
        <v>Energy</v>
      </c>
      <c r="AE130" s="9">
        <f>_xll.BDP(AI130,"px_ask")</f>
        <v>98.734999999999999</v>
      </c>
      <c r="AF130" s="13">
        <f>IF(F130="USD",O130,(((_xll.BDP(F130&amp;"USD CURNCY","PX_LAST")))*O130))</f>
        <v>335250</v>
      </c>
      <c r="AG130" s="10">
        <f t="shared" si="31"/>
        <v>217575</v>
      </c>
      <c r="AH130" s="10">
        <f t="shared" si="32"/>
        <v>243520</v>
      </c>
      <c r="AI130" s="4" t="str">
        <f t="shared" si="33"/>
        <v>XS0982711474 ISIN</v>
      </c>
      <c r="AJ130" s="4" t="e" cm="1">
        <f t="array" ref="AJ130">VLOOKUP(IF(NOT(_xll.BDP($G130&amp;" CORP",#REF!)="#N/A N/A"),(_xll.BDP($G130&amp;" CORP",#REF!)),"-"), '[1]Country Codes'!$A$2:$B$253,2,0)</f>
        <v>#REF!</v>
      </c>
      <c r="AK130" s="4" t="str" cm="1">
        <f t="array" ref="AK130">IF(OR(_xll.BDP($AI130,"EX028")= "#N/A N/A", _xll.BDP($AI130,"EX028")="#N/A FIELD NOT APPLICABLE"), " ", _xll.BDP($AI130,"EX028"))</f>
        <v>FixedIncome</v>
      </c>
      <c r="AL130" s="14" t="str">
        <f>(IF(_xll.BDP($AI130&amp;" ISIN","DZ282")="Y","Single line Bonds Cocos","Single line Bonds ex Cocos"))</f>
        <v>Single line Bonds ex Cocos</v>
      </c>
      <c r="AM130" s="7">
        <f>(IF(_xll.BDP($G130&amp;" ISIN","SP153")="#n/a n/a"," ",_xll.BDP($G130&amp;" ISIN","SP153")))</f>
        <v>303.77292567892931</v>
      </c>
      <c r="AN130" s="15">
        <f t="shared" ca="1" si="34"/>
        <v>45777</v>
      </c>
      <c r="AO130" s="10">
        <f>(((_xll.BDP(AI130,"DS032"))/360)*I130)*O130</f>
        <v>4830.729166666667</v>
      </c>
      <c r="AP130" s="10">
        <f>IF(F130="USD",AO130,(((_xll.BDP(F130&amp;"USD CURNCY","PX_LAST")))*AO130))</f>
        <v>6478.0078125</v>
      </c>
      <c r="AQ130" s="12">
        <f t="shared" si="27"/>
        <v>0.69166838590342683</v>
      </c>
      <c r="AR130" s="10">
        <f t="shared" si="35"/>
        <v>326560.32</v>
      </c>
      <c r="AS130" s="9">
        <f>IF((TEXT(_xll.BDP(AI130,"MATURITY"),"DD/MM/YYYY")="#N/A Field Not Applicable"),"Perp",_xll.BDP(AI130,"DS252"))</f>
        <v>8.7173169062286107</v>
      </c>
      <c r="AT130" s="14" t="str">
        <f>(IF(_xll.BDP($AI130&amp;" ISIN","DT247")="Y","Yes","No"))</f>
        <v>No</v>
      </c>
      <c r="AU130" s="14" t="str">
        <f>PROPER(IF(OR(_xll.BDP($AI130,"CPN_TYP")="#n/a N/A",_xll.BDP($AI130,"CPN_TYP")= "#N/A FIELD NOT APPLICABLE"), " ", _xll.BDP($AI130,"CPN_TYP")))</f>
        <v>Fixed</v>
      </c>
      <c r="BG130" s="14" t="str">
        <f t="shared" si="36"/>
        <v>XS0982711474</v>
      </c>
      <c r="BH130" s="18">
        <v>45124</v>
      </c>
    </row>
    <row r="131" spans="1:60" s="20" customFormat="1" ht="14.45" hidden="1" customHeight="1" x14ac:dyDescent="0.25">
      <c r="A131" s="47" t="s">
        <v>125</v>
      </c>
      <c r="B131" s="47" t="s">
        <v>801</v>
      </c>
      <c r="C131" s="47">
        <v>6540181</v>
      </c>
      <c r="D131" s="47" t="s">
        <v>407</v>
      </c>
      <c r="E131" s="4" t="str">
        <f>_xll.BDP(AI131,"ds520")</f>
        <v>Turkiye Vakiflar Bankasi TAO</v>
      </c>
      <c r="F131" s="4" t="str">
        <f>_xll.BDP(AI131,"crncy")</f>
        <v>USD</v>
      </c>
      <c r="G131" s="5" t="s">
        <v>172</v>
      </c>
      <c r="H131" s="4" t="str">
        <f>IF(_xll.BDP(AI131,"RTG_MOODY")="#N/A N/A","N/A",_xll.BDP(AI131,"RTG_MOODY"))&amp;","&amp;IF(_xll.BDP(AI131,"RTG_FITCH")="#N/A N/A","N/A",_xll.BDP(AI131,"RTG_FITCH"))&amp;","&amp;IF(_xll.BDP(AI131,"RTG_SP")="#N/A N/A","N/A",_xll.BDP(AI131,"RTG_SP"))</f>
        <v>N/A,B+,N/A</v>
      </c>
      <c r="I131" s="6">
        <f>_xll.BDP(AI131,"cpn")/100</f>
        <v>6.8750000000000006E-2</v>
      </c>
      <c r="J131" s="6">
        <f ca="1">_xll.BDP($G131&amp;" isin","YAS_BOND_YLD", "YAS_YLD_FLAG=15", "user_local_trade_date",AN131,"Yas_bond_px",$Q131)/100</f>
        <v>7.5881799999999999E-2</v>
      </c>
      <c r="K131" s="4" t="str">
        <f>_xll.BDP(AI131,"PAYMENT_RANK")</f>
        <v>Sr Unsecured</v>
      </c>
      <c r="L131" s="4" t="str">
        <f>IF((TEXT(_xll.BDP(AI131,"MATURITY"),"DD/MM/YYYY")="#N/A Field Not Applicable"),"Perp",TEXT(_xll.BDP(AI131,"MATURITY"),"DD/MM/YYYY"))</f>
        <v>07/01/2030</v>
      </c>
      <c r="M131" s="7">
        <f>(IF(_xll.BDP($AI131&amp;" ISIN","DU003")="#n/a n/a"," ",_xll.BDP($AI131&amp;" ISIN","DU003")))</f>
        <v>3.9864057648739997</v>
      </c>
      <c r="N131" s="4" t="str">
        <f>IF(_xll.BDP(AI131,"CALLABLE")="Y",_xll.BDP(AI131,"NXT_CALL_DT")," ")</f>
        <v xml:space="preserve"> </v>
      </c>
      <c r="O131" s="8">
        <v>500000</v>
      </c>
      <c r="P131" s="81">
        <v>100.4</v>
      </c>
      <c r="Q131" s="9">
        <f>_xll.BDP(AI131,"px_bid")</f>
        <v>97.218999999999994</v>
      </c>
      <c r="R131" s="10">
        <f>IF(F131="USD",AG131,(((_xll.BDP(F131&amp;"USD CURNCY","PX_LAST")))*AG131))</f>
        <v>502000</v>
      </c>
      <c r="S131" s="10">
        <f>IF(F131="USD",AH131,(((_xll.BDP(F131&amp;"USD CURNCY","PX_LAST")))*AH131))+AP131</f>
        <v>496980.41666666669</v>
      </c>
      <c r="T131" s="11">
        <f t="shared" si="28"/>
        <v>-15905.000000000058</v>
      </c>
      <c r="U131" s="12">
        <f t="shared" si="29"/>
        <v>-3.1683266932271033E-2</v>
      </c>
      <c r="V131" s="12" cm="1">
        <f t="array" ref="V131">IFERROR(_xll.BDP($G131&amp;" ISIN","CHG_PCT_1D")/100,"")</f>
        <v>-8.6165659002870843E-4</v>
      </c>
      <c r="W131" s="12" cm="1">
        <f t="array" ref="W131">IFERROR(_xll.BDP($G131&amp;" ISIN","CHG_PCT_5D")/100,"")</f>
        <v>3.9797284871260297E-3</v>
      </c>
      <c r="X131" s="12" cm="1">
        <f t="array" ref="X131">_xll.BDP($G131&amp;" ISIN","CHG_PCT_1M")/100</f>
        <v>-1.1251489908075511E-3</v>
      </c>
      <c r="Y131" s="12" cm="1">
        <f t="array" ref="Y131">_xll.BDP($G131&amp;" ISIN","CHG_PCT_3M")/100</f>
        <v>-1.3988608845379733E-2</v>
      </c>
      <c r="Z131" s="12" cm="1">
        <f t="array" ref="Z131">_xll.BDP($G131&amp;" ISIN","CHG_PCT_6M")/100</f>
        <v>-1.8426331522534652E-2</v>
      </c>
      <c r="AA131" s="12" cm="1">
        <f t="array" ref="AA131">_xll.BDP($G131&amp;" ISIN","CHG_PCT_YTD")/100</f>
        <v>-1.5302363336309112E-2</v>
      </c>
      <c r="AB131" s="12" t="e">
        <f t="shared" si="37"/>
        <v>#VALUE!</v>
      </c>
      <c r="AC131" s="13">
        <f t="shared" ca="1" si="30"/>
        <v>3669.6527777777192</v>
      </c>
      <c r="AD131" s="4" t="str">
        <f>_xll.BDP(AI131,"DS199")</f>
        <v>Financial</v>
      </c>
      <c r="AE131" s="9">
        <f>_xll.BDP(AI131,"px_ask")</f>
        <v>97.406000000000006</v>
      </c>
      <c r="AF131" s="13">
        <f>IF(F131="USD",O131,(((_xll.BDP(F131&amp;"USD CURNCY","PX_LAST")))*O131))</f>
        <v>500000</v>
      </c>
      <c r="AG131" s="10">
        <f t="shared" si="31"/>
        <v>502000</v>
      </c>
      <c r="AH131" s="10">
        <f t="shared" si="32"/>
        <v>486095</v>
      </c>
      <c r="AI131" s="4" t="str">
        <f t="shared" si="33"/>
        <v>XS2913966318 ISIN</v>
      </c>
      <c r="AJ131" s="4" t="e" cm="1">
        <f t="array" ref="AJ131">VLOOKUP(IF(NOT(_xll.BDP($G131&amp;" CORP",#REF!)="#N/A N/A"),(_xll.BDP($G131&amp;" CORP",#REF!)),"-"), '[1]Country Codes'!$A$2:$B$253,2,0)</f>
        <v>#REF!</v>
      </c>
      <c r="AK131" s="4" t="str" cm="1">
        <f t="array" ref="AK131">IF(OR(_xll.BDP($AI131,"EX028")= "#N/A N/A", _xll.BDP($AI131,"EX028")="#N/A FIELD NOT APPLICABLE"), " ", _xll.BDP($AI131,"EX028"))</f>
        <v>FixedIncome</v>
      </c>
      <c r="AL131" s="14" t="str">
        <f>(IF(_xll.BDP($AI131&amp;" ISIN","DZ282")="Y","Single line Bonds Cocos","Single line Bonds ex Cocos"))</f>
        <v>Single line Bonds ex Cocos</v>
      </c>
      <c r="AM131" s="7">
        <f>(IF(_xll.BDP($G131&amp;" ISIN","SP153")="#n/a n/a"," ",_xll.BDP($G131&amp;" ISIN","SP153")))</f>
        <v>410.14217840841576</v>
      </c>
      <c r="AN131" s="15">
        <f t="shared" ca="1" si="34"/>
        <v>45777</v>
      </c>
      <c r="AO131" s="10">
        <f>(((_xll.BDP(AI131,"DS032"))/360)*I131)*O131</f>
        <v>10885.416666666666</v>
      </c>
      <c r="AP131" s="10">
        <f>IF(F131="USD",AO131,(((_xll.BDP(F131&amp;"USD CURNCY","PX_LAST")))*AO131))</f>
        <v>10885.416666666666</v>
      </c>
      <c r="AQ131" s="12">
        <f t="shared" si="27"/>
        <v>1.0321503980616131</v>
      </c>
      <c r="AR131" s="10">
        <f t="shared" si="35"/>
        <v>486095</v>
      </c>
      <c r="AS131" s="9">
        <f>IF((TEXT(_xll.BDP(AI131,"MATURITY"),"DD/MM/YYYY")="#N/A Field Not Applicable"),"Perp",_xll.BDP(AI131,"DS252"))</f>
        <v>4.6926762491444221</v>
      </c>
      <c r="AT131" s="14" t="str">
        <f>(IF(_xll.BDP($AI131&amp;" ISIN","DT247")="Y","Yes","No"))</f>
        <v>No</v>
      </c>
      <c r="AU131" s="14" t="str">
        <f>PROPER(IF(OR(_xll.BDP($AI131,"CPN_TYP")="#n/a N/A",_xll.BDP($AI131,"CPN_TYP")= "#N/A FIELD NOT APPLICABLE"), " ", _xll.BDP($AI131,"CPN_TYP")))</f>
        <v>Fixed</v>
      </c>
      <c r="BG131" s="14" t="str">
        <f t="shared" si="36"/>
        <v>XS2913966318</v>
      </c>
      <c r="BH131" s="18">
        <v>45572</v>
      </c>
    </row>
    <row r="132" spans="1:60" s="20" customFormat="1" ht="14.45" hidden="1" customHeight="1" x14ac:dyDescent="0.25">
      <c r="A132" s="47" t="s">
        <v>125</v>
      </c>
      <c r="B132" s="47" t="s">
        <v>801</v>
      </c>
      <c r="C132" s="47">
        <v>6540181</v>
      </c>
      <c r="D132" s="47" t="s">
        <v>407</v>
      </c>
      <c r="E132" s="4" t="str">
        <f>_xll.BDP(AI132,"ds520")</f>
        <v>West China Cement Ltd</v>
      </c>
      <c r="F132" s="4" t="str">
        <f>_xll.BDP(AI132,"crncy")</f>
        <v>USD</v>
      </c>
      <c r="G132" s="5" t="s">
        <v>840</v>
      </c>
      <c r="H132" s="4" t="str">
        <f>IF(_xll.BDP(AI132,"RTG_MOODY")="#N/A N/A","N/A",_xll.BDP(AI132,"RTG_MOODY"))&amp;","&amp;IF(_xll.BDP(AI132,"RTG_FITCH")="#N/A N/A","N/A",_xll.BDP(AI132,"RTG_FITCH"))&amp;","&amp;IF(_xll.BDP(AI132,"RTG_SP")="#N/A N/A","N/A",_xll.BDP(AI132,"RTG_SP"))</f>
        <v>Caa2,WD,N/A</v>
      </c>
      <c r="I132" s="6">
        <f>_xll.BDP(AI132,"cpn")/100</f>
        <v>4.9500000000000002E-2</v>
      </c>
      <c r="J132" s="6">
        <f ca="1">_xll.BDP($G132&amp;" isin","YAS_BOND_YLD", "YAS_YLD_FLAG=15", "user_local_trade_date",AN132,"Yas_bond_px",$Q132)/100</f>
        <v>0.26176159999999998</v>
      </c>
      <c r="K132" s="4" t="str">
        <f>_xll.BDP(AI132,"PAYMENT_RANK")</f>
        <v>Sr Unsecured</v>
      </c>
      <c r="L132" s="4" t="str">
        <f>IF((TEXT(_xll.BDP(AI132,"MATURITY"),"DD/MM/YYYY")="#N/A Field Not Applicable"),"Perp",TEXT(_xll.BDP(AI132,"MATURITY"),"DD/MM/YYYY"))</f>
        <v>08/07/2026</v>
      </c>
      <c r="M132" s="7">
        <f>(IF(_xll.BDP($AI132&amp;" ISIN","DU003")="#n/a n/a"," ",_xll.BDP($AI132&amp;" ISIN","DU003")))</f>
        <v>1.1442061342586436</v>
      </c>
      <c r="N132" s="4" t="str">
        <f>IF(_xll.BDP(AI132,"CALLABLE")="Y",_xll.BDP(AI132,"NXT_CALL_DT")," ")</f>
        <v>29/05/2025</v>
      </c>
      <c r="O132" s="8">
        <v>300000</v>
      </c>
      <c r="P132" s="81">
        <v>98.98</v>
      </c>
      <c r="Q132" s="9">
        <f>_xll.BDP(AI132,"px_bid")</f>
        <v>79.484999999999999</v>
      </c>
      <c r="R132" s="10">
        <f>IF(F132="USD",AG132,(((_xll.BDP(F132&amp;"USD CURNCY","PX_LAST")))*AG132))</f>
        <v>296940</v>
      </c>
      <c r="S132" s="10">
        <f>IF(F132="USD",AH132,(((_xll.BDP(F132&amp;"USD CURNCY","PX_LAST")))*AH132))+AP132</f>
        <v>243116.25</v>
      </c>
      <c r="T132" s="11">
        <f t="shared" si="28"/>
        <v>-58485.000000000007</v>
      </c>
      <c r="U132" s="12">
        <f t="shared" si="29"/>
        <v>-0.19695898161244699</v>
      </c>
      <c r="V132" s="12" cm="1">
        <f t="array" ref="V132">IFERROR(_xll.BDP($G132&amp;" ISIN","CHG_PCT_1D")/100,"")</f>
        <v>-4.0017207399088382E-5</v>
      </c>
      <c r="W132" s="12" cm="1">
        <f t="array" ref="W132">IFERROR(_xll.BDP($G132&amp;" ISIN","CHG_PCT_5D")/100,"")</f>
        <v>5.9315095714380386E-2</v>
      </c>
      <c r="X132" s="12" cm="1">
        <f t="array" ref="X132">_xll.BDP($G132&amp;" ISIN","CHG_PCT_1M")/100</f>
        <v>1.5104365617532806E-2</v>
      </c>
      <c r="Y132" s="12" cm="1">
        <f t="array" ref="Y132">_xll.BDP($G132&amp;" ISIN","CHG_PCT_3M")/100</f>
        <v>7.4296179779869936E-2</v>
      </c>
      <c r="Z132" s="12" cm="1">
        <f t="array" ref="Z132">_xll.BDP($G132&amp;" ISIN","CHG_PCT_6M")/100</f>
        <v>4.8696702960328547E-2</v>
      </c>
      <c r="AA132" s="12" cm="1">
        <f t="array" ref="AA132">_xll.BDP($G132&amp;" ISIN","CHG_PCT_YTD")/100</f>
        <v>8.1231154204545828E-3</v>
      </c>
      <c r="AB132" s="12" t="e">
        <f t="shared" si="37"/>
        <v>#VALUE!</v>
      </c>
      <c r="AC132" s="13">
        <f t="shared" ca="1" si="30"/>
        <v>-4241.2500000000146</v>
      </c>
      <c r="AD132" s="4" t="str">
        <f>_xll.BDP(AI132,"DS199")</f>
        <v>Industrial</v>
      </c>
      <c r="AE132" s="9">
        <f>_xll.BDP(AI132,"px_ask")</f>
        <v>78.875</v>
      </c>
      <c r="AF132" s="13">
        <f>IF(F132="USD",O132,(((_xll.BDP(F132&amp;"USD CURNCY","PX_LAST")))*O132))</f>
        <v>300000</v>
      </c>
      <c r="AG132" s="10">
        <f t="shared" si="31"/>
        <v>296940</v>
      </c>
      <c r="AH132" s="10">
        <f t="shared" si="32"/>
        <v>238455</v>
      </c>
      <c r="AI132" s="4" t="str">
        <f t="shared" si="33"/>
        <v>XS2346524783 ISIN</v>
      </c>
      <c r="AJ132" s="4" t="e" cm="1">
        <f t="array" ref="AJ132">VLOOKUP(IF(NOT(_xll.BDP($G132&amp;" CORP",#REF!)="#N/A N/A"),(_xll.BDP($G132&amp;" CORP",#REF!)),"-"), '[1]Country Codes'!$A$2:$B$253,2,0)</f>
        <v>#REF!</v>
      </c>
      <c r="AK132" s="4" t="str" cm="1">
        <f t="array" ref="AK132">IF(OR(_xll.BDP($AI132,"EX028")= "#N/A N/A", _xll.BDP($AI132,"EX028")="#N/A FIELD NOT APPLICABLE"), " ", _xll.BDP($AI132,"EX028"))</f>
        <v>FixedIncome</v>
      </c>
      <c r="AL132" s="14" t="str">
        <f>(IF(_xll.BDP($AI132&amp;" ISIN","DZ282")="Y","Single line Bonds Cocos","Single line Bonds ex Cocos"))</f>
        <v>Single line Bonds ex Cocos</v>
      </c>
      <c r="AM132" s="7">
        <f>(IF(_xll.BDP($G132&amp;" ISIN","SP153")="#n/a n/a"," ",_xll.BDP($G132&amp;" ISIN","SP153")))</f>
        <v>2180.4111166044199</v>
      </c>
      <c r="AN132" s="15">
        <f t="shared" ca="1" si="34"/>
        <v>45777</v>
      </c>
      <c r="AO132" s="10">
        <f>(((_xll.BDP(AI132,"DS032"))/360)*I132)*O132</f>
        <v>4661.25</v>
      </c>
      <c r="AP132" s="10">
        <f>IF(F132="USD",AO132,(((_xll.BDP(F132&amp;"USD CURNCY","PX_LAST")))*AO132))</f>
        <v>4661.25</v>
      </c>
      <c r="AQ132" s="12">
        <f t="shared" si="27"/>
        <v>0.50491433021806853</v>
      </c>
      <c r="AR132" s="10">
        <f t="shared" si="35"/>
        <v>238455</v>
      </c>
      <c r="AS132" s="9">
        <f>IF((TEXT(_xll.BDP(AI132,"MATURITY"),"DD/MM/YYYY")="#N/A Field Not Applicable"),"Perp",_xll.BDP(AI132,"DS252"))</f>
        <v>1.1909650924024642</v>
      </c>
      <c r="AT132" s="14" t="str">
        <f>(IF(_xll.BDP($AI132&amp;" ISIN","DT247")="Y","Yes","No"))</f>
        <v>No</v>
      </c>
      <c r="AU132" s="14" t="str">
        <f>PROPER(IF(OR(_xll.BDP($AI132,"CPN_TYP")="#n/a N/A",_xll.BDP($AI132,"CPN_TYP")= "#N/A FIELD NOT APPLICABLE"), " ", _xll.BDP($AI132,"CPN_TYP")))</f>
        <v>Fixed</v>
      </c>
      <c r="BG132" s="14" t="str">
        <f t="shared" si="36"/>
        <v>XS2346524783</v>
      </c>
      <c r="BH132" s="18">
        <v>44462</v>
      </c>
    </row>
    <row r="133" spans="1:60" s="20" customFormat="1" ht="14.45" hidden="1" customHeight="1" x14ac:dyDescent="0.25">
      <c r="A133" s="47" t="s">
        <v>125</v>
      </c>
      <c r="B133" s="47" t="s">
        <v>801</v>
      </c>
      <c r="C133" s="47">
        <v>6540181</v>
      </c>
      <c r="D133" s="47" t="s">
        <v>407</v>
      </c>
      <c r="E133" s="4" t="str">
        <f>_xll.BDP(AI133,"ds520")</f>
        <v>Ghana Government International Bond</v>
      </c>
      <c r="F133" s="4" t="str">
        <f>_xll.BDP(AI133,"crncy")</f>
        <v>USD</v>
      </c>
      <c r="G133" s="5" t="s">
        <v>178</v>
      </c>
      <c r="H133" s="4" t="str">
        <f>IF(_xll.BDP(AI133,"RTG_MOODY")="#N/A N/A","N/A",_xll.BDP(AI133,"RTG_MOODY"))&amp;","&amp;IF(_xll.BDP(AI133,"RTG_FITCH")="#N/A N/A","N/A",_xll.BDP(AI133,"RTG_FITCH"))&amp;","&amp;IF(_xll.BDP(AI133,"RTG_SP")="#N/A N/A","N/A",_xll.BDP(AI133,"RTG_SP"))</f>
        <v>Caa2,CCC+,CCC+</v>
      </c>
      <c r="I133" s="6">
        <f>_xll.BDP(AI133,"cpn")/100</f>
        <v>0</v>
      </c>
      <c r="J133" s="6">
        <f ca="1">_xll.BDP($G133&amp;" isin","YAS_BOND_YLD", "YAS_YLD_FLAG=15", "user_local_trade_date",AN133,"Yas_bond_px",$Q133)/100</f>
        <v>5.9439070000000004E-2</v>
      </c>
      <c r="K133" s="4" t="str">
        <f>_xll.BDP(AI133,"PAYMENT_RANK")</f>
        <v>Sr Unsecured</v>
      </c>
      <c r="L133" s="4" t="str">
        <f>IF((TEXT(_xll.BDP(AI133,"MATURITY"),"DD/MM/YYYY")="#N/A Field Not Applicable"),"Perp",TEXT(_xll.BDP(AI133,"MATURITY"),"DD/MM/YYYY"))</f>
        <v>03/01/2030</v>
      </c>
      <c r="M133" s="7">
        <f>(IF(_xll.BDP($AI133&amp;" ISIN","DU003")="#n/a n/a"," ",_xll.BDP($AI133&amp;" ISIN","DU003")))</f>
        <v>2.1833333608499914</v>
      </c>
      <c r="N133" s="4" t="str">
        <f>IF(_xll.BDP(AI133,"CALLABLE")="Y",_xll.BDP(AI133,"NXT_CALL_DT")," ")</f>
        <v xml:space="preserve"> </v>
      </c>
      <c r="O133" s="8">
        <v>18065</v>
      </c>
      <c r="P133" s="81">
        <v>161.44999999999999</v>
      </c>
      <c r="Q133" s="9">
        <f>_xll.BDP(AI133,"px_bid")</f>
        <v>76.070999999999998</v>
      </c>
      <c r="R133" s="10">
        <f>IF(F133="USD",AG133,(((_xll.BDP(F133&amp;"USD CURNCY","PX_LAST")))*AG133))</f>
        <v>29165.942500000001</v>
      </c>
      <c r="S133" s="10">
        <f>IF(F133="USD",AH133,(((_xll.BDP(F133&amp;"USD CURNCY","PX_LAST")))*AH133))+AP133</f>
        <v>13742.22615</v>
      </c>
      <c r="T133" s="11">
        <f t="shared" si="28"/>
        <v>-15423.716349999999</v>
      </c>
      <c r="U133" s="12">
        <f t="shared" si="29"/>
        <v>-0.52882626200061933</v>
      </c>
      <c r="V133" s="12" cm="1">
        <f t="array" ref="V133">IFERROR(_xll.BDP($G133&amp;" ISIN","CHG_PCT_1D")/100,"")</f>
        <v>-3.8616062721846946E-3</v>
      </c>
      <c r="W133" s="12" cm="1">
        <f t="array" ref="W133">IFERROR(_xll.BDP($G133&amp;" ISIN","CHG_PCT_5D")/100,"")</f>
        <v>4.4712620167723607E-2</v>
      </c>
      <c r="X133" s="12" cm="1">
        <f t="array" ref="X133">_xll.BDP($G133&amp;" ISIN","CHG_PCT_1M")/100</f>
        <v>-1.0308479305534048E-2</v>
      </c>
      <c r="Y133" s="12" cm="1">
        <f t="array" ref="Y133">_xll.BDP($G133&amp;" ISIN","CHG_PCT_3M")/100</f>
        <v>-1.4851676117733298E-2</v>
      </c>
      <c r="Z133" s="12" cm="1">
        <f t="array" ref="Z133">_xll.BDP($G133&amp;" ISIN","CHG_PCT_6M")/100</f>
        <v>9.8861119898766212E-3</v>
      </c>
      <c r="AA133" s="12" cm="1">
        <f t="array" ref="AA133">_xll.BDP($G133&amp;" ISIN","CHG_PCT_YTD")/100</f>
        <v>-1.0730195622699839E-2</v>
      </c>
      <c r="AB133" s="12" t="e">
        <f t="shared" si="37"/>
        <v>#VALUE!</v>
      </c>
      <c r="AC133" s="13">
        <f t="shared" ca="1" si="30"/>
        <v>-15423.716349999999</v>
      </c>
      <c r="AD133" s="4" t="str">
        <f>_xll.BDP(AI133,"DS199")</f>
        <v>Government</v>
      </c>
      <c r="AE133" s="9">
        <f>_xll.BDP(AI133,"px_ask")</f>
        <v>77.149000000000001</v>
      </c>
      <c r="AF133" s="13">
        <f>IF(F133="USD",O133,(((_xll.BDP(F133&amp;"USD CURNCY","PX_LAST")))*O133))</f>
        <v>18065</v>
      </c>
      <c r="AG133" s="10">
        <f t="shared" si="31"/>
        <v>29165.942500000001</v>
      </c>
      <c r="AH133" s="10">
        <f t="shared" si="32"/>
        <v>13742.22615</v>
      </c>
      <c r="AI133" s="4" t="str">
        <f t="shared" si="33"/>
        <v>XS2893147681 ISIN</v>
      </c>
      <c r="AJ133" s="4" t="e" cm="1">
        <f t="array" ref="AJ133">VLOOKUP(IF(NOT(_xll.BDP($G133&amp;" CORP",#REF!)="#N/A N/A"),(_xll.BDP($G133&amp;" CORP",#REF!)),"-"), '[1]Country Codes'!$A$2:$B$253,2,0)</f>
        <v>#REF!</v>
      </c>
      <c r="AK133" s="4" t="str" cm="1">
        <f t="array" ref="AK133">IF(OR(_xll.BDP($AI133,"EX028")= "#N/A N/A", _xll.BDP($AI133,"EX028")="#N/A FIELD NOT APPLICABLE"), " ", _xll.BDP($AI133,"EX028"))</f>
        <v>FixedIncome</v>
      </c>
      <c r="AL133" s="14" t="str">
        <f>(IF(_xll.BDP($AI133&amp;" ISIN","DZ282")="Y","Single line Bonds Cocos","Single line Bonds ex Cocos"))</f>
        <v>Single line Bonds ex Cocos</v>
      </c>
      <c r="AM133" s="7">
        <f>(IF(_xll.BDP($G133&amp;" ISIN","SP153")="#n/a n/a"," ",_xll.BDP($G133&amp;" ISIN","SP153")))</f>
        <v>838.83468045957829</v>
      </c>
      <c r="AN133" s="15">
        <f t="shared" ca="1" si="34"/>
        <v>45777</v>
      </c>
      <c r="AO133" s="110">
        <f>IFERROR((((_xll.BDP(AI133,"DS032"))/360)*O133)*U133,0)</f>
        <v>0</v>
      </c>
      <c r="AP133" s="10">
        <f>IF(F133="USD",AO133,(((_xll.BDP(F133&amp;"USD CURNCY","PX_LAST")))*AO133))</f>
        <v>0</v>
      </c>
      <c r="AQ133" s="12">
        <f t="shared" si="27"/>
        <v>2.8540448909657321E-2</v>
      </c>
      <c r="AR133" s="10">
        <f t="shared" si="35"/>
        <v>13742.22615</v>
      </c>
      <c r="AS133" s="9">
        <f>IF((TEXT(_xll.BDP(AI133,"MATURITY"),"DD/MM/YYYY")="#N/A Field Not Applicable"),"Perp",_xll.BDP(AI133,"DS252"))</f>
        <v>4.6817248459958929</v>
      </c>
      <c r="AT133" s="14" t="str">
        <f>(IF(_xll.BDP($AI133&amp;" ISIN","DT247")="Y","Yes","No"))</f>
        <v>No</v>
      </c>
      <c r="AU133" s="14" t="str">
        <f>PROPER(IF(OR(_xll.BDP($AI133,"CPN_TYP")="#n/a N/A",_xll.BDP($AI133,"CPN_TYP")= "#N/A FIELD NOT APPLICABLE"), " ", _xll.BDP($AI133,"CPN_TYP")))</f>
        <v>Zero Coupon</v>
      </c>
      <c r="BG133" s="14" t="str">
        <f t="shared" si="36"/>
        <v>XS2893147681</v>
      </c>
      <c r="BH133" s="18">
        <v>44462</v>
      </c>
    </row>
    <row r="134" spans="1:60" s="20" customFormat="1" ht="14.45" hidden="1" customHeight="1" x14ac:dyDescent="0.25">
      <c r="A134" s="47" t="s">
        <v>125</v>
      </c>
      <c r="B134" s="47" t="s">
        <v>801</v>
      </c>
      <c r="C134" s="47">
        <v>6540181</v>
      </c>
      <c r="D134" s="47" t="s">
        <v>407</v>
      </c>
      <c r="E134" s="4" t="str">
        <f>_xll.BDP(AI134,"ds520")</f>
        <v>Ghana Government International Bond</v>
      </c>
      <c r="F134" s="4" t="str">
        <f>_xll.BDP(AI134,"crncy")</f>
        <v>USD</v>
      </c>
      <c r="G134" s="5" t="s">
        <v>179</v>
      </c>
      <c r="H134" s="4" t="str">
        <f>IF(_xll.BDP(AI134,"RTG_MOODY")="#N/A N/A","N/A",_xll.BDP(AI134,"RTG_MOODY"))&amp;","&amp;IF(_xll.BDP(AI134,"RTG_FITCH")="#N/A N/A","N/A",_xll.BDP(AI134,"RTG_FITCH"))&amp;","&amp;IF(_xll.BDP(AI134,"RTG_SP")="#N/A N/A","N/A",_xll.BDP(AI134,"RTG_SP"))</f>
        <v>Caa2,CCC+,CCC+</v>
      </c>
      <c r="I134" s="6">
        <f>_xll.BDP(AI134,"cpn")/100</f>
        <v>0</v>
      </c>
      <c r="J134" s="6">
        <f ca="1">_xll.BDP($G134&amp;" isin","YAS_BOND_YLD", "YAS_YLD_FLAG=15", "user_local_trade_date",AN134,"Yas_bond_px",$Q134)/100</f>
        <v>5.0336980000000003E-2</v>
      </c>
      <c r="K134" s="4" t="str">
        <f>_xll.BDP(AI134,"PAYMENT_RANK")</f>
        <v>Sr Unsecured</v>
      </c>
      <c r="L134" s="4" t="str">
        <f>IF((TEXT(_xll.BDP(AI134,"MATURITY"),"DD/MM/YYYY")="#N/A Field Not Applicable"),"Perp",TEXT(_xll.BDP(AI134,"MATURITY"),"DD/MM/YYYY"))</f>
        <v>03/07/2026</v>
      </c>
      <c r="M134" s="7">
        <f>(IF(_xll.BDP($AI134&amp;" ISIN","DU003")="#n/a n/a"," ",_xll.BDP($AI134&amp;" ISIN","DU003")))</f>
        <v>0.65833333528126792</v>
      </c>
      <c r="N134" s="4" t="str">
        <f>IF(_xll.BDP(AI134,"CALLABLE")="Y",_xll.BDP(AI134,"NXT_CALL_DT")," ")</f>
        <v xml:space="preserve"> </v>
      </c>
      <c r="O134" s="8">
        <v>12000</v>
      </c>
      <c r="P134" s="81">
        <v>207.09</v>
      </c>
      <c r="Q134" s="9">
        <f>_xll.BDP(AI134,"px_bid")</f>
        <v>94.352000000000004</v>
      </c>
      <c r="R134" s="10">
        <f>IF(F134="USD",AG134,(((_xll.BDP(F134&amp;"USD CURNCY","PX_LAST")))*AG134))</f>
        <v>24850.799999999999</v>
      </c>
      <c r="S134" s="10">
        <f>IF(F134="USD",AH134,(((_xll.BDP(F134&amp;"USD CURNCY","PX_LAST")))*AH134))+AP134</f>
        <v>11322.24</v>
      </c>
      <c r="T134" s="11">
        <f t="shared" si="28"/>
        <v>-13528.56</v>
      </c>
      <c r="U134" s="12">
        <f t="shared" si="29"/>
        <v>-0.54439132744217489</v>
      </c>
      <c r="V134" s="12" cm="1">
        <f t="array" ref="V134">IFERROR(_xll.BDP($G134&amp;" ISIN","CHG_PCT_1D")/100,"")</f>
        <v>-1.0528532322595127E-3</v>
      </c>
      <c r="W134" s="12" cm="1">
        <f t="array" ref="W134">IFERROR(_xll.BDP($G134&amp;" ISIN","CHG_PCT_5D")/100,"")</f>
        <v>7.2935356130497779E-3</v>
      </c>
      <c r="X134" s="12" cm="1">
        <f t="array" ref="X134">_xll.BDP($G134&amp;" ISIN","CHG_PCT_1M")/100</f>
        <v>8.085508770811373E-3</v>
      </c>
      <c r="Y134" s="12" cm="1">
        <f t="array" ref="Y134">_xll.BDP($G134&amp;" ISIN","CHG_PCT_3M")/100</f>
        <v>1.5150218265856339E-2</v>
      </c>
      <c r="Z134" s="12" cm="1">
        <f t="array" ref="Z134">_xll.BDP($G134&amp;" ISIN","CHG_PCT_6M")/100</f>
        <v>2.2634188402672929E-2</v>
      </c>
      <c r="AA134" s="12" cm="1">
        <f t="array" ref="AA134">_xll.BDP($G134&amp;" ISIN","CHG_PCT_YTD")/100</f>
        <v>2.1852214838827759E-2</v>
      </c>
      <c r="AB134" s="12" t="e">
        <f t="shared" si="37"/>
        <v>#VALUE!</v>
      </c>
      <c r="AC134" s="13">
        <f t="shared" ca="1" si="30"/>
        <v>-13528.560000000001</v>
      </c>
      <c r="AD134" s="4" t="str">
        <f>_xll.BDP(AI134,"DS199")</f>
        <v>Government</v>
      </c>
      <c r="AE134" s="9">
        <f>_xll.BDP(AI134,"px_ask")</f>
        <v>95.409000000000006</v>
      </c>
      <c r="AF134" s="13">
        <f>IF(F134="USD",O134,(((_xll.BDP(F134&amp;"USD CURNCY","PX_LAST")))*O134))</f>
        <v>12000</v>
      </c>
      <c r="AG134" s="10">
        <f t="shared" si="31"/>
        <v>24850.799999999999</v>
      </c>
      <c r="AH134" s="10">
        <f t="shared" si="32"/>
        <v>11322.24</v>
      </c>
      <c r="AI134" s="4" t="str">
        <f t="shared" si="33"/>
        <v>XS2893146873 ISIN</v>
      </c>
      <c r="AJ134" s="4" t="e" cm="1">
        <f t="array" ref="AJ134">VLOOKUP(IF(NOT(_xll.BDP($G134&amp;" CORP",#REF!)="#N/A N/A"),(_xll.BDP($G134&amp;" CORP",#REF!)),"-"), '[1]Country Codes'!$A$2:$B$253,2,0)</f>
        <v>#REF!</v>
      </c>
      <c r="AK134" s="4" t="str" cm="1">
        <f t="array" ref="AK134">IF(OR(_xll.BDP($AI134,"EX028")= "#N/A N/A", _xll.BDP($AI134,"EX028")="#N/A FIELD NOT APPLICABLE"), " ", _xll.BDP($AI134,"EX028"))</f>
        <v>FixedIncome</v>
      </c>
      <c r="AL134" s="14" t="str">
        <f>(IF(_xll.BDP($AI134&amp;" ISIN","DZ282")="Y","Single line Bonds Cocos","Single line Bonds ex Cocos"))</f>
        <v>Single line Bonds ex Cocos</v>
      </c>
      <c r="AM134" s="7">
        <f>(IF(_xll.BDP($G134&amp;" ISIN","SP153")="#n/a n/a"," ",_xll.BDP($G134&amp;" ISIN","SP153")))</f>
        <v>415.38878129790851</v>
      </c>
      <c r="AN134" s="15">
        <f t="shared" ca="1" si="34"/>
        <v>45777</v>
      </c>
      <c r="AO134" s="110">
        <f>IFERROR((((_xll.BDP(AI134,"DS032"))/360)*O134)*U134,0)</f>
        <v>0</v>
      </c>
      <c r="AP134" s="10">
        <f>IF(F134="USD",AO134,(((_xll.BDP(F134&amp;"USD CURNCY","PX_LAST")))*AO134))</f>
        <v>0</v>
      </c>
      <c r="AQ134" s="12">
        <f t="shared" si="27"/>
        <v>2.3514517133956386E-2</v>
      </c>
      <c r="AR134" s="10">
        <f t="shared" si="35"/>
        <v>11322.24</v>
      </c>
      <c r="AS134" s="9">
        <f>IF((TEXT(_xll.BDP(AI134,"MATURITY"),"DD/MM/YYYY")="#N/A Field Not Applicable"),"Perp",_xll.BDP(AI134,"DS252"))</f>
        <v>1.1772758384668036</v>
      </c>
      <c r="AT134" s="14" t="str">
        <f>(IF(_xll.BDP($AI134&amp;" ISIN","DT247")="Y","Yes","No"))</f>
        <v>No</v>
      </c>
      <c r="AU134" s="14" t="str">
        <f>PROPER(IF(OR(_xll.BDP($AI134,"CPN_TYP")="#n/a N/A",_xll.BDP($AI134,"CPN_TYP")= "#N/A FIELD NOT APPLICABLE"), " ", _xll.BDP($AI134,"CPN_TYP")))</f>
        <v>Zero Coupon</v>
      </c>
      <c r="BG134" s="14" t="str">
        <f t="shared" si="36"/>
        <v>XS2893146873</v>
      </c>
      <c r="BH134" s="18">
        <v>44462</v>
      </c>
    </row>
    <row r="135" spans="1:60" s="20" customFormat="1" ht="14.45" hidden="1" customHeight="1" x14ac:dyDescent="0.25">
      <c r="A135" s="47" t="s">
        <v>125</v>
      </c>
      <c r="B135" s="47" t="s">
        <v>801</v>
      </c>
      <c r="C135" s="47">
        <v>6540181</v>
      </c>
      <c r="D135" s="47" t="s">
        <v>407</v>
      </c>
      <c r="E135" s="4" t="str">
        <f>_xll.BDP(AI135,"ds520")</f>
        <v>Ghana Government International Bond</v>
      </c>
      <c r="F135" s="4" t="str">
        <f>_xll.BDP(AI135,"crncy")</f>
        <v>USD</v>
      </c>
      <c r="G135" s="5" t="s">
        <v>180</v>
      </c>
      <c r="H135" s="4" t="str">
        <f>IF(_xll.BDP(AI135,"RTG_MOODY")="#N/A N/A","N/A",_xll.BDP(AI135,"RTG_MOODY"))&amp;","&amp;IF(_xll.BDP(AI135,"RTG_FITCH")="#N/A N/A","N/A",_xll.BDP(AI135,"RTG_FITCH"))&amp;","&amp;IF(_xll.BDP(AI135,"RTG_SP")="#N/A N/A","N/A",_xll.BDP(AI135,"RTG_SP"))</f>
        <v>Caa2,CCC+,CCC+</v>
      </c>
      <c r="I135" s="6">
        <f>_xll.BDP(AI135,"cpn")/100</f>
        <v>1.4999999999999999E-2</v>
      </c>
      <c r="J135" s="6">
        <f ca="1">_xll.BDP($G135&amp;" isin","YAS_BOND_YLD", "YAS_YLD_FLAG=15", "user_local_trade_date",AN135,"Yas_bond_px",$Q135)/100</f>
        <v>0.10264295000000001</v>
      </c>
      <c r="K135" s="4" t="str">
        <f>_xll.BDP(AI135,"PAYMENT_RANK")</f>
        <v>Sr Unsecured</v>
      </c>
      <c r="L135" s="4" t="str">
        <f>IF((TEXT(_xll.BDP(AI135,"MATURITY"),"DD/MM/YYYY")="#N/A Field Not Applicable"),"Perp",TEXT(_xll.BDP(AI135,"MATURITY"),"DD/MM/YYYY"))</f>
        <v>03/01/2037</v>
      </c>
      <c r="M135" s="7">
        <f>(IF(_xll.BDP($AI135&amp;" ISIN","DU003")="#n/a n/a"," ",_xll.BDP($AI135&amp;" ISIN","DU003")))</f>
        <v>9.564966747362682</v>
      </c>
      <c r="N135" s="4" t="str">
        <f>IF(_xll.BDP(AI135,"CALLABLE")="Y",_xll.BDP(AI135,"NXT_CALL_DT")," ")</f>
        <v xml:space="preserve"> </v>
      </c>
      <c r="O135" s="8">
        <v>288000</v>
      </c>
      <c r="P135" s="81">
        <v>84.84</v>
      </c>
      <c r="Q135" s="9">
        <f>_xll.BDP(AI135,"px_bid")</f>
        <v>41.161999999999999</v>
      </c>
      <c r="R135" s="10">
        <f>IF(F135="USD",AG135,(((_xll.BDP(F135&amp;"USD CURNCY","PX_LAST")))*AG135))</f>
        <v>244339.20000000001</v>
      </c>
      <c r="S135" s="10">
        <f>IF(F135="USD",AH135,(((_xll.BDP(F135&amp;"USD CURNCY","PX_LAST")))*AH135))+AP135</f>
        <v>119962.56</v>
      </c>
      <c r="T135" s="11">
        <f t="shared" si="28"/>
        <v>-125792.64000000003</v>
      </c>
      <c r="U135" s="12">
        <f t="shared" si="29"/>
        <v>-0.51482791136256489</v>
      </c>
      <c r="V135" s="12" cm="1">
        <f t="array" ref="V135">IFERROR(_xll.BDP($G135&amp;" ISIN","CHG_PCT_1D")/100,"")</f>
        <v>8.0389355674471714E-3</v>
      </c>
      <c r="W135" s="12" cm="1">
        <f t="array" ref="W135">IFERROR(_xll.BDP($G135&amp;" ISIN","CHG_PCT_5D")/100,"")</f>
        <v>7.1196994648003373E-2</v>
      </c>
      <c r="X135" s="12" cm="1">
        <f t="array" ref="X135">_xll.BDP($G135&amp;" ISIN","CHG_PCT_1M")/100</f>
        <v>-1.0176181078960445E-2</v>
      </c>
      <c r="Y135" s="12" cm="1">
        <f t="array" ref="Y135">_xll.BDP($G135&amp;" ISIN","CHG_PCT_3M")/100</f>
        <v>-2.252846015578219E-3</v>
      </c>
      <c r="Z135" s="12" cm="1">
        <f t="array" ref="Z135">_xll.BDP($G135&amp;" ISIN","CHG_PCT_6M")/100</f>
        <v>-2.6243772366851447E-2</v>
      </c>
      <c r="AA135" s="12" cm="1">
        <f t="array" ref="AA135">_xll.BDP($G135&amp;" ISIN","CHG_PCT_YTD")/100</f>
        <v>3.1977392727002285E-2</v>
      </c>
      <c r="AB135" s="12" t="e">
        <f t="shared" si="37"/>
        <v>#VALUE!</v>
      </c>
      <c r="AC135" s="13">
        <f t="shared" ca="1" si="30"/>
        <v>-110012.64000000001</v>
      </c>
      <c r="AD135" s="4" t="str">
        <f>_xll.BDP(AI135,"DS199")</f>
        <v>Government</v>
      </c>
      <c r="AE135" s="9">
        <f>_xll.BDP(AI135,"px_ask")</f>
        <v>42.540999999999997</v>
      </c>
      <c r="AF135" s="13">
        <f>IF(F135="USD",O135,(((_xll.BDP(F135&amp;"USD CURNCY","PX_LAST")))*O135))</f>
        <v>288000</v>
      </c>
      <c r="AG135" s="10">
        <f t="shared" si="31"/>
        <v>244339.20000000001</v>
      </c>
      <c r="AH135" s="10">
        <f t="shared" si="32"/>
        <v>118546.56</v>
      </c>
      <c r="AI135" s="4" t="str">
        <f t="shared" si="33"/>
        <v>XS2893165584 ISIN</v>
      </c>
      <c r="AJ135" s="4" t="e" cm="1">
        <f t="array" ref="AJ135">VLOOKUP(IF(NOT(_xll.BDP($G135&amp;" CORP",#REF!)="#N/A N/A"),(_xll.BDP($G135&amp;" CORP",#REF!)),"-"), '[1]Country Codes'!$A$2:$B$253,2,0)</f>
        <v>#REF!</v>
      </c>
      <c r="AK135" s="4" t="str" cm="1">
        <f t="array" ref="AK135">IF(OR(_xll.BDP($AI135,"EX028")= "#N/A N/A", _xll.BDP($AI135,"EX028")="#N/A FIELD NOT APPLICABLE"), " ", _xll.BDP($AI135,"EX028"))</f>
        <v>FixedIncome</v>
      </c>
      <c r="AL135" s="14" t="str">
        <f>(IF(_xll.BDP($AI135&amp;" ISIN","DZ282")="Y","Single line Bonds Cocos","Single line Bonds ex Cocos"))</f>
        <v>Single line Bonds ex Cocos</v>
      </c>
      <c r="AM135" s="7">
        <f>(IF(_xll.BDP($G135&amp;" ISIN","SP153")="#n/a n/a"," ",_xll.BDP($G135&amp;" ISIN","SP153")))</f>
        <v>663.04957855596024</v>
      </c>
      <c r="AN135" s="15">
        <f t="shared" ca="1" si="34"/>
        <v>45777</v>
      </c>
      <c r="AO135" s="10">
        <f>(((_xll.BDP(AI135,"DS032"))/360)*I135)*O135</f>
        <v>1416</v>
      </c>
      <c r="AP135" s="10">
        <f>IF(F135="USD",AO135,(((_xll.BDP(F135&amp;"USD CURNCY","PX_LAST")))*AO135))</f>
        <v>1416</v>
      </c>
      <c r="AQ135" s="12">
        <f t="shared" si="27"/>
        <v>0.24914342679127727</v>
      </c>
      <c r="AR135" s="10">
        <f t="shared" si="35"/>
        <v>118546.56</v>
      </c>
      <c r="AS135" s="9">
        <f>IF((TEXT(_xll.BDP(AI135,"MATURITY"),"DD/MM/YYYY")="#N/A Field Not Applicable"),"Perp",_xll.BDP(AI135,"DS252"))</f>
        <v>11.682409308692677</v>
      </c>
      <c r="AT135" s="14" t="str">
        <f>(IF(_xll.BDP($AI135&amp;" ISIN","DT247")="Y","Yes","No"))</f>
        <v>No</v>
      </c>
      <c r="AU135" s="14" t="str">
        <f>PROPER(IF(OR(_xll.BDP($AI135,"CPN_TYP")="#n/a N/A",_xll.BDP($AI135,"CPN_TYP")= "#N/A FIELD NOT APPLICABLE"), " ", _xll.BDP($AI135,"CPN_TYP")))</f>
        <v>Fixed</v>
      </c>
      <c r="BG135" s="14" t="str">
        <f t="shared" si="36"/>
        <v>XS2893165584</v>
      </c>
      <c r="BH135" s="18">
        <v>44462</v>
      </c>
    </row>
    <row r="136" spans="1:60" s="20" customFormat="1" ht="14.45" hidden="1" customHeight="1" x14ac:dyDescent="0.25">
      <c r="A136" s="47" t="s">
        <v>125</v>
      </c>
      <c r="B136" s="47" t="s">
        <v>801</v>
      </c>
      <c r="C136" s="47">
        <v>6540181</v>
      </c>
      <c r="D136" s="47" t="s">
        <v>407</v>
      </c>
      <c r="E136" s="4" t="str">
        <f>_xll.BDP(AI136,"ds520")</f>
        <v>Ukraine Government International Bond</v>
      </c>
      <c r="F136" s="4" t="str">
        <f>_xll.BDP(AI136,"crncy")</f>
        <v>USD</v>
      </c>
      <c r="G136" s="5" t="s">
        <v>188</v>
      </c>
      <c r="H136" s="4" t="str">
        <f>IF(_xll.BDP(AI136,"RTG_MOODY")="#N/A N/A","N/A",_xll.BDP(AI136,"RTG_MOODY"))&amp;","&amp;IF(_xll.BDP(AI136,"RTG_FITCH")="#N/A N/A","N/A",_xll.BDP(AI136,"RTG_FITCH"))&amp;","&amp;IF(_xll.BDP(AI136,"RTG_SP")="#N/A N/A","N/A",_xll.BDP(AI136,"RTG_SP"))</f>
        <v>N/A,CCC,CCC+</v>
      </c>
      <c r="I136" s="6">
        <f>_xll.BDP(AI136,"cpn")/100</f>
        <v>0</v>
      </c>
      <c r="J136" s="6">
        <f ca="1">_xll.BDP($G136&amp;" isin","YAS_BOND_YLD", "YAS_YLD_FLAG=15", "user_local_trade_date",AN136,"Yas_bond_px",$Q136)/100</f>
        <v>0.17210072000000001</v>
      </c>
      <c r="K136" s="4" t="str">
        <f>_xll.BDP(AI136,"PAYMENT_RANK")</f>
        <v>Sr Unsecured</v>
      </c>
      <c r="L136" s="4" t="str">
        <f>IF((TEXT(_xll.BDP(AI136,"MATURITY"),"DD/MM/YYYY")="#N/A Field Not Applicable"),"Perp",TEXT(_xll.BDP(AI136,"MATURITY"),"DD/MM/YYYY"))</f>
        <v>01/02/2030</v>
      </c>
      <c r="M136" s="7">
        <f>(IF(_xll.BDP($AI136&amp;" ISIN","DU003")="#n/a n/a"," ",_xll.BDP($AI136&amp;" ISIN","DU003")))</f>
        <v>4.6129346715587589</v>
      </c>
      <c r="N136" s="4" t="str">
        <f>IF(_xll.BDP(AI136,"CALLABLE")="Y",_xll.BDP(AI136,"NXT_CALL_DT")," ")</f>
        <v xml:space="preserve"> </v>
      </c>
      <c r="O136" s="8">
        <v>16041</v>
      </c>
      <c r="P136" s="81">
        <v>151.857178480145</v>
      </c>
      <c r="Q136" s="9">
        <f>_xll.BDP(AI136,"px_bid")</f>
        <v>50.771999999999998</v>
      </c>
      <c r="R136" s="10">
        <f>IF(F136="USD",AG136,(((_xll.BDP(F136&amp;"USD CURNCY","PX_LAST")))*AG136))</f>
        <v>24359.410000000062</v>
      </c>
      <c r="S136" s="10">
        <f>IF(F136="USD",AH136,(((_xll.BDP(F136&amp;"USD CURNCY","PX_LAST")))*AH136))+AP136</f>
        <v>8144.3365199999998</v>
      </c>
      <c r="T136" s="11">
        <f t="shared" si="28"/>
        <v>-16215.073480000061</v>
      </c>
      <c r="U136" s="12">
        <f t="shared" si="29"/>
        <v>-0.6656595328047773</v>
      </c>
      <c r="V136" s="12" cm="1">
        <f t="array" ref="V136">IFERROR(_xll.BDP($G136&amp;" ISIN","CHG_PCT_1D")/100,"")</f>
        <v>5.857691403495153E-3</v>
      </c>
      <c r="W136" s="12" cm="1">
        <f t="array" ref="W136">IFERROR(_xll.BDP($G136&amp;" ISIN","CHG_PCT_5D")/100,"")</f>
        <v>1.1126865965575739E-2</v>
      </c>
      <c r="X136" s="12" cm="1">
        <f t="array" ref="X136">_xll.BDP($G136&amp;" ISIN","CHG_PCT_1M")/100</f>
        <v>-2.7962892843619778E-2</v>
      </c>
      <c r="Y136" s="12" cm="1">
        <f t="array" ref="Y136">_xll.BDP($G136&amp;" ISIN","CHG_PCT_3M")/100</f>
        <v>-9.2222281157729E-2</v>
      </c>
      <c r="Z136" s="12" cm="1">
        <f t="array" ref="Z136">_xll.BDP($G136&amp;" ISIN","CHG_PCT_6M")/100</f>
        <v>5.973291502404602E-2</v>
      </c>
      <c r="AA136" s="12" cm="1">
        <f t="array" ref="AA136">_xll.BDP($G136&amp;" ISIN","CHG_PCT_YTD")/100</f>
        <v>-4.8569416648135702E-2</v>
      </c>
      <c r="AB136" s="12" t="e">
        <f t="shared" si="37"/>
        <v>#VALUE!</v>
      </c>
      <c r="AC136" s="13">
        <f t="shared" ca="1" si="30"/>
        <v>-16215.073480000059</v>
      </c>
      <c r="AD136" s="4" t="str">
        <f>_xll.BDP(AI136,"DS199")</f>
        <v>Government</v>
      </c>
      <c r="AE136" s="9">
        <f>_xll.BDP(AI136,"px_ask")</f>
        <v>51.914999999999999</v>
      </c>
      <c r="AF136" s="13">
        <f>IF(F136="USD",O136,(((_xll.BDP(F136&amp;"USD CURNCY","PX_LAST")))*O136))</f>
        <v>16041</v>
      </c>
      <c r="AG136" s="10">
        <f t="shared" si="31"/>
        <v>24359.410000000062</v>
      </c>
      <c r="AH136" s="10">
        <f t="shared" si="32"/>
        <v>8144.3365199999998</v>
      </c>
      <c r="AI136" s="4" t="str">
        <f t="shared" si="33"/>
        <v>XS2895056872 ISIN</v>
      </c>
      <c r="AJ136" s="4" t="e" cm="1">
        <f t="array" ref="AJ136">VLOOKUP(IF(NOT(_xll.BDP($G136&amp;" CORP",#REF!)="#N/A N/A"),(_xll.BDP($G136&amp;" CORP",#REF!)),"-"), '[1]Country Codes'!$A$2:$B$253,2,0)</f>
        <v>#REF!</v>
      </c>
      <c r="AK136" s="4" t="str" cm="1">
        <f t="array" ref="AK136">IF(OR(_xll.BDP($AI136,"EX028")= "#N/A N/A", _xll.BDP($AI136,"EX028")="#N/A FIELD NOT APPLICABLE"), " ", _xll.BDP($AI136,"EX028"))</f>
        <v>FixedIncome</v>
      </c>
      <c r="AL136" s="14" t="str">
        <f>(IF(_xll.BDP($AI136&amp;" ISIN","DZ282")="Y","Single line Bonds Cocos","Single line Bonds ex Cocos"))</f>
        <v>Single line Bonds ex Cocos</v>
      </c>
      <c r="AM136" s="7">
        <f>(IF(_xll.BDP($G136&amp;" ISIN","SP153")="#n/a n/a"," ",_xll.BDP($G136&amp;" ISIN","SP153")))</f>
        <v>1345.0448684708631</v>
      </c>
      <c r="AN136" s="15">
        <f t="shared" ca="1" si="34"/>
        <v>45777</v>
      </c>
      <c r="AO136" s="10">
        <f>(((_xll.BDP(AI136,"DS032"))/360)*I136)*O136</f>
        <v>0</v>
      </c>
      <c r="AP136" s="10">
        <f>IF(F136="USD",AO136,(((_xll.BDP(F136&amp;"USD CURNCY","PX_LAST")))*AO136))</f>
        <v>0</v>
      </c>
      <c r="AQ136" s="12">
        <f t="shared" si="27"/>
        <v>1.6914509906542054E-2</v>
      </c>
      <c r="AR136" s="10">
        <f t="shared" si="35"/>
        <v>8144.3365199999998</v>
      </c>
      <c r="AS136" s="9">
        <f>IF((TEXT(_xll.BDP(AI136,"MATURITY"),"DD/MM/YYYY")="#N/A Field Not Applicable"),"Perp",_xll.BDP(AI136,"DS252"))</f>
        <v>4.7611225188227237</v>
      </c>
      <c r="AT136" s="14" t="str">
        <f>(IF(_xll.BDP($AI136&amp;" ISIN","DT247")="Y","Yes","No"))</f>
        <v>No</v>
      </c>
      <c r="AU136" s="14" t="str">
        <f>PROPER(IF(OR(_xll.BDP($AI136,"CPN_TYP")="#n/a N/A",_xll.BDP($AI136,"CPN_TYP")= "#N/A FIELD NOT APPLICABLE"), " ", _xll.BDP($AI136,"CPN_TYP")))</f>
        <v>Step Cpn</v>
      </c>
      <c r="BG136" s="14" t="str">
        <f t="shared" si="36"/>
        <v>XS2895056872</v>
      </c>
      <c r="BH136" s="18">
        <v>45534</v>
      </c>
    </row>
    <row r="137" spans="1:60" s="20" customFormat="1" ht="14.45" hidden="1" customHeight="1" x14ac:dyDescent="0.25">
      <c r="A137" s="47" t="s">
        <v>125</v>
      </c>
      <c r="B137" s="47" t="s">
        <v>801</v>
      </c>
      <c r="C137" s="47">
        <v>6540181</v>
      </c>
      <c r="D137" s="47" t="s">
        <v>407</v>
      </c>
      <c r="E137" s="4" t="str">
        <f>_xll.BDP(AI137,"ds520")</f>
        <v>Ukraine Government International Bond</v>
      </c>
      <c r="F137" s="4" t="str">
        <f>_xll.BDP(AI137,"crncy")</f>
        <v>USD</v>
      </c>
      <c r="G137" s="5" t="s">
        <v>191</v>
      </c>
      <c r="H137" s="4" t="str">
        <f>IF(_xll.BDP(AI137,"RTG_MOODY")="#N/A N/A","N/A",_xll.BDP(AI137,"RTG_MOODY"))&amp;","&amp;IF(_xll.BDP(AI137,"RTG_FITCH")="#N/A N/A","N/A",_xll.BDP(AI137,"RTG_FITCH"))&amp;","&amp;IF(_xll.BDP(AI137,"RTG_SP")="#N/A N/A","N/A",_xll.BDP(AI137,"RTG_SP"))</f>
        <v>N/A,CCC,CCC+</v>
      </c>
      <c r="I137" s="6">
        <f>_xll.BDP(AI137,"cpn")/100</f>
        <v>1.7500000000000002E-2</v>
      </c>
      <c r="J137" s="6">
        <f ca="1">_xll.BDP($G137&amp;" isin","YAS_BOND_YLD", "YAS_YLD_FLAG=15", "user_local_trade_date",AN137,"Yas_bond_px",$Q137)/100</f>
        <v>0.15420448</v>
      </c>
      <c r="K137" s="4" t="str">
        <f>_xll.BDP(AI137,"PAYMENT_RANK")</f>
        <v>Sr Unsecured</v>
      </c>
      <c r="L137" s="4" t="str">
        <f>IF((TEXT(_xll.BDP(AI137,"MATURITY"),"DD/MM/YYYY")="#N/A Field Not Applicable"),"Perp",TEXT(_xll.BDP(AI137,"MATURITY"),"DD/MM/YYYY"))</f>
        <v>01/02/2035</v>
      </c>
      <c r="M137" s="7">
        <f>(IF(_xll.BDP($AI137&amp;" ISIN","DU003")="#n/a n/a"," ",_xll.BDP($AI137&amp;" ISIN","DU003")))</f>
        <v>6.8427795562362279</v>
      </c>
      <c r="N137" s="4" t="str">
        <f>IF(_xll.BDP(AI137,"CALLABLE")="Y",_xll.BDP(AI137,"NXT_CALL_DT")," ")</f>
        <v xml:space="preserve"> </v>
      </c>
      <c r="O137" s="8">
        <v>117467</v>
      </c>
      <c r="P137" s="81">
        <v>154.57179463168401</v>
      </c>
      <c r="Q137" s="9">
        <f>_xll.BDP(AI137,"px_bid")</f>
        <v>51.06</v>
      </c>
      <c r="R137" s="10">
        <f>IF(F137="USD",AG137,(((_xll.BDP(F137&amp;"USD CURNCY","PX_LAST")))*AG137))</f>
        <v>181570.85000000027</v>
      </c>
      <c r="S137" s="10">
        <f>IF(F137="USD",AH137,(((_xll.BDP(F137&amp;"USD CURNCY","PX_LAST")))*AH137))+AP137</f>
        <v>60492.568325</v>
      </c>
      <c r="T137" s="11">
        <f t="shared" si="28"/>
        <v>-121592.19980000026</v>
      </c>
      <c r="U137" s="12">
        <f t="shared" si="29"/>
        <v>-0.66966806511067212</v>
      </c>
      <c r="V137" s="12" cm="1">
        <f t="array" ref="V137">IFERROR(_xll.BDP($G137&amp;" ISIN","CHG_PCT_1D")/100,"")</f>
        <v>6.7720530835285184E-3</v>
      </c>
      <c r="W137" s="12" cm="1">
        <f t="array" ref="W137">IFERROR(_xll.BDP($G137&amp;" ISIN","CHG_PCT_5D")/100,"")</f>
        <v>1.6893356987975686E-2</v>
      </c>
      <c r="X137" s="12" cm="1">
        <f t="array" ref="X137">_xll.BDP($G137&amp;" ISIN","CHG_PCT_1M")/100</f>
        <v>-3.8847071098524255E-2</v>
      </c>
      <c r="Y137" s="12" cm="1">
        <f t="array" ref="Y137">_xll.BDP($G137&amp;" ISIN","CHG_PCT_3M")/100</f>
        <v>-7.035375105873018E-2</v>
      </c>
      <c r="Z137" s="12" cm="1">
        <f t="array" ref="Z137">_xll.BDP($G137&amp;" ISIN","CHG_PCT_6M")/100</f>
        <v>0.11457523118140188</v>
      </c>
      <c r="AA137" s="12" cm="1">
        <f t="array" ref="AA137">_xll.BDP($G137&amp;" ISIN","CHG_PCT_YTD")/100</f>
        <v>-5.8390829774029832E-2</v>
      </c>
      <c r="AB137" s="12" t="e">
        <f t="shared" si="37"/>
        <v>#VALUE!</v>
      </c>
      <c r="AC137" s="13">
        <f t="shared" ca="1" si="30"/>
        <v>-120204.62086250025</v>
      </c>
      <c r="AD137" s="4" t="str">
        <f>_xll.BDP(AI137,"DS199")</f>
        <v>Government</v>
      </c>
      <c r="AE137" s="9">
        <f>_xll.BDP(AI137,"px_ask")</f>
        <v>52.113999999999997</v>
      </c>
      <c r="AF137" s="13">
        <f>IF(F137="USD",O137,(((_xll.BDP(F137&amp;"USD CURNCY","PX_LAST")))*O137))</f>
        <v>117467</v>
      </c>
      <c r="AG137" s="10">
        <f t="shared" si="31"/>
        <v>181570.85000000027</v>
      </c>
      <c r="AH137" s="10">
        <f t="shared" si="32"/>
        <v>59978.650200000004</v>
      </c>
      <c r="AI137" s="4" t="str">
        <f t="shared" si="33"/>
        <v>XS2895056369 ISIN</v>
      </c>
      <c r="AJ137" s="4" t="e" cm="1">
        <f t="array" ref="AJ137">VLOOKUP(IF(NOT(_xll.BDP($G137&amp;" CORP",#REF!)="#N/A N/A"),(_xll.BDP($G137&amp;" CORP",#REF!)),"-"), '[1]Country Codes'!$A$2:$B$253,2,0)</f>
        <v>#REF!</v>
      </c>
      <c r="AK137" s="4" t="str" cm="1">
        <f t="array" ref="AK137">IF(OR(_xll.BDP($AI137,"EX028")= "#N/A N/A", _xll.BDP($AI137,"EX028")="#N/A FIELD NOT APPLICABLE"), " ", _xll.BDP($AI137,"EX028"))</f>
        <v>FixedIncome</v>
      </c>
      <c r="AL137" s="14" t="str">
        <f>(IF(_xll.BDP($AI137&amp;" ISIN","DZ282")="Y","Single line Bonds Cocos","Single line Bonds ex Cocos"))</f>
        <v>Single line Bonds ex Cocos</v>
      </c>
      <c r="AM137" s="7">
        <f>(IF(_xll.BDP($G137&amp;" ISIN","SP153")="#n/a n/a"," ",_xll.BDP($G137&amp;" ISIN","SP153")))</f>
        <v>1155.4695591020964</v>
      </c>
      <c r="AN137" s="15">
        <f t="shared" ca="1" si="34"/>
        <v>45777</v>
      </c>
      <c r="AO137" s="10">
        <f>(((_xll.BDP(AI137,"DS032"))/360)*I137)*O137</f>
        <v>513.91812500000003</v>
      </c>
      <c r="AP137" s="10">
        <f>IF(F137="USD",AO137,(((_xll.BDP(F137&amp;"USD CURNCY","PX_LAST")))*AO137))</f>
        <v>513.91812500000003</v>
      </c>
      <c r="AQ137" s="12">
        <f t="shared" si="27"/>
        <v>0.12563357907580477</v>
      </c>
      <c r="AR137" s="10">
        <f t="shared" si="35"/>
        <v>59978.650200000004</v>
      </c>
      <c r="AS137" s="9">
        <f>IF((TEXT(_xll.BDP(AI137,"MATURITY"),"DD/MM/YYYY")="#N/A Field Not Applicable"),"Perp",_xll.BDP(AI137,"DS252"))</f>
        <v>9.7604380561259418</v>
      </c>
      <c r="AT137" s="14" t="str">
        <f>(IF(_xll.BDP($AI137&amp;" ISIN","DT247")="Y","Yes","No"))</f>
        <v>No</v>
      </c>
      <c r="AU137" s="14" t="str">
        <f>PROPER(IF(OR(_xll.BDP($AI137,"CPN_TYP")="#n/a N/A",_xll.BDP($AI137,"CPN_TYP")= "#N/A FIELD NOT APPLICABLE"), " ", _xll.BDP($AI137,"CPN_TYP")))</f>
        <v>Step Cpn</v>
      </c>
      <c r="BG137" s="14" t="str">
        <f t="shared" si="36"/>
        <v>XS2895056369</v>
      </c>
      <c r="BH137" s="18">
        <v>45534</v>
      </c>
    </row>
    <row r="138" spans="1:60" s="20" customFormat="1" ht="14.45" hidden="1" customHeight="1" x14ac:dyDescent="0.25">
      <c r="A138" s="47" t="s">
        <v>125</v>
      </c>
      <c r="B138" s="47" t="s">
        <v>801</v>
      </c>
      <c r="C138" s="47">
        <v>6540181</v>
      </c>
      <c r="D138" s="47" t="s">
        <v>407</v>
      </c>
      <c r="E138" s="4" t="str">
        <f>_xll.BDP(AI138,"ds520")</f>
        <v>Ukraine Government International Bond</v>
      </c>
      <c r="F138" s="4" t="str">
        <f>_xll.BDP(AI138,"crncy")</f>
        <v>USD</v>
      </c>
      <c r="G138" s="5" t="s">
        <v>192</v>
      </c>
      <c r="H138" s="4" t="str">
        <f>IF(_xll.BDP(AI138,"RTG_MOODY")="#N/A N/A","N/A",_xll.BDP(AI138,"RTG_MOODY"))&amp;","&amp;IF(_xll.BDP(AI138,"RTG_FITCH")="#N/A N/A","N/A",_xll.BDP(AI138,"RTG_FITCH"))&amp;","&amp;IF(_xll.BDP(AI138,"RTG_SP")="#N/A N/A","N/A",_xll.BDP(AI138,"RTG_SP"))</f>
        <v>N/A,CCC,CCC+</v>
      </c>
      <c r="I138" s="6">
        <f>_xll.BDP(AI138,"cpn")/100</f>
        <v>1.7500000000000002E-2</v>
      </c>
      <c r="J138" s="6">
        <f ca="1">_xll.BDP($G138&amp;" isin","YAS_BOND_YLD", "YAS_YLD_FLAG=15", "user_local_trade_date",AN138,"Yas_bond_px",$Q138)/100</f>
        <v>0.15894331</v>
      </c>
      <c r="K138" s="4" t="str">
        <f>_xll.BDP(AI138,"PAYMENT_RANK")</f>
        <v>Sr Unsecured</v>
      </c>
      <c r="L138" s="4" t="str">
        <f>IF((TEXT(_xll.BDP(AI138,"MATURITY"),"DD/MM/YYYY")="#N/A Field Not Applicable"),"Perp",TEXT(_xll.BDP(AI138,"MATURITY"),"DD/MM/YYYY"))</f>
        <v>01/02/2034</v>
      </c>
      <c r="M138" s="7">
        <f>(IF(_xll.BDP($AI138&amp;" ISIN","DU003")="#n/a n/a"," ",_xll.BDP($AI138&amp;" ISIN","DU003")))</f>
        <v>6.4034433754265345</v>
      </c>
      <c r="N138" s="4" t="str">
        <f>IF(_xll.BDP(AI138,"CALLABLE")="Y",_xll.BDP(AI138,"NXT_CALL_DT")," ")</f>
        <v xml:space="preserve"> </v>
      </c>
      <c r="O138" s="8">
        <v>88100</v>
      </c>
      <c r="P138" s="81">
        <v>140.03842224744599</v>
      </c>
      <c r="Q138" s="9">
        <f>_xll.BDP(AI138,"px_bid")</f>
        <v>51.451000000000001</v>
      </c>
      <c r="R138" s="10">
        <f>IF(F138="USD",AG138,(((_xll.BDP(F138&amp;"USD CURNCY","PX_LAST")))*AG138))</f>
        <v>123373.84999999992</v>
      </c>
      <c r="S138" s="10">
        <f>IF(F138="USD",AH138,(((_xll.BDP(F138&amp;"USD CURNCY","PX_LAST")))*AH138))+AP138</f>
        <v>45713.768499999998</v>
      </c>
      <c r="T138" s="11">
        <f t="shared" si="28"/>
        <v>-78045.518999999927</v>
      </c>
      <c r="U138" s="12">
        <f t="shared" si="29"/>
        <v>-0.63259368982973274</v>
      </c>
      <c r="V138" s="12" cm="1">
        <f t="array" ref="V138">IFERROR(_xll.BDP($G138&amp;" ISIN","CHG_PCT_1D")/100,"")</f>
        <v>8.4757268372157094E-3</v>
      </c>
      <c r="W138" s="12" cm="1">
        <f t="array" ref="W138">IFERROR(_xll.BDP($G138&amp;" ISIN","CHG_PCT_5D")/100,"")</f>
        <v>6.9913818146606806E-3</v>
      </c>
      <c r="X138" s="12" cm="1">
        <f t="array" ref="X138">_xll.BDP($G138&amp;" ISIN","CHG_PCT_1M")/100</f>
        <v>-4.6294937637564211E-2</v>
      </c>
      <c r="Y138" s="12" cm="1">
        <f t="array" ref="Y138">_xll.BDP($G138&amp;" ISIN","CHG_PCT_3M")/100</f>
        <v>-7.5232099028918947E-2</v>
      </c>
      <c r="Z138" s="12" cm="1">
        <f t="array" ref="Z138">_xll.BDP($G138&amp;" ISIN","CHG_PCT_6M")/100</f>
        <v>0.10002538715410006</v>
      </c>
      <c r="AA138" s="12" cm="1">
        <f t="array" ref="AA138">_xll.BDP($G138&amp;" ISIN","CHG_PCT_YTD")/100</f>
        <v>-6.942281879194627E-2</v>
      </c>
      <c r="AB138" s="12" t="e">
        <f t="shared" si="37"/>
        <v>#VALUE!</v>
      </c>
      <c r="AC138" s="13">
        <f t="shared" ca="1" si="30"/>
        <v>-77004.837749999933</v>
      </c>
      <c r="AD138" s="4" t="str">
        <f>_xll.BDP(AI138,"DS199")</f>
        <v>Government</v>
      </c>
      <c r="AE138" s="9">
        <f>_xll.BDP(AI138,"px_ask")</f>
        <v>52.540999999999997</v>
      </c>
      <c r="AF138" s="13">
        <f>IF(F138="USD",O138,(((_xll.BDP(F138&amp;"USD CURNCY","PX_LAST")))*O138))</f>
        <v>88100</v>
      </c>
      <c r="AG138" s="10">
        <f t="shared" si="31"/>
        <v>123373.84999999992</v>
      </c>
      <c r="AH138" s="10">
        <f t="shared" si="32"/>
        <v>45328.330999999998</v>
      </c>
      <c r="AI138" s="4" t="str">
        <f t="shared" si="33"/>
        <v>XS2895056013 ISIN</v>
      </c>
      <c r="AJ138" s="4" t="e" cm="1">
        <f t="array" ref="AJ138">VLOOKUP(IF(NOT(_xll.BDP($G138&amp;" CORP",#REF!)="#N/A N/A"),(_xll.BDP($G138&amp;" CORP",#REF!)),"-"), '[1]Country Codes'!$A$2:$B$253,2,0)</f>
        <v>#REF!</v>
      </c>
      <c r="AK138" s="4" t="str" cm="1">
        <f t="array" ref="AK138">IF(OR(_xll.BDP($AI138,"EX028")= "#N/A N/A", _xll.BDP($AI138,"EX028")="#N/A FIELD NOT APPLICABLE"), " ", _xll.BDP($AI138,"EX028"))</f>
        <v>FixedIncome</v>
      </c>
      <c r="AL138" s="14" t="str">
        <f>(IF(_xll.BDP($AI138&amp;" ISIN","DZ282")="Y","Single line Bonds Cocos","Single line Bonds ex Cocos"))</f>
        <v>Single line Bonds ex Cocos</v>
      </c>
      <c r="AM138" s="7">
        <f>(IF(_xll.BDP($G138&amp;" ISIN","SP153")="#n/a n/a"," ",_xll.BDP($G138&amp;" ISIN","SP153")))</f>
        <v>1206.97759394886</v>
      </c>
      <c r="AN138" s="15">
        <f t="shared" ca="1" si="34"/>
        <v>45777</v>
      </c>
      <c r="AO138" s="10">
        <f>(((_xll.BDP(AI138,"DS032"))/360)*I138)*O138</f>
        <v>385.43750000000006</v>
      </c>
      <c r="AP138" s="10">
        <f>IF(F138="USD",AO138,(((_xll.BDP(F138&amp;"USD CURNCY","PX_LAST")))*AO138))</f>
        <v>385.43750000000006</v>
      </c>
      <c r="AQ138" s="12">
        <f t="shared" si="27"/>
        <v>9.494032917964694E-2</v>
      </c>
      <c r="AR138" s="10">
        <f t="shared" si="35"/>
        <v>45328.330999999998</v>
      </c>
      <c r="AS138" s="9">
        <f>IF((TEXT(_xll.BDP(AI138,"MATURITY"),"DD/MM/YYYY")="#N/A Field Not Applicable"),"Perp",_xll.BDP(AI138,"DS252"))</f>
        <v>8.7611225188227237</v>
      </c>
      <c r="AT138" s="14" t="str">
        <f>(IF(_xll.BDP($AI138&amp;" ISIN","DT247")="Y","Yes","No"))</f>
        <v>No</v>
      </c>
      <c r="AU138" s="14" t="str">
        <f>PROPER(IF(OR(_xll.BDP($AI138,"CPN_TYP")="#n/a N/A",_xll.BDP($AI138,"CPN_TYP")= "#N/A FIELD NOT APPLICABLE"), " ", _xll.BDP($AI138,"CPN_TYP")))</f>
        <v>Step Cpn</v>
      </c>
      <c r="BG138" s="14" t="str">
        <f t="shared" si="36"/>
        <v>XS2895056013</v>
      </c>
      <c r="BH138" s="18">
        <v>45534</v>
      </c>
    </row>
    <row r="139" spans="1:60" s="20" customFormat="1" ht="14.45" hidden="1" customHeight="1" x14ac:dyDescent="0.25">
      <c r="A139" s="47" t="s">
        <v>125</v>
      </c>
      <c r="B139" s="47" t="s">
        <v>801</v>
      </c>
      <c r="C139" s="47">
        <v>6540181</v>
      </c>
      <c r="D139" s="47" t="s">
        <v>407</v>
      </c>
      <c r="E139" s="4" t="str">
        <f>_xll.BDP(AI139,"ds520")</f>
        <v>Ukraine Government International Bond</v>
      </c>
      <c r="F139" s="4" t="str">
        <f>_xll.BDP(AI139,"crncy")</f>
        <v>USD</v>
      </c>
      <c r="G139" s="5" t="s">
        <v>193</v>
      </c>
      <c r="H139" s="4" t="str">
        <f>IF(_xll.BDP(AI139,"RTG_MOODY")="#N/A N/A","N/A",_xll.BDP(AI139,"RTG_MOODY"))&amp;","&amp;IF(_xll.BDP(AI139,"RTG_FITCH")="#N/A N/A","N/A",_xll.BDP(AI139,"RTG_FITCH"))&amp;","&amp;IF(_xll.BDP(AI139,"RTG_SP")="#N/A N/A","N/A",_xll.BDP(AI139,"RTG_SP"))</f>
        <v>N/A,CCC,CCC+</v>
      </c>
      <c r="I139" s="6">
        <f>_xll.BDP(AI139,"cpn")/100</f>
        <v>1.7500000000000002E-2</v>
      </c>
      <c r="J139" s="6">
        <f ca="1">_xll.BDP($G139&amp;" isin","YAS_BOND_YLD", "YAS_YLD_FLAG=15", "user_local_trade_date",AN139,"Yas_bond_px",$Q139)/100</f>
        <v>0.15251329</v>
      </c>
      <c r="K139" s="4" t="str">
        <f>_xll.BDP(AI139,"PAYMENT_RANK")</f>
        <v>Sr Unsecured</v>
      </c>
      <c r="L139" s="4" t="str">
        <f>IF((TEXT(_xll.BDP(AI139,"MATURITY"),"DD/MM/YYYY")="#N/A Field Not Applicable"),"Perp",TEXT(_xll.BDP(AI139,"MATURITY"),"DD/MM/YYYY"))</f>
        <v>01/02/2036</v>
      </c>
      <c r="M139" s="7">
        <f>(IF(_xll.BDP($AI139&amp;" ISIN","DU003")="#n/a n/a"," ",_xll.BDP($AI139&amp;" ISIN","DU003")))</f>
        <v>7.2080956256526969</v>
      </c>
      <c r="N139" s="4" t="str">
        <f>IF(_xll.BDP(AI139,"CALLABLE")="Y",_xll.BDP(AI139,"NXT_CALL_DT")," ")</f>
        <v xml:space="preserve"> </v>
      </c>
      <c r="O139" s="8">
        <v>88100</v>
      </c>
      <c r="P139" s="81">
        <v>135.540692395006</v>
      </c>
      <c r="Q139" s="9">
        <f>_xll.BDP(AI139,"px_bid")</f>
        <v>50.011000000000003</v>
      </c>
      <c r="R139" s="10">
        <f>IF(F139="USD",AG139,(((_xll.BDP(F139&amp;"USD CURNCY","PX_LAST")))*AG139))</f>
        <v>119411.3500000003</v>
      </c>
      <c r="S139" s="10">
        <f>IF(F139="USD",AH139,(((_xll.BDP(F139&amp;"USD CURNCY","PX_LAST")))*AH139))+AP139</f>
        <v>30161.344741666922</v>
      </c>
      <c r="T139" s="11">
        <f t="shared" si="28"/>
        <v>-75351.659000000305</v>
      </c>
      <c r="U139" s="12">
        <f t="shared" si="29"/>
        <v>-0.63102593681421504</v>
      </c>
      <c r="V139" s="12" cm="1">
        <f t="array" ref="V139">IFERROR(_xll.BDP($G139&amp;" ISIN","CHG_PCT_1D")/100,"")</f>
        <v>7.9930011532190932E-3</v>
      </c>
      <c r="W139" s="12" cm="1">
        <f t="array" ref="W139">IFERROR(_xll.BDP($G139&amp;" ISIN","CHG_PCT_5D")/100,"")</f>
        <v>1.363618186907656E-2</v>
      </c>
      <c r="X139" s="12" cm="1">
        <f t="array" ref="X139">_xll.BDP($G139&amp;" ISIN","CHG_PCT_1M")/100</f>
        <v>-3.1779984721161218E-2</v>
      </c>
      <c r="Y139" s="12" cm="1">
        <f t="array" ref="Y139">_xll.BDP($G139&amp;" ISIN","CHG_PCT_3M")/100</f>
        <v>-7.600335362519596E-2</v>
      </c>
      <c r="Z139" s="12" cm="1">
        <f t="array" ref="Z139">_xll.BDP($G139&amp;" ISIN","CHG_PCT_6M")/100</f>
        <v>9.5040608259892828E-2</v>
      </c>
      <c r="AA139" s="12" cm="1">
        <f t="array" ref="AA139">_xll.BDP($G139&amp;" ISIN","CHG_PCT_YTD")/100</f>
        <v>-5.9548102252068434E-2</v>
      </c>
      <c r="AB139" s="12" t="e">
        <f t="shared" si="37"/>
        <v>#VALUE!</v>
      </c>
      <c r="AC139" s="13">
        <f t="shared" ca="1" si="30"/>
        <v>-74310.977750000297</v>
      </c>
      <c r="AD139" s="4" t="str">
        <f>_xll.BDP(AI139,"DS199")</f>
        <v>Government</v>
      </c>
      <c r="AE139" s="9">
        <f>_xll.BDP(AI139,"px_ask")</f>
        <v>51.262</v>
      </c>
      <c r="AF139" s="13">
        <f>IF(F139="USD",O139,(((_xll.BDP(F139&amp;"USD CURNCY","PX_LAST")))*O139))</f>
        <v>88100</v>
      </c>
      <c r="AG139" s="10">
        <f t="shared" si="31"/>
        <v>119411.3500000003</v>
      </c>
      <c r="AH139" s="10">
        <f t="shared" si="32"/>
        <v>44059.691000000006</v>
      </c>
      <c r="AI139" s="4" t="str">
        <f t="shared" si="33"/>
        <v>XS2895056526 ISIN</v>
      </c>
      <c r="AJ139" s="4" t="e" cm="1">
        <f t="array" ref="AJ139">VLOOKUP(IF(NOT(_xll.BDP($G139&amp;" CORP",#REF!)="#N/A N/A"),(_xll.BDP($G139&amp;" CORP",#REF!)),"-"), '[1]Country Codes'!$A$2:$B$253,2,0)</f>
        <v>#REF!</v>
      </c>
      <c r="AK139" s="4" t="str" cm="1">
        <f t="array" ref="AK139">IF(OR(_xll.BDP($AI139,"EX028")= "#N/A N/A", _xll.BDP($AI139,"EX028")="#N/A FIELD NOT APPLICABLE"), " ", _xll.BDP($AI139,"EX028"))</f>
        <v>FixedIncome</v>
      </c>
      <c r="AL139" s="14" t="str">
        <f>(IF(_xll.BDP($AI139&amp;" ISIN","DZ282")="Y","Single line Bonds Cocos","Single line Bonds ex Cocos"))</f>
        <v>Single line Bonds ex Cocos</v>
      </c>
      <c r="AM139" s="7">
        <f>(IF(_xll.BDP($G139&amp;" ISIN","SP153")="#n/a n/a"," ",_xll.BDP($G139&amp;" ISIN","SP153")))</f>
        <v>1132.8959222158771</v>
      </c>
      <c r="AN139" s="15">
        <f t="shared" ca="1" si="34"/>
        <v>45777</v>
      </c>
      <c r="AO139" s="10">
        <f>IFERROR((((_xll.BDP(AI139,"DS032"))/360)*O139)*U139,0)</f>
        <v>-13898.346258333086</v>
      </c>
      <c r="AP139" s="10">
        <f>IF(F139="USD",AO139,(((_xll.BDP(F139&amp;"USD CURNCY","PX_LAST")))*AO139))</f>
        <v>-13898.346258333086</v>
      </c>
      <c r="AQ139" s="12">
        <f t="shared" si="27"/>
        <v>6.2640383679474401E-2</v>
      </c>
      <c r="AR139" s="10">
        <f t="shared" si="35"/>
        <v>44059.691000000006</v>
      </c>
      <c r="AS139" s="9">
        <f>IF((TEXT(_xll.BDP(AI139,"MATURITY"),"DD/MM/YYYY")="#N/A Field Not Applicable"),"Perp",_xll.BDP(AI139,"DS252"))</f>
        <v>10.759753593429158</v>
      </c>
      <c r="AT139" s="14" t="str">
        <f>(IF(_xll.BDP($AI139&amp;" ISIN","DT247")="Y","Yes","No"))</f>
        <v>No</v>
      </c>
      <c r="AU139" s="14" t="str">
        <f>PROPER(IF(OR(_xll.BDP($AI139,"CPN_TYP")="#n/a N/A",_xll.BDP($AI139,"CPN_TYP")= "#N/A FIELD NOT APPLICABLE"), " ", _xll.BDP($AI139,"CPN_TYP")))</f>
        <v>Step Cpn</v>
      </c>
      <c r="BG139" s="14" t="str">
        <f t="shared" si="36"/>
        <v>XS2895056526</v>
      </c>
      <c r="BH139" s="18">
        <v>45534</v>
      </c>
    </row>
    <row r="140" spans="1:60" s="20" customFormat="1" ht="14.45" hidden="1" customHeight="1" x14ac:dyDescent="0.25">
      <c r="A140" s="47" t="s">
        <v>125</v>
      </c>
      <c r="B140" s="47" t="s">
        <v>801</v>
      </c>
      <c r="C140" s="47">
        <v>6540181</v>
      </c>
      <c r="D140" s="47" t="s">
        <v>407</v>
      </c>
      <c r="E140" s="4" t="str">
        <f>_xll.BDP(AI140,"ds520")</f>
        <v>Ukraine Government International Bond</v>
      </c>
      <c r="F140" s="4" t="str">
        <f>_xll.BDP(AI140,"crncy")</f>
        <v>USD</v>
      </c>
      <c r="G140" s="5" t="s">
        <v>187</v>
      </c>
      <c r="H140" s="4" t="str">
        <f>IF(_xll.BDP(AI140,"RTG_MOODY")="#N/A N/A","N/A",_xll.BDP(AI140,"RTG_MOODY"))&amp;","&amp;IF(_xll.BDP(AI140,"RTG_FITCH")="#N/A N/A","N/A",_xll.BDP(AI140,"RTG_FITCH"))&amp;","&amp;IF(_xll.BDP(AI140,"RTG_SP")="#N/A N/A","N/A",_xll.BDP(AI140,"RTG_SP"))</f>
        <v>N/A,CCC,CCC+</v>
      </c>
      <c r="I140" s="6">
        <f>_xll.BDP(AI140,"cpn")/100</f>
        <v>0</v>
      </c>
      <c r="J140" s="6">
        <f ca="1">_xll.BDP($G140&amp;" isin","YAS_BOND_YLD", "YAS_YLD_FLAG=15", "user_local_trade_date",AN140,"Yas_bond_px",$Q140)/100</f>
        <v>0.14777390000000001</v>
      </c>
      <c r="K140" s="4" t="str">
        <f>_xll.BDP(AI140,"PAYMENT_RANK")</f>
        <v>Sr Unsecured</v>
      </c>
      <c r="L140" s="4" t="str">
        <f>IF((TEXT(_xll.BDP(AI140,"MATURITY"),"DD/MM/YYYY")="#N/A Field Not Applicable"),"Perp",TEXT(_xll.BDP(AI140,"MATURITY"),"DD/MM/YYYY"))</f>
        <v>01/02/2034</v>
      </c>
      <c r="M140" s="7">
        <f>(IF(_xll.BDP($AI140&amp;" ISIN","DU003")="#n/a n/a"," ",_xll.BDP($AI140&amp;" ISIN","DU003")))</f>
        <v>7.7885877866535269</v>
      </c>
      <c r="N140" s="4" t="str">
        <f>IF(_xll.BDP(AI140,"CALLABLE")="Y",_xll.BDP(AI140,"NXT_CALL_DT")," ")</f>
        <v xml:space="preserve"> </v>
      </c>
      <c r="O140" s="8">
        <v>59944</v>
      </c>
      <c r="P140" s="81">
        <v>110.063459228613</v>
      </c>
      <c r="Q140" s="9">
        <f>_xll.BDP(AI140,"px_bid")</f>
        <v>39.408000000000001</v>
      </c>
      <c r="R140" s="10">
        <f>IF(F140="USD",AG140,(((_xll.BDP(F140&amp;"USD CURNCY","PX_LAST")))*AG140))</f>
        <v>65976.439999999769</v>
      </c>
      <c r="S140" s="10">
        <f>IF(F140="USD",AH140,(((_xll.BDP(F140&amp;"USD CURNCY","PX_LAST")))*AH140))+AP140</f>
        <v>14002.438650586635</v>
      </c>
      <c r="T140" s="11">
        <f t="shared" si="28"/>
        <v>-42353.708479999776</v>
      </c>
      <c r="U140" s="12">
        <f t="shared" si="29"/>
        <v>-0.64195201317318606</v>
      </c>
      <c r="V140" s="12" cm="1">
        <f t="array" ref="V140">IFERROR(_xll.BDP($G140&amp;" ISIN","CHG_PCT_1D")/100,"")</f>
        <v>7.2819815052788447E-3</v>
      </c>
      <c r="W140" s="12" cm="1">
        <f t="array" ref="W140">IFERROR(_xll.BDP($G140&amp;" ISIN","CHG_PCT_5D")/100,"")</f>
        <v>1.143608946462904E-2</v>
      </c>
      <c r="X140" s="12" cm="1">
        <f t="array" ref="X140">_xll.BDP($G140&amp;" ISIN","CHG_PCT_1M")/100</f>
        <v>-4.2507438801797843E-4</v>
      </c>
      <c r="Y140" s="12" cm="1">
        <f t="array" ref="Y140">_xll.BDP($G140&amp;" ISIN","CHG_PCT_3M")/100</f>
        <v>-7.3170731707317055E-2</v>
      </c>
      <c r="Z140" s="12" cm="1">
        <f t="array" ref="Z140">_xll.BDP($G140&amp;" ISIN","CHG_PCT_6M")/100</f>
        <v>6.4720609385820055E-2</v>
      </c>
      <c r="AA140" s="12" cm="1">
        <f t="array" ref="AA140">_xll.BDP($G140&amp;" ISIN","CHG_PCT_YTD")/100</f>
        <v>-2.5593526056647106E-2</v>
      </c>
      <c r="AB140" s="12" t="e">
        <f t="shared" si="37"/>
        <v>#VALUE!</v>
      </c>
      <c r="AC140" s="13">
        <f t="shared" ca="1" si="30"/>
        <v>-42353.708479999776</v>
      </c>
      <c r="AD140" s="4" t="str">
        <f>_xll.BDP(AI140,"DS199")</f>
        <v>Government</v>
      </c>
      <c r="AE140" s="9">
        <f>_xll.BDP(AI140,"px_ask")</f>
        <v>40.543999999999997</v>
      </c>
      <c r="AF140" s="13">
        <f>IF(F140="USD",O140,(((_xll.BDP(F140&amp;"USD CURNCY","PX_LAST")))*O140))</f>
        <v>59944</v>
      </c>
      <c r="AG140" s="10">
        <f t="shared" si="31"/>
        <v>65976.439999999769</v>
      </c>
      <c r="AH140" s="10">
        <f t="shared" si="32"/>
        <v>23622.731520000001</v>
      </c>
      <c r="AI140" s="4" t="str">
        <f t="shared" si="33"/>
        <v>XS2895056955 ISIN</v>
      </c>
      <c r="AJ140" s="4" t="e" cm="1">
        <f t="array" ref="AJ140">VLOOKUP(IF(NOT(_xll.BDP($G140&amp;" CORP",#REF!)="#N/A N/A"),(_xll.BDP($G140&amp;" CORP",#REF!)),"-"), '[1]Country Codes'!$A$2:$B$253,2,0)</f>
        <v>#REF!</v>
      </c>
      <c r="AK140" s="4" t="str" cm="1">
        <f t="array" ref="AK140">IF(OR(_xll.BDP($AI140,"EX028")= "#N/A N/A", _xll.BDP($AI140,"EX028")="#N/A FIELD NOT APPLICABLE"), " ", _xll.BDP($AI140,"EX028"))</f>
        <v>FixedIncome</v>
      </c>
      <c r="AL140" s="14" t="str">
        <f>(IF(_xll.BDP($AI140&amp;" ISIN","DZ282")="Y","Single line Bonds Cocos","Single line Bonds ex Cocos"))</f>
        <v>Single line Bonds ex Cocos</v>
      </c>
      <c r="AM140" s="7">
        <f>(IF(_xll.BDP($G140&amp;" ISIN","SP153")="#n/a n/a"," ",_xll.BDP($G140&amp;" ISIN","SP153")))</f>
        <v>1089.1618575081627</v>
      </c>
      <c r="AN140" s="15">
        <f t="shared" ca="1" si="34"/>
        <v>45777</v>
      </c>
      <c r="AO140" s="10">
        <f>IFERROR((((_xll.BDP(AI140,"DS032"))/360)*O140)*U140,0)</f>
        <v>-9620.2928694133661</v>
      </c>
      <c r="AP140" s="10">
        <f>IF(F140="USD",AO140,(((_xll.BDP(F140&amp;"USD CURNCY","PX_LAST")))*AO140))</f>
        <v>-9620.2928694133661</v>
      </c>
      <c r="AQ140" s="12">
        <f t="shared" si="27"/>
        <v>2.9080869471623333E-2</v>
      </c>
      <c r="AR140" s="10">
        <f t="shared" si="35"/>
        <v>23622.731520000001</v>
      </c>
      <c r="AS140" s="9">
        <f>IF((TEXT(_xll.BDP(AI140,"MATURITY"),"DD/MM/YYYY")="#N/A Field Not Applicable"),"Perp",_xll.BDP(AI140,"DS252"))</f>
        <v>8.7611225188227237</v>
      </c>
      <c r="AT140" s="14" t="str">
        <f>(IF(_xll.BDP($AI140&amp;" ISIN","DT247")="Y","Yes","No"))</f>
        <v>No</v>
      </c>
      <c r="AU140" s="14" t="str">
        <f>PROPER(IF(OR(_xll.BDP($AI140,"CPN_TYP")="#n/a N/A",_xll.BDP($AI140,"CPN_TYP")= "#N/A FIELD NOT APPLICABLE"), " ", _xll.BDP($AI140,"CPN_TYP")))</f>
        <v>Step Cpn</v>
      </c>
      <c r="BG140" s="14" t="str">
        <f t="shared" si="36"/>
        <v>XS2895056955</v>
      </c>
      <c r="BH140" s="18">
        <v>45534</v>
      </c>
    </row>
    <row r="141" spans="1:60" s="20" customFormat="1" ht="14.45" hidden="1" customHeight="1" x14ac:dyDescent="0.25">
      <c r="A141" s="47" t="s">
        <v>125</v>
      </c>
      <c r="B141" s="47" t="s">
        <v>801</v>
      </c>
      <c r="C141" s="47">
        <v>6540181</v>
      </c>
      <c r="D141" s="47" t="s">
        <v>407</v>
      </c>
      <c r="E141" s="4" t="str">
        <f>_xll.BDP(AI141,"ds520")</f>
        <v>Ukraine Government International Bond</v>
      </c>
      <c r="F141" s="4" t="str">
        <f>_xll.BDP(AI141,"crncy")</f>
        <v>USD</v>
      </c>
      <c r="G141" s="5" t="s">
        <v>189</v>
      </c>
      <c r="H141" s="4" t="str">
        <f>IF(_xll.BDP(AI141,"RTG_MOODY")="#N/A N/A","N/A",_xll.BDP(AI141,"RTG_MOODY"))&amp;","&amp;IF(_xll.BDP(AI141,"RTG_FITCH")="#N/A N/A","N/A",_xll.BDP(AI141,"RTG_FITCH"))&amp;","&amp;IF(_xll.BDP(AI141,"RTG_SP")="#N/A N/A","N/A",_xll.BDP(AI141,"RTG_SP"))</f>
        <v>N/A,CCC,CCC+</v>
      </c>
      <c r="I141" s="6">
        <f>_xll.BDP(AI141,"cpn")/100</f>
        <v>0</v>
      </c>
      <c r="J141" s="6">
        <f ca="1">_xll.BDP($G141&amp;" isin","YAS_BOND_YLD", "YAS_YLD_FLAG=15", "user_local_trade_date",AN141,"Yas_bond_px",$Q141)/100</f>
        <v>0.10632132</v>
      </c>
      <c r="K141" s="4" t="str">
        <f>_xll.BDP(AI141,"PAYMENT_RANK")</f>
        <v>Sr Unsecured</v>
      </c>
      <c r="L141" s="4" t="str">
        <f>IF((TEXT(_xll.BDP(AI141,"MATURITY"),"DD/MM/YYYY")="#N/A Field Not Applicable"),"Perp",TEXT(_xll.BDP(AI141,"MATURITY"),"DD/MM/YYYY"))</f>
        <v>01/02/2035</v>
      </c>
      <c r="M141" s="7">
        <f>(IF(_xll.BDP($AI141&amp;" ISIN","DU003")="#n/a n/a"," ",_xll.BDP($AI141&amp;" ISIN","DU003")))</f>
        <v>8.6431435866523323</v>
      </c>
      <c r="N141" s="4" t="str">
        <f>IF(_xll.BDP(AI141,"CALLABLE")="Y",_xll.BDP(AI141,"NXT_CALL_DT")," ")</f>
        <v xml:space="preserve"> </v>
      </c>
      <c r="O141" s="8">
        <v>50657</v>
      </c>
      <c r="P141" s="81">
        <v>144.17182225556201</v>
      </c>
      <c r="Q141" s="9">
        <f>_xll.BDP(AI141,"px_bid")</f>
        <v>52.433</v>
      </c>
      <c r="R141" s="10">
        <f>IF(F141="USD",AG141,(((_xll.BDP(F141&amp;"USD CURNCY","PX_LAST")))*AG141))</f>
        <v>73033.120000000054</v>
      </c>
      <c r="S141" s="10">
        <f>IF(F141="USD",AH141,(((_xll.BDP(F141&amp;"USD CURNCY","PX_LAST")))*AH141))+AP141</f>
        <v>26560.984810000002</v>
      </c>
      <c r="T141" s="11">
        <f t="shared" si="28"/>
        <v>-46472.135190000052</v>
      </c>
      <c r="U141" s="12">
        <f t="shared" si="29"/>
        <v>-0.63631589599348926</v>
      </c>
      <c r="V141" s="12" cm="1">
        <f t="array" ref="V141">IFERROR(_xll.BDP($G141&amp;" ISIN","CHG_PCT_1D")/100,"")</f>
        <v>3.7718768859376921E-4</v>
      </c>
      <c r="W141" s="12" cm="1">
        <f t="array" ref="W141">IFERROR(_xll.BDP($G141&amp;" ISIN","CHG_PCT_5D")/100,"")</f>
        <v>1.4245014245014197E-2</v>
      </c>
      <c r="X141" s="12" cm="1">
        <f t="array" ref="X141">_xll.BDP($G141&amp;" ISIN","CHG_PCT_1M")/100</f>
        <v>-8.7242316825549796E-2</v>
      </c>
      <c r="Y141" s="12" cm="1">
        <f t="array" ref="Y141">_xll.BDP($G141&amp;" ISIN","CHG_PCT_3M")/100</f>
        <v>-0.13565480943147196</v>
      </c>
      <c r="Z141" s="12" cm="1">
        <f t="array" ref="Z141">_xll.BDP($G141&amp;" ISIN","CHG_PCT_6M")/100</f>
        <v>8.5099419032812304E-2</v>
      </c>
      <c r="AA141" s="12" cm="1">
        <f t="array" ref="AA141">_xll.BDP($G141&amp;" ISIN","CHG_PCT_YTD")/100</f>
        <v>-9.9514480698061347E-2</v>
      </c>
      <c r="AB141" s="12" t="e">
        <f t="shared" si="37"/>
        <v>#VALUE!</v>
      </c>
      <c r="AC141" s="13">
        <f t="shared" ca="1" si="30"/>
        <v>-46472.135190000052</v>
      </c>
      <c r="AD141" s="4" t="str">
        <f>_xll.BDP(AI141,"DS199")</f>
        <v>Government</v>
      </c>
      <c r="AE141" s="9">
        <f>_xll.BDP(AI141,"px_ask")</f>
        <v>53.655000000000001</v>
      </c>
      <c r="AF141" s="13">
        <f>IF(F141="USD",O141,(((_xll.BDP(F141&amp;"USD CURNCY","PX_LAST")))*O141))</f>
        <v>50657</v>
      </c>
      <c r="AG141" s="10">
        <f t="shared" si="31"/>
        <v>73033.120000000054</v>
      </c>
      <c r="AH141" s="10">
        <f t="shared" si="32"/>
        <v>26560.984810000002</v>
      </c>
      <c r="AI141" s="4" t="str">
        <f t="shared" si="33"/>
        <v>XS2895057177 ISIN</v>
      </c>
      <c r="AJ141" s="4" t="e" cm="1">
        <f t="array" ref="AJ141">VLOOKUP(IF(NOT(_xll.BDP($G141&amp;" CORP",#REF!)="#N/A N/A"),(_xll.BDP($G141&amp;" CORP",#REF!)),"-"), '[1]Country Codes'!$A$2:$B$253,2,0)</f>
        <v>#REF!</v>
      </c>
      <c r="AK141" s="4" t="str" cm="1">
        <f t="array" ref="AK141">IF(OR(_xll.BDP($AI141,"EX028")= "#N/A N/A", _xll.BDP($AI141,"EX028")="#N/A FIELD NOT APPLICABLE"), " ", _xll.BDP($AI141,"EX028"))</f>
        <v>FixedIncome</v>
      </c>
      <c r="AL141" s="14" t="str">
        <f>(IF(_xll.BDP($AI141&amp;" ISIN","DZ282")="Y","Single line Bonds Cocos","Single line Bonds ex Cocos"))</f>
        <v>Single line Bonds ex Cocos</v>
      </c>
      <c r="AM141" s="7">
        <f>(IF(_xll.BDP($G141&amp;" ISIN","SP153")="#n/a n/a"," ",_xll.BDP($G141&amp;" ISIN","SP153")))</f>
        <v>675.86938335035438</v>
      </c>
      <c r="AN141" s="15">
        <f t="shared" ca="1" si="34"/>
        <v>45777</v>
      </c>
      <c r="AO141" s="10">
        <f>(((_xll.BDP(AI141,"DS032"))/360)*I141)*O141</f>
        <v>0</v>
      </c>
      <c r="AP141" s="10">
        <f>IF(F141="USD",AO141,(((_xll.BDP(F141&amp;"USD CURNCY","PX_LAST")))*AO141))</f>
        <v>0</v>
      </c>
      <c r="AQ141" s="12">
        <f t="shared" si="27"/>
        <v>5.5163000643821396E-2</v>
      </c>
      <c r="AR141" s="10">
        <f t="shared" si="35"/>
        <v>26560.984810000002</v>
      </c>
      <c r="AS141" s="9">
        <f>IF((TEXT(_xll.BDP(AI141,"MATURITY"),"DD/MM/YYYY")="#N/A Field Not Applicable"),"Perp",_xll.BDP(AI141,"DS252"))</f>
        <v>9.7604380561259418</v>
      </c>
      <c r="AT141" s="14" t="str">
        <f>(IF(_xll.BDP($AI141&amp;" ISIN","DT247")="Y","Yes","No"))</f>
        <v>No</v>
      </c>
      <c r="AU141" s="14" t="str">
        <f>PROPER(IF(OR(_xll.BDP($AI141,"CPN_TYP")="#n/a N/A",_xll.BDP($AI141,"CPN_TYP")= "#N/A FIELD NOT APPLICABLE"), " ", _xll.BDP($AI141,"CPN_TYP")))</f>
        <v>Step Cpn</v>
      </c>
      <c r="BG141" s="14" t="str">
        <f t="shared" si="36"/>
        <v>XS2895057177</v>
      </c>
      <c r="BH141" s="18">
        <v>45534</v>
      </c>
    </row>
    <row r="142" spans="1:60" s="20" customFormat="1" ht="14.45" hidden="1" customHeight="1" x14ac:dyDescent="0.25">
      <c r="A142" s="47" t="s">
        <v>125</v>
      </c>
      <c r="B142" s="47" t="s">
        <v>801</v>
      </c>
      <c r="C142" s="47">
        <v>6540181</v>
      </c>
      <c r="D142" s="47" t="s">
        <v>407</v>
      </c>
      <c r="E142" s="4" t="str">
        <f>_xll.BDP(AI142,"ds520")</f>
        <v>Ukraine Government International Bond</v>
      </c>
      <c r="F142" s="4" t="str">
        <f>_xll.BDP(AI142,"crncy")</f>
        <v>USD</v>
      </c>
      <c r="G142" s="5" t="s">
        <v>190</v>
      </c>
      <c r="H142" s="4" t="str">
        <f>IF(_xll.BDP(AI142,"RTG_MOODY")="#N/A N/A","N/A",_xll.BDP(AI142,"RTG_MOODY"))&amp;","&amp;IF(_xll.BDP(AI142,"RTG_FITCH")="#N/A N/A","N/A",_xll.BDP(AI142,"RTG_FITCH"))&amp;","&amp;IF(_xll.BDP(AI142,"RTG_SP")="#N/A N/A","N/A",_xll.BDP(AI142,"RTG_SP"))</f>
        <v>N/A,CCC,CCC+</v>
      </c>
      <c r="I142" s="6">
        <f>_xll.BDP(AI142,"cpn")/100</f>
        <v>0</v>
      </c>
      <c r="J142" s="6">
        <f ca="1">_xll.BDP($G142&amp;" isin","YAS_BOND_YLD", "YAS_YLD_FLAG=15", "user_local_trade_date",AN142,"Yas_bond_px",$Q142)/100</f>
        <v>0.10491274</v>
      </c>
      <c r="K142" s="4" t="str">
        <f>_xll.BDP(AI142,"PAYMENT_RANK")</f>
        <v>Sr Unsecured</v>
      </c>
      <c r="L142" s="4" t="str">
        <f>IF((TEXT(_xll.BDP(AI142,"MATURITY"),"DD/MM/YYYY")="#N/A Field Not Applicable"),"Perp",TEXT(_xll.BDP(AI142,"MATURITY"),"DD/MM/YYYY"))</f>
        <v>01/02/2036</v>
      </c>
      <c r="M142" s="7">
        <f>(IF(_xll.BDP($AI142&amp;" ISIN","DU003")="#n/a n/a"," ",_xll.BDP($AI142&amp;" ISIN","DU003")))</f>
        <v>9.3076388588857739</v>
      </c>
      <c r="N142" s="4" t="str">
        <f>IF(_xll.BDP(AI142,"CALLABLE")="Y",_xll.BDP(AI142,"NXT_CALL_DT")," ")</f>
        <v xml:space="preserve"> </v>
      </c>
      <c r="O142" s="8">
        <v>42214</v>
      </c>
      <c r="P142" s="81">
        <v>142.30333538636501</v>
      </c>
      <c r="Q142" s="9">
        <f>_xll.BDP(AI142,"px_bid")</f>
        <v>52.104999999999997</v>
      </c>
      <c r="R142" s="10">
        <f>IF(F142="USD",AG142,(((_xll.BDP(F142&amp;"USD CURNCY","PX_LAST")))*AG142))</f>
        <v>60071.930000000124</v>
      </c>
      <c r="S142" s="10">
        <f>IF(F142="USD",AH142,(((_xll.BDP(F142&amp;"USD CURNCY","PX_LAST")))*AH142))+AP142</f>
        <v>21995.604699999996</v>
      </c>
      <c r="T142" s="11">
        <f t="shared" si="28"/>
        <v>-38076.325300000128</v>
      </c>
      <c r="U142" s="12">
        <f t="shared" si="29"/>
        <v>-0.63384554649734159</v>
      </c>
      <c r="V142" s="12" cm="1">
        <f t="array" ref="V142">IFERROR(_xll.BDP($G142&amp;" ISIN","CHG_PCT_1D")/100,"")</f>
        <v>-3.7101537063679306E-3</v>
      </c>
      <c r="W142" s="12" cm="1">
        <f t="array" ref="W142">IFERROR(_xll.BDP($G142&amp;" ISIN","CHG_PCT_5D")/100,"")</f>
        <v>1.1200983688447394E-2</v>
      </c>
      <c r="X142" s="12" cm="1">
        <f t="array" ref="X142">_xll.BDP($G142&amp;" ISIN","CHG_PCT_1M")/100</f>
        <v>-8.8197079153890148E-2</v>
      </c>
      <c r="Y142" s="12" cm="1">
        <f t="array" ref="Y142">_xll.BDP($G142&amp;" ISIN","CHG_PCT_3M")/100</f>
        <v>-0.13611817808781287</v>
      </c>
      <c r="Z142" s="12" cm="1">
        <f t="array" ref="Z142">_xll.BDP($G142&amp;" ISIN","CHG_PCT_6M")/100</f>
        <v>7.8193178326334128E-2</v>
      </c>
      <c r="AA142" s="12" cm="1">
        <f t="array" ref="AA142">_xll.BDP($G142&amp;" ISIN","CHG_PCT_YTD")/100</f>
        <v>-9.8133963913021191E-2</v>
      </c>
      <c r="AB142" s="12" t="e">
        <f t="shared" si="37"/>
        <v>#VALUE!</v>
      </c>
      <c r="AC142" s="13">
        <f t="shared" ca="1" si="30"/>
        <v>-38076.325300000128</v>
      </c>
      <c r="AD142" s="4" t="str">
        <f>_xll.BDP(AI142,"DS199")</f>
        <v>Government</v>
      </c>
      <c r="AE142" s="9">
        <f>_xll.BDP(AI142,"px_ask")</f>
        <v>53.158999999999999</v>
      </c>
      <c r="AF142" s="13">
        <f>IF(F142="USD",O142,(((_xll.BDP(F142&amp;"USD CURNCY","PX_LAST")))*O142))</f>
        <v>42214</v>
      </c>
      <c r="AG142" s="10">
        <f t="shared" si="31"/>
        <v>60071.930000000124</v>
      </c>
      <c r="AH142" s="10">
        <f t="shared" si="32"/>
        <v>21995.604699999996</v>
      </c>
      <c r="AI142" s="4" t="str">
        <f t="shared" si="33"/>
        <v>XS2895057334 ISIN</v>
      </c>
      <c r="AJ142" s="4" t="e" cm="1">
        <f t="array" ref="AJ142">VLOOKUP(IF(NOT(_xll.BDP($G142&amp;" CORP",#REF!)="#N/A N/A"),(_xll.BDP($G142&amp;" CORP",#REF!)),"-"), '[1]Country Codes'!$A$2:$B$253,2,0)</f>
        <v>#REF!</v>
      </c>
      <c r="AK142" s="4" t="str" cm="1">
        <f t="array" ref="AK142">IF(OR(_xll.BDP($AI142,"EX028")= "#N/A N/A", _xll.BDP($AI142,"EX028")="#N/A FIELD NOT APPLICABLE"), " ", _xll.BDP($AI142,"EX028"))</f>
        <v>FixedIncome</v>
      </c>
      <c r="AL142" s="14" t="str">
        <f>(IF(_xll.BDP($AI142&amp;" ISIN","DZ282")="Y","Single line Bonds Cocos","Single line Bonds ex Cocos"))</f>
        <v>Single line Bonds ex Cocos</v>
      </c>
      <c r="AM142" s="7">
        <f>(IF(_xll.BDP($G142&amp;" ISIN","SP153")="#n/a n/a"," ",_xll.BDP($G142&amp;" ISIN","SP153")))</f>
        <v>660.54112250377534</v>
      </c>
      <c r="AN142" s="15">
        <f t="shared" ca="1" si="34"/>
        <v>45777</v>
      </c>
      <c r="AO142" s="10">
        <f>(((_xll.BDP(AI142,"DS032"))/360)*I142)*O142</f>
        <v>0</v>
      </c>
      <c r="AP142" s="10">
        <f>IF(F142="USD",AO142,(((_xll.BDP(F142&amp;"USD CURNCY","PX_LAST")))*AO142))</f>
        <v>0</v>
      </c>
      <c r="AQ142" s="12">
        <f t="shared" si="27"/>
        <v>4.5681422014537898E-2</v>
      </c>
      <c r="AR142" s="10">
        <f t="shared" si="35"/>
        <v>21995.604699999996</v>
      </c>
      <c r="AS142" s="9">
        <f>IF((TEXT(_xll.BDP(AI142,"MATURITY"),"DD/MM/YYYY")="#N/A Field Not Applicable"),"Perp",_xll.BDP(AI142,"DS252"))</f>
        <v>10.759753593429158</v>
      </c>
      <c r="AT142" s="14" t="str">
        <f>(IF(_xll.BDP($AI142&amp;" ISIN","DT247")="Y","Yes","No"))</f>
        <v>No</v>
      </c>
      <c r="AU142" s="14" t="str">
        <f>PROPER(IF(OR(_xll.BDP($AI142,"CPN_TYP")="#n/a N/A",_xll.BDP($AI142,"CPN_TYP")= "#N/A FIELD NOT APPLICABLE"), " ", _xll.BDP($AI142,"CPN_TYP")))</f>
        <v>Step Cpn</v>
      </c>
      <c r="BG142" s="14" t="str">
        <f t="shared" si="36"/>
        <v>XS2895057334</v>
      </c>
      <c r="BH142" s="18">
        <v>45534</v>
      </c>
    </row>
    <row r="143" spans="1:60" s="20" customFormat="1" ht="14.45" hidden="1" customHeight="1" x14ac:dyDescent="0.25">
      <c r="A143" s="47" t="s">
        <v>125</v>
      </c>
      <c r="B143" s="47" t="s">
        <v>801</v>
      </c>
      <c r="C143" s="62" t="s">
        <v>910</v>
      </c>
      <c r="D143" s="47" t="s">
        <v>911</v>
      </c>
      <c r="E143" s="4" t="str">
        <f>_xll.BDP(AI143,"ds520")</f>
        <v>Access Bank PLC</v>
      </c>
      <c r="F143" s="4" t="str">
        <f>_xll.BDP(AI143,"crncy")</f>
        <v>USD</v>
      </c>
      <c r="G143" s="5" t="s">
        <v>835</v>
      </c>
      <c r="H143" s="4" t="str">
        <f>IF(_xll.BDP(AI143,"RTG_MOODY")="#N/A N/A","N/A",_xll.BDP(AI143,"RTG_MOODY"))&amp;","&amp;IF(_xll.BDP(AI143,"RTG_FITCH")="#N/A N/A","N/A",_xll.BDP(AI143,"RTG_FITCH"))&amp;","&amp;IF(_xll.BDP(AI143,"RTG_SP")="#N/A N/A","N/A",_xll.BDP(AI143,"RTG_SP"))</f>
        <v>Caa1,B,N/A</v>
      </c>
      <c r="I143" s="6">
        <f>_xll.BDP(AI143,"cpn")/100</f>
        <v>6.1249999999999999E-2</v>
      </c>
      <c r="J143" s="6">
        <f ca="1">_xll.BDP($G143&amp;" isin","YAS_BOND_YLD", "YAS_YLD_FLAG=15", "user_local_trade_date",AN143,"Yas_bond_px",$Q143)/100</f>
        <v>9.3154550000000003E-2</v>
      </c>
      <c r="K143" s="4" t="str">
        <f>_xll.BDP(AI143,"PAYMENT_RANK")</f>
        <v>Sr Unsecured</v>
      </c>
      <c r="L143" s="4" t="str">
        <f>IF((TEXT(_xll.BDP(AI143,"MATURITY"),"DD/MM/YYYY")="#N/A Field Not Applicable"),"Perp",TEXT(_xll.BDP(AI143,"MATURITY"),"DD/MM/YYYY"))</f>
        <v>21/09/2026</v>
      </c>
      <c r="M143" s="7">
        <f>(IF(_xll.BDP($AI143&amp;" ISIN","DU003")="#n/a n/a"," ",_xll.BDP($AI143&amp;" ISIN","DU003")))</f>
        <v>1.3436936155670742</v>
      </c>
      <c r="N143" s="4" t="str">
        <f>IF(_xll.BDP(AI143,"CALLABLE")="Y",_xll.BDP(AI143,"NXT_CALL_DT")," ")</f>
        <v xml:space="preserve"> </v>
      </c>
      <c r="O143" s="8">
        <v>200000</v>
      </c>
      <c r="P143" s="140">
        <v>100</v>
      </c>
      <c r="Q143" s="9">
        <f>_xll.BDP(AI143,"px_bid")</f>
        <v>95.927000000000007</v>
      </c>
      <c r="R143" s="10">
        <f>IF(F143="USD",AG143,(((_xll.BDP(F143&amp;"USD CURNCY","PX_LAST")))*AG143))</f>
        <v>200000</v>
      </c>
      <c r="S143" s="10">
        <f>IF(F143="USD",AH143,(((_xll.BDP(F143&amp;"USD CURNCY","PX_LAST")))*AH143))+AP143</f>
        <v>193215.11111111112</v>
      </c>
      <c r="T143" s="11">
        <f t="shared" si="28"/>
        <v>-8145.9999999999864</v>
      </c>
      <c r="U143" s="12">
        <f t="shared" si="29"/>
        <v>-4.0729999999999933E-2</v>
      </c>
      <c r="V143" s="12" cm="1">
        <f t="array" ref="V143">IFERROR(_xll.BDP($G143&amp;" ISIN","CHG_PCT_1D")/100,"")</f>
        <v>-2.2602544463136507E-5</v>
      </c>
      <c r="W143" s="12" cm="1">
        <f t="array" ref="W143">IFERROR(_xll.BDP($G143&amp;" ISIN","CHG_PCT_5D")/100,"")</f>
        <v>1.9010078257187833E-2</v>
      </c>
      <c r="X143" s="12" cm="1">
        <f t="array" ref="X143">_xll.BDP($G143&amp;" ISIN","CHG_PCT_1M")/100</f>
        <v>-2.6298387548266765E-2</v>
      </c>
      <c r="Y143" s="12" cm="1">
        <f t="array" ref="Y143">_xll.BDP($G143&amp;" ISIN","CHG_PCT_3M")/100</f>
        <v>-1.5855227940300483E-2</v>
      </c>
      <c r="Z143" s="12" cm="1">
        <f t="array" ref="Z143">_xll.BDP($G143&amp;" ISIN","CHG_PCT_6M")/100</f>
        <v>7.0650532039878925E-3</v>
      </c>
      <c r="AA143" s="12" cm="1">
        <f t="array" ref="AA143">_xll.BDP($G143&amp;" ISIN","CHG_PCT_YTD")/100</f>
        <v>1.144481300739813E-3</v>
      </c>
      <c r="AB143" s="12" t="e">
        <f t="shared" si="37"/>
        <v>#VALUE!</v>
      </c>
      <c r="AC143" s="13">
        <f t="shared" ca="1" si="30"/>
        <v>8357.4722222222372</v>
      </c>
      <c r="AD143" s="4" t="str">
        <f>_xll.BDP(AI143,"DS199")</f>
        <v>Financial</v>
      </c>
      <c r="AE143" s="9">
        <f>_xll.BDP(AI143,"px_ask")</f>
        <v>96.08</v>
      </c>
      <c r="AF143" s="13">
        <f>IF(F143="USD",O143,(((_xll.BDP(F143&amp;"USD CURNCY","PX_LAST")))*O143))</f>
        <v>200000</v>
      </c>
      <c r="AG143" s="10">
        <f t="shared" si="31"/>
        <v>200000</v>
      </c>
      <c r="AH143" s="10">
        <f t="shared" si="32"/>
        <v>191854</v>
      </c>
      <c r="AI143" s="4" t="str">
        <f t="shared" si="33"/>
        <v>XS2388445764 ISIN</v>
      </c>
      <c r="AJ143" s="4" t="e" cm="1">
        <f t="array" ref="AJ143">VLOOKUP(IF(NOT(_xll.BDP($G143&amp;" CORP",#REF!)="#N/A N/A"),(_xll.BDP($G143&amp;" CORP",#REF!)),"-"), '[1]Country Codes'!$A$2:$B$253,2,0)</f>
        <v>#REF!</v>
      </c>
      <c r="AK143" s="4" t="str" cm="1">
        <f t="array" ref="AK143">IF(OR(_xll.BDP($AI143,"EX028")= "#N/A N/A", _xll.BDP($AI143,"EX028")="#N/A FIELD NOT APPLICABLE"), " ", _xll.BDP($AI143,"EX028"))</f>
        <v>FixedIncome</v>
      </c>
      <c r="AL143" s="14" t="str">
        <f>(IF(_xll.BDP($AI143&amp;" ISIN","DZ282")="Y","Single line Bonds Cocos","Single line Bonds ex Cocos"))</f>
        <v>Single line Bonds ex Cocos</v>
      </c>
      <c r="AM143" s="7">
        <f>(IF(_xll.BDP($G143&amp;" ISIN","SP153")="#n/a n/a"," ",_xll.BDP($G143&amp;" ISIN","SP153")))</f>
        <v>558.37795452174157</v>
      </c>
      <c r="AN143" s="15">
        <f t="shared" ca="1" si="34"/>
        <v>45777</v>
      </c>
      <c r="AO143" s="10">
        <f>(((_xll.BDP(AI143,"DS032"))/360)*I143)*O143</f>
        <v>1361.1111111111111</v>
      </c>
      <c r="AP143" s="10">
        <f>IF(F143="USD",AO143,(((_xll.BDP(F143&amp;"USD CURNCY","PX_LAST")))*AO143))</f>
        <v>1361.1111111111111</v>
      </c>
      <c r="AQ143" s="12">
        <f t="shared" si="27"/>
        <v>0.40127748932733359</v>
      </c>
      <c r="AR143" s="10">
        <f t="shared" si="35"/>
        <v>191854</v>
      </c>
      <c r="AS143" s="9">
        <f>IF((TEXT(_xll.BDP(AI143,"MATURITY"),"DD/MM/YYYY")="#N/A Field Not Applicable"),"Perp",_xll.BDP(AI143,"DS252"))</f>
        <v>1.3963039014373717</v>
      </c>
      <c r="AT143" s="14" t="str">
        <f>(IF(_xll.BDP($AI143&amp;" ISIN","DT247")="Y","Yes","No"))</f>
        <v>No</v>
      </c>
      <c r="AU143" s="14" t="str">
        <f>PROPER(IF(OR(_xll.BDP($AI143,"CPN_TYP")="#n/a N/A",_xll.BDP($AI143,"CPN_TYP")= "#N/A FIELD NOT APPLICABLE"), " ", _xll.BDP($AI143,"CPN_TYP")))</f>
        <v>Fixed</v>
      </c>
      <c r="BG143" s="14" t="str">
        <f t="shared" si="36"/>
        <v>XS2388445764</v>
      </c>
      <c r="BH143" s="18">
        <v>45292</v>
      </c>
    </row>
    <row r="144" spans="1:60" s="20" customFormat="1" ht="14.45" hidden="1" customHeight="1" x14ac:dyDescent="0.25">
      <c r="A144" s="47" t="s">
        <v>125</v>
      </c>
      <c r="B144" s="47" t="s">
        <v>801</v>
      </c>
      <c r="C144" s="62" t="s">
        <v>910</v>
      </c>
      <c r="D144" s="47" t="s">
        <v>911</v>
      </c>
      <c r="E144" s="4" t="str">
        <f>_xll.BDP(AI144,"ds520")</f>
        <v>Pakistan Government International Bond</v>
      </c>
      <c r="F144" s="4" t="str">
        <f>_xll.BDP(AI144,"crncy")</f>
        <v>USD</v>
      </c>
      <c r="G144" s="5" t="s">
        <v>838</v>
      </c>
      <c r="H144" s="4" t="str">
        <f>IF(_xll.BDP(AI144,"RTG_MOODY")="#N/A N/A","N/A",_xll.BDP(AI144,"RTG_MOODY"))&amp;","&amp;IF(_xll.BDP(AI144,"RTG_FITCH")="#N/A N/A","N/A",_xll.BDP(AI144,"RTG_FITCH"))&amp;","&amp;IF(_xll.BDP(AI144,"RTG_SP")="#N/A N/A","N/A",_xll.BDP(AI144,"RTG_SP"))</f>
        <v>Caa2,B-,N/A</v>
      </c>
      <c r="I144" s="6">
        <f>_xll.BDP(AI144,"cpn")/100</f>
        <v>8.8749999999999996E-2</v>
      </c>
      <c r="J144" s="6">
        <f ca="1">_xll.BDP($G144&amp;" isin","YAS_BOND_YLD", "YAS_YLD_FLAG=15", "user_local_trade_date",AN144,"Yas_bond_px",$Q144)/100</f>
        <v>0.12475878</v>
      </c>
      <c r="K144" s="4" t="str">
        <f>_xll.BDP(AI144,"PAYMENT_RANK")</f>
        <v>Sr Unsecured</v>
      </c>
      <c r="L144" s="4" t="str">
        <f>IF((TEXT(_xll.BDP(AI144,"MATURITY"),"DD/MM/YYYY")="#N/A Field Not Applicable"),"Perp",TEXT(_xll.BDP(AI144,"MATURITY"),"DD/MM/YYYY"))</f>
        <v>08/04/2051</v>
      </c>
      <c r="M144" s="7">
        <f>(IF(_xll.BDP($AI144&amp;" ISIN","DU003")="#n/a n/a"," ",_xll.BDP($AI144&amp;" ISIN","DU003")))</f>
        <v>8.4503732653462151</v>
      </c>
      <c r="N144" s="4" t="str">
        <f>IF(_xll.BDP(AI144,"CALLABLE")="Y",_xll.BDP(AI144,"NXT_CALL_DT")," ")</f>
        <v xml:space="preserve"> </v>
      </c>
      <c r="O144" s="8">
        <v>750000</v>
      </c>
      <c r="P144" s="140">
        <v>104.6087</v>
      </c>
      <c r="Q144" s="9">
        <f>_xll.BDP(AI144,"px_bid")</f>
        <v>72.373000000000005</v>
      </c>
      <c r="R144" s="10">
        <f>IF(F144="USD",AG144,(((_xll.BDP(F144&amp;"USD CURNCY","PX_LAST")))*AG144))</f>
        <v>784565.25</v>
      </c>
      <c r="S144" s="10">
        <f>IF(F144="USD",AH144,(((_xll.BDP(F144&amp;"USD CURNCY","PX_LAST")))*AH144))+AP144</f>
        <v>547050.10416666663</v>
      </c>
      <c r="T144" s="11">
        <f t="shared" si="28"/>
        <v>-241767.74999999994</v>
      </c>
      <c r="U144" s="12">
        <f t="shared" si="29"/>
        <v>-0.30815505784891689</v>
      </c>
      <c r="V144" s="12" cm="1">
        <f t="array" ref="V144">IFERROR(_xll.BDP($G144&amp;" ISIN","CHG_PCT_1D")/100,"")</f>
        <v>3.0955358522910939E-2</v>
      </c>
      <c r="W144" s="12" cm="1">
        <f t="array" ref="W144">IFERROR(_xll.BDP($G144&amp;" ISIN","CHG_PCT_5D")/100,"")</f>
        <v>-4.2254624251047493E-2</v>
      </c>
      <c r="X144" s="12" cm="1">
        <f t="array" ref="X144">_xll.BDP($G144&amp;" ISIN","CHG_PCT_1M")/100</f>
        <v>-8.4100016228294591E-2</v>
      </c>
      <c r="Y144" s="12" cm="1">
        <f t="array" ref="Y144">_xll.BDP($G144&amp;" ISIN","CHG_PCT_3M")/100</f>
        <v>-9.4085689591307448E-2</v>
      </c>
      <c r="Z144" s="12" cm="1">
        <f t="array" ref="Z144">_xll.BDP($G144&amp;" ISIN","CHG_PCT_6M")/100</f>
        <v>-7.567683333963228E-2</v>
      </c>
      <c r="AA144" s="12" cm="1">
        <f t="array" ref="AA144">_xll.BDP($G144&amp;" ISIN","CHG_PCT_YTD")/100</f>
        <v>-5.923836389280665E-2</v>
      </c>
      <c r="AB144" s="12" t="e">
        <f t="shared" si="37"/>
        <v>#VALUE!</v>
      </c>
      <c r="AC144" s="13">
        <f t="shared" ca="1" si="30"/>
        <v>-152093.27083333331</v>
      </c>
      <c r="AD144" s="4" t="str">
        <f>_xll.BDP(AI144,"DS199")</f>
        <v>Government</v>
      </c>
      <c r="AE144" s="9">
        <f>_xll.BDP(AI144,"px_ask")</f>
        <v>73.718000000000004</v>
      </c>
      <c r="AF144" s="13">
        <f>IF(F144="USD",O144,(((_xll.BDP(F144&amp;"USD CURNCY","PX_LAST")))*O144))</f>
        <v>750000</v>
      </c>
      <c r="AG144" s="10">
        <f t="shared" si="31"/>
        <v>784565.25</v>
      </c>
      <c r="AH144" s="10">
        <f t="shared" si="32"/>
        <v>542797.5</v>
      </c>
      <c r="AI144" s="4" t="str">
        <f t="shared" si="33"/>
        <v>XS2322321964 ISIN</v>
      </c>
      <c r="AJ144" s="4" t="e" cm="1">
        <f t="array" ref="AJ144">VLOOKUP(IF(NOT(_xll.BDP($G144&amp;" CORP",#REF!)="#N/A N/A"),(_xll.BDP($G144&amp;" CORP",#REF!)),"-"), '[1]Country Codes'!$A$2:$B$253,2,0)</f>
        <v>#REF!</v>
      </c>
      <c r="AK144" s="4" t="str" cm="1">
        <f t="array" ref="AK144">IF(OR(_xll.BDP($AI144,"EX028")= "#N/A N/A", _xll.BDP($AI144,"EX028")="#N/A FIELD NOT APPLICABLE"), " ", _xll.BDP($AI144,"EX028"))</f>
        <v>FixedIncome</v>
      </c>
      <c r="AL144" s="14" t="str">
        <f>(IF(_xll.BDP($AI144&amp;" ISIN","DZ282")="Y","Single line Bonds Cocos","Single line Bonds ex Cocos"))</f>
        <v>Single line Bonds ex Cocos</v>
      </c>
      <c r="AM144" s="7">
        <f>(IF(_xll.BDP($G144&amp;" ISIN","SP153")="#n/a n/a"," ",_xll.BDP($G144&amp;" ISIN","SP153")))</f>
        <v>853.66667723802755</v>
      </c>
      <c r="AN144" s="15">
        <f t="shared" ca="1" si="34"/>
        <v>45777</v>
      </c>
      <c r="AO144" s="10">
        <f>(((_xll.BDP(AI144,"DS032"))/360)*I144)*O144</f>
        <v>4252.6041666666661</v>
      </c>
      <c r="AP144" s="10">
        <f>IF(F144="USD",AO144,(((_xll.BDP(F144&amp;"USD CURNCY","PX_LAST")))*AO144))</f>
        <v>4252.6041666666661</v>
      </c>
      <c r="AQ144" s="12">
        <f t="shared" si="27"/>
        <v>1.1361372879889233</v>
      </c>
      <c r="AR144" s="10">
        <f t="shared" si="35"/>
        <v>542797.5</v>
      </c>
      <c r="AS144" s="9">
        <f>IF((TEXT(_xll.BDP(AI144,"MATURITY"),"DD/MM/YYYY")="#N/A Field Not Applicable"),"Perp",_xll.BDP(AI144,"DS252"))</f>
        <v>25.94113620807666</v>
      </c>
      <c r="AT144" s="14" t="str">
        <f>(IF(_xll.BDP($AI144&amp;" ISIN","DT247")="Y","Yes","No"))</f>
        <v>No</v>
      </c>
      <c r="AU144" s="14" t="str">
        <f>PROPER(IF(OR(_xll.BDP($AI144,"CPN_TYP")="#n/a N/A",_xll.BDP($AI144,"CPN_TYP")= "#N/A FIELD NOT APPLICABLE"), " ", _xll.BDP($AI144,"CPN_TYP")))</f>
        <v>Fixed</v>
      </c>
      <c r="BG144" s="14" t="str">
        <f t="shared" si="36"/>
        <v>XS2322321964</v>
      </c>
      <c r="BH144" s="18">
        <v>45292</v>
      </c>
    </row>
    <row r="145" spans="1:60" s="20" customFormat="1" ht="14.45" hidden="1" customHeight="1" x14ac:dyDescent="0.25">
      <c r="A145" s="47" t="s">
        <v>125</v>
      </c>
      <c r="B145" s="47" t="s">
        <v>801</v>
      </c>
      <c r="C145" s="62" t="s">
        <v>910</v>
      </c>
      <c r="D145" s="47" t="s">
        <v>911</v>
      </c>
      <c r="E145" s="4" t="str">
        <f>_xll.BDP(AI145,"ds520")</f>
        <v>Pakistan Water &amp; Power Development Authority</v>
      </c>
      <c r="F145" s="4" t="str">
        <f>_xll.BDP(AI145,"crncy")</f>
        <v>USD</v>
      </c>
      <c r="G145" s="5" t="s">
        <v>837</v>
      </c>
      <c r="H145" s="4" t="str">
        <f>IF(_xll.BDP(AI145,"RTG_MOODY")="#N/A N/A","N/A",_xll.BDP(AI145,"RTG_MOODY"))&amp;","&amp;IF(_xll.BDP(AI145,"RTG_FITCH")="#N/A N/A","N/A",_xll.BDP(AI145,"RTG_FITCH"))&amp;","&amp;IF(_xll.BDP(AI145,"RTG_SP")="#N/A N/A","N/A",_xll.BDP(AI145,"RTG_SP"))</f>
        <v>N/A,B-,CCC+</v>
      </c>
      <c r="I145" s="6">
        <f>_xll.BDP(AI145,"cpn")/100</f>
        <v>7.4999999999999997E-2</v>
      </c>
      <c r="J145" s="6">
        <f ca="1">_xll.BDP($G145&amp;" isin","YAS_BOND_YLD", "YAS_YLD_FLAG=15", "user_local_trade_date",AN145,"Yas_bond_px",$Q145)/100</f>
        <v>0.14805836999999999</v>
      </c>
      <c r="K145" s="4" t="str">
        <f>_xll.BDP(AI145,"PAYMENT_RANK")</f>
        <v>Sr Unsecured</v>
      </c>
      <c r="L145" s="4" t="str">
        <f>IF((TEXT(_xll.BDP(AI145,"MATURITY"),"DD/MM/YYYY")="#N/A Field Not Applicable"),"Perp",TEXT(_xll.BDP(AI145,"MATURITY"),"DD/MM/YYYY"))</f>
        <v>04/06/2031</v>
      </c>
      <c r="M145" s="7">
        <f>(IF(_xll.BDP($AI145&amp;" ISIN","DU003")="#n/a n/a"," ",_xll.BDP($AI145&amp;" ISIN","DU003")))</f>
        <v>4.5767726820762276</v>
      </c>
      <c r="N145" s="4" t="str">
        <f>IF(_xll.BDP(AI145,"CALLABLE")="Y",_xll.BDP(AI145,"NXT_CALL_DT")," ")</f>
        <v xml:space="preserve"> </v>
      </c>
      <c r="O145" s="8">
        <v>475000</v>
      </c>
      <c r="P145" s="140">
        <v>100.4</v>
      </c>
      <c r="Q145" s="9">
        <f>_xll.BDP(AI145,"px_bid")</f>
        <v>71.314999999999998</v>
      </c>
      <c r="R145" s="10">
        <f>IF(F145="USD",AG145,(((_xll.BDP(F145&amp;"USD CURNCY","PX_LAST")))*AG145))</f>
        <v>476900</v>
      </c>
      <c r="S145" s="10">
        <f>IF(F145="USD",AH145,(((_xll.BDP(F145&amp;"USD CURNCY","PX_LAST")))*AH145))+AP145</f>
        <v>353293.125</v>
      </c>
      <c r="T145" s="11">
        <f t="shared" si="28"/>
        <v>-138153.75000000003</v>
      </c>
      <c r="U145" s="12">
        <f t="shared" si="29"/>
        <v>-0.28969123505976102</v>
      </c>
      <c r="V145" s="12" cm="1">
        <f t="array" ref="V145">IFERROR(_xll.BDP($G145&amp;" ISIN","CHG_PCT_1D")/100,"")</f>
        <v>-1.617052554208015E-2</v>
      </c>
      <c r="W145" s="12" cm="1">
        <f t="array" ref="W145">IFERROR(_xll.BDP($G145&amp;" ISIN","CHG_PCT_5D")/100,"")</f>
        <v>-3.8625753162284164E-2</v>
      </c>
      <c r="X145" s="12" cm="1">
        <f t="array" ref="X145">_xll.BDP($G145&amp;" ISIN","CHG_PCT_1M")/100</f>
        <v>-0.10076140237378391</v>
      </c>
      <c r="Y145" s="12" cm="1">
        <f t="array" ref="Y145">_xll.BDP($G145&amp;" ISIN","CHG_PCT_3M")/100</f>
        <v>-9.0166410714735246E-2</v>
      </c>
      <c r="Z145" s="12" cm="1">
        <f t="array" ref="Z145">_xll.BDP($G145&amp;" ISIN","CHG_PCT_6M")/100</f>
        <v>-7.3773642934030506E-2</v>
      </c>
      <c r="AA145" s="12" cm="1">
        <f t="array" ref="AA145">_xll.BDP($G145&amp;" ISIN","CHG_PCT_YTD")/100</f>
        <v>-7.4828800000000043E-2</v>
      </c>
      <c r="AB145" s="12" t="e">
        <f t="shared" si="37"/>
        <v>#VALUE!</v>
      </c>
      <c r="AC145" s="13">
        <f t="shared" ca="1" si="30"/>
        <v>-90158.958333333358</v>
      </c>
      <c r="AD145" s="4" t="str">
        <f>_xll.BDP(AI145,"DS199")</f>
        <v>Government</v>
      </c>
      <c r="AE145" s="9">
        <f>_xll.BDP(AI145,"px_ask")</f>
        <v>72.905000000000001</v>
      </c>
      <c r="AF145" s="13">
        <f>IF(F145="USD",O145,(((_xll.BDP(F145&amp;"USD CURNCY","PX_LAST")))*O145))</f>
        <v>475000</v>
      </c>
      <c r="AG145" s="10">
        <f t="shared" si="31"/>
        <v>476900</v>
      </c>
      <c r="AH145" s="10">
        <f t="shared" si="32"/>
        <v>338746.25</v>
      </c>
      <c r="AI145" s="4" t="str">
        <f t="shared" si="33"/>
        <v>XS2348591707 ISIN</v>
      </c>
      <c r="AJ145" s="4" t="e" cm="1">
        <f t="array" ref="AJ145">VLOOKUP(IF(NOT(_xll.BDP($G145&amp;" CORP",#REF!)="#N/A N/A"),(_xll.BDP($G145&amp;" CORP",#REF!)),"-"), '[1]Country Codes'!$A$2:$B$253,2,0)</f>
        <v>#REF!</v>
      </c>
      <c r="AK145" s="4" t="str" cm="1">
        <f t="array" ref="AK145">IF(OR(_xll.BDP($AI145,"EX028")= "#N/A N/A", _xll.BDP($AI145,"EX028")="#N/A FIELD NOT APPLICABLE"), " ", _xll.BDP($AI145,"EX028"))</f>
        <v>FixedIncome</v>
      </c>
      <c r="AL145" s="14" t="str">
        <f>(IF(_xll.BDP($AI145&amp;" ISIN","DZ282")="Y","Single line Bonds Cocos","Single line Bonds ex Cocos"))</f>
        <v>Single line Bonds ex Cocos</v>
      </c>
      <c r="AM145" s="7">
        <f>(IF(_xll.BDP($G145&amp;" ISIN","SP153")="#n/a n/a"," ",_xll.BDP($G145&amp;" ISIN","SP153")))</f>
        <v>1100.4251683951068</v>
      </c>
      <c r="AN145" s="15">
        <f t="shared" ca="1" si="34"/>
        <v>45777</v>
      </c>
      <c r="AO145" s="10">
        <f>(((_xll.BDP(AI145,"DS032"))/360)*I145)*O145</f>
        <v>14546.875</v>
      </c>
      <c r="AP145" s="10">
        <f>IF(F145="USD",AO145,(((_xll.BDP(F145&amp;"USD CURNCY","PX_LAST")))*AO145))</f>
        <v>14546.875</v>
      </c>
      <c r="AQ145" s="12">
        <f t="shared" si="27"/>
        <v>0.73373442367601249</v>
      </c>
      <c r="AR145" s="10">
        <f t="shared" si="35"/>
        <v>338746.25</v>
      </c>
      <c r="AS145" s="9">
        <f>IF((TEXT(_xll.BDP(AI145,"MATURITY"),"DD/MM/YYYY")="#N/A Field Not Applicable"),"Perp",_xll.BDP(AI145,"DS252"))</f>
        <v>6.0971937029431897</v>
      </c>
      <c r="AT145" s="14" t="str">
        <f>(IF(_xll.BDP($AI145&amp;" ISIN","DT247")="Y","Yes","No"))</f>
        <v>No</v>
      </c>
      <c r="AU145" s="14" t="str">
        <f>PROPER(IF(OR(_xll.BDP($AI145,"CPN_TYP")="#n/a N/A",_xll.BDP($AI145,"CPN_TYP")= "#N/A FIELD NOT APPLICABLE"), " ", _xll.BDP($AI145,"CPN_TYP")))</f>
        <v>Fixed</v>
      </c>
      <c r="BG145" s="14" t="str">
        <f t="shared" si="36"/>
        <v>XS2348591707</v>
      </c>
      <c r="BH145" s="18">
        <v>45292</v>
      </c>
    </row>
    <row r="146" spans="1:60" s="20" customFormat="1" ht="14.45" hidden="1" customHeight="1" x14ac:dyDescent="0.25">
      <c r="A146" s="47" t="s">
        <v>125</v>
      </c>
      <c r="B146" s="47" t="s">
        <v>801</v>
      </c>
      <c r="C146" s="62" t="s">
        <v>910</v>
      </c>
      <c r="D146" s="47" t="s">
        <v>911</v>
      </c>
      <c r="E146" s="4" t="str">
        <f>_xll.BDP(AI146,"ds520")</f>
        <v>Bahrain Government International Bond</v>
      </c>
      <c r="F146" s="4" t="str">
        <f>_xll.BDP(AI146,"crncy")</f>
        <v>USD</v>
      </c>
      <c r="G146" s="5" t="s">
        <v>169</v>
      </c>
      <c r="H146" s="4" t="str">
        <f>IF(_xll.BDP(AI146,"RTG_MOODY")="#N/A N/A","N/A",_xll.BDP(AI146,"RTG_MOODY"))&amp;","&amp;IF(_xll.BDP(AI146,"RTG_FITCH")="#N/A N/A","N/A",_xll.BDP(AI146,"RTG_FITCH"))&amp;","&amp;IF(_xll.BDP(AI146,"RTG_SP")="#N/A N/A","N/A",_xll.BDP(AI146,"RTG_SP"))</f>
        <v>N/A,B+,B+</v>
      </c>
      <c r="I146" s="6">
        <f>_xll.BDP(AI146,"cpn")/100</f>
        <v>5.6250000000000001E-2</v>
      </c>
      <c r="J146" s="6">
        <f ca="1">_xll.BDP($G146&amp;" isin","YAS_BOND_YLD", "YAS_YLD_FLAG=15", "user_local_trade_date",AN146,"Yas_bond_px",$Q146)/100</f>
        <v>6.9441829999999996E-2</v>
      </c>
      <c r="K146" s="4" t="str">
        <f>_xll.BDP(AI146,"PAYMENT_RANK")</f>
        <v>Sr Unsecured</v>
      </c>
      <c r="L146" s="4" t="str">
        <f>IF((TEXT(_xll.BDP(AI146,"MATURITY"),"DD/MM/YYYY")="#N/A Field Not Applicable"),"Perp",TEXT(_xll.BDP(AI146,"MATURITY"),"DD/MM/YYYY"))</f>
        <v>18/05/2034</v>
      </c>
      <c r="M146" s="7">
        <f>(IF(_xll.BDP($AI146&amp;" ISIN","DU003")="#n/a n/a"," ",_xll.BDP($AI146&amp;" ISIN","DU003")))</f>
        <v>6.9234939488300062</v>
      </c>
      <c r="N146" s="4" t="str">
        <f>IF(_xll.BDP(AI146,"CALLABLE")="Y",_xll.BDP(AI146,"NXT_CALL_DT")," ")</f>
        <v xml:space="preserve"> </v>
      </c>
      <c r="O146" s="8">
        <v>500000</v>
      </c>
      <c r="P146" s="140">
        <v>100.3</v>
      </c>
      <c r="Q146" s="9">
        <f>_xll.BDP(AI146,"px_bid")</f>
        <v>91.245000000000005</v>
      </c>
      <c r="R146" s="10">
        <f>IF(F146="USD",AG146,(((_xll.BDP(F146&amp;"USD CURNCY","PX_LAST")))*AG146))</f>
        <v>501500</v>
      </c>
      <c r="S146" s="10">
        <f>IF(F146="USD",AH146,(((_xll.BDP(F146&amp;"USD CURNCY","PX_LAST")))*AH146))+AP146</f>
        <v>468959.375</v>
      </c>
      <c r="T146" s="11">
        <f t="shared" si="28"/>
        <v>-45274.999999999964</v>
      </c>
      <c r="U146" s="12">
        <f t="shared" si="29"/>
        <v>-9.0279162512462541E-2</v>
      </c>
      <c r="V146" s="12" cm="1">
        <f t="array" ref="V146">IFERROR(_xll.BDP($G146&amp;" ISIN","CHG_PCT_1D")/100,"")</f>
        <v>-4.7255385484449427E-3</v>
      </c>
      <c r="W146" s="12" cm="1">
        <f t="array" ref="W146">IFERROR(_xll.BDP($G146&amp;" ISIN","CHG_PCT_5D")/100,"")</f>
        <v>5.0351583496965622E-3</v>
      </c>
      <c r="X146" s="12" cm="1">
        <f t="array" ref="X146">_xll.BDP($G146&amp;" ISIN","CHG_PCT_1M")/100</f>
        <v>-1.0369634254358573E-2</v>
      </c>
      <c r="Y146" s="12" cm="1">
        <f t="array" ref="Y146">_xll.BDP($G146&amp;" ISIN","CHG_PCT_3M")/100</f>
        <v>-3.578148281075051E-3</v>
      </c>
      <c r="Z146" s="12" cm="1">
        <f t="array" ref="Z146">_xll.BDP($G146&amp;" ISIN","CHG_PCT_6M")/100</f>
        <v>-1.4362096973739502E-2</v>
      </c>
      <c r="AA146" s="12" cm="1">
        <f t="array" ref="AA146">_xll.BDP($G146&amp;" ISIN","CHG_PCT_YTD")/100</f>
        <v>9.898589065255689E-3</v>
      </c>
      <c r="AB146" s="12" t="e">
        <f t="shared" si="37"/>
        <v>#VALUE!</v>
      </c>
      <c r="AC146" s="13">
        <f t="shared" ca="1" si="30"/>
        <v>-7384.3749999999636</v>
      </c>
      <c r="AD146" s="4" t="str">
        <f>_xll.BDP(AI146,"DS199")</f>
        <v>Government</v>
      </c>
      <c r="AE146" s="9">
        <f>_xll.BDP(AI146,"px_ask")</f>
        <v>91.957999999999998</v>
      </c>
      <c r="AF146" s="13">
        <f>IF(F146="USD",O146,(((_xll.BDP(F146&amp;"USD CURNCY","PX_LAST")))*O146))</f>
        <v>500000</v>
      </c>
      <c r="AG146" s="10">
        <f t="shared" si="31"/>
        <v>501500</v>
      </c>
      <c r="AH146" s="10">
        <f t="shared" si="32"/>
        <v>456225</v>
      </c>
      <c r="AI146" s="4" t="str">
        <f t="shared" si="33"/>
        <v>XS2408003064 ISIN</v>
      </c>
      <c r="AJ146" s="4" t="e" cm="1">
        <f t="array" ref="AJ146">VLOOKUP(IF(NOT(_xll.BDP($G146&amp;" CORP",#REF!)="#N/A N/A"),(_xll.BDP($G146&amp;" CORP",#REF!)),"-"), '[1]Country Codes'!$A$2:$B$253,2,0)</f>
        <v>#REF!</v>
      </c>
      <c r="AK146" s="4" t="str" cm="1">
        <f t="array" ref="AK146">IF(OR(_xll.BDP($AI146,"EX028")= "#N/A N/A", _xll.BDP($AI146,"EX028")="#N/A FIELD NOT APPLICABLE"), " ", _xll.BDP($AI146,"EX028"))</f>
        <v>FixedIncome</v>
      </c>
      <c r="AL146" s="14" t="str">
        <f>(IF(_xll.BDP($AI146&amp;" ISIN","DZ282")="Y","Single line Bonds Cocos","Single line Bonds ex Cocos"))</f>
        <v>Single line Bonds ex Cocos</v>
      </c>
      <c r="AM146" s="7">
        <f>(IF(_xll.BDP($G146&amp;" ISIN","SP153")="#n/a n/a"," ",_xll.BDP($G146&amp;" ISIN","SP153")))</f>
        <v>320.229854131465</v>
      </c>
      <c r="AN146" s="15">
        <f t="shared" ca="1" si="34"/>
        <v>45777</v>
      </c>
      <c r="AO146" s="10">
        <f>(((_xll.BDP(AI146,"DS032"))/360)*I146)*O146</f>
        <v>12734.375</v>
      </c>
      <c r="AP146" s="10">
        <f>IF(F146="USD",AO146,(((_xll.BDP(F146&amp;"USD CURNCY","PX_LAST")))*AO146))</f>
        <v>12734.375</v>
      </c>
      <c r="AQ146" s="12">
        <f t="shared" si="27"/>
        <v>0.97395508826583588</v>
      </c>
      <c r="AR146" s="10">
        <f t="shared" si="35"/>
        <v>456225</v>
      </c>
      <c r="AS146" s="9">
        <f>IF((TEXT(_xll.BDP(AI146,"MATURITY"),"DD/MM/YYYY")="#N/A Field Not Applicable"),"Perp",_xll.BDP(AI146,"DS252"))</f>
        <v>9.0513347022587265</v>
      </c>
      <c r="AT146" s="14" t="str">
        <f>(IF(_xll.BDP($AI146&amp;" ISIN","DT247")="Y","Yes","No"))</f>
        <v>No</v>
      </c>
      <c r="AU146" s="14" t="str">
        <f>PROPER(IF(OR(_xll.BDP($AI146,"CPN_TYP")="#n/a N/A",_xll.BDP($AI146,"CPN_TYP")= "#N/A FIELD NOT APPLICABLE"), " ", _xll.BDP($AI146,"CPN_TYP")))</f>
        <v>Fixed</v>
      </c>
      <c r="BG146" s="14" t="str">
        <f t="shared" si="36"/>
        <v>XS2408003064</v>
      </c>
      <c r="BH146" s="18">
        <v>45292</v>
      </c>
    </row>
    <row r="147" spans="1:60" s="20" customFormat="1" ht="14.45" hidden="1" customHeight="1" x14ac:dyDescent="0.25">
      <c r="A147" s="47" t="s">
        <v>125</v>
      </c>
      <c r="B147" s="47" t="s">
        <v>801</v>
      </c>
      <c r="C147" s="62" t="s">
        <v>910</v>
      </c>
      <c r="D147" s="47" t="s">
        <v>911</v>
      </c>
      <c r="E147" s="4" t="str">
        <f>_xll.BDP(AI147,"ds520")</f>
        <v>Nigeria Government International Bond</v>
      </c>
      <c r="F147" s="4" t="str">
        <f>_xll.BDP(AI147,"crncy")</f>
        <v>USD</v>
      </c>
      <c r="G147" s="5" t="s">
        <v>171</v>
      </c>
      <c r="H147" s="4" t="str">
        <f>IF(_xll.BDP(AI147,"RTG_MOODY")="#N/A N/A","N/A",_xll.BDP(AI147,"RTG_MOODY"))&amp;","&amp;IF(_xll.BDP(AI147,"RTG_FITCH")="#N/A N/A","N/A",_xll.BDP(AI147,"RTG_FITCH"))&amp;","&amp;IF(_xll.BDP(AI147,"RTG_SP")="#N/A N/A","N/A",_xll.BDP(AI147,"RTG_SP"))</f>
        <v>Caa1,B,B-</v>
      </c>
      <c r="I147" s="6">
        <f>_xll.BDP(AI147,"cpn")/100</f>
        <v>6.1249999999999999E-2</v>
      </c>
      <c r="J147" s="6">
        <f ca="1">_xll.BDP($G147&amp;" isin","YAS_BOND_YLD", "YAS_YLD_FLAG=15", "user_local_trade_date",AN147,"Yas_bond_px",$Q147)/100</f>
        <v>9.4774910000000004E-2</v>
      </c>
      <c r="K147" s="4" t="str">
        <f>_xll.BDP(AI147,"PAYMENT_RANK")</f>
        <v>Sr Unsecured</v>
      </c>
      <c r="L147" s="4" t="str">
        <f>IF((TEXT(_xll.BDP(AI147,"MATURITY"),"DD/MM/YYYY")="#N/A Field Not Applicable"),"Perp",TEXT(_xll.BDP(AI147,"MATURITY"),"DD/MM/YYYY"))</f>
        <v>28/09/2028</v>
      </c>
      <c r="M147" s="7">
        <f>(IF(_xll.BDP($AI147&amp;" ISIN","DU003")="#n/a n/a"," ",_xll.BDP($AI147&amp;" ISIN","DU003")))</f>
        <v>3.0934803559642177</v>
      </c>
      <c r="N147" s="4" t="str">
        <f>IF(_xll.BDP(AI147,"CALLABLE")="Y",_xll.BDP(AI147,"NXT_CALL_DT")," ")</f>
        <v xml:space="preserve"> </v>
      </c>
      <c r="O147" s="8">
        <v>250000</v>
      </c>
      <c r="P147" s="140">
        <v>100.3</v>
      </c>
      <c r="Q147" s="9">
        <f>_xll.BDP(AI147,"px_bid")</f>
        <v>90.421999999999997</v>
      </c>
      <c r="R147" s="10">
        <f>IF(F147="USD",AG147,(((_xll.BDP(F147&amp;"USD CURNCY","PX_LAST")))*AG147))</f>
        <v>250750</v>
      </c>
      <c r="S147" s="10">
        <f>IF(F147="USD",AH147,(((_xll.BDP(F147&amp;"USD CURNCY","PX_LAST")))*AH147))+AP147</f>
        <v>227458.64583333334</v>
      </c>
      <c r="T147" s="11">
        <f t="shared" si="28"/>
        <v>-24695</v>
      </c>
      <c r="U147" s="12">
        <f t="shared" si="29"/>
        <v>-9.8484546360917247E-2</v>
      </c>
      <c r="V147" s="12" cm="1">
        <f t="array" ref="V147">IFERROR(_xll.BDP($G147&amp;" ISIN","CHG_PCT_1D")/100,"")</f>
        <v>-2.7657659635183345E-3</v>
      </c>
      <c r="W147" s="12" cm="1">
        <f t="array" ref="W147">IFERROR(_xll.BDP($G147&amp;" ISIN","CHG_PCT_5D")/100,"")</f>
        <v>2.1334472370846593E-2</v>
      </c>
      <c r="X147" s="12" cm="1">
        <f t="array" ref="X147">_xll.BDP($G147&amp;" ISIN","CHG_PCT_1M")/100</f>
        <v>-6.9943826364451114E-3</v>
      </c>
      <c r="Y147" s="12" cm="1">
        <f t="array" ref="Y147">_xll.BDP($G147&amp;" ISIN","CHG_PCT_3M")/100</f>
        <v>-1.1133482069978889E-2</v>
      </c>
      <c r="Z147" s="12" cm="1">
        <f t="array" ref="Z147">_xll.BDP($G147&amp;" ISIN","CHG_PCT_6M")/100</f>
        <v>1.1900301915065989E-3</v>
      </c>
      <c r="AA147" s="12" cm="1">
        <f t="array" ref="AA147">_xll.BDP($G147&amp;" ISIN","CHG_PCT_YTD")/100</f>
        <v>1.8744762492833075E-3</v>
      </c>
      <c r="AB147" s="12" t="e">
        <f t="shared" si="37"/>
        <v>#VALUE!</v>
      </c>
      <c r="AC147" s="13">
        <f t="shared" ca="1" si="30"/>
        <v>-4065.659722222219</v>
      </c>
      <c r="AD147" s="4" t="str">
        <f>_xll.BDP(AI147,"DS199")</f>
        <v>Government</v>
      </c>
      <c r="AE147" s="9">
        <f>_xll.BDP(AI147,"px_ask")</f>
        <v>91.305999999999997</v>
      </c>
      <c r="AF147" s="13">
        <f>IF(F147="USD",O147,(((_xll.BDP(F147&amp;"USD CURNCY","PX_LAST")))*O147))</f>
        <v>250000</v>
      </c>
      <c r="AG147" s="10">
        <f t="shared" si="31"/>
        <v>250750</v>
      </c>
      <c r="AH147" s="10">
        <f t="shared" si="32"/>
        <v>226055</v>
      </c>
      <c r="AI147" s="4" t="str">
        <f t="shared" si="33"/>
        <v>XS2384698994 ISIN</v>
      </c>
      <c r="AJ147" s="4" t="e" cm="1">
        <f t="array" ref="AJ147">VLOOKUP(IF(NOT(_xll.BDP($G147&amp;" CORP",#REF!)="#N/A N/A"),(_xll.BDP($G147&amp;" CORP",#REF!)),"-"), '[1]Country Codes'!$A$2:$B$253,2,0)</f>
        <v>#REF!</v>
      </c>
      <c r="AK147" s="4" t="str" cm="1">
        <f t="array" ref="AK147">IF(OR(_xll.BDP($AI147,"EX028")= "#N/A N/A", _xll.BDP($AI147,"EX028")="#N/A FIELD NOT APPLICABLE"), " ", _xll.BDP($AI147,"EX028"))</f>
        <v>FixedIncome</v>
      </c>
      <c r="AL147" s="14" t="str">
        <f>(IF(_xll.BDP($AI147&amp;" ISIN","DZ282")="Y","Single line Bonds Cocos","Single line Bonds ex Cocos"))</f>
        <v>Single line Bonds ex Cocos</v>
      </c>
      <c r="AM147" s="7">
        <f>(IF(_xll.BDP($G147&amp;" ISIN","SP153")="#n/a n/a"," ",_xll.BDP($G147&amp;" ISIN","SP153")))</f>
        <v>585.94219421558353</v>
      </c>
      <c r="AN147" s="15">
        <f t="shared" ca="1" si="34"/>
        <v>45777</v>
      </c>
      <c r="AO147" s="10">
        <f>(((_xll.BDP(AI147,"DS032"))/360)*I147)*O147</f>
        <v>1403.645833333333</v>
      </c>
      <c r="AP147" s="10">
        <f>IF(F147="USD",AO147,(((_xll.BDP(F147&amp;"USD CURNCY","PX_LAST")))*AO147))</f>
        <v>1403.645833333333</v>
      </c>
      <c r="AQ147" s="12">
        <f t="shared" si="27"/>
        <v>0.47239594150224995</v>
      </c>
      <c r="AR147" s="10">
        <f t="shared" si="35"/>
        <v>226055</v>
      </c>
      <c r="AS147" s="9">
        <f>IF((TEXT(_xll.BDP(AI147,"MATURITY"),"DD/MM/YYYY")="#N/A Field Not Applicable"),"Perp",_xll.BDP(AI147,"DS252"))</f>
        <v>3.4168377823408624</v>
      </c>
      <c r="AT147" s="14" t="str">
        <f>(IF(_xll.BDP($AI147&amp;" ISIN","DT247")="Y","Yes","No"))</f>
        <v>No</v>
      </c>
      <c r="AU147" s="14" t="str">
        <f>PROPER(IF(OR(_xll.BDP($AI147,"CPN_TYP")="#n/a N/A",_xll.BDP($AI147,"CPN_TYP")= "#N/A FIELD NOT APPLICABLE"), " ", _xll.BDP($AI147,"CPN_TYP")))</f>
        <v>Fixed</v>
      </c>
      <c r="BG147" s="14" t="str">
        <f t="shared" si="36"/>
        <v>XS2384698994</v>
      </c>
      <c r="BH147" s="18">
        <v>45292</v>
      </c>
    </row>
    <row r="148" spans="1:60" s="20" customFormat="1" ht="14.45" hidden="1" customHeight="1" x14ac:dyDescent="0.25">
      <c r="A148" s="47" t="s">
        <v>125</v>
      </c>
      <c r="B148" s="47" t="s">
        <v>801</v>
      </c>
      <c r="C148" s="62" t="s">
        <v>910</v>
      </c>
      <c r="D148" s="47" t="s">
        <v>911</v>
      </c>
      <c r="E148" s="4" t="str">
        <f>_xll.BDP(AI148,"ds520")</f>
        <v>Ulker Biskuvi Sanayi AS</v>
      </c>
      <c r="F148" s="4" t="str">
        <f>_xll.BDP(AI148,"crncy")</f>
        <v>USD</v>
      </c>
      <c r="G148" s="5" t="s">
        <v>173</v>
      </c>
      <c r="H148" s="4" t="str">
        <f>IF(_xll.BDP(AI148,"RTG_MOODY")="#N/A N/A","N/A",_xll.BDP(AI148,"RTG_MOODY"))&amp;","&amp;IF(_xll.BDP(AI148,"RTG_FITCH")="#N/A N/A","N/A",_xll.BDP(AI148,"RTG_FITCH"))&amp;","&amp;IF(_xll.BDP(AI148,"RTG_SP")="#N/A N/A","N/A",_xll.BDP(AI148,"RTG_SP"))</f>
        <v>N/A,BB,BB</v>
      </c>
      <c r="I148" s="6">
        <f>_xll.BDP(AI148,"cpn")/100</f>
        <v>7.8750000000000001E-2</v>
      </c>
      <c r="J148" s="6">
        <f ca="1">_xll.BDP($G148&amp;" isin","YAS_BOND_YLD", "YAS_YLD_FLAG=15", "user_local_trade_date",AN148,"Yas_bond_px",$Q148)/100</f>
        <v>7.939657E-2</v>
      </c>
      <c r="K148" s="4" t="str">
        <f>_xll.BDP(AI148,"PAYMENT_RANK")</f>
        <v>Sr Unsecured</v>
      </c>
      <c r="L148" s="4" t="str">
        <f>IF((TEXT(_xll.BDP(AI148,"MATURITY"),"DD/MM/YYYY")="#N/A Field Not Applicable"),"Perp",TEXT(_xll.BDP(AI148,"MATURITY"),"DD/MM/YYYY"))</f>
        <v>08/07/2031</v>
      </c>
      <c r="M148" s="7">
        <f>(IF(_xll.BDP($AI148&amp;" ISIN","DU003")="#n/a n/a"," ",_xll.BDP($AI148&amp;" ISIN","DU003")))</f>
        <v>3.5621492275640505</v>
      </c>
      <c r="N148" s="4" t="str">
        <f>IF(_xll.BDP(AI148,"CALLABLE")="Y",_xll.BDP(AI148,"NXT_CALL_DT")," ")</f>
        <v>08/07/2027</v>
      </c>
      <c r="O148" s="8">
        <v>500000</v>
      </c>
      <c r="P148" s="140">
        <v>100</v>
      </c>
      <c r="Q148" s="9">
        <f>_xll.BDP(AI148,"px_bid")</f>
        <v>99.671000000000006</v>
      </c>
      <c r="R148" s="10">
        <f>IF(F148="USD",AG148,(((_xll.BDP(F148&amp;"USD CURNCY","PX_LAST")))*AG148))</f>
        <v>500000</v>
      </c>
      <c r="S148" s="10">
        <f>IF(F148="USD",AH148,(((_xll.BDP(F148&amp;"USD CURNCY","PX_LAST")))*AH148))+AP148</f>
        <v>510714.375</v>
      </c>
      <c r="T148" s="11">
        <f t="shared" si="28"/>
        <v>-1644.9999999999677</v>
      </c>
      <c r="U148" s="12">
        <f t="shared" si="29"/>
        <v>-3.2899999999999353E-3</v>
      </c>
      <c r="V148" s="12" cm="1">
        <f t="array" ref="V148">IFERROR(_xll.BDP($G148&amp;" ISIN","CHG_PCT_1D")/100,"")</f>
        <v>-8.848939523933327E-4</v>
      </c>
      <c r="W148" s="12" cm="1">
        <f t="array" ref="W148">IFERROR(_xll.BDP($G148&amp;" ISIN","CHG_PCT_5D")/100,"")</f>
        <v>6.3075779760687319E-3</v>
      </c>
      <c r="X148" s="12" cm="1">
        <f t="array" ref="X148">_xll.BDP($G148&amp;" ISIN","CHG_PCT_1M")/100</f>
        <v>-1.0886741542849692E-2</v>
      </c>
      <c r="Y148" s="12" cm="1">
        <f t="array" ref="Y148">_xll.BDP($G148&amp;" ISIN","CHG_PCT_3M")/100</f>
        <v>-9.3565273128695409E-3</v>
      </c>
      <c r="Z148" s="12" cm="1">
        <f t="array" ref="Z148">_xll.BDP($G148&amp;" ISIN","CHG_PCT_6M")/100</f>
        <v>-2.3914505423817997E-2</v>
      </c>
      <c r="AA148" s="12" cm="1">
        <f t="array" ref="AA148">_xll.BDP($G148&amp;" ISIN","CHG_PCT_YTD")/100</f>
        <v>-1.5802306075338123E-2</v>
      </c>
      <c r="AB148" s="12" t="e">
        <f t="shared" si="37"/>
        <v>#VALUE!</v>
      </c>
      <c r="AC148" s="13">
        <f t="shared" ca="1" si="30"/>
        <v>51401.875000000036</v>
      </c>
      <c r="AD148" s="4" t="str">
        <f>_xll.BDP(AI148,"DS199")</f>
        <v>Consumer, Non-cyclical</v>
      </c>
      <c r="AE148" s="9">
        <f>_xll.BDP(AI148,"px_ask")</f>
        <v>100.786</v>
      </c>
      <c r="AF148" s="13">
        <f>IF(F148="USD",O148,(((_xll.BDP(F148&amp;"USD CURNCY","PX_LAST")))*O148))</f>
        <v>500000</v>
      </c>
      <c r="AG148" s="10">
        <f t="shared" si="31"/>
        <v>500000</v>
      </c>
      <c r="AH148" s="10">
        <f t="shared" si="32"/>
        <v>498355</v>
      </c>
      <c r="AI148" s="4" t="str">
        <f t="shared" si="33"/>
        <v>XS2855391533 ISIN</v>
      </c>
      <c r="AJ148" s="4" t="e" cm="1">
        <f t="array" ref="AJ148">VLOOKUP(IF(NOT(_xll.BDP($G148&amp;" CORP",#REF!)="#N/A N/A"),(_xll.BDP($G148&amp;" CORP",#REF!)),"-"), '[1]Country Codes'!$A$2:$B$253,2,0)</f>
        <v>#REF!</v>
      </c>
      <c r="AK148" s="4" t="str" cm="1">
        <f t="array" ref="AK148">IF(OR(_xll.BDP($AI148,"EX028")= "#N/A N/A", _xll.BDP($AI148,"EX028")="#N/A FIELD NOT APPLICABLE"), " ", _xll.BDP($AI148,"EX028"))</f>
        <v>FixedIncome</v>
      </c>
      <c r="AL148" s="14" t="str">
        <f>(IF(_xll.BDP($AI148&amp;" ISIN","DZ282")="Y","Single line Bonds Cocos","Single line Bonds ex Cocos"))</f>
        <v>Single line Bonds ex Cocos</v>
      </c>
      <c r="AM148" s="7">
        <f>(IF(_xll.BDP($G148&amp;" ISIN","SP153")="#n/a n/a"," ",_xll.BDP($G148&amp;" ISIN","SP153")))</f>
        <v>433.86301023104789</v>
      </c>
      <c r="AN148" s="15">
        <f t="shared" ca="1" si="34"/>
        <v>45777</v>
      </c>
      <c r="AO148" s="10">
        <f>(((_xll.BDP(AI148,"DS032"))/360)*I148)*O148</f>
        <v>12359.375</v>
      </c>
      <c r="AP148" s="10">
        <f>IF(F148="USD",AO148,(((_xll.BDP(F148&amp;"USD CURNCY","PX_LAST")))*AO148))</f>
        <v>12359.375</v>
      </c>
      <c r="AQ148" s="12">
        <f t="shared" si="27"/>
        <v>1.0606736760124611</v>
      </c>
      <c r="AR148" s="10">
        <f t="shared" si="35"/>
        <v>498355</v>
      </c>
      <c r="AS148" s="9">
        <f>IF((TEXT(_xll.BDP(AI148,"MATURITY"),"DD/MM/YYYY")="#N/A Field Not Applicable"),"Perp",_xll.BDP(AI148,"DS252"))</f>
        <v>6.1902806297056809</v>
      </c>
      <c r="AT148" s="14" t="str">
        <f>(IF(_xll.BDP($AI148&amp;" ISIN","DT247")="Y","Yes","No"))</f>
        <v>No</v>
      </c>
      <c r="AU148" s="14" t="str">
        <f>PROPER(IF(OR(_xll.BDP($AI148,"CPN_TYP")="#n/a N/A",_xll.BDP($AI148,"CPN_TYP")= "#N/A FIELD NOT APPLICABLE"), " ", _xll.BDP($AI148,"CPN_TYP")))</f>
        <v>Fixed</v>
      </c>
      <c r="BG148" s="14" t="str">
        <f t="shared" si="36"/>
        <v>XS2855391533</v>
      </c>
      <c r="BH148" s="18">
        <v>45292</v>
      </c>
    </row>
    <row r="149" spans="1:60" s="20" customFormat="1" ht="14.45" customHeight="1" x14ac:dyDescent="0.25">
      <c r="A149" s="47" t="s">
        <v>126</v>
      </c>
      <c r="B149" s="47" t="s">
        <v>161</v>
      </c>
      <c r="C149" s="47">
        <v>4381720</v>
      </c>
      <c r="D149" s="47" t="s">
        <v>462</v>
      </c>
      <c r="E149" s="4" t="str">
        <f>_xll.BDP(AI149,"ds520")</f>
        <v>Ecopetrol SA</v>
      </c>
      <c r="F149" s="4" t="str">
        <f>_xll.BDP(AI149,"crncy")</f>
        <v>USD</v>
      </c>
      <c r="G149" s="5" t="s">
        <v>461</v>
      </c>
      <c r="H149" s="4" t="str">
        <f>IF(_xll.BDP(AI149,"RTG_MOODY")="#N/A N/A","N/A",_xll.BDP(AI149,"RTG_MOODY"))&amp;","&amp;IF(_xll.BDP(AI149,"RTG_FITCH")="#N/A N/A","N/A",_xll.BDP(AI149,"RTG_FITCH"))&amp;","&amp;IF(_xll.BDP(AI149,"RTG_SP")="#N/A N/A","N/A",_xll.BDP(AI149,"RTG_SP"))</f>
        <v>Ba1,BB+,BB+</v>
      </c>
      <c r="I149" s="6">
        <f>_xll.BDP(AI149,"cpn")/100</f>
        <v>6.8750000000000006E-2</v>
      </c>
      <c r="J149" s="6">
        <f ca="1">_xll.BDP($G149&amp;" isin","YAS_BOND_YLD", "YAS_YLD_FLAG=15", "user_local_trade_date",AN149,"Yas_bond_px",$Q149)/100</f>
        <v>7.7006270000000002E-2</v>
      </c>
      <c r="K149" s="4" t="str">
        <f>_xll.BDP(AI149,"PAYMENT_RANK")</f>
        <v>Sr Unsecured</v>
      </c>
      <c r="L149" s="4" t="str">
        <f>IF((TEXT(_xll.BDP(AI149,"MATURITY"),"DD/MM/YYYY")="#N/A Field Not Applicable"),"Perp",TEXT(_xll.BDP(AI149,"MATURITY"),"DD/MM/YYYY"))</f>
        <v>29/04/2030</v>
      </c>
      <c r="M149" s="7">
        <f>(IF(_xll.BDP($AI149&amp;" ISIN","DU003")="#n/a n/a"," ",_xll.BDP($AI149&amp;" ISIN","DU003")))</f>
        <v>4.2994404229055947</v>
      </c>
      <c r="N149" s="4" t="str">
        <f>IF(_xll.BDP(AI149,"CALLABLE")="Y",_xll.BDP(AI149,"NXT_CALL_DT")," ")</f>
        <v>29/01/2030</v>
      </c>
      <c r="O149" s="8">
        <v>460000</v>
      </c>
      <c r="P149" s="5">
        <v>90.23</v>
      </c>
      <c r="Q149" s="9">
        <f>_xll.BDP(AI149,"px_bid")</f>
        <v>96.629000000000005</v>
      </c>
      <c r="R149" s="10">
        <f>IF(F149="USD",AG149,(((_xll.BDP(F149&amp;"USD CURNCY","PX_LAST")))*AG149))</f>
        <v>415058</v>
      </c>
      <c r="S149" s="10">
        <f>IF(F149="USD",AH149,(((_xll.BDP(F149&amp;"USD CURNCY","PX_LAST")))*AH149))+AP149</f>
        <v>444581.24722222227</v>
      </c>
      <c r="T149" s="11">
        <f t="shared" si="28"/>
        <v>29435.4</v>
      </c>
      <c r="U149" s="12">
        <f t="shared" si="29"/>
        <v>7.0918763160811263E-2</v>
      </c>
      <c r="V149" s="12" cm="1">
        <f t="array" ref="V149">IFERROR(_xll.BDP($G149&amp;" ISIN","CHG_PCT_1D")/100,"")</f>
        <v>-1.5643361448310603E-3</v>
      </c>
      <c r="W149" s="12" cm="1">
        <f t="array" ref="W149">IFERROR(_xll.BDP($G149&amp;" ISIN","CHG_PCT_5D")/100,"")</f>
        <v>1.0359852365586493E-2</v>
      </c>
      <c r="X149" s="12" cm="1">
        <f t="array" ref="X149">_xll.BDP($G149&amp;" ISIN","CHG_PCT_1M")/100</f>
        <v>-2.6371093478375327E-2</v>
      </c>
      <c r="Y149" s="12" cm="1">
        <f t="array" ref="Y149">_xll.BDP($G149&amp;" ISIN","CHG_PCT_3M")/100</f>
        <v>-1.6442209100568237E-2</v>
      </c>
      <c r="Z149" s="12" cm="1">
        <f t="array" ref="Z149">_xll.BDP($G149&amp;" ISIN","CHG_PCT_6M")/100</f>
        <v>-9.1664772280460952E-3</v>
      </c>
      <c r="AA149" s="12" cm="1">
        <f t="array" ref="AA149">_xll.BDP($G149&amp;" ISIN","CHG_PCT_YTD")/100</f>
        <v>-9.6543131388809218E-3</v>
      </c>
      <c r="AB149" s="12" t="e">
        <f t="shared" si="37"/>
        <v>#VALUE!</v>
      </c>
      <c r="AC149" s="13">
        <f t="shared" ca="1" si="30"/>
        <v>77839.219444444447</v>
      </c>
      <c r="AD149" s="4" t="str">
        <f>_xll.BDP(AI149,"DS199")</f>
        <v>Energy</v>
      </c>
      <c r="AE149" s="9">
        <f>_xll.BDP(AI149,"px_ask")</f>
        <v>97.328999999999994</v>
      </c>
      <c r="AF149" s="13">
        <f>IF(F149="USD",O149,(((_xll.BDP(F149&amp;"USD CURNCY","PX_LAST")))*O149))</f>
        <v>460000</v>
      </c>
      <c r="AG149" s="10">
        <f t="shared" si="31"/>
        <v>415058</v>
      </c>
      <c r="AH149" s="10">
        <f t="shared" si="32"/>
        <v>444493.4</v>
      </c>
      <c r="AI149" s="4" t="str">
        <f t="shared" si="33"/>
        <v>US279158AN94 ISIN</v>
      </c>
      <c r="AJ149" s="4" t="e" cm="1">
        <f t="array" ref="AJ149">VLOOKUP(IF(NOT(_xll.BDP($G149&amp;" CORP",#REF!)="#N/A N/A"),(_xll.BDP($G149&amp;" CORP",#REF!)),"-"), '[1]Country Codes'!$A$2:$B$253,2,0)</f>
        <v>#REF!</v>
      </c>
      <c r="AK149" s="4" t="str" cm="1">
        <f t="array" ref="AK149">IF(OR(_xll.BDP($AI149,"EX028")= "#N/A N/A", _xll.BDP($AI149,"EX028")="#N/A FIELD NOT APPLICABLE"), " ", _xll.BDP($AI149,"EX028"))</f>
        <v>FixedIncome</v>
      </c>
      <c r="AL149" s="14" t="str">
        <f>(IF(_xll.BDP($AI149&amp;" ISIN","DZ282")="Y","Single line Bonds Cocos","Single line Bonds ex Cocos"))</f>
        <v>Single line Bonds ex Cocos</v>
      </c>
      <c r="AM149" s="7">
        <f>(IF(_xll.BDP($G149&amp;" ISIN","SP153")="#n/a n/a"," ",_xll.BDP($G149&amp;" ISIN","SP153")))</f>
        <v>412.35528948333098</v>
      </c>
      <c r="AN149" s="15">
        <f t="shared" ca="1" si="34"/>
        <v>45777</v>
      </c>
      <c r="AO149" s="10">
        <f>(((_xll.BDP(AI149,"DS032"))/360)*I149)*O149</f>
        <v>87.847222222222229</v>
      </c>
      <c r="AP149" s="10">
        <f>IF(F149="USD",AO149,(((_xll.BDP(F149&amp;"USD CURNCY","PX_LAST")))*AO149))</f>
        <v>87.847222222222229</v>
      </c>
      <c r="AQ149" s="12">
        <f>S149/$S$159</f>
        <v>0.48880889312012848</v>
      </c>
      <c r="AR149" s="10">
        <f t="shared" si="35"/>
        <v>444493.4</v>
      </c>
      <c r="AS149" s="9">
        <f>IF((TEXT(_xll.BDP(AI149,"MATURITY"),"DD/MM/YYYY")="#N/A Field Not Applicable"),"Perp",_xll.BDP(AI149,"DS252"))</f>
        <v>4.9993155373032172</v>
      </c>
      <c r="AT149" s="14" t="str">
        <f>(IF(_xll.BDP($AI149&amp;" ISIN","DT247")="Y","Yes","No"))</f>
        <v>No</v>
      </c>
      <c r="AU149" s="14" t="str">
        <f>PROPER(IF(OR(_xll.BDP($AI149,"CPN_TYP")="#n/a N/A",_xll.BDP($AI149,"CPN_TYP")= "#N/A FIELD NOT APPLICABLE"), " ", _xll.BDP($AI149,"CPN_TYP")))</f>
        <v>Fixed</v>
      </c>
      <c r="BG149" s="14" t="str">
        <f t="shared" si="36"/>
        <v>US279158AN94</v>
      </c>
      <c r="BH149" s="18">
        <v>45226</v>
      </c>
    </row>
    <row r="150" spans="1:60" s="20" customFormat="1" ht="14.45" hidden="1" customHeight="1" x14ac:dyDescent="0.25">
      <c r="A150" s="47" t="s">
        <v>125</v>
      </c>
      <c r="B150" s="47" t="s">
        <v>157</v>
      </c>
      <c r="C150" s="47">
        <v>6582977</v>
      </c>
      <c r="D150" s="47" t="s">
        <v>407</v>
      </c>
      <c r="E150" s="4" t="str">
        <f>_xll.BDP(AI150,"ds520")</f>
        <v>Central China Real Estate Ltd</v>
      </c>
      <c r="F150" s="4" t="str">
        <f>_xll.BDP(AI150,"crncy")</f>
        <v>USD</v>
      </c>
      <c r="G150" s="5" t="s">
        <v>377</v>
      </c>
      <c r="H150" s="4" t="str">
        <f>IF(_xll.BDP(AI150,"RTG_MOODY")="#N/A N/A","N/A",_xll.BDP(AI150,"RTG_MOODY"))&amp;","&amp;IF(_xll.BDP(AI150,"RTG_FITCH")="#N/A N/A","N/A",_xll.BDP(AI150,"RTG_FITCH"))&amp;","&amp;IF(_xll.BDP(AI150,"RTG_SP")="#N/A N/A","N/A",_xll.BDP(AI150,"RTG_SP"))</f>
        <v>N/A,WD,N/A</v>
      </c>
      <c r="I150" s="6">
        <f>_xll.BDP(AI150,"cpn")/100</f>
        <v>7.9000000000000001E-2</v>
      </c>
      <c r="J150" s="6">
        <f ca="1">_xll.BDP($G150&amp;" isin","YAS_BOND_YLD", "YAS_YLD_FLAG=15", "user_local_trade_date",AN150,"Yas_bond_px",$Q150)/100</f>
        <v>0</v>
      </c>
      <c r="K150" s="4" t="str">
        <f>_xll.BDP(AI150,"PAYMENT_RANK")</f>
        <v>1st lien</v>
      </c>
      <c r="L150" s="4" t="str">
        <f>IF((TEXT(_xll.BDP(AI150,"MATURITY"),"DD/MM/YYYY")="#N/A Field Not Applicable"),"Perp",TEXT(_xll.BDP(AI150,"MATURITY"),"DD/MM/YYYY"))</f>
        <v>07/11/2023</v>
      </c>
      <c r="M150" s="7">
        <f>(IF(_xll.BDP($AI150&amp;" ISIN","DU003")="#n/a n/a"," ",_xll.BDP($AI150&amp;" ISIN","DU003")))</f>
        <v>0</v>
      </c>
      <c r="N150" s="4" t="str">
        <f>IF(_xll.BDP(AI150,"CALLABLE")="Y",_xll.BDP(AI150,"NXT_CALL_DT")," ")</f>
        <v>#N/A Field Not Applicable</v>
      </c>
      <c r="O150" s="8">
        <v>200000</v>
      </c>
      <c r="P150" s="5">
        <v>100.4</v>
      </c>
      <c r="Q150" s="9">
        <f>_xll.BDP(AI150,"px_bid")</f>
        <v>4.5</v>
      </c>
      <c r="R150" s="10">
        <f>IF(F150="USD",AG150,(((_xll.BDP(F150&amp;"USD CURNCY","PX_LAST")))*AG150))</f>
        <v>200800</v>
      </c>
      <c r="S150" s="10">
        <f>IF(F150="USD",AH150,(((_xll.BDP(F150&amp;"USD CURNCY","PX_LAST")))*AH150))+AP150</f>
        <v>9000</v>
      </c>
      <c r="T150" s="11">
        <f t="shared" si="28"/>
        <v>-191800</v>
      </c>
      <c r="U150" s="12">
        <f t="shared" si="29"/>
        <v>-0.95517928286852594</v>
      </c>
      <c r="V150" s="12" cm="1">
        <f t="array" ref="V150">IFERROR(_xll.BDP($G150&amp;" ISIN","CHG_PCT_1D")/100,"")</f>
        <v>0</v>
      </c>
      <c r="W150" s="12" cm="1">
        <f t="array" ref="W150">IFERROR(_xll.BDP($G150&amp;" ISIN","CHG_PCT_5D")/100,"")</f>
        <v>-8.6153846153845769E-3</v>
      </c>
      <c r="X150" s="12" cm="1">
        <f t="array" ref="X150">_xll.BDP($G150&amp;" ISIN","CHG_PCT_1M")/100</f>
        <v>2.6550552251486826E-2</v>
      </c>
      <c r="Y150" s="12" cm="1">
        <f t="array" ref="Y150">_xll.BDP($G150&amp;" ISIN","CHG_PCT_3M")/100</f>
        <v>-1.7083587553386136E-2</v>
      </c>
      <c r="Z150" s="12" cm="1">
        <f t="array" ref="Z150">_xll.BDP($G150&amp;" ISIN","CHG_PCT_6M")/100</f>
        <v>0.34886966229416688</v>
      </c>
      <c r="AA150" s="12" cm="1">
        <f t="array" ref="AA150">_xll.BDP($G150&amp;" ISIN","CHG_PCT_YTD")/100</f>
        <v>-2.0271639975673959E-2</v>
      </c>
      <c r="AB150" s="12" t="e">
        <f t="shared" si="37"/>
        <v>#VALUE!</v>
      </c>
      <c r="AC150" s="13">
        <f t="shared" ca="1" si="30"/>
        <v>-139528.33333333337</v>
      </c>
      <c r="AD150" s="4" t="str">
        <f>_xll.BDP(AI150,"DS199")</f>
        <v>Financial</v>
      </c>
      <c r="AE150" s="9">
        <f>_xll.BDP(AI150,"px_ask")</f>
        <v>5.1669999999999998</v>
      </c>
      <c r="AF150" s="13">
        <f>IF(F150="USD",O150,(((_xll.BDP(F150&amp;"USD CURNCY","PX_LAST")))*O150))</f>
        <v>200000</v>
      </c>
      <c r="AG150" s="10">
        <f t="shared" si="31"/>
        <v>200800</v>
      </c>
      <c r="AH150" s="10">
        <f t="shared" si="32"/>
        <v>9000</v>
      </c>
      <c r="AI150" s="4" t="str">
        <f t="shared" si="33"/>
        <v>XS2076398184 ISIN</v>
      </c>
      <c r="AJ150" s="4" t="e" cm="1">
        <f t="array" ref="AJ150">VLOOKUP(IF(NOT(_xll.BDP($G150&amp;" CORP",#REF!)="#N/A N/A"),(_xll.BDP($G150&amp;" CORP",#REF!)),"-"), '[1]Country Codes'!$A$2:$B$253,2,0)</f>
        <v>#REF!</v>
      </c>
      <c r="AK150" s="4" t="str" cm="1">
        <f t="array" ref="AK150">IF(OR(_xll.BDP($AI150,"EX028")= "#N/A N/A", _xll.BDP($AI150,"EX028")="#N/A FIELD NOT APPLICABLE"), " ", _xll.BDP($AI150,"EX028"))</f>
        <v>FixedIncome</v>
      </c>
      <c r="AL150" s="14" t="str">
        <f>(IF(_xll.BDP($AI150&amp;" ISIN","DZ282")="Y","Single line Bonds Cocos","Single line Bonds ex Cocos"))</f>
        <v>Single line Bonds ex Cocos</v>
      </c>
      <c r="AM150" s="7" t="str">
        <f>(IF(_xll.BDP($G150&amp;" ISIN","SP153")="#n/a n/a"," ",_xll.BDP($G150&amp;" ISIN","SP153")))</f>
        <v xml:space="preserve"> </v>
      </c>
      <c r="AN150" s="15">
        <f t="shared" ca="1" si="34"/>
        <v>45777</v>
      </c>
      <c r="AO150" s="10">
        <f>(((_xll.BDP(AI150,"DS032"))/360)*I150)*O150</f>
        <v>0</v>
      </c>
      <c r="AP150" s="10">
        <f>IF(F150="USD",AO150,(((_xll.BDP(F150&amp;"USD CURNCY","PX_LAST")))*AO150))</f>
        <v>0</v>
      </c>
      <c r="AQ150" s="12">
        <f>S150/$S$162</f>
        <v>0.40533237254548732</v>
      </c>
      <c r="AR150" s="10">
        <f t="shared" si="35"/>
        <v>9000</v>
      </c>
      <c r="AS150" s="9">
        <f>IF((TEXT(_xll.BDP(AI150,"MATURITY"),"DD/MM/YYYY")="#N/A Field Not Applicable"),"Perp",_xll.BDP(AI150,"DS252"))</f>
        <v>-1.4757015742642026</v>
      </c>
      <c r="AT150" s="14" t="str">
        <f>(IF(_xll.BDP($AI150&amp;" ISIN","DT247")="Y","Yes","No"))</f>
        <v>No</v>
      </c>
      <c r="AU150" s="14" t="str">
        <f>PROPER(IF(OR(_xll.BDP($AI150,"CPN_TYP")="#n/a N/A",_xll.BDP($AI150,"CPN_TYP")= "#N/A FIELD NOT APPLICABLE"), " ", _xll.BDP($AI150,"CPN_TYP")))</f>
        <v>Defaulted</v>
      </c>
      <c r="BG150" s="14" t="str">
        <f t="shared" si="36"/>
        <v>XS2076398184</v>
      </c>
      <c r="BH150" s="18">
        <v>44586</v>
      </c>
    </row>
    <row r="151" spans="1:60" s="20" customFormat="1" ht="14.45" hidden="1" customHeight="1" x14ac:dyDescent="0.25">
      <c r="A151" s="47" t="s">
        <v>125</v>
      </c>
      <c r="B151" s="47" t="s">
        <v>157</v>
      </c>
      <c r="C151" s="47">
        <v>6582977</v>
      </c>
      <c r="D151" s="47" t="s">
        <v>407</v>
      </c>
      <c r="E151" s="4" t="str">
        <f>_xll.BDP(AI151,"ds520")</f>
        <v>Yuzhou Group Holdings Co Ltd</v>
      </c>
      <c r="F151" s="4" t="str">
        <f>_xll.BDP(AI151,"crncy")</f>
        <v>USD</v>
      </c>
      <c r="G151" s="5" t="s">
        <v>378</v>
      </c>
      <c r="H151" s="4" t="str">
        <f>IF(_xll.BDP(AI151,"RTG_MOODY")="#N/A N/A","N/A",_xll.BDP(AI151,"RTG_MOODY"))&amp;","&amp;IF(_xll.BDP(AI151,"RTG_FITCH")="#N/A N/A","N/A",_xll.BDP(AI151,"RTG_FITCH"))&amp;","&amp;IF(_xll.BDP(AI151,"RTG_SP")="#N/A N/A","N/A",_xll.BDP(AI151,"RTG_SP"))</f>
        <v>WR,WD,N/A</v>
      </c>
      <c r="I151" s="6">
        <f>_xll.BDP(AI151,"cpn")/100</f>
        <v>8.5000000000000006E-2</v>
      </c>
      <c r="J151" s="6">
        <f ca="1">_xll.BDP($G151&amp;" isin","YAS_BOND_YLD", "YAS_YLD_FLAG=15", "user_local_trade_date",AN151,"Yas_bond_px",$Q151)/100</f>
        <v>0</v>
      </c>
      <c r="K151" s="4" t="str">
        <f>_xll.BDP(AI151,"PAYMENT_RANK")</f>
        <v>1st lien</v>
      </c>
      <c r="L151" s="4" t="str">
        <f>IF((TEXT(_xll.BDP(AI151,"MATURITY"),"DD/MM/YYYY")="#N/A Field Not Applicable"),"Perp",TEXT(_xll.BDP(AI151,"MATURITY"),"DD/MM/YYYY"))</f>
        <v>26/02/2024</v>
      </c>
      <c r="M151" s="7">
        <f>(IF(_xll.BDP($AI151&amp;" ISIN","DU003")="#n/a n/a"," ",_xll.BDP($AI151&amp;" ISIN","DU003")))</f>
        <v>0</v>
      </c>
      <c r="N151" s="4" t="str">
        <f>IF(_xll.BDP(AI151,"CALLABLE")="Y",_xll.BDP(AI151,"NXT_CALL_DT")," ")</f>
        <v>#N/A Field Not Applicable</v>
      </c>
      <c r="O151" s="8">
        <v>300000</v>
      </c>
      <c r="P151" s="5">
        <v>103.1</v>
      </c>
      <c r="Q151" s="9">
        <f>_xll.BDP(AI151,"px_bid")</f>
        <v>6.8179999999999996</v>
      </c>
      <c r="R151" s="10">
        <f>IF(F151="USD",AG151,(((_xll.BDP(F151&amp;"USD CURNCY","PX_LAST")))*AG151))</f>
        <v>309300</v>
      </c>
      <c r="S151" s="10">
        <f>IF(F151="USD",AH151,(((_xll.BDP(F151&amp;"USD CURNCY","PX_LAST")))*AH151))+AP151</f>
        <v>20454</v>
      </c>
      <c r="T151" s="11">
        <f t="shared" si="28"/>
        <v>-288846</v>
      </c>
      <c r="U151" s="12">
        <f t="shared" si="29"/>
        <v>-0.93387002909796313</v>
      </c>
      <c r="V151" s="12" cm="1">
        <f t="array" ref="V151">IFERROR(_xll.BDP($G151&amp;" ISIN","CHG_PCT_1D")/100,"")</f>
        <v>-2.5870242448868999E-2</v>
      </c>
      <c r="W151" s="12" cm="1">
        <f t="array" ref="W151">IFERROR(_xll.BDP($G151&amp;" ISIN","CHG_PCT_5D")/100,"")</f>
        <v>-5.4679284963196573E-2</v>
      </c>
      <c r="X151" s="12" cm="1">
        <f t="array" ref="X151">_xll.BDP($G151&amp;" ISIN","CHG_PCT_1M")/100</f>
        <v>-6.3907327866718683E-2</v>
      </c>
      <c r="Y151" s="12" t="e" cm="1">
        <f t="array" ref="Y151">_xll.BDP($G151&amp;" ISIN","CHG_PCT_3M")/100</f>
        <v>#VALUE!</v>
      </c>
      <c r="Z151" s="12" cm="1">
        <f t="array" ref="Z151">_xll.BDP($G151&amp;" ISIN","CHG_PCT_6M")/100</f>
        <v>-9.6822805475323362E-2</v>
      </c>
      <c r="AA151" s="12" cm="1">
        <f t="array" ref="AA151">_xll.BDP($G151&amp;" ISIN","CHG_PCT_YTD")/100</f>
        <v>-4.0042712226374774E-2</v>
      </c>
      <c r="AB151" s="12" t="e">
        <f t="shared" si="37"/>
        <v>#VALUE!</v>
      </c>
      <c r="AC151" s="13">
        <f t="shared" ca="1" si="30"/>
        <v>-204483.5</v>
      </c>
      <c r="AD151" s="4" t="str">
        <f>_xll.BDP(AI151,"DS199")</f>
        <v>Financial</v>
      </c>
      <c r="AE151" s="9">
        <f>_xll.BDP(AI151,"px_ask")</f>
        <v>7.5670000000000002</v>
      </c>
      <c r="AF151" s="13">
        <f>IF(F151="USD",O151,(((_xll.BDP(F151&amp;"USD CURNCY","PX_LAST")))*O151))</f>
        <v>300000</v>
      </c>
      <c r="AG151" s="10">
        <f t="shared" si="31"/>
        <v>309300</v>
      </c>
      <c r="AH151" s="10">
        <f t="shared" si="32"/>
        <v>20454</v>
      </c>
      <c r="AI151" s="4" t="str">
        <f t="shared" si="33"/>
        <v>XS1954963580 ISIN</v>
      </c>
      <c r="AJ151" s="4" t="e" cm="1">
        <f t="array" ref="AJ151">VLOOKUP(IF(NOT(_xll.BDP($G151&amp;" CORP",#REF!)="#N/A N/A"),(_xll.BDP($G151&amp;" CORP",#REF!)),"-"), '[1]Country Codes'!$A$2:$B$253,2,0)</f>
        <v>#REF!</v>
      </c>
      <c r="AK151" s="4" t="str" cm="1">
        <f t="array" ref="AK151">IF(OR(_xll.BDP($AI151,"EX028")= "#N/A N/A", _xll.BDP($AI151,"EX028")="#N/A FIELD NOT APPLICABLE"), " ", _xll.BDP($AI151,"EX028"))</f>
        <v>FixedIncome</v>
      </c>
      <c r="AL151" s="14" t="str">
        <f>(IF(_xll.BDP($AI151&amp;" ISIN","DZ282")="Y","Single line Bonds Cocos","Single line Bonds ex Cocos"))</f>
        <v>Single line Bonds ex Cocos</v>
      </c>
      <c r="AM151" s="7" t="str">
        <f>(IF(_xll.BDP($G151&amp;" ISIN","SP153")="#n/a n/a"," ",_xll.BDP($G151&amp;" ISIN","SP153")))</f>
        <v xml:space="preserve"> </v>
      </c>
      <c r="AN151" s="15">
        <f t="shared" ca="1" si="34"/>
        <v>45777</v>
      </c>
      <c r="AO151" s="10">
        <f>(((_xll.BDP(AI151,"DS032"))/360)*I151)*O151</f>
        <v>0</v>
      </c>
      <c r="AP151" s="10">
        <f>IF(F151="USD",AO151,(((_xll.BDP(F151&amp;"USD CURNCY","PX_LAST")))*AO151))</f>
        <v>0</v>
      </c>
      <c r="AQ151" s="12">
        <f>S151/$S$162</f>
        <v>0.92118537200504413</v>
      </c>
      <c r="AR151" s="10">
        <f t="shared" si="35"/>
        <v>20454</v>
      </c>
      <c r="AS151" s="9">
        <f>IF((TEXT(_xll.BDP(AI151,"MATURITY"),"DD/MM/YYYY")="#N/A Field Not Applicable"),"Perp",_xll.BDP(AI151,"DS252"))</f>
        <v>-1.1718001368925393</v>
      </c>
      <c r="AT151" s="14" t="str">
        <f>(IF(_xll.BDP($AI151&amp;" ISIN","DT247")="Y","Yes","No"))</f>
        <v>No</v>
      </c>
      <c r="AU151" s="14" t="str">
        <f>PROPER(IF(OR(_xll.BDP($AI151,"CPN_TYP")="#n/a N/A",_xll.BDP($AI151,"CPN_TYP")= "#N/A FIELD NOT APPLICABLE"), " ", _xll.BDP($AI151,"CPN_TYP")))</f>
        <v>Defaulted</v>
      </c>
      <c r="BG151" s="14" t="str">
        <f t="shared" si="36"/>
        <v>XS1954963580</v>
      </c>
      <c r="BH151" s="18">
        <v>44586</v>
      </c>
    </row>
    <row r="152" spans="1:60" s="20" customFormat="1" ht="14.45" hidden="1" customHeight="1" x14ac:dyDescent="0.25">
      <c r="A152" s="47" t="s">
        <v>125</v>
      </c>
      <c r="B152" s="47" t="s">
        <v>157</v>
      </c>
      <c r="C152" s="47">
        <v>6582977</v>
      </c>
      <c r="D152" s="47" t="s">
        <v>407</v>
      </c>
      <c r="E152" s="4" t="str">
        <f>_xll.BDP(AI152,"ds520")</f>
        <v>Credit Bank of Moscow Via CBOM Finance PLC</v>
      </c>
      <c r="F152" s="4" t="str">
        <f>_xll.BDP(AI152,"crncy")</f>
        <v>USD</v>
      </c>
      <c r="G152" s="5" t="s">
        <v>379</v>
      </c>
      <c r="H152" s="4" t="str">
        <f>IF(_xll.BDP(AI152,"RTG_MOODY")="#N/A N/A","N/A",_xll.BDP(AI152,"RTG_MOODY"))&amp;","&amp;IF(_xll.BDP(AI152,"RTG_FITCH")="#N/A N/A","N/A",_xll.BDP(AI152,"RTG_FITCH"))&amp;","&amp;IF(_xll.BDP(AI152,"RTG_SP")="#N/A N/A","N/A",_xll.BDP(AI152,"RTG_SP"))</f>
        <v>N/A,WD,NR</v>
      </c>
      <c r="I152" s="6">
        <f>_xll.BDP(AI152,"cpn")/100</f>
        <v>3.875E-2</v>
      </c>
      <c r="J152" s="6">
        <f ca="1">_xll.BDP($G152&amp;" isin","YAS_BOND_YLD", "YAS_YLD_FLAG=15", "user_local_trade_date",AN152,"Yas_bond_px",$Q152)/100</f>
        <v>0.55212347000000006</v>
      </c>
      <c r="K152" s="4" t="str">
        <f>_xll.BDP(AI152,"PAYMENT_RANK")</f>
        <v>Sr Unsecured</v>
      </c>
      <c r="L152" s="4" t="str">
        <f>IF((TEXT(_xll.BDP(AI152,"MATURITY"),"DD/MM/YYYY")="#N/A Field Not Applicable"),"Perp",TEXT(_xll.BDP(AI152,"MATURITY"),"DD/MM/YYYY"))</f>
        <v>21/09/2026</v>
      </c>
      <c r="M152" s="7">
        <f>(IF(_xll.BDP($AI152&amp;" ISIN","DU003")="#n/a n/a"," ",_xll.BDP($AI152&amp;" ISIN","DU003")))</f>
        <v>1.3771263993984755</v>
      </c>
      <c r="N152" s="4" t="str">
        <f>IF(_xll.BDP(AI152,"CALLABLE")="Y",_xll.BDP(AI152,"NXT_CALL_DT")," ")</f>
        <v>21/06/2026</v>
      </c>
      <c r="O152" s="8">
        <v>400000</v>
      </c>
      <c r="P152" s="5">
        <v>99.49</v>
      </c>
      <c r="Q152" s="9">
        <f>_xll.BDP(AI152,"px_bid")</f>
        <v>53.118000000000002</v>
      </c>
      <c r="R152" s="10">
        <f>IF(F152="USD",AG152,(((_xll.BDP(F152&amp;"USD CURNCY","PX_LAST")))*AG152))</f>
        <v>397960</v>
      </c>
      <c r="S152" s="10">
        <f>IF(F152="USD",AH152,(((_xll.BDP(F152&amp;"USD CURNCY","PX_LAST")))*AH152))+AP152</f>
        <v>214194.22222222222</v>
      </c>
      <c r="T152" s="11">
        <f t="shared" si="28"/>
        <v>-185487.99999999997</v>
      </c>
      <c r="U152" s="12">
        <f t="shared" si="29"/>
        <v>-0.46609709518544573</v>
      </c>
      <c r="V152" s="12" cm="1">
        <f t="array" ref="V152">IFERROR(_xll.BDP($G152&amp;" ISIN","CHG_PCT_1D")/100,"")</f>
        <v>2.2749864407846637E-4</v>
      </c>
      <c r="W152" s="12" cm="1">
        <f t="array" ref="W152">IFERROR(_xll.BDP($G152&amp;" ISIN","CHG_PCT_5D")/100,"")</f>
        <v>-6.3178823257426821E-4</v>
      </c>
      <c r="X152" s="12" cm="1">
        <f t="array" ref="X152">_xll.BDP($G152&amp;" ISIN","CHG_PCT_1M")/100</f>
        <v>-8.8623828919216243E-4</v>
      </c>
      <c r="Y152" s="12" cm="1">
        <f t="array" ref="Y152">_xll.BDP($G152&amp;" ISIN","CHG_PCT_3M")/100</f>
        <v>5.44762658834363E-4</v>
      </c>
      <c r="Z152" s="12" cm="1">
        <f t="array" ref="Z152">_xll.BDP($G152&amp;" ISIN","CHG_PCT_6M")/100</f>
        <v>0.150660961622126</v>
      </c>
      <c r="AA152" s="12" cm="1">
        <f t="array" ref="AA152">_xll.BDP($G152&amp;" ISIN","CHG_PCT_YTD")/100</f>
        <v>-2.2850507355269073E-4</v>
      </c>
      <c r="AB152" s="12" t="e">
        <f t="shared" si="37"/>
        <v>#VALUE!</v>
      </c>
      <c r="AC152" s="13">
        <f t="shared" ca="1" si="30"/>
        <v>-134208.83333333331</v>
      </c>
      <c r="AD152" s="4" t="str">
        <f>_xll.BDP(AI152,"DS199")</f>
        <v>Financial</v>
      </c>
      <c r="AE152" s="9">
        <f>_xll.BDP(AI152,"px_ask")</f>
        <v>54.951000000000001</v>
      </c>
      <c r="AF152" s="13">
        <f>IF(F152="USD",O152,(((_xll.BDP(F152&amp;"USD CURNCY","PX_LAST")))*O152))</f>
        <v>400000</v>
      </c>
      <c r="AG152" s="10">
        <f t="shared" si="31"/>
        <v>397960</v>
      </c>
      <c r="AH152" s="10">
        <f t="shared" si="32"/>
        <v>212472</v>
      </c>
      <c r="AI152" s="4" t="str">
        <f t="shared" si="33"/>
        <v>XS2384475930 ISIN</v>
      </c>
      <c r="AJ152" s="4" t="e" cm="1">
        <f t="array" ref="AJ152">VLOOKUP(IF(NOT(_xll.BDP($G152&amp;" CORP",#REF!)="#N/A N/A"),(_xll.BDP($G152&amp;" CORP",#REF!)),"-"), '[1]Country Codes'!$A$2:$B$253,2,0)</f>
        <v>#REF!</v>
      </c>
      <c r="AK152" s="4" t="str" cm="1">
        <f t="array" ref="AK152">IF(OR(_xll.BDP($AI152,"EX028")= "#N/A N/A", _xll.BDP($AI152,"EX028")="#N/A FIELD NOT APPLICABLE"), " ", _xll.BDP($AI152,"EX028"))</f>
        <v>FixedIncome</v>
      </c>
      <c r="AL152" s="14" t="str">
        <f>(IF(_xll.BDP($AI152&amp;" ISIN","DZ282")="Y","Single line Bonds Cocos","Single line Bonds ex Cocos"))</f>
        <v>Single line Bonds ex Cocos</v>
      </c>
      <c r="AM152" s="7">
        <f>(IF(_xll.BDP($G152&amp;" ISIN","SP153")="#n/a n/a"," ",_xll.BDP($G152&amp;" ISIN","SP153")))</f>
        <v>5263.0513025554355</v>
      </c>
      <c r="AN152" s="15">
        <f t="shared" ca="1" si="34"/>
        <v>45777</v>
      </c>
      <c r="AO152" s="10">
        <f>(((_xll.BDP(AI152,"DS032"))/360)*I152)*O152</f>
        <v>1722.2222222222222</v>
      </c>
      <c r="AP152" s="10">
        <f>IF(F152="USD",AO152,(((_xll.BDP(F152&amp;"USD CURNCY","PX_LAST")))*AO152))</f>
        <v>1722.2222222222222</v>
      </c>
      <c r="AQ152" s="12">
        <f>S152/$S$159</f>
        <v>0.2355026023507405</v>
      </c>
      <c r="AR152" s="10">
        <f t="shared" si="35"/>
        <v>212472</v>
      </c>
      <c r="AS152" s="9">
        <f>IF((TEXT(_xll.BDP(AI152,"MATURITY"),"DD/MM/YYYY")="#N/A Field Not Applicable"),"Perp",_xll.BDP(AI152,"DS252"))</f>
        <v>1.3963039014373717</v>
      </c>
      <c r="AT152" s="14" t="str">
        <f>(IF(_xll.BDP($AI152&amp;" ISIN","DT247")="Y","Yes","No"))</f>
        <v>No</v>
      </c>
      <c r="AU152" s="14" t="str">
        <f>PROPER(IF(OR(_xll.BDP($AI152,"CPN_TYP")="#n/a N/A",_xll.BDP($AI152,"CPN_TYP")= "#N/A FIELD NOT APPLICABLE"), " ", _xll.BDP($AI152,"CPN_TYP")))</f>
        <v>Flat Trading</v>
      </c>
      <c r="BG152" s="14" t="str">
        <f t="shared" si="36"/>
        <v>XS2384475930</v>
      </c>
      <c r="BH152" s="18">
        <v>44586</v>
      </c>
    </row>
    <row r="153" spans="1:60" s="20" customFormat="1" ht="14.45" hidden="1" customHeight="1" x14ac:dyDescent="0.25">
      <c r="A153" s="47" t="s">
        <v>125</v>
      </c>
      <c r="B153" s="47" t="s">
        <v>157</v>
      </c>
      <c r="C153" s="47">
        <v>6582977</v>
      </c>
      <c r="D153" s="47" t="s">
        <v>407</v>
      </c>
      <c r="E153" s="4" t="str">
        <f>_xll.BDP(AI153,"ds520")</f>
        <v>Credito Real SAB de CV SOFOM ER</v>
      </c>
      <c r="F153" s="4" t="str">
        <f>_xll.BDP(AI153,"crncy")</f>
        <v>USD</v>
      </c>
      <c r="G153" s="5" t="s">
        <v>177</v>
      </c>
      <c r="H153" s="4" t="str">
        <f>IF(_xll.BDP(AI153,"RTG_MOODY")="#N/A N/A","N/A",_xll.BDP(AI153,"RTG_MOODY"))&amp;","&amp;IF(_xll.BDP(AI153,"RTG_FITCH")="#N/A N/A","N/A",_xll.BDP(AI153,"RTG_FITCH"))&amp;","&amp;IF(_xll.BDP(AI153,"RTG_SP")="#N/A N/A","N/A",_xll.BDP(AI153,"RTG_SP"))</f>
        <v>N/A,WD,NR</v>
      </c>
      <c r="I153" s="6">
        <f>_xll.BDP(AI153,"cpn")/100</f>
        <v>0.08</v>
      </c>
      <c r="J153" s="6">
        <f ca="1">_xll.BDP($G153&amp;" isin","YAS_BOND_YLD", "YAS_YLD_FLAG=15", "user_local_trade_date",AN153,"Yas_bond_px",$Q153)/100</f>
        <v>1.20633894</v>
      </c>
      <c r="K153" s="4" t="str">
        <f>_xll.BDP(AI153,"PAYMENT_RANK")</f>
        <v>Sr Unsecured</v>
      </c>
      <c r="L153" s="4" t="str">
        <f>IF((TEXT(_xll.BDP(AI153,"MATURITY"),"DD/MM/YYYY")="#N/A Field Not Applicable"),"Perp",TEXT(_xll.BDP(AI153,"MATURITY"),"DD/MM/YYYY"))</f>
        <v>21/01/2028</v>
      </c>
      <c r="M153" s="7">
        <f>(IF(_xll.BDP($AI153&amp;" ISIN","DU003")="#n/a n/a"," ",_xll.BDP($AI153&amp;" ISIN","DU003")))</f>
        <v>2.1709125615108533</v>
      </c>
      <c r="N153" s="4" t="str">
        <f>IF(_xll.BDP(AI153,"CALLABLE")="Y",_xll.BDP(AI153,"NXT_CALL_DT")," ")</f>
        <v>29/05/2025</v>
      </c>
      <c r="O153" s="8">
        <v>300000</v>
      </c>
      <c r="P153" s="5">
        <v>103.7</v>
      </c>
      <c r="Q153" s="9">
        <f>_xll.BDP(AI153,"px_bid")</f>
        <v>12.525</v>
      </c>
      <c r="R153" s="10">
        <f>IF(F153="USD",AG153,(((_xll.BDP(F153&amp;"USD CURNCY","PX_LAST")))*AG153))</f>
        <v>311100</v>
      </c>
      <c r="S153" s="10">
        <f>IF(F153="USD",AH153,(((_xll.BDP(F153&amp;"USD CURNCY","PX_LAST")))*AH153))+AP153</f>
        <v>44175</v>
      </c>
      <c r="T153" s="11">
        <f t="shared" si="28"/>
        <v>-273525</v>
      </c>
      <c r="U153" s="12">
        <f t="shared" si="29"/>
        <v>-0.87921890067502406</v>
      </c>
      <c r="V153" s="12" cm="1">
        <f t="array" ref="V153">IFERROR(_xll.BDP($G153&amp;" ISIN","CHG_PCT_1D")/100,"")</f>
        <v>2.5647289687052298E-3</v>
      </c>
      <c r="W153" s="12" cm="1">
        <f t="array" ref="W153">IFERROR(_xll.BDP($G153&amp;" ISIN","CHG_PCT_5D")/100,"")</f>
        <v>-2.1210805947263242E-3</v>
      </c>
      <c r="X153" s="12" cm="1">
        <f t="array" ref="X153">_xll.BDP($G153&amp;" ISIN","CHG_PCT_1M")/100</f>
        <v>-1.4073419048886071E-2</v>
      </c>
      <c r="Y153" s="12" cm="1">
        <f t="array" ref="Y153">_xll.BDP($G153&amp;" ISIN","CHG_PCT_3M")/100</f>
        <v>0.16786414471702224</v>
      </c>
      <c r="Z153" s="12" cm="1">
        <f t="array" ref="Z153">_xll.BDP($G153&amp;" ISIN","CHG_PCT_6M")/100</f>
        <v>0.21044535929941538</v>
      </c>
      <c r="AA153" s="12" cm="1">
        <f t="array" ref="AA153">_xll.BDP($G153&amp;" ISIN","CHG_PCT_YTD")/100</f>
        <v>0.17034087868969419</v>
      </c>
      <c r="AB153" s="12" t="e">
        <f t="shared" ref="AB153:AB184" si="38">S153/$H$37</f>
        <v>#VALUE!</v>
      </c>
      <c r="AC153" s="13">
        <f t="shared" ca="1" si="30"/>
        <v>-194125</v>
      </c>
      <c r="AD153" s="4" t="str">
        <f>_xll.BDP(AI153,"DS199")</f>
        <v>Financial</v>
      </c>
      <c r="AE153" s="9">
        <f>_xll.BDP(AI153,"px_ask")</f>
        <v>12.673</v>
      </c>
      <c r="AF153" s="13">
        <f>IF(F153="USD",O153,(((_xll.BDP(F153&amp;"USD CURNCY","PX_LAST")))*O153))</f>
        <v>300000</v>
      </c>
      <c r="AG153" s="10">
        <f t="shared" si="31"/>
        <v>311100</v>
      </c>
      <c r="AH153" s="10">
        <f t="shared" si="32"/>
        <v>37575</v>
      </c>
      <c r="AI153" s="4" t="str">
        <f t="shared" si="33"/>
        <v>USP32506AE09 ISIN</v>
      </c>
      <c r="AJ153" s="4" t="e" cm="1">
        <f t="array" ref="AJ153">VLOOKUP(IF(NOT(_xll.BDP($G153&amp;" CORP",#REF!)="#N/A N/A"),(_xll.BDP($G153&amp;" CORP",#REF!)),"-"), '[1]Country Codes'!$A$2:$B$253,2,0)</f>
        <v>#REF!</v>
      </c>
      <c r="AK153" s="4" t="str" cm="1">
        <f t="array" ref="AK153">IF(OR(_xll.BDP($AI153,"EX028")= "#N/A N/A", _xll.BDP($AI153,"EX028")="#N/A FIELD NOT APPLICABLE"), " ", _xll.BDP($AI153,"EX028"))</f>
        <v>FixedIncome</v>
      </c>
      <c r="AL153" s="14" t="str">
        <f>(IF(_xll.BDP($AI153&amp;" ISIN","DZ282")="Y","Single line Bonds Cocos","Single line Bonds ex Cocos"))</f>
        <v>Single line Bonds ex Cocos</v>
      </c>
      <c r="AM153" s="7" t="str">
        <f>(IF(_xll.BDP($G153&amp;" ISIN","SP153")="#n/a n/a"," ",_xll.BDP($G153&amp;" ISIN","SP153")))</f>
        <v xml:space="preserve"> </v>
      </c>
      <c r="AN153" s="15">
        <f t="shared" ca="1" si="34"/>
        <v>45777</v>
      </c>
      <c r="AO153" s="10">
        <f>(((_xll.BDP(AI153,"DS032"))/360)*I153)*O153</f>
        <v>6600.0000000000009</v>
      </c>
      <c r="AP153" s="10">
        <f>IF(F153="USD",AO153,(((_xll.BDP(F153&amp;"USD CURNCY","PX_LAST")))*AO153))</f>
        <v>6600.0000000000009</v>
      </c>
      <c r="AQ153" s="12">
        <f>S153/$S$159</f>
        <v>4.8569598894459054E-2</v>
      </c>
      <c r="AR153" s="10">
        <f t="shared" si="35"/>
        <v>37575</v>
      </c>
      <c r="AS153" s="9">
        <f>IF((TEXT(_xll.BDP(AI153,"MATURITY"),"DD/MM/YYYY")="#N/A Field Not Applicable"),"Perp",_xll.BDP(AI153,"DS252"))</f>
        <v>2.729637234770705</v>
      </c>
      <c r="AT153" s="14" t="str">
        <f>(IF(_xll.BDP($AI153&amp;" ISIN","DT247")="Y","Yes","No"))</f>
        <v>No</v>
      </c>
      <c r="AU153" s="14" t="str">
        <f>PROPER(IF(OR(_xll.BDP($AI153,"CPN_TYP")="#n/a N/A",_xll.BDP($AI153,"CPN_TYP")= "#N/A FIELD NOT APPLICABLE"), " ", _xll.BDP($AI153,"CPN_TYP")))</f>
        <v>Defaulted</v>
      </c>
      <c r="BG153" s="14" t="str">
        <f t="shared" si="36"/>
        <v>USP32506AE09</v>
      </c>
      <c r="BH153" s="18">
        <v>44586</v>
      </c>
    </row>
    <row r="154" spans="1:60" s="20" customFormat="1" ht="14.45" hidden="1" customHeight="1" x14ac:dyDescent="0.25">
      <c r="A154" s="47" t="s">
        <v>125</v>
      </c>
      <c r="B154" s="47" t="s">
        <v>157</v>
      </c>
      <c r="C154" s="47">
        <v>6582977</v>
      </c>
      <c r="D154" s="47" t="s">
        <v>407</v>
      </c>
      <c r="E154" s="4" t="str">
        <f>_xll.BDP(AI154,"ds520")</f>
        <v>SCF Capital Designated Activity Co</v>
      </c>
      <c r="F154" s="4" t="str">
        <f>_xll.BDP(AI154,"crncy")</f>
        <v>USD</v>
      </c>
      <c r="G154" s="5" t="s">
        <v>380</v>
      </c>
      <c r="H154" s="4" t="str">
        <f>IF(_xll.BDP(AI154,"RTG_MOODY")="#N/A N/A","N/A",_xll.BDP(AI154,"RTG_MOODY"))&amp;","&amp;IF(_xll.BDP(AI154,"RTG_FITCH")="#N/A N/A","N/A",_xll.BDP(AI154,"RTG_FITCH"))&amp;","&amp;IF(_xll.BDP(AI154,"RTG_SP")="#N/A N/A","N/A",_xll.BDP(AI154,"RTG_SP"))</f>
        <v>N/A,WD,NR</v>
      </c>
      <c r="I154" s="6">
        <f>_xll.BDP(AI154,"cpn")/100</f>
        <v>3.85E-2</v>
      </c>
      <c r="J154" s="6">
        <f ca="1">_xll.BDP($G154&amp;" isin","YAS_BOND_YLD", "YAS_YLD_FLAG=15", "user_local_trade_date",AN154,"Yas_bond_px",$Q154)/100</f>
        <v>0.17191946000000002</v>
      </c>
      <c r="K154" s="4" t="str">
        <f>_xll.BDP(AI154,"PAYMENT_RANK")</f>
        <v>Sr Unsecured</v>
      </c>
      <c r="L154" s="4" t="str">
        <f>IF((TEXT(_xll.BDP(AI154,"MATURITY"),"DD/MM/YYYY")="#N/A Field Not Applicable"),"Perp",TEXT(_xll.BDP(AI154,"MATURITY"),"DD/MM/YYYY"))</f>
        <v>26/04/2028</v>
      </c>
      <c r="M154" s="7">
        <f>(IF(_xll.BDP($AI154&amp;" ISIN","DU003")="#n/a n/a"," ",_xll.BDP($AI154&amp;" ISIN","DU003")))</f>
        <v>2.8755656735765172</v>
      </c>
      <c r="N154" s="4" t="str">
        <f>IF(_xll.BDP(AI154,"CALLABLE")="Y",_xll.BDP(AI154,"NXT_CALL_DT")," ")</f>
        <v>26/01/2028</v>
      </c>
      <c r="O154" s="8">
        <v>200000</v>
      </c>
      <c r="P154" s="5">
        <v>100.2</v>
      </c>
      <c r="Q154" s="9">
        <f>_xll.BDP(AI154,"px_bid")</f>
        <v>68.125</v>
      </c>
      <c r="R154" s="10">
        <f>IF(F154="USD",AG154,(((_xll.BDP(F154&amp;"USD CURNCY","PX_LAST")))*AG154))</f>
        <v>200400</v>
      </c>
      <c r="S154" s="10">
        <f>IF(F154="USD",AH154,(((_xll.BDP(F154&amp;"USD CURNCY","PX_LAST")))*AH154))+AP154</f>
        <v>136356.94444444444</v>
      </c>
      <c r="T154" s="11">
        <f t="shared" si="28"/>
        <v>-64150</v>
      </c>
      <c r="U154" s="12">
        <f t="shared" si="29"/>
        <v>-0.32010978043912175</v>
      </c>
      <c r="V154" s="12" cm="1">
        <f t="array" ref="V154">IFERROR(_xll.BDP($G154&amp;" ISIN","CHG_PCT_1D")/100,"")</f>
        <v>1.7672320789501533E-4</v>
      </c>
      <c r="W154" s="12" cm="1">
        <f t="array" ref="W154">IFERROR(_xll.BDP($G154&amp;" ISIN","CHG_PCT_5D")/100,"")</f>
        <v>4.2027521906339282E-4</v>
      </c>
      <c r="X154" s="12" cm="1">
        <f t="array" ref="X154">_xll.BDP($G154&amp;" ISIN","CHG_PCT_1M")/100</f>
        <v>2.042644353181388E-4</v>
      </c>
      <c r="Y154" s="12" cm="1">
        <f t="array" ref="Y154">_xll.BDP($G154&amp;" ISIN","CHG_PCT_3M")/100</f>
        <v>4.9965686829477658E-5</v>
      </c>
      <c r="Z154" s="12" cm="1">
        <f t="array" ref="Z154">_xll.BDP($G154&amp;" ISIN","CHG_PCT_6M")/100</f>
        <v>-3.1360671536861478E-3</v>
      </c>
      <c r="AA154" s="12" cm="1">
        <f t="array" ref="AA154">_xll.BDP($G154&amp;" ISIN","CHG_PCT_YTD")/100</f>
        <v>-6.4170624564359726E-3</v>
      </c>
      <c r="AB154" s="12" t="e">
        <f t="shared" si="38"/>
        <v>#VALUE!</v>
      </c>
      <c r="AC154" s="13">
        <f t="shared" ca="1" si="30"/>
        <v>-43338.611111111117</v>
      </c>
      <c r="AD154" s="4" t="str">
        <f>_xll.BDP(AI154,"DS199")</f>
        <v>Industrial</v>
      </c>
      <c r="AE154" s="9">
        <f>_xll.BDP(AI154,"px_ask")</f>
        <v>69.176000000000002</v>
      </c>
      <c r="AF154" s="13">
        <f>IF(F154="USD",O154,(((_xll.BDP(F154&amp;"USD CURNCY","PX_LAST")))*O154))</f>
        <v>200000</v>
      </c>
      <c r="AG154" s="10">
        <f t="shared" si="31"/>
        <v>200400</v>
      </c>
      <c r="AH154" s="10">
        <f t="shared" si="32"/>
        <v>136250</v>
      </c>
      <c r="AI154" s="4" t="str">
        <f t="shared" si="33"/>
        <v>XS2325559396 ISIN</v>
      </c>
      <c r="AJ154" s="4" t="e" cm="1">
        <f t="array" ref="AJ154">VLOOKUP(IF(NOT(_xll.BDP($G154&amp;" CORP",#REF!)="#N/A N/A"),(_xll.BDP($G154&amp;" CORP",#REF!)),"-"), '[1]Country Codes'!$A$2:$B$253,2,0)</f>
        <v>#REF!</v>
      </c>
      <c r="AK154" s="4" t="str" cm="1">
        <f t="array" ref="AK154">IF(OR(_xll.BDP($AI154,"EX028")= "#N/A N/A", _xll.BDP($AI154,"EX028")="#N/A FIELD NOT APPLICABLE"), " ", _xll.BDP($AI154,"EX028"))</f>
        <v>FixedIncome</v>
      </c>
      <c r="AL154" s="14" t="str">
        <f>(IF(_xll.BDP($AI154&amp;" ISIN","DZ282")="Y","Single line Bonds Cocos","Single line Bonds ex Cocos"))</f>
        <v>Single line Bonds ex Cocos</v>
      </c>
      <c r="AM154" s="7">
        <f>(IF(_xll.BDP($G154&amp;" ISIN","SP153")="#n/a n/a"," ",_xll.BDP($G154&amp;" ISIN","SP153")))</f>
        <v>1443.9369018343605</v>
      </c>
      <c r="AN154" s="15">
        <f t="shared" ca="1" si="34"/>
        <v>45777</v>
      </c>
      <c r="AO154" s="10">
        <f>(((_xll.BDP(AI154,"DS032"))/360)*I154)*O154</f>
        <v>106.94444444444444</v>
      </c>
      <c r="AP154" s="10">
        <f>IF(F154="USD",AO154,(((_xll.BDP(F154&amp;"USD CURNCY","PX_LAST")))*AO154))</f>
        <v>106.94444444444444</v>
      </c>
      <c r="AQ154" s="12">
        <f>S154/$S$161</f>
        <v>0.16600607149659333</v>
      </c>
      <c r="AR154" s="10">
        <f t="shared" si="35"/>
        <v>136250</v>
      </c>
      <c r="AS154" s="9">
        <f>IF((TEXT(_xll.BDP(AI154,"MATURITY"),"DD/MM/YYYY")="#N/A Field Not Applicable"),"Perp",_xll.BDP(AI154,"DS252"))</f>
        <v>2.9924709103353866</v>
      </c>
      <c r="AT154" s="14" t="str">
        <f>(IF(_xll.BDP($AI154&amp;" ISIN","DT247")="Y","Yes","No"))</f>
        <v>No</v>
      </c>
      <c r="AU154" s="14" t="str">
        <f>PROPER(IF(OR(_xll.BDP($AI154,"CPN_TYP")="#n/a N/A",_xll.BDP($AI154,"CPN_TYP")= "#N/A FIELD NOT APPLICABLE"), " ", _xll.BDP($AI154,"CPN_TYP")))</f>
        <v>Flat Trading</v>
      </c>
      <c r="BG154" s="14" t="str">
        <f t="shared" si="36"/>
        <v>XS2325559396</v>
      </c>
      <c r="BH154" s="18">
        <v>44804</v>
      </c>
    </row>
    <row r="155" spans="1:60" s="20" customFormat="1" ht="14.45" hidden="1" customHeight="1" x14ac:dyDescent="0.25">
      <c r="A155" s="47" t="s">
        <v>125</v>
      </c>
      <c r="B155" s="47" t="s">
        <v>157</v>
      </c>
      <c r="C155" s="47">
        <v>6582977</v>
      </c>
      <c r="D155" s="47" t="s">
        <v>407</v>
      </c>
      <c r="E155" s="4" t="str">
        <f>_xll.BDP(AI155,"ds520")</f>
        <v>Eastern &amp; Southern African Trade &amp; Development Bank/The</v>
      </c>
      <c r="F155" s="4" t="str">
        <f>_xll.BDP(AI155,"crncy")</f>
        <v>USD</v>
      </c>
      <c r="G155" s="5" t="s">
        <v>381</v>
      </c>
      <c r="H155" s="4" t="str">
        <f>IF(_xll.BDP(AI155,"RTG_MOODY")="#N/A N/A","N/A",_xll.BDP(AI155,"RTG_MOODY"))&amp;","&amp;IF(_xll.BDP(AI155,"RTG_FITCH")="#N/A N/A","N/A",_xll.BDP(AI155,"RTG_FITCH"))&amp;","&amp;IF(_xll.BDP(AI155,"RTG_SP")="#N/A N/A","N/A",_xll.BDP(AI155,"RTG_SP"))</f>
        <v>Ba1,BB+,N/A</v>
      </c>
      <c r="I155" s="6">
        <f>_xll.BDP(AI155,"cpn")/100</f>
        <v>4.1250000000000002E-2</v>
      </c>
      <c r="J155" s="6">
        <f ca="1">_xll.BDP($G155&amp;" isin","YAS_BOND_YLD", "YAS_YLD_FLAG=15", "user_local_trade_date",AN155,"Yas_bond_px",$Q155)/100</f>
        <v>8.0529679999999992E-2</v>
      </c>
      <c r="K155" s="4" t="str">
        <f>_xll.BDP(AI155,"PAYMENT_RANK")</f>
        <v>Sr Unsecured</v>
      </c>
      <c r="L155" s="4" t="str">
        <f>IF((TEXT(_xll.BDP(AI155,"MATURITY"),"DD/MM/YYYY")="#N/A Field Not Applicable"),"Perp",TEXT(_xll.BDP(AI155,"MATURITY"),"DD/MM/YYYY"))</f>
        <v>30/06/2028</v>
      </c>
      <c r="M155" s="7">
        <f>(IF(_xll.BDP($AI155&amp;" ISIN","DU003")="#n/a n/a"," ",_xll.BDP($AI155&amp;" ISIN","DU003")))</f>
        <v>2.9434805721754436</v>
      </c>
      <c r="N155" s="4" t="str">
        <f>IF(_xll.BDP(AI155,"CALLABLE")="Y",_xll.BDP(AI155,"NXT_CALL_DT")," ")</f>
        <v xml:space="preserve"> </v>
      </c>
      <c r="O155" s="8">
        <v>200000</v>
      </c>
      <c r="P155" s="5">
        <v>99.75</v>
      </c>
      <c r="Q155" s="9">
        <f>_xll.BDP(AI155,"px_bid")</f>
        <v>89.218000000000004</v>
      </c>
      <c r="R155" s="10">
        <f>IF(F155="USD",AG155,(((_xll.BDP(F155&amp;"USD CURNCY","PX_LAST")))*AG155))</f>
        <v>199500</v>
      </c>
      <c r="S155" s="10">
        <f>IF(F155="USD",AH155,(((_xll.BDP(F155&amp;"USD CURNCY","PX_LAST")))*AH155))+AP155</f>
        <v>181208.91666666666</v>
      </c>
      <c r="T155" s="11">
        <f t="shared" si="28"/>
        <v>-21063.999999999993</v>
      </c>
      <c r="U155" s="12">
        <f t="shared" si="29"/>
        <v>-0.10558395989974934</v>
      </c>
      <c r="V155" s="12" cm="1">
        <f t="array" ref="V155">IFERROR(_xll.BDP($G155&amp;" ISIN","CHG_PCT_1D")/100,"")</f>
        <v>4.9040369140245584E-4</v>
      </c>
      <c r="W155" s="12" cm="1">
        <f t="array" ref="W155">IFERROR(_xll.BDP($G155&amp;" ISIN","CHG_PCT_5D")/100,"")</f>
        <v>5.274651436250671E-3</v>
      </c>
      <c r="X155" s="12" cm="1">
        <f t="array" ref="X155">_xll.BDP($G155&amp;" ISIN","CHG_PCT_1M")/100</f>
        <v>-7.7267451500580122E-3</v>
      </c>
      <c r="Y155" s="12" cm="1">
        <f t="array" ref="Y155">_xll.BDP($G155&amp;" ISIN","CHG_PCT_3M")/100</f>
        <v>6.5769672377865402E-4</v>
      </c>
      <c r="Z155" s="12" cm="1">
        <f t="array" ref="Z155">_xll.BDP($G155&amp;" ISIN","CHG_PCT_6M")/100</f>
        <v>-1.7382927950609649E-2</v>
      </c>
      <c r="AA155" s="12" cm="1">
        <f t="array" ref="AA155">_xll.BDP($G155&amp;" ISIN","CHG_PCT_YTD")/100</f>
        <v>9.0316106372306489E-4</v>
      </c>
      <c r="AB155" s="12" t="e">
        <f t="shared" si="38"/>
        <v>#VALUE!</v>
      </c>
      <c r="AC155" s="13">
        <f t="shared" ca="1" si="30"/>
        <v>2677.6666666666752</v>
      </c>
      <c r="AD155" s="4" t="str">
        <f>_xll.BDP(AI155,"DS199")</f>
        <v>Government</v>
      </c>
      <c r="AE155" s="9">
        <f>_xll.BDP(AI155,"px_ask")</f>
        <v>90.313999999999993</v>
      </c>
      <c r="AF155" s="13">
        <f>IF(F155="USD",O155,(((_xll.BDP(F155&amp;"USD CURNCY","PX_LAST")))*O155))</f>
        <v>200000</v>
      </c>
      <c r="AG155" s="10">
        <f t="shared" si="31"/>
        <v>199500</v>
      </c>
      <c r="AH155" s="10">
        <f t="shared" si="32"/>
        <v>178436</v>
      </c>
      <c r="AI155" s="4" t="str">
        <f t="shared" si="33"/>
        <v>XS2356571559 ISIN</v>
      </c>
      <c r="AJ155" s="4" t="e" cm="1">
        <f t="array" ref="AJ155">VLOOKUP(IF(NOT(_xll.BDP($G155&amp;" CORP",#REF!)="#N/A N/A"),(_xll.BDP($G155&amp;" CORP",#REF!)),"-"), '[1]Country Codes'!$A$2:$B$253,2,0)</f>
        <v>#REF!</v>
      </c>
      <c r="AK155" s="4" t="str" cm="1">
        <f t="array" ref="AK155">IF(OR(_xll.BDP($AI155,"EX028")= "#N/A N/A", _xll.BDP($AI155,"EX028")="#N/A FIELD NOT APPLICABLE"), " ", _xll.BDP($AI155,"EX028"))</f>
        <v>FixedIncome</v>
      </c>
      <c r="AL155" s="14" t="str">
        <f>(IF(_xll.BDP($AI155&amp;" ISIN","DZ282")="Y","Single line Bonds Cocos","Single line Bonds ex Cocos"))</f>
        <v>Single line Bonds ex Cocos</v>
      </c>
      <c r="AM155" s="7">
        <f>(IF(_xll.BDP($G155&amp;" ISIN","SP153")="#n/a n/a"," ",_xll.BDP($G155&amp;" ISIN","SP153")))</f>
        <v>440.13408699531141</v>
      </c>
      <c r="AN155" s="15">
        <f t="shared" ca="1" si="34"/>
        <v>45777</v>
      </c>
      <c r="AO155" s="10">
        <f>(((_xll.BDP(AI155,"DS032"))/360)*I155)*O155</f>
        <v>2772.916666666667</v>
      </c>
      <c r="AP155" s="10">
        <f>IF(F155="USD",AO155,(((_xll.BDP(F155&amp;"USD CURNCY","PX_LAST")))*AO155))</f>
        <v>2772.916666666667</v>
      </c>
      <c r="AQ155" s="12">
        <f t="shared" ref="AQ155:AQ163" si="39">S155/$S$163</f>
        <v>0.37634250605745928</v>
      </c>
      <c r="AR155" s="10">
        <f t="shared" si="35"/>
        <v>178436</v>
      </c>
      <c r="AS155" s="9">
        <f>IF((TEXT(_xll.BDP(AI155,"MATURITY"),"DD/MM/YYYY")="#N/A Field Not Applicable"),"Perp",_xll.BDP(AI155,"DS252"))</f>
        <v>3.1704312114989732</v>
      </c>
      <c r="AT155" s="14" t="str">
        <f>(IF(_xll.BDP($AI155&amp;" ISIN","DT247")="Y","Yes","No"))</f>
        <v>No</v>
      </c>
      <c r="AU155" s="14" t="str">
        <f>PROPER(IF(OR(_xll.BDP($AI155,"CPN_TYP")="#n/a N/A",_xll.BDP($AI155,"CPN_TYP")= "#N/A FIELD NOT APPLICABLE"), " ", _xll.BDP($AI155,"CPN_TYP")))</f>
        <v>Fixed</v>
      </c>
      <c r="BG155" s="14" t="str">
        <f t="shared" si="36"/>
        <v>XS2356571559</v>
      </c>
      <c r="BH155" s="18">
        <v>44741</v>
      </c>
    </row>
    <row r="156" spans="1:60" s="20" customFormat="1" ht="14.45" hidden="1" customHeight="1" x14ac:dyDescent="0.25">
      <c r="A156" s="47" t="s">
        <v>125</v>
      </c>
      <c r="B156" s="47" t="s">
        <v>157</v>
      </c>
      <c r="C156" s="47">
        <v>6582977</v>
      </c>
      <c r="D156" s="47" t="s">
        <v>407</v>
      </c>
      <c r="E156" s="4" t="str">
        <f>_xll.BDP(AI156,"ds520")</f>
        <v>Ukraine Railways Via Rail Capital Markets PLC</v>
      </c>
      <c r="F156" s="4" t="str">
        <f>_xll.BDP(AI156,"crncy")</f>
        <v>USD</v>
      </c>
      <c r="G156" s="5" t="s">
        <v>382</v>
      </c>
      <c r="H156" s="4" t="str">
        <f>IF(_xll.BDP(AI156,"RTG_MOODY")="#N/A N/A","N/A",_xll.BDP(AI156,"RTG_MOODY"))&amp;","&amp;IF(_xll.BDP(AI156,"RTG_FITCH")="#N/A N/A","N/A",_xll.BDP(AI156,"RTG_FITCH"))&amp;","&amp;IF(_xll.BDP(AI156,"RTG_SP")="#N/A N/A","N/A",_xll.BDP(AI156,"RTG_SP"))</f>
        <v>N/A,CC,N/A</v>
      </c>
      <c r="I156" s="6">
        <f>_xll.BDP(AI156,"cpn")/100</f>
        <v>7.8750000000000001E-2</v>
      </c>
      <c r="J156" s="6">
        <f ca="1">_xll.BDP($G156&amp;" isin","YAS_BOND_YLD", "YAS_YLD_FLAG=15", "user_local_trade_date",AN156,"Yas_bond_px",$Q156)/100</f>
        <v>0.16100936999999999</v>
      </c>
      <c r="K156" s="4" t="str">
        <f>_xll.BDP(AI156,"PAYMENT_RANK")</f>
        <v>Sr Unsecured</v>
      </c>
      <c r="L156" s="4" t="str">
        <f>IF((TEXT(_xll.BDP(AI156,"MATURITY"),"DD/MM/YYYY")="#N/A Field Not Applicable"),"Perp",TEXT(_xll.BDP(AI156,"MATURITY"),"DD/MM/YYYY"))</f>
        <v>15/07/2028</v>
      </c>
      <c r="M156" s="7">
        <f>(IF(_xll.BDP($AI156&amp;" ISIN","DU003")="#n/a n/a"," ",_xll.BDP($AI156&amp;" ISIN","DU003")))</f>
        <v>2.7774817228796698</v>
      </c>
      <c r="N156" s="4" t="str">
        <f>IF(_xll.BDP(AI156,"CALLABLE")="Y",_xll.BDP(AI156,"NXT_CALL_DT")," ")</f>
        <v>15/04/2026</v>
      </c>
      <c r="O156" s="8">
        <v>300000</v>
      </c>
      <c r="P156" s="5">
        <v>99.03</v>
      </c>
      <c r="Q156" s="9">
        <f>_xll.BDP(AI156,"px_bid")</f>
        <v>79.986000000000004</v>
      </c>
      <c r="R156" s="10">
        <f>IF(F156="USD",AG156,(((_xll.BDP(F156&amp;"USD CURNCY","PX_LAST")))*AG156))</f>
        <v>297090</v>
      </c>
      <c r="S156" s="10">
        <f>IF(F156="USD",AH156,(((_xll.BDP(F156&amp;"USD CURNCY","PX_LAST")))*AH156))+AP156</f>
        <v>246914.25</v>
      </c>
      <c r="T156" s="11">
        <f t="shared" si="28"/>
        <v>-57131.999999999993</v>
      </c>
      <c r="U156" s="12">
        <f t="shared" si="29"/>
        <v>-0.19230536201151163</v>
      </c>
      <c r="V156" s="12" cm="1">
        <f t="array" ref="V156">IFERROR(_xll.BDP($G156&amp;" ISIN","CHG_PCT_1D")/100,"")</f>
        <v>-1.7442291991389093E-3</v>
      </c>
      <c r="W156" s="12" cm="1">
        <f t="array" ref="W156">IFERROR(_xll.BDP($G156&amp;" ISIN","CHG_PCT_5D")/100,"")</f>
        <v>3.9312772918973704E-3</v>
      </c>
      <c r="X156" s="12" cm="1">
        <f t="array" ref="X156">_xll.BDP($G156&amp;" ISIN","CHG_PCT_1M")/100</f>
        <v>-1.5482029134031077E-2</v>
      </c>
      <c r="Y156" s="12" cm="1">
        <f t="array" ref="Y156">_xll.BDP($G156&amp;" ISIN","CHG_PCT_3M")/100</f>
        <v>7.0095874607152817E-2</v>
      </c>
      <c r="Z156" s="12" cm="1">
        <f t="array" ref="Z156">_xll.BDP($G156&amp;" ISIN","CHG_PCT_6M")/100</f>
        <v>5.3361876541920775E-2</v>
      </c>
      <c r="AA156" s="12" cm="1">
        <f t="array" ref="AA156">_xll.BDP($G156&amp;" ISIN","CHG_PCT_YTD")/100</f>
        <v>4.885752164080169E-2</v>
      </c>
      <c r="AB156" s="12" t="e">
        <f t="shared" si="38"/>
        <v>#VALUE!</v>
      </c>
      <c r="AC156" s="13">
        <f t="shared" ca="1" si="30"/>
        <v>21027.375000000007</v>
      </c>
      <c r="AD156" s="4" t="str">
        <f>_xll.BDP(AI156,"DS199")</f>
        <v>Industrial</v>
      </c>
      <c r="AE156" s="9">
        <f>_xll.BDP(AI156,"px_ask")</f>
        <v>81.408000000000001</v>
      </c>
      <c r="AF156" s="13">
        <f>IF(F156="USD",O156,(((_xll.BDP(F156&amp;"USD CURNCY","PX_LAST")))*O156))</f>
        <v>300000</v>
      </c>
      <c r="AG156" s="10">
        <f t="shared" si="31"/>
        <v>297090</v>
      </c>
      <c r="AH156" s="10">
        <f t="shared" si="32"/>
        <v>239958</v>
      </c>
      <c r="AI156" s="4" t="str">
        <f t="shared" si="33"/>
        <v>XS2365120885 ISIN</v>
      </c>
      <c r="AJ156" s="4" t="e" cm="1">
        <f t="array" ref="AJ156">VLOOKUP(IF(NOT(_xll.BDP($G156&amp;" CORP",#REF!)="#N/A N/A"),(_xll.BDP($G156&amp;" CORP",#REF!)),"-"), '[1]Country Codes'!$A$2:$B$253,2,0)</f>
        <v>#REF!</v>
      </c>
      <c r="AK156" s="4" t="str" cm="1">
        <f t="array" ref="AK156">IF(OR(_xll.BDP($AI156,"EX028")= "#N/A N/A", _xll.BDP($AI156,"EX028")="#N/A FIELD NOT APPLICABLE"), " ", _xll.BDP($AI156,"EX028"))</f>
        <v>FixedIncome</v>
      </c>
      <c r="AL156" s="14" t="str">
        <f>(IF(_xll.BDP($AI156&amp;" ISIN","DZ282")="Y","Single line Bonds Cocos","Single line Bonds ex Cocos"))</f>
        <v>Single line Bonds ex Cocos</v>
      </c>
      <c r="AM156" s="7" t="str">
        <f>(IF(_xll.BDP($G156&amp;" ISIN","SP153")="#n/a n/a"," ",_xll.BDP($G156&amp;" ISIN","SP153")))</f>
        <v xml:space="preserve"> </v>
      </c>
      <c r="AN156" s="15">
        <f t="shared" ca="1" si="34"/>
        <v>45777</v>
      </c>
      <c r="AO156" s="10">
        <f>(((_xll.BDP(AI156,"DS032"))/360)*I156)*O156</f>
        <v>6956.25</v>
      </c>
      <c r="AP156" s="10">
        <f>IF(F156="USD",AO156,(((_xll.BDP(F156&amp;"USD CURNCY","PX_LAST")))*AO156))</f>
        <v>6956.25</v>
      </c>
      <c r="AQ156" s="12">
        <f t="shared" si="39"/>
        <v>0.51280218068535821</v>
      </c>
      <c r="AR156" s="10">
        <f t="shared" si="35"/>
        <v>239958</v>
      </c>
      <c r="AS156" s="9">
        <f>IF((TEXT(_xll.BDP(AI156,"MATURITY"),"DD/MM/YYYY")="#N/A Field Not Applicable"),"Perp",_xll.BDP(AI156,"DS252"))</f>
        <v>3.2114989733059547</v>
      </c>
      <c r="AT156" s="14" t="str">
        <f>(IF(_xll.BDP($AI156&amp;" ISIN","DT247")="Y","Yes","No"))</f>
        <v>No</v>
      </c>
      <c r="AU156" s="14" t="str">
        <f>PROPER(IF(OR(_xll.BDP($AI156,"CPN_TYP")="#n/a N/A",_xll.BDP($AI156,"CPN_TYP")= "#N/A FIELD NOT APPLICABLE"), " ", _xll.BDP($AI156,"CPN_TYP")))</f>
        <v>Fixed</v>
      </c>
      <c r="BG156" s="14" t="str">
        <f t="shared" si="36"/>
        <v>XS2365120885</v>
      </c>
      <c r="BH156" s="18">
        <v>44586</v>
      </c>
    </row>
    <row r="157" spans="1:60" s="20" customFormat="1" ht="14.45" hidden="1" customHeight="1" x14ac:dyDescent="0.25">
      <c r="A157" s="47" t="s">
        <v>125</v>
      </c>
      <c r="B157" s="47" t="s">
        <v>157</v>
      </c>
      <c r="C157" s="47">
        <v>6582977</v>
      </c>
      <c r="D157" s="47" t="s">
        <v>407</v>
      </c>
      <c r="E157" s="4" t="str">
        <f>_xll.BDP(AI157,"ds520")</f>
        <v>Greenland Global Investment Ltd</v>
      </c>
      <c r="F157" s="4" t="str">
        <f>_xll.BDP(AI157,"crncy")</f>
        <v>USD</v>
      </c>
      <c r="G157" s="5" t="s">
        <v>383</v>
      </c>
      <c r="H157" s="4" t="str">
        <f>IF(_xll.BDP(AI157,"RTG_MOODY")="#N/A N/A","N/A",_xll.BDP(AI157,"RTG_MOODY"))&amp;","&amp;IF(_xll.BDP(AI157,"RTG_FITCH")="#N/A N/A","N/A",_xll.BDP(AI157,"RTG_FITCH"))&amp;","&amp;IF(_xll.BDP(AI157,"RTG_SP")="#N/A N/A","N/A",_xll.BDP(AI157,"RTG_SP"))</f>
        <v>Cu,N/A,N/A</v>
      </c>
      <c r="I157" s="6">
        <f>_xll.BDP(AI157,"cpn")/100</f>
        <v>7.7499999999999999E-2</v>
      </c>
      <c r="J157" s="6">
        <f ca="1">_xll.BDP($G157&amp;" isin","YAS_BOND_YLD", "YAS_YLD_FLAG=15", "user_local_trade_date",AN157,"Yas_bond_px",$Q157)/100</f>
        <v>0.48727229999999999</v>
      </c>
      <c r="K157" s="4" t="str">
        <f>_xll.BDP(AI157,"PAYMENT_RANK")</f>
        <v>Sr Unsecured</v>
      </c>
      <c r="L157" s="4" t="str">
        <f>IF((TEXT(_xll.BDP(AI157,"MATURITY"),"DD/MM/YYYY")="#N/A Field Not Applicable"),"Perp",TEXT(_xll.BDP(AI157,"MATURITY"),"DD/MM/YYYY"))</f>
        <v>26/09/2029</v>
      </c>
      <c r="M157" s="7">
        <f>(IF(_xll.BDP($AI157&amp;" ISIN","DU003")="#n/a n/a"," ",_xll.BDP($AI157&amp;" ISIN","DU003")))</f>
        <v>2.9516117915355133</v>
      </c>
      <c r="N157" s="4" t="str">
        <f>IF(_xll.BDP(AI157,"CALLABLE")="Y",_xll.BDP(AI157,"NXT_CALL_DT")," ")</f>
        <v>06/05/2025</v>
      </c>
      <c r="O157" s="8">
        <v>400000</v>
      </c>
      <c r="P157" s="5">
        <v>100.875</v>
      </c>
      <c r="Q157" s="9">
        <f>_xll.BDP(AI157,"px_bid")</f>
        <v>28.428000000000001</v>
      </c>
      <c r="R157" s="10">
        <f>IF(F157="USD",AG157,(((_xll.BDP(F157&amp;"USD CURNCY","PX_LAST")))*AG157))</f>
        <v>403500</v>
      </c>
      <c r="S157" s="10">
        <f>IF(F157="USD",AH157,(((_xll.BDP(F157&amp;"USD CURNCY","PX_LAST")))*AH157))+AP157</f>
        <v>116725.88888888889</v>
      </c>
      <c r="T157" s="11">
        <f t="shared" si="28"/>
        <v>-289788</v>
      </c>
      <c r="U157" s="12">
        <f t="shared" si="29"/>
        <v>-0.71818587360594799</v>
      </c>
      <c r="V157" s="12" cm="1">
        <f t="array" ref="V157">IFERROR(_xll.BDP($G157&amp;" ISIN","CHG_PCT_1D")/100,"")</f>
        <v>0</v>
      </c>
      <c r="W157" s="12" t="str" cm="1">
        <f t="array" ref="W157">IFERROR(_xll.BDP($G157&amp;" ISIN","CHG_PCT_5D")/100,"")</f>
        <v/>
      </c>
      <c r="X157" s="12" t="e" cm="1">
        <f t="array" ref="X157">_xll.BDP($G157&amp;" ISIN","CHG_PCT_1M")/100</f>
        <v>#VALUE!</v>
      </c>
      <c r="Y157" s="12" t="e" cm="1">
        <f t="array" ref="Y157">_xll.BDP($G157&amp;" ISIN","CHG_PCT_3M")/100</f>
        <v>#VALUE!</v>
      </c>
      <c r="Z157" s="12" t="e" cm="1">
        <f t="array" ref="Z157">_xll.BDP($G157&amp;" ISIN","CHG_PCT_6M")/100</f>
        <v>#VALUE!</v>
      </c>
      <c r="AA157" s="12" cm="1">
        <f t="array" ref="AA157">_xll.BDP($G157&amp;" ISIN","CHG_PCT_YTD")/100</f>
        <v>0.49184543303508482</v>
      </c>
      <c r="AB157" s="12" t="e">
        <f t="shared" si="38"/>
        <v>#VALUE!</v>
      </c>
      <c r="AC157" s="13">
        <f t="shared" ca="1" si="30"/>
        <v>-198768.55555555556</v>
      </c>
      <c r="AD157" s="4" t="str">
        <f>_xll.BDP(AI157,"DS199")</f>
        <v>Financial</v>
      </c>
      <c r="AE157" s="9">
        <f>_xll.BDP(AI157,"px_ask")</f>
        <v>28.695</v>
      </c>
      <c r="AF157" s="13">
        <f>IF(F157="USD",O157,(((_xll.BDP(F157&amp;"USD CURNCY","PX_LAST")))*O157))</f>
        <v>400000</v>
      </c>
      <c r="AG157" s="10">
        <f t="shared" si="31"/>
        <v>403500</v>
      </c>
      <c r="AH157" s="10">
        <f t="shared" si="32"/>
        <v>113712</v>
      </c>
      <c r="AI157" s="4" t="str">
        <f t="shared" si="33"/>
        <v>XS2055399054 ISIN</v>
      </c>
      <c r="AJ157" s="4" t="e" cm="1">
        <f t="array" ref="AJ157">VLOOKUP(IF(NOT(_xll.BDP($G157&amp;" CORP",#REF!)="#N/A N/A"),(_xll.BDP($G157&amp;" CORP",#REF!)),"-"), '[1]Country Codes'!$A$2:$B$253,2,0)</f>
        <v>#REF!</v>
      </c>
      <c r="AK157" s="4" t="str" cm="1">
        <f t="array" ref="AK157">IF(OR(_xll.BDP($AI157,"EX028")= "#N/A N/A", _xll.BDP($AI157,"EX028")="#N/A FIELD NOT APPLICABLE"), " ", _xll.BDP($AI157,"EX028"))</f>
        <v>FixedIncome</v>
      </c>
      <c r="AL157" s="14" t="str">
        <f>(IF(_xll.BDP($AI157&amp;" ISIN","DZ282")="Y","Single line Bonds Cocos","Single line Bonds ex Cocos"))</f>
        <v>Single line Bonds ex Cocos</v>
      </c>
      <c r="AM157" s="7">
        <f>(IF(_xll.BDP($G157&amp;" ISIN","SP153")="#n/a n/a"," ",_xll.BDP($G157&amp;" ISIN","SP153")))</f>
        <v>4485.9082016911434</v>
      </c>
      <c r="AN157" s="15">
        <f t="shared" ca="1" si="34"/>
        <v>45777</v>
      </c>
      <c r="AO157" s="10">
        <f>(((_xll.BDP(AI157,"DS032"))/360)*I157)*O157</f>
        <v>3013.8888888888887</v>
      </c>
      <c r="AP157" s="10">
        <f>IF(F157="USD",AO157,(((_xll.BDP(F157&amp;"USD CURNCY","PX_LAST")))*AO157))</f>
        <v>3013.8888888888887</v>
      </c>
      <c r="AQ157" s="12">
        <f t="shared" si="39"/>
        <v>0.24242136840890735</v>
      </c>
      <c r="AR157" s="10">
        <f t="shared" si="35"/>
        <v>113712</v>
      </c>
      <c r="AS157" s="9">
        <f>IF((TEXT(_xll.BDP(AI157,"MATURITY"),"DD/MM/YYYY")="#N/A Field Not Applicable"),"Perp",_xll.BDP(AI157,"DS252"))</f>
        <v>4.4106776180698155</v>
      </c>
      <c r="AT157" s="14" t="str">
        <f>(IF(_xll.BDP($AI157&amp;" ISIN","DT247")="Y","Yes","No"))</f>
        <v>No</v>
      </c>
      <c r="AU157" s="14" t="str">
        <f>PROPER(IF(OR(_xll.BDP($AI157,"CPN_TYP")="#n/a N/A",_xll.BDP($AI157,"CPN_TYP")= "#N/A FIELD NOT APPLICABLE"), " ", _xll.BDP($AI157,"CPN_TYP")))</f>
        <v>Pay-In-Kind</v>
      </c>
      <c r="BG157" s="14" t="str">
        <f t="shared" si="36"/>
        <v>XS2055399054</v>
      </c>
      <c r="BH157" s="18">
        <v>44720</v>
      </c>
    </row>
    <row r="158" spans="1:60" s="20" customFormat="1" ht="14.45" hidden="1" customHeight="1" x14ac:dyDescent="0.25">
      <c r="A158" s="47" t="s">
        <v>125</v>
      </c>
      <c r="B158" s="47" t="s">
        <v>157</v>
      </c>
      <c r="C158" s="47">
        <v>6582977</v>
      </c>
      <c r="D158" s="47" t="s">
        <v>407</v>
      </c>
      <c r="E158" s="4" t="str">
        <f>_xll.BDP(AI158,"ds520")</f>
        <v>Ma'aden Sukuk Ltd</v>
      </c>
      <c r="F158" s="4" t="str">
        <f>_xll.BDP(AI158,"crncy")</f>
        <v>USD</v>
      </c>
      <c r="G158" s="5" t="s">
        <v>804</v>
      </c>
      <c r="H158" s="4" t="str">
        <f>IF(_xll.BDP(AI158,"RTG_MOODY")="#N/A N/A","N/A",_xll.BDP(AI158,"RTG_MOODY"))&amp;","&amp;IF(_xll.BDP(AI158,"RTG_FITCH")="#N/A N/A","N/A",_xll.BDP(AI158,"RTG_FITCH"))&amp;","&amp;IF(_xll.BDP(AI158,"RTG_SP")="#N/A N/A","N/A",_xll.BDP(AI158,"RTG_SP"))</f>
        <v>Baa1,BBB+,N/A</v>
      </c>
      <c r="I158" s="6">
        <f>_xll.BDP(AI158,"cpn")/100</f>
        <v>5.2499999999999998E-2</v>
      </c>
      <c r="J158" s="6">
        <f ca="1">_xll.BDP($G158&amp;" isin","YAS_BOND_YLD", "YAS_YLD_FLAG=15", "user_local_trade_date",AN158,"Yas_bond_px",$Q158)/100</f>
        <v>4.9505679999999996E-2</v>
      </c>
      <c r="K158" s="4" t="str">
        <f>_xll.BDP(AI158,"PAYMENT_RANK")</f>
        <v>Sr Unsecured</v>
      </c>
      <c r="L158" s="4" t="str">
        <f>IF((TEXT(_xll.BDP(AI158,"MATURITY"),"DD/MM/YYYY")="#N/A Field Not Applicable"),"Perp",TEXT(_xll.BDP(AI158,"MATURITY"),"DD/MM/YYYY"))</f>
        <v>13/02/2030</v>
      </c>
      <c r="M158" s="7">
        <f>(IF(_xll.BDP($AI158&amp;" ISIN","DU003")="#n/a n/a"," ",_xll.BDP($AI158&amp;" ISIN","DU003")))</f>
        <v>4.1842305343244819</v>
      </c>
      <c r="N158" s="4" t="str">
        <f>IF(_xll.BDP(AI158,"CALLABLE")="Y",_xll.BDP(AI158,"NXT_CALL_DT")," ")</f>
        <v>13/01/2030</v>
      </c>
      <c r="O158" s="8">
        <v>200000</v>
      </c>
      <c r="P158" s="5">
        <v>100.087</v>
      </c>
      <c r="Q158" s="9">
        <f>_xll.BDP(AI158,"px_bid")</f>
        <v>101.23699999999999</v>
      </c>
      <c r="R158" s="10">
        <f>IF(F158="USD",AG158,(((_xll.BDP(F158&amp;"USD CURNCY","PX_LAST")))*AG158))</f>
        <v>200174</v>
      </c>
      <c r="S158" s="10">
        <f>IF(F158="USD",AH158,(((_xll.BDP(F158&amp;"USD CURNCY","PX_LAST")))*AH158))+AP158</f>
        <v>204749</v>
      </c>
      <c r="T158" s="11">
        <f t="shared" si="28"/>
        <v>2299.9999999999827</v>
      </c>
      <c r="U158" s="12">
        <f t="shared" si="29"/>
        <v>1.1490003696783713E-2</v>
      </c>
      <c r="V158" s="12" cm="1">
        <f t="array" ref="V158">IFERROR(_xll.BDP($G158&amp;" ISIN","CHG_PCT_1D")/100,"")</f>
        <v>-1.3214055898507619E-3</v>
      </c>
      <c r="W158" s="12" cm="1">
        <f t="array" ref="W158">IFERROR(_xll.BDP($G158&amp;" ISIN","CHG_PCT_5D")/100,"")</f>
        <v>3.9256995341384751E-3</v>
      </c>
      <c r="X158" s="12" cm="1">
        <f t="array" ref="X158">_xll.BDP($G158&amp;" ISIN","CHG_PCT_1M")/100</f>
        <v>1.4386319989201886E-4</v>
      </c>
      <c r="Y158" s="12" t="e" cm="1">
        <f t="array" ref="Y158">_xll.BDP($G158&amp;" ISIN","CHG_PCT_3M")/100</f>
        <v>#VALUE!</v>
      </c>
      <c r="Z158" s="12" t="e" cm="1">
        <f t="array" ref="Z158">_xll.BDP($G158&amp;" ISIN","CHG_PCT_6M")/100</f>
        <v>#VALUE!</v>
      </c>
      <c r="AA158" s="12" t="e" cm="1">
        <f t="array" ref="AA158">_xll.BDP($G158&amp;" ISIN","CHG_PCT_YTD")/100</f>
        <v>#VALUE!</v>
      </c>
      <c r="AB158" s="12" t="e">
        <f t="shared" si="38"/>
        <v>#VALUE!</v>
      </c>
      <c r="AC158" s="13">
        <f t="shared" ca="1" si="30"/>
        <v>4516.6666666666497</v>
      </c>
      <c r="AD158" s="4" t="str">
        <f>_xll.BDP(AI158,"DS199")</f>
        <v>Basic Materials</v>
      </c>
      <c r="AE158" s="9">
        <f>_xll.BDP(AI158,"px_ask")</f>
        <v>101.76300000000001</v>
      </c>
      <c r="AF158" s="13">
        <f>IF(F158="USD",O158,(((_xll.BDP(F158&amp;"USD CURNCY","PX_LAST")))*O158))</f>
        <v>200000</v>
      </c>
      <c r="AG158" s="10">
        <f t="shared" si="31"/>
        <v>200174</v>
      </c>
      <c r="AH158" s="10">
        <f t="shared" si="32"/>
        <v>202474</v>
      </c>
      <c r="AI158" s="4" t="str">
        <f t="shared" si="33"/>
        <v>XS2998746213 ISIN</v>
      </c>
      <c r="AJ158" s="4" t="e" cm="1">
        <f t="array" ref="AJ158">VLOOKUP(IF(NOT(_xll.BDP($G158&amp;" CORP",#REF!)="#N/A N/A"),(_xll.BDP($G158&amp;" CORP",#REF!)),"-"), '[1]Country Codes'!$A$2:$B$253,2,0)</f>
        <v>#REF!</v>
      </c>
      <c r="AK158" s="4" t="str" cm="1">
        <f t="array" ref="AK158">IF(OR(_xll.BDP($AI158,"EX028")= "#N/A N/A", _xll.BDP($AI158,"EX028")="#N/A FIELD NOT APPLICABLE"), " ", _xll.BDP($AI158,"EX028"))</f>
        <v>FixedIncome</v>
      </c>
      <c r="AL158" s="14" t="str">
        <f>(IF(_xll.BDP($AI158&amp;" ISIN","DZ282")="Y","Single line Bonds Cocos","Single line Bonds ex Cocos"))</f>
        <v>Single line Bonds ex Cocos</v>
      </c>
      <c r="AM158" s="7">
        <f>(IF(_xll.BDP($G158&amp;" ISIN","SP153")="#n/a n/a"," ",_xll.BDP($G158&amp;" ISIN","SP153")))</f>
        <v>140.65228409626926</v>
      </c>
      <c r="AN158" s="15">
        <f t="shared" ca="1" si="34"/>
        <v>45777</v>
      </c>
      <c r="AO158" s="10">
        <f>(((_xll.BDP(AI158,"DS032"))/360)*I158)*O158</f>
        <v>2275</v>
      </c>
      <c r="AP158" s="10">
        <f>IF(F158="USD",AO158,(((_xll.BDP(F158&amp;"USD CURNCY","PX_LAST")))*AO158))</f>
        <v>2275</v>
      </c>
      <c r="AQ158" s="12">
        <f t="shared" si="39"/>
        <v>0.42523156801661477</v>
      </c>
      <c r="AR158" s="10">
        <f t="shared" si="35"/>
        <v>202474</v>
      </c>
      <c r="AS158" s="9">
        <f>IF((TEXT(_xll.BDP(AI158,"MATURITY"),"DD/MM/YYYY")="#N/A Field Not Applicable"),"Perp",_xll.BDP(AI158,"DS252"))</f>
        <v>4.7939767282683095</v>
      </c>
      <c r="AT158" s="14" t="str">
        <f>(IF(_xll.BDP($AI158&amp;" ISIN","DT247")="Y","Yes","No"))</f>
        <v>No</v>
      </c>
      <c r="AU158" s="14" t="str">
        <f>PROPER(IF(OR(_xll.BDP($AI158,"CPN_TYP")="#n/a N/A",_xll.BDP($AI158,"CPN_TYP")= "#N/A FIELD NOT APPLICABLE"), " ", _xll.BDP($AI158,"CPN_TYP")))</f>
        <v>Fixed</v>
      </c>
      <c r="BG158" s="14" t="str">
        <f t="shared" si="36"/>
        <v>XS2998746213</v>
      </c>
      <c r="BH158" s="18">
        <v>45701</v>
      </c>
    </row>
    <row r="159" spans="1:60" s="20" customFormat="1" ht="14.45" hidden="1" customHeight="1" x14ac:dyDescent="0.25">
      <c r="A159" s="47" t="s">
        <v>125</v>
      </c>
      <c r="B159" s="47" t="s">
        <v>157</v>
      </c>
      <c r="C159" s="47">
        <v>6582977</v>
      </c>
      <c r="D159" s="47" t="s">
        <v>407</v>
      </c>
      <c r="E159" s="4" t="str">
        <f>_xll.BDP(AI159,"ds520")</f>
        <v>QNB Bank AS</v>
      </c>
      <c r="F159" s="4" t="str">
        <f>_xll.BDP(AI159,"crncy")</f>
        <v>USD</v>
      </c>
      <c r="G159" s="5" t="s">
        <v>384</v>
      </c>
      <c r="H159" s="4" t="str">
        <f>IF(_xll.BDP(AI159,"RTG_MOODY")="#N/A N/A","N/A",_xll.BDP(AI159,"RTG_MOODY"))&amp;","&amp;IF(_xll.BDP(AI159,"RTG_FITCH")="#N/A N/A","N/A",_xll.BDP(AI159,"RTG_FITCH"))&amp;","&amp;IF(_xll.BDP(AI159,"RTG_SP")="#N/A N/A","N/A",_xll.BDP(AI159,"RTG_SP"))</f>
        <v>B1,B+,N/A</v>
      </c>
      <c r="I159" s="6">
        <f>_xll.BDP(AI159,"cpn")/100</f>
        <v>0.1075</v>
      </c>
      <c r="J159" s="6">
        <f ca="1">_xll.BDP($G159&amp;" isin","YAS_BOND_YLD", "YAS_YLD_FLAG=15", "user_local_trade_date",AN159,"Yas_bond_px",$Q159)/100</f>
        <v>7.8704739999999995E-2</v>
      </c>
      <c r="K159" s="4" t="str">
        <f>_xll.BDP(AI159,"PAYMENT_RANK")</f>
        <v>Subordinated</v>
      </c>
      <c r="L159" s="4" t="str">
        <f>IF((TEXT(_xll.BDP(AI159,"MATURITY"),"DD/MM/YYYY")="#N/A Field Not Applicable"),"Perp",TEXT(_xll.BDP(AI159,"MATURITY"),"DD/MM/YYYY"))</f>
        <v>15/11/2033</v>
      </c>
      <c r="M159" s="7">
        <f>(IF(_xll.BDP($AI159&amp;" ISIN","DU003")="#n/a n/a"," ",_xll.BDP($AI159&amp;" ISIN","DU003")))</f>
        <v>2.9270520815940255</v>
      </c>
      <c r="N159" s="4" t="str">
        <f>IF(_xll.BDP(AI159,"CALLABLE")="Y",_xll.BDP(AI159,"NXT_CALL_DT")," ")</f>
        <v>15/11/2028</v>
      </c>
      <c r="O159" s="8">
        <v>800000</v>
      </c>
      <c r="P159" s="5">
        <v>111.425</v>
      </c>
      <c r="Q159" s="9">
        <f>_xll.BDP(AI159,"px_bid")</f>
        <v>108.733</v>
      </c>
      <c r="R159" s="10">
        <f>IF(F159="USD",AG159,(((_xll.BDP(F159&amp;"USD CURNCY","PX_LAST")))*AG159))</f>
        <v>891400</v>
      </c>
      <c r="S159" s="10">
        <f>IF(F159="USD",AH159,(((_xll.BDP(F159&amp;"USD CURNCY","PX_LAST")))*AH159))+AP159</f>
        <v>909519.5555555555</v>
      </c>
      <c r="T159" s="11">
        <f t="shared" si="28"/>
        <v>-21535.999999999945</v>
      </c>
      <c r="U159" s="12">
        <f t="shared" si="29"/>
        <v>-2.4159748709894485E-2</v>
      </c>
      <c r="V159" s="12" cm="1">
        <f t="array" ref="V159">IFERROR(_xll.BDP($G159&amp;" ISIN","CHG_PCT_1D")/100,"")</f>
        <v>-5.3628362792193583E-4</v>
      </c>
      <c r="W159" s="12" cm="1">
        <f t="array" ref="W159">IFERROR(_xll.BDP($G159&amp;" ISIN","CHG_PCT_5D")/100,"")</f>
        <v>3.5943029652539173E-3</v>
      </c>
      <c r="X159" s="12" cm="1">
        <f t="array" ref="X159">_xll.BDP($G159&amp;" ISIN","CHG_PCT_1M")/100</f>
        <v>-6.2824519549006643E-3</v>
      </c>
      <c r="Y159" s="12" cm="1">
        <f t="array" ref="Y159">_xll.BDP($G159&amp;" ISIN","CHG_PCT_3M")/100</f>
        <v>-8.2898249642364853E-3</v>
      </c>
      <c r="Z159" s="12" cm="1">
        <f t="array" ref="Z159">_xll.BDP($G159&amp;" ISIN","CHG_PCT_6M")/100</f>
        <v>-2.0540542486301043E-2</v>
      </c>
      <c r="AA159" s="12" cm="1">
        <f t="array" ref="AA159">_xll.BDP($G159&amp;" ISIN","CHG_PCT_YTD")/100</f>
        <v>-1.669658578716789E-2</v>
      </c>
      <c r="AB159" s="12" t="e">
        <f t="shared" si="38"/>
        <v>#VALUE!</v>
      </c>
      <c r="AC159" s="13">
        <f t="shared" ca="1" si="30"/>
        <v>23852.888888888945</v>
      </c>
      <c r="AD159" s="4" t="str">
        <f>_xll.BDP(AI159,"DS199")</f>
        <v>Financial</v>
      </c>
      <c r="AE159" s="9">
        <f>_xll.BDP(AI159,"px_ask")</f>
        <v>108.946</v>
      </c>
      <c r="AF159" s="13">
        <f>IF(F159="USD",O159,(((_xll.BDP(F159&amp;"USD CURNCY","PX_LAST")))*O159))</f>
        <v>800000</v>
      </c>
      <c r="AG159" s="10">
        <f t="shared" si="31"/>
        <v>891400</v>
      </c>
      <c r="AH159" s="10">
        <f t="shared" si="32"/>
        <v>869864</v>
      </c>
      <c r="AI159" s="4" t="str">
        <f t="shared" si="33"/>
        <v>XS2678233243 ISIN</v>
      </c>
      <c r="AJ159" s="4" t="e" cm="1">
        <f t="array" ref="AJ159">VLOOKUP(IF(NOT(_xll.BDP($G159&amp;" CORP",#REF!)="#N/A N/A"),(_xll.BDP($G159&amp;" CORP",#REF!)),"-"), '[1]Country Codes'!$A$2:$B$253,2,0)</f>
        <v>#REF!</v>
      </c>
      <c r="AK159" s="4" t="str" cm="1">
        <f t="array" ref="AK159">IF(OR(_xll.BDP($AI159,"EX028")= "#N/A N/A", _xll.BDP($AI159,"EX028")="#N/A FIELD NOT APPLICABLE"), " ", _xll.BDP($AI159,"EX028"))</f>
        <v>FixedIncome</v>
      </c>
      <c r="AL159" s="14" t="str">
        <f>(IF(_xll.BDP($AI159&amp;" ISIN","DZ282")="Y","Single line Bonds Cocos","Single line Bonds ex Cocos"))</f>
        <v>Single line Bonds ex Cocos</v>
      </c>
      <c r="AM159" s="7">
        <f>(IF(_xll.BDP($G159&amp;" ISIN","SP153")="#n/a n/a"," ",_xll.BDP($G159&amp;" ISIN","SP153")))</f>
        <v>438.57454880223327</v>
      </c>
      <c r="AN159" s="15">
        <f t="shared" ca="1" si="34"/>
        <v>45777</v>
      </c>
      <c r="AO159" s="10">
        <f>(((_xll.BDP(AI159,"DS032"))/360)*I159)*O159</f>
        <v>39655.555555555555</v>
      </c>
      <c r="AP159" s="10">
        <f>IF(F159="USD",AO159,(((_xll.BDP(F159&amp;"USD CURNCY","PX_LAST")))*AO159))</f>
        <v>39655.555555555555</v>
      </c>
      <c r="AQ159" s="12">
        <f t="shared" si="39"/>
        <v>1.8889295027114341</v>
      </c>
      <c r="AR159" s="10">
        <f t="shared" si="35"/>
        <v>869864</v>
      </c>
      <c r="AS159" s="9">
        <f>IF((TEXT(_xll.BDP(AI159,"MATURITY"),"DD/MM/YYYY")="#N/A Field Not Applicable"),"Perp",_xll.BDP(AI159,"DS252"))</f>
        <v>8.5475701574264207</v>
      </c>
      <c r="AT159" s="14" t="str">
        <f>(IF(_xll.BDP($AI159&amp;" ISIN","DT247")="Y","Yes","No"))</f>
        <v>Yes</v>
      </c>
      <c r="AU159" s="14" t="str">
        <f>PROPER(IF(OR(_xll.BDP($AI159,"CPN_TYP")="#n/a N/A",_xll.BDP($AI159,"CPN_TYP")= "#N/A FIELD NOT APPLICABLE"), " ", _xll.BDP($AI159,"CPN_TYP")))</f>
        <v>Variable</v>
      </c>
      <c r="BG159" s="14" t="str">
        <f t="shared" si="36"/>
        <v>XS2678233243</v>
      </c>
      <c r="BH159" s="18">
        <v>45587</v>
      </c>
    </row>
    <row r="160" spans="1:60" s="20" customFormat="1" ht="14.45" hidden="1" customHeight="1" x14ac:dyDescent="0.25">
      <c r="A160" s="47" t="s">
        <v>125</v>
      </c>
      <c r="B160" s="47" t="s">
        <v>157</v>
      </c>
      <c r="C160" s="47">
        <v>6582977</v>
      </c>
      <c r="D160" s="47" t="s">
        <v>407</v>
      </c>
      <c r="E160" s="4" t="str">
        <f>_xll.BDP(AI160,"ds520")</f>
        <v>Republic of South Africa Government International Bond</v>
      </c>
      <c r="F160" s="4" t="str">
        <f>_xll.BDP(AI160,"crncy")</f>
        <v>USD</v>
      </c>
      <c r="G160" s="5" t="s">
        <v>195</v>
      </c>
      <c r="H160" s="4" t="str">
        <f>IF(_xll.BDP(AI160,"RTG_MOODY")="#N/A N/A","N/A",_xll.BDP(AI160,"RTG_MOODY"))&amp;","&amp;IF(_xll.BDP(AI160,"RTG_FITCH")="#N/A N/A","N/A",_xll.BDP(AI160,"RTG_FITCH"))&amp;","&amp;IF(_xll.BDP(AI160,"RTG_SP")="#N/A N/A","N/A",_xll.BDP(AI160,"RTG_SP"))</f>
        <v>Ba2,BB-,BB-</v>
      </c>
      <c r="I160" s="6">
        <f>_xll.BDP(AI160,"cpn")/100</f>
        <v>7.0999999999999994E-2</v>
      </c>
      <c r="J160" s="6">
        <f ca="1">_xll.BDP($G160&amp;" isin","YAS_BOND_YLD", "YAS_YLD_FLAG=15", "user_local_trade_date",AN160,"Yas_bond_px",$Q160)/100</f>
        <v>7.6890429999999996E-2</v>
      </c>
      <c r="K160" s="4" t="str">
        <f>_xll.BDP(AI160,"PAYMENT_RANK")</f>
        <v>Sr Unsecured</v>
      </c>
      <c r="L160" s="4" t="str">
        <f>IF((TEXT(_xll.BDP(AI160,"MATURITY"),"DD/MM/YYYY")="#N/A Field Not Applicable"),"Perp",TEXT(_xll.BDP(AI160,"MATURITY"),"DD/MM/YYYY"))</f>
        <v>19/11/2036</v>
      </c>
      <c r="M160" s="7">
        <f>(IF(_xll.BDP($AI160&amp;" ISIN","DU003")="#n/a n/a"," ",_xll.BDP($AI160&amp;" ISIN","DU003")))</f>
        <v>7.7296061412689525</v>
      </c>
      <c r="N160" s="4" t="str">
        <f>IF(_xll.BDP(AI160,"CALLABLE")="Y",_xll.BDP(AI160,"NXT_CALL_DT")," ")</f>
        <v xml:space="preserve"> </v>
      </c>
      <c r="O160" s="8">
        <v>600000</v>
      </c>
      <c r="P160" s="5">
        <v>99.724999999999994</v>
      </c>
      <c r="Q160" s="9">
        <f>_xll.BDP(AI160,"px_bid")</f>
        <v>95.539000000000001</v>
      </c>
      <c r="R160" s="10">
        <f>IF(F160="USD",AG160,(((_xll.BDP(F160&amp;"USD CURNCY","PX_LAST")))*AG160))</f>
        <v>598350</v>
      </c>
      <c r="S160" s="10">
        <f>IF(F160="USD",AH160,(((_xll.BDP(F160&amp;"USD CURNCY","PX_LAST")))*AH160))+AP160</f>
        <v>592404</v>
      </c>
      <c r="T160" s="11">
        <f t="shared" si="28"/>
        <v>-25115.99999999996</v>
      </c>
      <c r="U160" s="12">
        <f t="shared" si="29"/>
        <v>-4.1975432439207754E-2</v>
      </c>
      <c r="V160" s="12" cm="1">
        <f t="array" ref="V160">IFERROR(_xll.BDP($G160&amp;" ISIN","CHG_PCT_1D")/100,"")</f>
        <v>-1.0526315789473589E-3</v>
      </c>
      <c r="W160" s="12" cm="1">
        <f t="array" ref="W160">IFERROR(_xll.BDP($G160&amp;" ISIN","CHG_PCT_5D")/100,"")</f>
        <v>2.7243400816659002E-2</v>
      </c>
      <c r="X160" s="12" cm="1">
        <f t="array" ref="X160">_xll.BDP($G160&amp;" ISIN","CHG_PCT_1M")/100</f>
        <v>-6.4372343733802746E-3</v>
      </c>
      <c r="Y160" s="12" cm="1">
        <f t="array" ref="Y160">_xll.BDP($G160&amp;" ISIN","CHG_PCT_3M")/100</f>
        <v>-1.6075553046245469E-2</v>
      </c>
      <c r="Z160" s="12" t="e" cm="1">
        <f t="array" ref="Z160">_xll.BDP($G160&amp;" ISIN","CHG_PCT_6M")/100</f>
        <v>#VALUE!</v>
      </c>
      <c r="AA160" s="12" cm="1">
        <f t="array" ref="AA160">_xll.BDP($G160&amp;" ISIN","CHG_PCT_YTD")/100</f>
        <v>-1.7668822317649244E-2</v>
      </c>
      <c r="AB160" s="12" t="e">
        <f t="shared" si="38"/>
        <v>#VALUE!</v>
      </c>
      <c r="AC160" s="13">
        <f t="shared" ca="1" si="30"/>
        <v>-5945.99999999996</v>
      </c>
      <c r="AD160" s="4" t="str">
        <f>_xll.BDP(AI160,"DS199")</f>
        <v>Government</v>
      </c>
      <c r="AE160" s="9">
        <f>_xll.BDP(AI160,"px_ask")</f>
        <v>96.16</v>
      </c>
      <c r="AF160" s="13">
        <f>IF(F160="USD",O160,(((_xll.BDP(F160&amp;"USD CURNCY","PX_LAST")))*O160))</f>
        <v>600000</v>
      </c>
      <c r="AG160" s="10">
        <f t="shared" si="31"/>
        <v>598350</v>
      </c>
      <c r="AH160" s="10">
        <f t="shared" si="32"/>
        <v>573234</v>
      </c>
      <c r="AI160" s="4" t="str">
        <f t="shared" si="33"/>
        <v>XS2908172260 ISIN</v>
      </c>
      <c r="AJ160" s="4" t="e" cm="1">
        <f t="array" ref="AJ160">VLOOKUP(IF(NOT(_xll.BDP($G160&amp;" CORP",#REF!)="#N/A N/A"),(_xll.BDP($G160&amp;" CORP",#REF!)),"-"), '[1]Country Codes'!$A$2:$B$253,2,0)</f>
        <v>#REF!</v>
      </c>
      <c r="AK160" s="4" t="str" cm="1">
        <f t="array" ref="AK160">IF(OR(_xll.BDP($AI160,"EX028")= "#N/A N/A", _xll.BDP($AI160,"EX028")="#N/A FIELD NOT APPLICABLE"), " ", _xll.BDP($AI160,"EX028"))</f>
        <v>FixedIncome</v>
      </c>
      <c r="AL160" s="14" t="str">
        <f>(IF(_xll.BDP($AI160&amp;" ISIN","DZ282")="Y","Single line Bonds Cocos","Single line Bonds ex Cocos"))</f>
        <v>Single line Bonds ex Cocos</v>
      </c>
      <c r="AM160" s="7">
        <f>(IF(_xll.BDP($G160&amp;" ISIN","SP153")="#n/a n/a"," ",_xll.BDP($G160&amp;" ISIN","SP153")))</f>
        <v>388.21222130895012</v>
      </c>
      <c r="AN160" s="15">
        <f t="shared" ca="1" si="34"/>
        <v>45777</v>
      </c>
      <c r="AO160" s="10">
        <f>(((_xll.BDP(AI160,"DS032"))/360)*I160)*O160</f>
        <v>19170</v>
      </c>
      <c r="AP160" s="10">
        <f>IF(F160="USD",AO160,(((_xll.BDP(F160&amp;"USD CURNCY","PX_LAST")))*AO160))</f>
        <v>19170</v>
      </c>
      <c r="AQ160" s="12">
        <f t="shared" si="39"/>
        <v>1.2303302180685358</v>
      </c>
      <c r="AR160" s="10">
        <f t="shared" si="35"/>
        <v>573234</v>
      </c>
      <c r="AS160" s="9">
        <f>IF((TEXT(_xll.BDP(AI160,"MATURITY"),"DD/MM/YYYY")="#N/A Field Not Applicable"),"Perp",_xll.BDP(AI160,"DS252"))</f>
        <v>11.559206023271731</v>
      </c>
      <c r="AT160" s="14" t="str">
        <f>(IF(_xll.BDP($AI160&amp;" ISIN","DT247")="Y","Yes","No"))</f>
        <v>No</v>
      </c>
      <c r="AU160" s="14" t="str">
        <f>PROPER(IF(OR(_xll.BDP($AI160,"CPN_TYP")="#n/a N/A",_xll.BDP($AI160,"CPN_TYP")= "#N/A FIELD NOT APPLICABLE"), " ", _xll.BDP($AI160,"CPN_TYP")))</f>
        <v>Fixed</v>
      </c>
      <c r="BG160" s="14" t="str">
        <f t="shared" si="36"/>
        <v>XS2908172260</v>
      </c>
      <c r="BH160" s="18">
        <v>45615</v>
      </c>
    </row>
    <row r="161" spans="1:60" s="20" customFormat="1" ht="14.45" hidden="1" customHeight="1" x14ac:dyDescent="0.25">
      <c r="A161" s="47" t="s">
        <v>125</v>
      </c>
      <c r="B161" s="47" t="s">
        <v>157</v>
      </c>
      <c r="C161" s="47">
        <v>6582977</v>
      </c>
      <c r="D161" s="47" t="s">
        <v>407</v>
      </c>
      <c r="E161" s="4" t="str">
        <f>_xll.BDP(AI161,"ds520")</f>
        <v>Greensaif Pipelines Bidco Sarl</v>
      </c>
      <c r="F161" s="4" t="str">
        <f>_xll.BDP(AI161,"crncy")</f>
        <v>USD</v>
      </c>
      <c r="G161" s="5" t="s">
        <v>385</v>
      </c>
      <c r="H161" s="4" t="str">
        <f>IF(_xll.BDP(AI161,"RTG_MOODY")="#N/A N/A","N/A",_xll.BDP(AI161,"RTG_MOODY"))&amp;","&amp;IF(_xll.BDP(AI161,"RTG_FITCH")="#N/A N/A","N/A",_xll.BDP(AI161,"RTG_FITCH"))&amp;","&amp;IF(_xll.BDP(AI161,"RTG_SP")="#N/A N/A","N/A",_xll.BDP(AI161,"RTG_SP"))</f>
        <v>Aa3,A+,N/A</v>
      </c>
      <c r="I161" s="6">
        <f>_xll.BDP(AI161,"cpn")/100</f>
        <v>6.5099999999999991E-2</v>
      </c>
      <c r="J161" s="6">
        <f ca="1">_xll.BDP($G161&amp;" isin","YAS_BOND_YLD", "YAS_YLD_FLAG=15", "user_local_trade_date",AN161,"Yas_bond_px",$Q161)/100</f>
        <v>6.3675529999999994E-2</v>
      </c>
      <c r="K161" s="4" t="str">
        <f>_xll.BDP(AI161,"PAYMENT_RANK")</f>
        <v>Secured</v>
      </c>
      <c r="L161" s="4" t="str">
        <f>IF((TEXT(_xll.BDP(AI161,"MATURITY"),"DD/MM/YYYY")="#N/A Field Not Applicable"),"Perp",TEXT(_xll.BDP(AI161,"MATURITY"),"DD/MM/YYYY"))</f>
        <v>23/02/2042</v>
      </c>
      <c r="M161" s="7">
        <f>(IF(_xll.BDP($AI161&amp;" ISIN","DU003")="#n/a n/a"," ",_xll.BDP($AI161&amp;" ISIN","DU003")))</f>
        <v>9.9492886990449527</v>
      </c>
      <c r="N161" s="4" t="str">
        <f>IF(_xll.BDP(AI161,"CALLABLE")="Y",_xll.BDP(AI161,"NXT_CALL_DT")," ")</f>
        <v xml:space="preserve"> </v>
      </c>
      <c r="O161" s="8">
        <v>800000</v>
      </c>
      <c r="P161" s="5">
        <v>104.926</v>
      </c>
      <c r="Q161" s="9">
        <f>_xll.BDP(AI161,"px_bid")</f>
        <v>101.44499999999999</v>
      </c>
      <c r="R161" s="10">
        <f>IF(F161="USD",AG161,(((_xll.BDP(F161&amp;"USD CURNCY","PX_LAST")))*AG161))</f>
        <v>839408</v>
      </c>
      <c r="S161" s="10">
        <f>IF(F161="USD",AH161,(((_xll.BDP(F161&amp;"USD CURNCY","PX_LAST")))*AH161))+AP161</f>
        <v>821397.33333333337</v>
      </c>
      <c r="T161" s="11">
        <f t="shared" si="28"/>
        <v>-27848.000000000065</v>
      </c>
      <c r="U161" s="12">
        <f t="shared" si="29"/>
        <v>-3.3175761965575819E-2</v>
      </c>
      <c r="V161" s="12" cm="1">
        <f t="array" ref="V161">IFERROR(_xll.BDP($G161&amp;" ISIN","CHG_PCT_1D")/100,"")</f>
        <v>-2.1537763008280656E-3</v>
      </c>
      <c r="W161" s="12" cm="1">
        <f t="array" ref="W161">IFERROR(_xll.BDP($G161&amp;" ISIN","CHG_PCT_5D")/100,"")</f>
        <v>4.5126602728283059E-3</v>
      </c>
      <c r="X161" s="12" cm="1">
        <f t="array" ref="X161">_xll.BDP($G161&amp;" ISIN","CHG_PCT_1M")/100</f>
        <v>-1.8881993553663403E-2</v>
      </c>
      <c r="Y161" s="12" cm="1">
        <f t="array" ref="Y161">_xll.BDP($G161&amp;" ISIN","CHG_PCT_3M")/100</f>
        <v>4.2950114441717077E-3</v>
      </c>
      <c r="Z161" s="12" cm="1">
        <f t="array" ref="Z161">_xll.BDP($G161&amp;" ISIN","CHG_PCT_6M")/100</f>
        <v>-1.7183683933559103E-2</v>
      </c>
      <c r="AA161" s="12" cm="1">
        <f t="array" ref="AA161">_xll.BDP($G161&amp;" ISIN","CHG_PCT_YTD")/100</f>
        <v>6.1003885384127224E-3</v>
      </c>
      <c r="AB161" s="12" t="e">
        <f t="shared" si="38"/>
        <v>#VALUE!</v>
      </c>
      <c r="AC161" s="13">
        <f t="shared" ca="1" si="30"/>
        <v>-361.33333333340852</v>
      </c>
      <c r="AD161" s="4" t="str">
        <f>_xll.BDP(AI161,"DS199")</f>
        <v>Energy</v>
      </c>
      <c r="AE161" s="9">
        <f>_xll.BDP(AI161,"px_ask")</f>
        <v>102.505</v>
      </c>
      <c r="AF161" s="13">
        <f>IF(F161="USD",O161,(((_xll.BDP(F161&amp;"USD CURNCY","PX_LAST")))*O161))</f>
        <v>800000</v>
      </c>
      <c r="AG161" s="10">
        <f t="shared" si="31"/>
        <v>839408</v>
      </c>
      <c r="AH161" s="10">
        <f t="shared" si="32"/>
        <v>811560</v>
      </c>
      <c r="AI161" s="4" t="str">
        <f t="shared" si="33"/>
        <v>XS2542166744 ISIN</v>
      </c>
      <c r="AJ161" s="4" t="e" cm="1">
        <f t="array" ref="AJ161">VLOOKUP(IF(NOT(_xll.BDP($G161&amp;" CORP",#REF!)="#N/A N/A"),(_xll.BDP($G161&amp;" CORP",#REF!)),"-"), '[1]Country Codes'!$A$2:$B$253,2,0)</f>
        <v>#REF!</v>
      </c>
      <c r="AK161" s="4" t="str" cm="1">
        <f t="array" ref="AK161">IF(OR(_xll.BDP($AI161,"EX028")= "#N/A N/A", _xll.BDP($AI161,"EX028")="#N/A FIELD NOT APPLICABLE"), " ", _xll.BDP($AI161,"EX028"))</f>
        <v>FixedIncome</v>
      </c>
      <c r="AL161" s="14" t="str">
        <f>(IF(_xll.BDP($AI161&amp;" ISIN","DZ282")="Y","Single line Bonds Cocos","Single line Bonds ex Cocos"))</f>
        <v>Single line Bonds ex Cocos</v>
      </c>
      <c r="AM161" s="7">
        <f>(IF(_xll.BDP($G161&amp;" ISIN","SP153")="#n/a n/a"," ",_xll.BDP($G161&amp;" ISIN","SP153")))</f>
        <v>243.93285968766224</v>
      </c>
      <c r="AN161" s="15">
        <f t="shared" ca="1" si="34"/>
        <v>45777</v>
      </c>
      <c r="AO161" s="10">
        <f>(((_xll.BDP(AI161,"DS032"))/360)*I161)*O161</f>
        <v>9837.3333333333321</v>
      </c>
      <c r="AP161" s="10">
        <f>IF(F161="USD",AO161,(((_xll.BDP(F161&amp;"USD CURNCY","PX_LAST")))*AO161))</f>
        <v>9837.3333333333321</v>
      </c>
      <c r="AQ161" s="12">
        <f t="shared" si="39"/>
        <v>1.705913464866736</v>
      </c>
      <c r="AR161" s="10">
        <f t="shared" si="35"/>
        <v>811560</v>
      </c>
      <c r="AS161" s="9">
        <f>IF((TEXT(_xll.BDP(AI161,"MATURITY"),"DD/MM/YYYY")="#N/A Field Not Applicable"),"Perp",_xll.BDP(AI161,"DS252"))</f>
        <v>16.821355236139631</v>
      </c>
      <c r="AT161" s="14" t="str">
        <f>(IF(_xll.BDP($AI161&amp;" ISIN","DT247")="Y","Yes","No"))</f>
        <v>No</v>
      </c>
      <c r="AU161" s="14" t="str">
        <f>PROPER(IF(OR(_xll.BDP($AI161,"CPN_TYP")="#n/a N/A",_xll.BDP($AI161,"CPN_TYP")= "#N/A FIELD NOT APPLICABLE"), " ", _xll.BDP($AI161,"CPN_TYP")))</f>
        <v>Fixed</v>
      </c>
      <c r="BG161" s="14" t="str">
        <f t="shared" si="36"/>
        <v>XS2542166744</v>
      </c>
      <c r="BH161" s="18">
        <v>45587</v>
      </c>
    </row>
    <row r="162" spans="1:60" s="20" customFormat="1" ht="14.45" hidden="1" customHeight="1" x14ac:dyDescent="0.25">
      <c r="A162" s="47" t="s">
        <v>125</v>
      </c>
      <c r="B162" s="47" t="s">
        <v>157</v>
      </c>
      <c r="C162" s="47">
        <v>6582977</v>
      </c>
      <c r="D162" s="47" t="s">
        <v>407</v>
      </c>
      <c r="E162" s="4" t="str">
        <f>_xll.BDP(AI162,"ds520")</f>
        <v>Unifin Financiera SAB de CV</v>
      </c>
      <c r="F162" s="4" t="str">
        <f>_xll.BDP(AI162,"crncy")</f>
        <v>USD</v>
      </c>
      <c r="G162" s="5" t="s">
        <v>386</v>
      </c>
      <c r="H162" s="4" t="str">
        <f>IF(_xll.BDP(AI162,"RTG_MOODY")="#N/A N/A","N/A",_xll.BDP(AI162,"RTG_MOODY"))&amp;","&amp;IF(_xll.BDP(AI162,"RTG_FITCH")="#N/A N/A","N/A",_xll.BDP(AI162,"RTG_FITCH"))&amp;","&amp;IF(_xll.BDP(AI162,"RTG_SP")="#N/A N/A","N/A",_xll.BDP(AI162,"RTG_SP"))</f>
        <v>N/A,WD,NR</v>
      </c>
      <c r="I162" s="6">
        <f>_xll.BDP(AI162,"cpn")/100</f>
        <v>7.0000000000000007E-2</v>
      </c>
      <c r="J162" s="6">
        <f ca="1">_xll.BDP($G162&amp;" isin","YAS_BOND_YLD", "YAS_YLD_FLAG=15", "user_local_trade_date",AN162,"Yas_bond_px",$Q162)/100</f>
        <v>0</v>
      </c>
      <c r="K162" s="4" t="str">
        <f>_xll.BDP(AI162,"PAYMENT_RANK")</f>
        <v>Sr Unsecured</v>
      </c>
      <c r="L162" s="4" t="str">
        <f>IF((TEXT(_xll.BDP(AI162,"MATURITY"),"DD/MM/YYYY")="#N/A Field Not Applicable"),"Perp",TEXT(_xll.BDP(AI162,"MATURITY"),"DD/MM/YYYY"))</f>
        <v>15/01/2025</v>
      </c>
      <c r="M162" s="7">
        <f>(IF(_xll.BDP($AI162&amp;" ISIN","DU003")="#n/a n/a"," ",_xll.BDP($AI162&amp;" ISIN","DU003")))</f>
        <v>0</v>
      </c>
      <c r="N162" s="4" t="str">
        <f>IF(_xll.BDP(AI162,"CALLABLE")="Y",_xll.BDP(AI162,"NXT_CALL_DT")," ")</f>
        <v>#N/A Field Not Applicable</v>
      </c>
      <c r="O162" s="8">
        <v>400000</v>
      </c>
      <c r="P162" s="5">
        <v>98.2</v>
      </c>
      <c r="Q162" s="9">
        <f>_xll.BDP(AI162,"px_bid")</f>
        <v>5.5510000000000002</v>
      </c>
      <c r="R162" s="10">
        <f>IF(F162="USD",AG162,(((_xll.BDP(F162&amp;"USD CURNCY","PX_LAST")))*AG162))</f>
        <v>392800</v>
      </c>
      <c r="S162" s="10">
        <f>IF(F162="USD",AH162,(((_xll.BDP(F162&amp;"USD CURNCY","PX_LAST")))*AH162))+AP162</f>
        <v>22204</v>
      </c>
      <c r="T162" s="11">
        <f t="shared" si="28"/>
        <v>-370596</v>
      </c>
      <c r="U162" s="12">
        <f t="shared" si="29"/>
        <v>-0.9434725050916497</v>
      </c>
      <c r="V162" s="12" cm="1">
        <f t="array" ref="V162">IFERROR(_xll.BDP($G162&amp;" ISIN","CHG_PCT_1D")/100,"")</f>
        <v>-1.767950504946688E-2</v>
      </c>
      <c r="W162" s="12" cm="1">
        <f t="array" ref="W162">IFERROR(_xll.BDP($G162&amp;" ISIN","CHG_PCT_5D")/100,"")</f>
        <v>-5.3730284364265517E-2</v>
      </c>
      <c r="X162" s="12" cm="1">
        <f t="array" ref="X162">_xll.BDP($G162&amp;" ISIN","CHG_PCT_1M")/100</f>
        <v>-0.19666873830219467</v>
      </c>
      <c r="Y162" s="12" cm="1">
        <f t="array" ref="Y162">_xll.BDP($G162&amp;" ISIN","CHG_PCT_3M")/100</f>
        <v>-0.15017410375149828</v>
      </c>
      <c r="Z162" s="12" cm="1">
        <f t="array" ref="Z162">_xll.BDP($G162&amp;" ISIN","CHG_PCT_6M")/100</f>
        <v>9.3522737499029951E-2</v>
      </c>
      <c r="AA162" s="12" cm="1">
        <f t="array" ref="AA162">_xll.BDP($G162&amp;" ISIN","CHG_PCT_YTD")/100</f>
        <v>-0.14583548567363172</v>
      </c>
      <c r="AB162" s="12" t="e">
        <f t="shared" si="38"/>
        <v>#VALUE!</v>
      </c>
      <c r="AC162" s="13">
        <f t="shared" ca="1" si="30"/>
        <v>-294918.22222222219</v>
      </c>
      <c r="AD162" s="4" t="str">
        <f>_xll.BDP(AI162,"DS199")</f>
        <v>Financial</v>
      </c>
      <c r="AE162" s="9">
        <f>_xll.BDP(AI162,"px_ask")</f>
        <v>6.09</v>
      </c>
      <c r="AF162" s="13">
        <f>IF(F162="USD",O162,(((_xll.BDP(F162&amp;"USD CURNCY","PX_LAST")))*O162))</f>
        <v>400000</v>
      </c>
      <c r="AG162" s="10">
        <f t="shared" si="31"/>
        <v>392800</v>
      </c>
      <c r="AH162" s="10">
        <f t="shared" si="32"/>
        <v>22204</v>
      </c>
      <c r="AI162" s="4" t="str">
        <f t="shared" si="33"/>
        <v>USP94461AC79  ISIN</v>
      </c>
      <c r="AJ162" s="4" t="e" cm="1">
        <f t="array" ref="AJ162">VLOOKUP(IF(NOT(_xll.BDP($G162&amp;" CORP",#REF!)="#N/A N/A"),(_xll.BDP($G162&amp;" CORP",#REF!)),"-"), '[1]Country Codes'!$A$2:$B$253,2,0)</f>
        <v>#REF!</v>
      </c>
      <c r="AK162" s="4" t="str" cm="1">
        <f t="array" ref="AK162">IF(OR(_xll.BDP($AI162,"EX028")= "#N/A N/A", _xll.BDP($AI162,"EX028")="#N/A FIELD NOT APPLICABLE"), " ", _xll.BDP($AI162,"EX028"))</f>
        <v>FixedIncome</v>
      </c>
      <c r="AL162" s="14" t="str">
        <f>(IF(_xll.BDP($AI162&amp;" ISIN","DZ282")="Y","Single line Bonds Cocos","Single line Bonds ex Cocos"))</f>
        <v>Single line Bonds ex Cocos</v>
      </c>
      <c r="AM162" s="7" t="str">
        <f>(IF(_xll.BDP($G162&amp;" ISIN","SP153")="#n/a n/a"," ",_xll.BDP($G162&amp;" ISIN","SP153")))</f>
        <v xml:space="preserve"> </v>
      </c>
      <c r="AN162" s="15">
        <f t="shared" ca="1" si="34"/>
        <v>45777</v>
      </c>
      <c r="AO162" s="10">
        <f>(((_xll.BDP(AI162,"DS032"))/360)*I162)*O162</f>
        <v>0</v>
      </c>
      <c r="AP162" s="10">
        <f>IF(F162="USD",AO162,(((_xll.BDP(F162&amp;"USD CURNCY","PX_LAST")))*AO162))</f>
        <v>0</v>
      </c>
      <c r="AQ162" s="12">
        <f t="shared" si="39"/>
        <v>4.6114226375908618E-2</v>
      </c>
      <c r="AR162" s="10">
        <f t="shared" si="35"/>
        <v>22204</v>
      </c>
      <c r="AS162" s="9">
        <f>IF((TEXT(_xll.BDP(AI162,"MATURITY"),"DD/MM/YYYY")="#N/A Field Not Applicable"),"Perp",_xll.BDP(AI162,"DS252"))</f>
        <v>-0.28473648186173856</v>
      </c>
      <c r="AT162" s="14" t="str">
        <f>(IF(_xll.BDP($AI162&amp;" ISIN","DT247")="Y","Yes","No"))</f>
        <v>No</v>
      </c>
      <c r="AU162" s="14" t="str">
        <f>PROPER(IF(OR(_xll.BDP($AI162,"CPN_TYP")="#n/a N/A",_xll.BDP($AI162,"CPN_TYP")= "#N/A FIELD NOT APPLICABLE"), " ", _xll.BDP($AI162,"CPN_TYP")))</f>
        <v>Defaulted</v>
      </c>
      <c r="BG162" s="14" t="str">
        <f t="shared" si="36"/>
        <v xml:space="preserve">USP94461AC79 </v>
      </c>
      <c r="BH162" s="18">
        <v>44804</v>
      </c>
    </row>
    <row r="163" spans="1:60" s="20" customFormat="1" ht="14.45" hidden="1" customHeight="1" x14ac:dyDescent="0.25">
      <c r="A163" s="47" t="s">
        <v>125</v>
      </c>
      <c r="B163" s="47" t="s">
        <v>157</v>
      </c>
      <c r="C163" s="47">
        <v>6582977</v>
      </c>
      <c r="D163" s="47" t="s">
        <v>407</v>
      </c>
      <c r="E163" s="4" t="str">
        <f>_xll.BDP(AI163,"ds520")</f>
        <v>Societe Generale SA</v>
      </c>
      <c r="F163" s="4" t="str">
        <f>_xll.BDP(AI163,"crncy")</f>
        <v>USD</v>
      </c>
      <c r="G163" s="5" t="s">
        <v>196</v>
      </c>
      <c r="H163" s="4" t="str">
        <f>IF(_xll.BDP(AI163,"RTG_MOODY")="#N/A N/A","N/A",_xll.BDP(AI163,"RTG_MOODY"))&amp;","&amp;IF(_xll.BDP(AI163,"RTG_FITCH")="#N/A N/A","N/A",_xll.BDP(AI163,"RTG_FITCH"))&amp;","&amp;IF(_xll.BDP(AI163,"RTG_SP")="#N/A N/A","N/A",_xll.BDP(AI163,"RTG_SP"))</f>
        <v>Ba2,N/A,BB</v>
      </c>
      <c r="I163" s="6">
        <f>_xll.BDP(AI163,"cpn")/100</f>
        <v>6.7500000000000004E-2</v>
      </c>
      <c r="J163" s="6">
        <f ca="1">_xll.BDP($G163&amp;" isin","YAS_BOND_YLD", "YAS_YLD_FLAG=15", "user_local_trade_date",AN163,"Yas_bond_px",$Q163)/100</f>
        <v>7.9990810000000009E-2</v>
      </c>
      <c r="K163" s="4" t="str">
        <f>_xll.BDP(AI163,"PAYMENT_RANK")</f>
        <v>Jr Subordinated</v>
      </c>
      <c r="L163" s="4" t="str">
        <f>IF((TEXT(_xll.BDP(AI163,"MATURITY"),"DD/MM/YYYY")="#N/A Field Not Applicable"),"Perp",TEXT(_xll.BDP(AI163,"MATURITY"),"DD/MM/YYYY"))</f>
        <v>Perp</v>
      </c>
      <c r="M163" s="7">
        <f>(IF(_xll.BDP($AI163&amp;" ISIN","DU003")="#n/a n/a"," ",_xll.BDP($AI163&amp;" ISIN","DU003")))</f>
        <v>2.6928464083322603</v>
      </c>
      <c r="N163" s="4" t="str">
        <f>IF(_xll.BDP(AI163,"CALLABLE")="Y",_xll.BDP(AI163,"NXT_CALL_DT")," ")</f>
        <v>06/04/2028</v>
      </c>
      <c r="O163" s="8">
        <v>500000</v>
      </c>
      <c r="P163" s="5">
        <v>96.138000000000005</v>
      </c>
      <c r="Q163" s="9">
        <f>_xll.BDP(AI163,"px_bid")</f>
        <v>95.85</v>
      </c>
      <c r="R163" s="10">
        <f>IF(F163="USD",AG163,(((_xll.BDP(F163&amp;"USD CURNCY","PX_LAST")))*AG163))</f>
        <v>480690</v>
      </c>
      <c r="S163" s="10">
        <f>IF(F163="USD",AH163,(((_xll.BDP(F163&amp;"USD CURNCY","PX_LAST")))*AH163))+AP163</f>
        <v>481500</v>
      </c>
      <c r="T163" s="11">
        <f t="shared" si="28"/>
        <v>-1440.0000000000546</v>
      </c>
      <c r="U163" s="12">
        <f t="shared" si="29"/>
        <v>-2.9956936903202782E-3</v>
      </c>
      <c r="V163" s="12" cm="1">
        <f t="array" ref="V163">IFERROR(_xll.BDP($G163&amp;" ISIN","CHG_PCT_1D")/100,"")</f>
        <v>0</v>
      </c>
      <c r="W163" s="12" t="str" cm="1">
        <f t="array" ref="W163">IFERROR(_xll.BDP($G163&amp;" ISIN","CHG_PCT_5D")/100,"")</f>
        <v/>
      </c>
      <c r="X163" s="12" t="e" cm="1">
        <f t="array" ref="X163">_xll.BDP($G163&amp;" ISIN","CHG_PCT_1M")/100</f>
        <v>#VALUE!</v>
      </c>
      <c r="Y163" s="12" t="e" cm="1">
        <f t="array" ref="Y163">_xll.BDP($G163&amp;" ISIN","CHG_PCT_3M")/100</f>
        <v>#VALUE!</v>
      </c>
      <c r="Z163" s="12" t="e" cm="1">
        <f t="array" ref="Z163">_xll.BDP($G163&amp;" ISIN","CHG_PCT_6M")/100</f>
        <v>#VALUE!</v>
      </c>
      <c r="AA163" s="12" cm="1">
        <f t="array" ref="AA163">_xll.BDP($G163&amp;" ISIN","CHG_PCT_YTD")/100</f>
        <v>3.1199569661108029E-2</v>
      </c>
      <c r="AB163" s="12" t="e">
        <f t="shared" si="38"/>
        <v>#VALUE!</v>
      </c>
      <c r="AC163" s="13">
        <f t="shared" ca="1" si="30"/>
        <v>74872.499999999942</v>
      </c>
      <c r="AD163" s="4" t="str">
        <f>_xll.BDP(AI163,"DS199")</f>
        <v>Financial</v>
      </c>
      <c r="AE163" s="9">
        <f>_xll.BDP(AI163,"px_ask")</f>
        <v>95.85</v>
      </c>
      <c r="AF163" s="13">
        <f>IF(F163="USD",O163,(((_xll.BDP(F163&amp;"USD CURNCY","PX_LAST")))*O163))</f>
        <v>500000</v>
      </c>
      <c r="AG163" s="10">
        <f t="shared" si="31"/>
        <v>480690</v>
      </c>
      <c r="AH163" s="10">
        <f t="shared" si="32"/>
        <v>479250</v>
      </c>
      <c r="AI163" s="4" t="str">
        <f t="shared" si="33"/>
        <v>USF8586CBQ45 ISIN</v>
      </c>
      <c r="AJ163" s="4" t="e" cm="1">
        <f t="array" ref="AJ163">VLOOKUP(IF(NOT(_xll.BDP($G163&amp;" CORP",#REF!)="#N/A N/A"),(_xll.BDP($G163&amp;" CORP",#REF!)),"-"), '[1]Country Codes'!$A$2:$B$253,2,0)</f>
        <v>#REF!</v>
      </c>
      <c r="AK163" s="4" t="str" cm="1">
        <f t="array" ref="AK163">IF(OR(_xll.BDP($AI163,"EX028")= "#N/A N/A", _xll.BDP($AI163,"EX028")="#N/A FIELD NOT APPLICABLE"), " ", _xll.BDP($AI163,"EX028"))</f>
        <v>FixedIncome</v>
      </c>
      <c r="AL163" s="14" t="str">
        <f>(IF(_xll.BDP($AI163&amp;" ISIN","DZ282")="Y","Single line Bonds Cocos","Single line Bonds ex Cocos"))</f>
        <v>Single line Bonds Cocos</v>
      </c>
      <c r="AM163" s="7">
        <f>(IF(_xll.BDP($G163&amp;" ISIN","SP153")="#n/a n/a"," ",_xll.BDP($G163&amp;" ISIN","SP153")))</f>
        <v>495.02783430602398</v>
      </c>
      <c r="AN163" s="15">
        <f t="shared" ca="1" si="34"/>
        <v>45777</v>
      </c>
      <c r="AO163" s="10">
        <f>(((_xll.BDP(AI163,"DS032"))/360)*I163)*O163</f>
        <v>2250.0000000000005</v>
      </c>
      <c r="AP163" s="10">
        <f>IF(F163="USD",AO163,(((_xll.BDP(F163&amp;"USD CURNCY","PX_LAST")))*AO163))</f>
        <v>2250.0000000000005</v>
      </c>
      <c r="AQ163" s="12">
        <f t="shared" si="39"/>
        <v>1</v>
      </c>
      <c r="AR163" s="10">
        <f t="shared" si="35"/>
        <v>479250</v>
      </c>
      <c r="AS163" s="9" t="str">
        <f>IF((TEXT(_xll.BDP(AI163,"MATURITY"),"DD/MM/YYYY")="#N/A Field Not Applicable"),"Perp",_xll.BDP(AI163,"DS252"))</f>
        <v>Perp</v>
      </c>
      <c r="AT163" s="14" t="str">
        <f>(IF(_xll.BDP($AI163&amp;" ISIN","DT247")="Y","Yes","No"))</f>
        <v>Yes</v>
      </c>
      <c r="AU163" s="14" t="str">
        <f>PROPER(IF(OR(_xll.BDP($AI163,"CPN_TYP")="#n/a N/A",_xll.BDP($AI163,"CPN_TYP")= "#N/A FIELD NOT APPLICABLE"), " ", _xll.BDP($AI163,"CPN_TYP")))</f>
        <v>Variable</v>
      </c>
      <c r="BG163" s="14" t="str">
        <f t="shared" si="36"/>
        <v>USF8586CBQ45</v>
      </c>
      <c r="BH163" s="18">
        <v>44963</v>
      </c>
    </row>
    <row r="164" spans="1:60" s="20" customFormat="1" ht="14.45" hidden="1" customHeight="1" x14ac:dyDescent="0.25">
      <c r="A164" s="47" t="s">
        <v>125</v>
      </c>
      <c r="B164" s="47" t="s">
        <v>157</v>
      </c>
      <c r="C164" s="47">
        <v>6582977</v>
      </c>
      <c r="D164" s="47" t="s">
        <v>407</v>
      </c>
      <c r="E164" s="4" t="str">
        <f>_xll.BDP(AI164,"ds520")</f>
        <v>Barclays PLC</v>
      </c>
      <c r="F164" s="4" t="str">
        <f>_xll.BDP(AI164,"crncy")</f>
        <v>USD</v>
      </c>
      <c r="G164" s="5" t="s">
        <v>387</v>
      </c>
      <c r="H164" s="4" t="str">
        <f>IF(_xll.BDP(AI164,"RTG_MOODY")="#N/A N/A","N/A",_xll.BDP(AI164,"RTG_MOODY"))&amp;","&amp;IF(_xll.BDP(AI164,"RTG_FITCH")="#N/A N/A","N/A",_xll.BDP(AI164,"RTG_FITCH"))&amp;","&amp;IF(_xll.BDP(AI164,"RTG_SP")="#N/A N/A","N/A",_xll.BDP(AI164,"RTG_SP"))</f>
        <v>Ba1,BBB-,BB-</v>
      </c>
      <c r="I164" s="6">
        <f>_xll.BDP(AI164,"cpn")/100</f>
        <v>0.08</v>
      </c>
      <c r="J164" s="6">
        <f ca="1">_xll.BDP($G164&amp;" isin","YAS_BOND_YLD", "YAS_YLD_FLAG=15", "user_local_trade_date",AN164,"Yas_bond_px",$Q164)/100</f>
        <v>7.2582549999999996E-2</v>
      </c>
      <c r="K164" s="4" t="str">
        <f>_xll.BDP(AI164,"PAYMENT_RANK")</f>
        <v>Jr Subordinated</v>
      </c>
      <c r="L164" s="4" t="str">
        <f>IF((TEXT(_xll.BDP(AI164,"MATURITY"),"DD/MM/YYYY")="#N/A Field Not Applicable"),"Perp",TEXT(_xll.BDP(AI164,"MATURITY"),"DD/MM/YYYY"))</f>
        <v>Perp</v>
      </c>
      <c r="M164" s="7">
        <f>(IF(_xll.BDP($AI164&amp;" ISIN","DU003")="#n/a n/a"," ",_xll.BDP($AI164&amp;" ISIN","DU003")))</f>
        <v>3.7091007622462615</v>
      </c>
      <c r="N164" s="4" t="str">
        <f>IF(_xll.BDP(AI164,"CALLABLE")="Y",_xll.BDP(AI164,"NXT_CALL_DT")," ")</f>
        <v>15/03/2029</v>
      </c>
      <c r="O164" s="8">
        <v>500000</v>
      </c>
      <c r="P164" s="5">
        <v>103.065</v>
      </c>
      <c r="Q164" s="9">
        <f>_xll.BDP(AI164,"px_bid")</f>
        <v>102.7</v>
      </c>
      <c r="R164" s="10">
        <f>IF(F164="USD",AG164,(((_xll.BDP(F164&amp;"USD CURNCY","PX_LAST")))*AG164))</f>
        <v>515325</v>
      </c>
      <c r="S164" s="10">
        <f>IF(F164="USD",AH164,(((_xll.BDP(F164&amp;"USD CURNCY","PX_LAST")))*AH164))+AP164</f>
        <v>518500</v>
      </c>
      <c r="T164" s="11">
        <f t="shared" si="28"/>
        <v>-1824.9999999999745</v>
      </c>
      <c r="U164" s="12">
        <f t="shared" si="29"/>
        <v>-3.5414544219666707E-3</v>
      </c>
      <c r="V164" s="12" cm="1">
        <f t="array" ref="V164">IFERROR(_xll.BDP($G164&amp;" ISIN","CHG_PCT_1D")/100,"")</f>
        <v>0</v>
      </c>
      <c r="W164" s="12" cm="1">
        <f t="array" ref="W164">IFERROR(_xll.BDP($G164&amp;" ISIN","CHG_PCT_5D")/100,"")</f>
        <v>1.2675702192487258E-2</v>
      </c>
      <c r="X164" s="12" cm="1">
        <f t="array" ref="X164">_xll.BDP($G164&amp;" ISIN","CHG_PCT_1M")/100</f>
        <v>-5.4328352427343608E-3</v>
      </c>
      <c r="Y164" s="12" t="e" cm="1">
        <f t="array" ref="Y164">_xll.BDP($G164&amp;" ISIN","CHG_PCT_3M")/100</f>
        <v>#VALUE!</v>
      </c>
      <c r="Z164" s="12" t="e" cm="1">
        <f t="array" ref="Z164">_xll.BDP($G164&amp;" ISIN","CHG_PCT_6M")/100</f>
        <v>#VALUE!</v>
      </c>
      <c r="AA164" s="12" cm="1">
        <f t="array" ref="AA164">_xll.BDP($G164&amp;" ISIN","CHG_PCT_YTD")/100</f>
        <v>-1.1159360286542252E-2</v>
      </c>
      <c r="AB164" s="12" t="e">
        <f t="shared" si="38"/>
        <v>#VALUE!</v>
      </c>
      <c r="AC164" s="13">
        <f t="shared" ca="1" si="30"/>
        <v>88619.444444444467</v>
      </c>
      <c r="AD164" s="4" t="str">
        <f>_xll.BDP(AI164,"DS199")</f>
        <v>Financial</v>
      </c>
      <c r="AE164" s="9">
        <f>_xll.BDP(AI164,"px_ask")</f>
        <v>102.7</v>
      </c>
      <c r="AF164" s="13">
        <f>IF(F164="USD",O164,(((_xll.BDP(F164&amp;"USD CURNCY","PX_LAST")))*O164))</f>
        <v>500000</v>
      </c>
      <c r="AG164" s="10">
        <f t="shared" si="31"/>
        <v>515325</v>
      </c>
      <c r="AH164" s="10">
        <f t="shared" si="32"/>
        <v>513500</v>
      </c>
      <c r="AI164" s="4" t="str">
        <f t="shared" si="33"/>
        <v>US06738EBX22 ISIN</v>
      </c>
      <c r="AJ164" s="4" t="e" cm="1">
        <f t="array" ref="AJ164">VLOOKUP(IF(NOT(_xll.BDP($G164&amp;" CORP",#REF!)="#N/A N/A"),(_xll.BDP($G164&amp;" CORP",#REF!)),"-"), '[1]Country Codes'!$A$2:$B$253,2,0)</f>
        <v>#REF!</v>
      </c>
      <c r="AK164" s="4" t="str" cm="1">
        <f t="array" ref="AK164">IF(OR(_xll.BDP($AI164,"EX028")= "#N/A N/A", _xll.BDP($AI164,"EX028")="#N/A FIELD NOT APPLICABLE"), " ", _xll.BDP($AI164,"EX028"))</f>
        <v>FixedIncome</v>
      </c>
      <c r="AL164" s="14" t="str">
        <f>(IF(_xll.BDP($AI164&amp;" ISIN","DZ282")="Y","Single line Bonds Cocos","Single line Bonds ex Cocos"))</f>
        <v>Single line Bonds Cocos</v>
      </c>
      <c r="AM164" s="7">
        <f>(IF(_xll.BDP($G164&amp;" ISIN","SP153")="#n/a n/a"," ",_xll.BDP($G164&amp;" ISIN","SP153")))</f>
        <v>383.95141322292119</v>
      </c>
      <c r="AN164" s="15">
        <f t="shared" ca="1" si="34"/>
        <v>45777</v>
      </c>
      <c r="AO164" s="10">
        <f>(((_xll.BDP(AI164,"DS032"))/360)*I164)*O164</f>
        <v>5000</v>
      </c>
      <c r="AP164" s="10">
        <f>IF(F164="USD",AO164,(((_xll.BDP(F164&amp;"USD CURNCY","PX_LAST")))*AO164))</f>
        <v>5000</v>
      </c>
      <c r="AQ164" s="12">
        <f t="shared" ref="AQ164:AQ176" si="40">S164/$S$161</f>
        <v>0.63124139677427726</v>
      </c>
      <c r="AR164" s="10">
        <f t="shared" si="35"/>
        <v>513500</v>
      </c>
      <c r="AS164" s="9" t="str">
        <f>IF((TEXT(_xll.BDP(AI164,"MATURITY"),"DD/MM/YYYY")="#N/A Field Not Applicable"),"Perp",_xll.BDP(AI164,"DS252"))</f>
        <v>Perp</v>
      </c>
      <c r="AT164" s="14" t="str">
        <f>(IF(_xll.BDP($AI164&amp;" ISIN","DT247")="Y","Yes","No"))</f>
        <v>Yes</v>
      </c>
      <c r="AU164" s="14" t="str">
        <f>PROPER(IF(OR(_xll.BDP($AI164,"CPN_TYP")="#n/a N/A",_xll.BDP($AI164,"CPN_TYP")= "#N/A FIELD NOT APPLICABLE"), " ", _xll.BDP($AI164,"CPN_TYP")))</f>
        <v>Variable</v>
      </c>
      <c r="BG164" s="14" t="str">
        <f t="shared" si="36"/>
        <v>US06738EBX22</v>
      </c>
      <c r="BH164" s="18">
        <v>44963</v>
      </c>
    </row>
    <row r="165" spans="1:60" s="20" customFormat="1" ht="14.45" hidden="1" customHeight="1" x14ac:dyDescent="0.25">
      <c r="A165" s="47" t="s">
        <v>125</v>
      </c>
      <c r="B165" s="47" t="s">
        <v>157</v>
      </c>
      <c r="C165" s="47">
        <v>6582977</v>
      </c>
      <c r="D165" s="47" t="s">
        <v>407</v>
      </c>
      <c r="E165" s="4" t="str">
        <f>_xll.BDP(AI165,"ds520")</f>
        <v>Credit Agricole SA</v>
      </c>
      <c r="F165" s="4" t="str">
        <f>_xll.BDP(AI165,"crncy")</f>
        <v>USD</v>
      </c>
      <c r="G165" s="5" t="s">
        <v>388</v>
      </c>
      <c r="H165" s="4" t="str">
        <f>IF(_xll.BDP(AI165,"RTG_MOODY")="#N/A N/A","N/A",_xll.BDP(AI165,"RTG_MOODY"))&amp;","&amp;IF(_xll.BDP(AI165,"RTG_FITCH")="#N/A N/A","N/A",_xll.BDP(AI165,"RTG_FITCH"))&amp;","&amp;IF(_xll.BDP(AI165,"RTG_SP")="#N/A N/A","N/A",_xll.BDP(AI165,"RTG_SP"))</f>
        <v>N/A,BBB,BBB-</v>
      </c>
      <c r="I165" s="6">
        <f>_xll.BDP(AI165,"cpn")/100</f>
        <v>4.7500000000000001E-2</v>
      </c>
      <c r="J165" s="6">
        <f ca="1">_xll.BDP($G165&amp;" isin","YAS_BOND_YLD", "YAS_YLD_FLAG=15", "user_local_trade_date",AN165,"Yas_bond_px",$Q165)/100</f>
        <v>7.2809449999999998E-2</v>
      </c>
      <c r="K165" s="4" t="str">
        <f>_xll.BDP(AI165,"PAYMENT_RANK")</f>
        <v>Jr Subordinated</v>
      </c>
      <c r="L165" s="4" t="str">
        <f>IF((TEXT(_xll.BDP(AI165,"MATURITY"),"DD/MM/YYYY")="#N/A Field Not Applicable"),"Perp",TEXT(_xll.BDP(AI165,"MATURITY"),"DD/MM/YYYY"))</f>
        <v>Perp</v>
      </c>
      <c r="M165" s="7">
        <f>(IF(_xll.BDP($AI165&amp;" ISIN","DU003")="#n/a n/a"," ",_xll.BDP($AI165&amp;" ISIN","DU003")))</f>
        <v>3.5417157842203801</v>
      </c>
      <c r="N165" s="4" t="str">
        <f>IF(_xll.BDP(AI165,"CALLABLE")="Y",_xll.BDP(AI165,"NXT_CALL_DT")," ")</f>
        <v>23/03/2029</v>
      </c>
      <c r="O165" s="8">
        <v>305000</v>
      </c>
      <c r="P165" s="5">
        <v>100.2</v>
      </c>
      <c r="Q165" s="9">
        <f>_xll.BDP(AI165,"px_bid")</f>
        <v>90.51</v>
      </c>
      <c r="R165" s="10">
        <f>IF(F165="USD",AG165,(((_xll.BDP(F165&amp;"USD CURNCY","PX_LAST")))*AG165))</f>
        <v>305610</v>
      </c>
      <c r="S165" s="10">
        <f>IF(F165="USD",AH165,(((_xll.BDP(F165&amp;"USD CURNCY","PX_LAST")))*AH165))+AP165</f>
        <v>277544.49305555556</v>
      </c>
      <c r="T165" s="11">
        <f t="shared" si="28"/>
        <v>-29554.499999999993</v>
      </c>
      <c r="U165" s="12">
        <f t="shared" si="29"/>
        <v>-9.6706586826347279E-2</v>
      </c>
      <c r="V165" s="12" cm="1">
        <f t="array" ref="V165">IFERROR(_xll.BDP($G165&amp;" ISIN","CHG_PCT_1D")/100,"")</f>
        <v>0</v>
      </c>
      <c r="W165" s="12" cm="1">
        <f t="array" ref="W165">IFERROR(_xll.BDP($G165&amp;" ISIN","CHG_PCT_5D")/100,"")</f>
        <v>1.2699300699300758E-2</v>
      </c>
      <c r="X165" s="12" t="e" cm="1">
        <f t="array" ref="X165">_xll.BDP($G165&amp;" ISIN","CHG_PCT_1M")/100</f>
        <v>#VALUE!</v>
      </c>
      <c r="Y165" s="12" t="e" cm="1">
        <f t="array" ref="Y165">_xll.BDP($G165&amp;" ISIN","CHG_PCT_3M")/100</f>
        <v>#VALUE!</v>
      </c>
      <c r="Z165" s="12" t="e" cm="1">
        <f t="array" ref="Z165">_xll.BDP($G165&amp;" ISIN","CHG_PCT_6M")/100</f>
        <v>#VALUE!</v>
      </c>
      <c r="AA165" s="12" cm="1">
        <f t="array" ref="AA165">_xll.BDP($G165&amp;" ISIN","CHG_PCT_YTD")/100</f>
        <v>8.8164156979013489E-3</v>
      </c>
      <c r="AB165" s="12" t="e">
        <f t="shared" si="38"/>
        <v>#VALUE!</v>
      </c>
      <c r="AC165" s="13">
        <f t="shared" ca="1" si="30"/>
        <v>9601.993055555562</v>
      </c>
      <c r="AD165" s="4" t="str">
        <f>_xll.BDP(AI165,"DS199")</f>
        <v>Financial</v>
      </c>
      <c r="AE165" s="9">
        <f>_xll.BDP(AI165,"px_ask")</f>
        <v>90.51</v>
      </c>
      <c r="AF165" s="13">
        <f>IF(F165="USD",O165,(((_xll.BDP(F165&amp;"USD CURNCY","PX_LAST")))*O165))</f>
        <v>305000</v>
      </c>
      <c r="AG165" s="10">
        <f t="shared" si="31"/>
        <v>305610</v>
      </c>
      <c r="AH165" s="10">
        <f t="shared" si="32"/>
        <v>276055.5</v>
      </c>
      <c r="AI165" s="4" t="str">
        <f t="shared" si="33"/>
        <v>USF2R125CJ25 ISIN</v>
      </c>
      <c r="AJ165" s="4" t="e" cm="1">
        <f t="array" ref="AJ165">VLOOKUP(IF(NOT(_xll.BDP($G165&amp;" CORP",#REF!)="#N/A N/A"),(_xll.BDP($G165&amp;" CORP",#REF!)),"-"), '[1]Country Codes'!$A$2:$B$253,2,0)</f>
        <v>#REF!</v>
      </c>
      <c r="AK165" s="4" t="str" cm="1">
        <f t="array" ref="AK165">IF(OR(_xll.BDP($AI165,"EX028")= "#N/A N/A", _xll.BDP($AI165,"EX028")="#N/A FIELD NOT APPLICABLE"), " ", _xll.BDP($AI165,"EX028"))</f>
        <v>FixedIncome</v>
      </c>
      <c r="AL165" s="14" t="str">
        <f>(IF(_xll.BDP($AI165&amp;" ISIN","DZ282")="Y","Single line Bonds Cocos","Single line Bonds ex Cocos"))</f>
        <v>Single line Bonds Cocos</v>
      </c>
      <c r="AM165" s="7">
        <f>(IF(_xll.BDP($G165&amp;" ISIN","SP153")="#n/a n/a"," ",_xll.BDP($G165&amp;" ISIN","SP153")))</f>
        <v>417.27196326929055</v>
      </c>
      <c r="AN165" s="15">
        <f t="shared" ca="1" si="34"/>
        <v>45777</v>
      </c>
      <c r="AO165" s="10">
        <f>(((_xll.BDP(AI165,"DS032"))/360)*I165)*O165</f>
        <v>1488.9930555555554</v>
      </c>
      <c r="AP165" s="10">
        <f>IF(F165="USD",AO165,(((_xll.BDP(F165&amp;"USD CURNCY","PX_LAST")))*AO165))</f>
        <v>1488.9930555555554</v>
      </c>
      <c r="AQ165" s="12">
        <f t="shared" si="40"/>
        <v>0.33789310214734347</v>
      </c>
      <c r="AR165" s="10">
        <f t="shared" si="35"/>
        <v>276055.5</v>
      </c>
      <c r="AS165" s="9" t="str">
        <f>IF((TEXT(_xll.BDP(AI165,"MATURITY"),"DD/MM/YYYY")="#N/A Field Not Applicable"),"Perp",_xll.BDP(AI165,"DS252"))</f>
        <v>Perp</v>
      </c>
      <c r="AT165" s="14" t="str">
        <f>(IF(_xll.BDP($AI165&amp;" ISIN","DT247")="Y","Yes","No"))</f>
        <v>Yes</v>
      </c>
      <c r="AU165" s="14" t="str">
        <f>PROPER(IF(OR(_xll.BDP($AI165,"CPN_TYP")="#n/a N/A",_xll.BDP($AI165,"CPN_TYP")= "#N/A FIELD NOT APPLICABLE"), " ", _xll.BDP($AI165,"CPN_TYP")))</f>
        <v>Variable</v>
      </c>
      <c r="BG165" s="14" t="str">
        <f t="shared" si="36"/>
        <v>USF2R125CJ25</v>
      </c>
      <c r="BH165" s="18">
        <v>44804</v>
      </c>
    </row>
    <row r="166" spans="1:60" s="20" customFormat="1" ht="14.45" hidden="1" customHeight="1" x14ac:dyDescent="0.25">
      <c r="A166" s="47" t="s">
        <v>125</v>
      </c>
      <c r="B166" s="47" t="s">
        <v>157</v>
      </c>
      <c r="C166" s="47">
        <v>6582977</v>
      </c>
      <c r="D166" s="47" t="s">
        <v>407</v>
      </c>
      <c r="E166" s="4" t="str">
        <f>_xll.BDP(AI166,"ds520")</f>
        <v>Absa Group Ltd</v>
      </c>
      <c r="F166" s="4" t="str">
        <f>_xll.BDP(AI166,"crncy")</f>
        <v>USD</v>
      </c>
      <c r="G166" s="5" t="s">
        <v>853</v>
      </c>
      <c r="H166" s="4" t="str">
        <f>IF(_xll.BDP(AI166,"RTG_MOODY")="#N/A N/A","N/A",_xll.BDP(AI166,"RTG_MOODY"))&amp;","&amp;IF(_xll.BDP(AI166,"RTG_FITCH")="#N/A N/A","N/A",_xll.BDP(AI166,"RTG_FITCH"))&amp;","&amp;IF(_xll.BDP(AI166,"RTG_SP")="#N/A N/A","N/A",_xll.BDP(AI166,"RTG_SP"))</f>
        <v>B2,N/A,N/A</v>
      </c>
      <c r="I166" s="6">
        <f>_xll.BDP(AI166,"cpn")/100</f>
        <v>6.3750000000000001E-2</v>
      </c>
      <c r="J166" s="6">
        <f ca="1">_xll.BDP($G166&amp;" isin","YAS_BOND_YLD", "YAS_YLD_FLAG=15", "user_local_trade_date",AN166,"Yas_bond_px",$Q166)/100</f>
        <v>7.071239E-2</v>
      </c>
      <c r="K166" s="4" t="str">
        <f>_xll.BDP(AI166,"PAYMENT_RANK")</f>
        <v>Jr Subordinated</v>
      </c>
      <c r="L166" s="4" t="str">
        <f>IF((TEXT(_xll.BDP(AI166,"MATURITY"),"DD/MM/YYYY")="#N/A Field Not Applicable"),"Perp",TEXT(_xll.BDP(AI166,"MATURITY"),"DD/MM/YYYY"))</f>
        <v>Perp</v>
      </c>
      <c r="M166" s="7">
        <f>(IF(_xll.BDP($AI166&amp;" ISIN","DU003")="#n/a n/a"," ",_xll.BDP($AI166&amp;" ISIN","DU003")))</f>
        <v>1.0261912375401061</v>
      </c>
      <c r="N166" s="4" t="str">
        <f>IF(_xll.BDP(AI166,"CALLABLE")="Y",_xll.BDP(AI166,"NXT_CALL_DT")," ")</f>
        <v>27/05/2026</v>
      </c>
      <c r="O166" s="8">
        <v>500000</v>
      </c>
      <c r="P166" s="5">
        <v>101.95</v>
      </c>
      <c r="Q166" s="9">
        <f>_xll.BDP(AI166,"px_bid")</f>
        <v>98.975999999999999</v>
      </c>
      <c r="R166" s="10">
        <f>IF(F166="USD",AG166,(((_xll.BDP(F166&amp;"USD CURNCY","PX_LAST")))*AG166))</f>
        <v>509750</v>
      </c>
      <c r="S166" s="10">
        <f>IF(F166="USD",AH166,(((_xll.BDP(F166&amp;"USD CURNCY","PX_LAST")))*AH166))+AP166</f>
        <v>508515.41666666669</v>
      </c>
      <c r="T166" s="11">
        <f t="shared" si="28"/>
        <v>-14870.000000000018</v>
      </c>
      <c r="U166" s="12">
        <f t="shared" si="29"/>
        <v>-2.917116233447772E-2</v>
      </c>
      <c r="V166" s="12" cm="1">
        <f t="array" ref="V166">IFERROR(_xll.BDP($G166&amp;" ISIN","CHG_PCT_1D")/100,"")</f>
        <v>-3.7174347690675411E-4</v>
      </c>
      <c r="W166" s="12" cm="1">
        <f t="array" ref="W166">IFERROR(_xll.BDP($G166&amp;" ISIN","CHG_PCT_5D")/100,"")</f>
        <v>3.1861904857932457E-3</v>
      </c>
      <c r="X166" s="12" cm="1">
        <f t="array" ref="X166">_xll.BDP($G166&amp;" ISIN","CHG_PCT_1M")/100</f>
        <v>1.5502315280853268E-3</v>
      </c>
      <c r="Y166" s="12" cm="1">
        <f t="array" ref="Y166">_xll.BDP($G166&amp;" ISIN","CHG_PCT_3M")/100</f>
        <v>2.3271511036337257E-3</v>
      </c>
      <c r="Z166" s="12" cm="1">
        <f t="array" ref="Z166">_xll.BDP($G166&amp;" ISIN","CHG_PCT_6M")/100</f>
        <v>1.8904637063739183E-2</v>
      </c>
      <c r="AA166" s="12" cm="1">
        <f t="array" ref="AA166">_xll.BDP($G166&amp;" ISIN","CHG_PCT_YTD")/100</f>
        <v>1.071729700626791E-2</v>
      </c>
      <c r="AB166" s="12" t="e">
        <f t="shared" si="38"/>
        <v>#VALUE!</v>
      </c>
      <c r="AC166" s="13">
        <f t="shared" ca="1" si="30"/>
        <v>76859.166666666657</v>
      </c>
      <c r="AD166" s="4" t="str">
        <f>_xll.BDP(AI166,"DS199")</f>
        <v>Financial</v>
      </c>
      <c r="AE166" s="9">
        <f>_xll.BDP(AI166,"px_ask")</f>
        <v>100.01300000000001</v>
      </c>
      <c r="AF166" s="13">
        <f>IF(F166="USD",O166,(((_xll.BDP(F166&amp;"USD CURNCY","PX_LAST")))*O166))</f>
        <v>500000</v>
      </c>
      <c r="AG166" s="10">
        <f t="shared" si="31"/>
        <v>509750</v>
      </c>
      <c r="AH166" s="10">
        <f t="shared" si="32"/>
        <v>494880</v>
      </c>
      <c r="AI166" s="4" t="str">
        <f t="shared" si="33"/>
        <v>XS2339102878 ISIN</v>
      </c>
      <c r="AJ166" s="4" t="e" cm="1">
        <f t="array" ref="AJ166">VLOOKUP(IF(NOT(_xll.BDP($G166&amp;" CORP",#REF!)="#N/A N/A"),(_xll.BDP($G166&amp;" CORP",#REF!)),"-"), '[1]Country Codes'!$A$2:$B$253,2,0)</f>
        <v>#REF!</v>
      </c>
      <c r="AK166" s="4" t="str" cm="1">
        <f t="array" ref="AK166">IF(OR(_xll.BDP($AI166,"EX028")= "#N/A N/A", _xll.BDP($AI166,"EX028")="#N/A FIELD NOT APPLICABLE"), " ", _xll.BDP($AI166,"EX028"))</f>
        <v>FixedIncome</v>
      </c>
      <c r="AL166" s="14" t="str">
        <f>(IF(_xll.BDP($AI166&amp;" ISIN","DZ282")="Y","Single line Bonds Cocos","Single line Bonds ex Cocos"))</f>
        <v>Single line Bonds Cocos</v>
      </c>
      <c r="AM166" s="7">
        <f>(IF(_xll.BDP($G166&amp;" ISIN","SP153")="#n/a n/a"," ",_xll.BDP($G166&amp;" ISIN","SP153")))</f>
        <v>307.74345132654673</v>
      </c>
      <c r="AN166" s="15">
        <f t="shared" ca="1" si="34"/>
        <v>45777</v>
      </c>
      <c r="AO166" s="10">
        <f>(((_xll.BDP(AI166,"DS032"))/360)*I166)*O166</f>
        <v>13635.416666666666</v>
      </c>
      <c r="AP166" s="10">
        <f>IF(F166="USD",AO166,(((_xll.BDP(F166&amp;"USD CURNCY","PX_LAST")))*AO166))</f>
        <v>13635.416666666666</v>
      </c>
      <c r="AQ166" s="12">
        <f t="shared" si="40"/>
        <v>0.61908578958133131</v>
      </c>
      <c r="AR166" s="10">
        <f t="shared" si="35"/>
        <v>494880</v>
      </c>
      <c r="AS166" s="9" t="str">
        <f>IF((TEXT(_xll.BDP(AI166,"MATURITY"),"DD/MM/YYYY")="#N/A Field Not Applicable"),"Perp",_xll.BDP(AI166,"DS252"))</f>
        <v>Perp</v>
      </c>
      <c r="AT166" s="14" t="str">
        <f>(IF(_xll.BDP($AI166&amp;" ISIN","DT247")="Y","Yes","No"))</f>
        <v>Yes</v>
      </c>
      <c r="AU166" s="14" t="str">
        <f>PROPER(IF(OR(_xll.BDP($AI166,"CPN_TYP")="#n/a N/A",_xll.BDP($AI166,"CPN_TYP")= "#N/A FIELD NOT APPLICABLE"), " ", _xll.BDP($AI166,"CPN_TYP")))</f>
        <v>Variable</v>
      </c>
      <c r="BG166" s="14" t="str">
        <f t="shared" si="36"/>
        <v>XS2339102878</v>
      </c>
      <c r="BH166" s="18">
        <v>44741</v>
      </c>
    </row>
    <row r="167" spans="1:60" s="20" customFormat="1" ht="14.45" hidden="1" customHeight="1" x14ac:dyDescent="0.25">
      <c r="A167" s="47" t="s">
        <v>125</v>
      </c>
      <c r="B167" s="47" t="s">
        <v>157</v>
      </c>
      <c r="C167" s="47">
        <v>6582977</v>
      </c>
      <c r="D167" s="47" t="s">
        <v>407</v>
      </c>
      <c r="E167" s="4" t="str">
        <f>_xll.BDP(AI167,"ds520")</f>
        <v>NWD Finance BVI Ltd</v>
      </c>
      <c r="F167" s="4" t="str">
        <f>_xll.BDP(AI167,"crncy")</f>
        <v>USD</v>
      </c>
      <c r="G167" s="5" t="s">
        <v>389</v>
      </c>
      <c r="H167" s="4" t="str">
        <f>IF(_xll.BDP(AI167,"RTG_MOODY")="#N/A N/A","N/A",_xll.BDP(AI167,"RTG_MOODY"))&amp;","&amp;IF(_xll.BDP(AI167,"RTG_FITCH")="#N/A N/A","N/A",_xll.BDP(AI167,"RTG_FITCH"))&amp;","&amp;IF(_xll.BDP(AI167,"RTG_SP")="#N/A N/A","N/A",_xll.BDP(AI167,"RTG_SP"))</f>
        <v>N/A,N/A,N/A</v>
      </c>
      <c r="I167" s="6">
        <f>_xll.BDP(AI167,"cpn")/100</f>
        <v>4.1250000000000002E-2</v>
      </c>
      <c r="J167" s="6">
        <f ca="1">_xll.BDP($G167&amp;" isin","YAS_BOND_YLD", "YAS_YLD_FLAG=15", "user_local_trade_date",AN167,"Yas_bond_px",$Q167)/100</f>
        <v>0.20008852999999999</v>
      </c>
      <c r="K167" s="4" t="str">
        <f>_xll.BDP(AI167,"PAYMENT_RANK")</f>
        <v>Sr Unsecured</v>
      </c>
      <c r="L167" s="4" t="str">
        <f>IF((TEXT(_xll.BDP(AI167,"MATURITY"),"DD/MM/YYYY")="#N/A Field Not Applicable"),"Perp",TEXT(_xll.BDP(AI167,"MATURITY"),"DD/MM/YYYY"))</f>
        <v>Perp</v>
      </c>
      <c r="M167" s="7">
        <f>(IF(_xll.BDP($AI167&amp;" ISIN","DU003")="#n/a n/a"," ",_xll.BDP($AI167&amp;" ISIN","DU003")))</f>
        <v>2.5117356009649052</v>
      </c>
      <c r="N167" s="4" t="str">
        <f>IF(_xll.BDP(AI167,"CALLABLE")="Y",_xll.BDP(AI167,"NXT_CALL_DT")," ")</f>
        <v>10/03/2028</v>
      </c>
      <c r="O167" s="8">
        <v>225000</v>
      </c>
      <c r="P167" s="5">
        <v>100</v>
      </c>
      <c r="Q167" s="9">
        <f>_xll.BDP(AI167,"px_bid")</f>
        <v>36.841000000000001</v>
      </c>
      <c r="R167" s="10">
        <f>IF(F167="USD",AG167,(((_xll.BDP(F167&amp;"USD CURNCY","PX_LAST")))*AG167))</f>
        <v>225000</v>
      </c>
      <c r="S167" s="10">
        <f>IF(F167="USD",AH167,(((_xll.BDP(F167&amp;"USD CURNCY","PX_LAST")))*AH167))+AP167</f>
        <v>86527.40625</v>
      </c>
      <c r="T167" s="11">
        <f t="shared" si="28"/>
        <v>-142107.75</v>
      </c>
      <c r="U167" s="12">
        <f t="shared" si="29"/>
        <v>-0.63158999999999998</v>
      </c>
      <c r="V167" s="12" cm="1">
        <f t="array" ref="V167">IFERROR(_xll.BDP($G167&amp;" ISIN","CHG_PCT_1D")/100,"")</f>
        <v>1.0449880764181422E-3</v>
      </c>
      <c r="W167" s="12" cm="1">
        <f t="array" ref="W167">IFERROR(_xll.BDP($G167&amp;" ISIN","CHG_PCT_5D")/100,"")</f>
        <v>1.8566482183265558E-2</v>
      </c>
      <c r="X167" s="12" cm="1">
        <f t="array" ref="X167">_xll.BDP($G167&amp;" ISIN","CHG_PCT_1M")/100</f>
        <v>-0.13966609096142771</v>
      </c>
      <c r="Y167" s="12" cm="1">
        <f t="array" ref="Y167">_xll.BDP($G167&amp;" ISIN","CHG_PCT_3M")/100</f>
        <v>0.70034589477516829</v>
      </c>
      <c r="Z167" s="12" cm="1">
        <f t="array" ref="Z167">_xll.BDP($G167&amp;" ISIN","CHG_PCT_6M")/100</f>
        <v>-0.41762404327290298</v>
      </c>
      <c r="AA167" s="12" cm="1">
        <f t="array" ref="AA167">_xll.BDP($G167&amp;" ISIN","CHG_PCT_YTD")/100</f>
        <v>5.6830075528273613E-2</v>
      </c>
      <c r="AB167" s="12" t="e">
        <f t="shared" si="38"/>
        <v>#VALUE!</v>
      </c>
      <c r="AC167" s="13">
        <f t="shared" ca="1" si="30"/>
        <v>-111402.28125</v>
      </c>
      <c r="AD167" s="4" t="str">
        <f>_xll.BDP(AI167,"DS199")</f>
        <v>Financial</v>
      </c>
      <c r="AE167" s="9">
        <f>_xll.BDP(AI167,"px_ask")</f>
        <v>37.878999999999998</v>
      </c>
      <c r="AF167" s="13">
        <f>IF(F167="USD",O167,(((_xll.BDP(F167&amp;"USD CURNCY","PX_LAST")))*O167))</f>
        <v>225000</v>
      </c>
      <c r="AG167" s="10">
        <f t="shared" si="31"/>
        <v>225000</v>
      </c>
      <c r="AH167" s="10">
        <f t="shared" si="32"/>
        <v>82892.25</v>
      </c>
      <c r="AI167" s="4" t="str">
        <f t="shared" si="33"/>
        <v>XS2348062899 ISIN</v>
      </c>
      <c r="AJ167" s="4" t="e" cm="1">
        <f t="array" ref="AJ167">VLOOKUP(IF(NOT(_xll.BDP($G167&amp;" CORP",#REF!)="#N/A N/A"),(_xll.BDP($G167&amp;" CORP",#REF!)),"-"), '[1]Country Codes'!$A$2:$B$253,2,0)</f>
        <v>#REF!</v>
      </c>
      <c r="AK167" s="4" t="str" cm="1">
        <f t="array" ref="AK167">IF(OR(_xll.BDP($AI167,"EX028")= "#N/A N/A", _xll.BDP($AI167,"EX028")="#N/A FIELD NOT APPLICABLE"), " ", _xll.BDP($AI167,"EX028"))</f>
        <v>FixedIncome</v>
      </c>
      <c r="AL167" s="14" t="str">
        <f>(IF(_xll.BDP($AI167&amp;" ISIN","DZ282")="Y","Single line Bonds Cocos","Single line Bonds ex Cocos"))</f>
        <v>Single line Bonds ex Cocos</v>
      </c>
      <c r="AM167" s="7">
        <f>(IF(_xll.BDP($G167&amp;" ISIN","SP153")="#n/a n/a"," ",_xll.BDP($G167&amp;" ISIN","SP153")))</f>
        <v>4187.6061364764792</v>
      </c>
      <c r="AN167" s="15">
        <f t="shared" ca="1" si="34"/>
        <v>45777</v>
      </c>
      <c r="AO167" s="10">
        <f>(((_xll.BDP(AI167,"DS032"))/360)*I167)*O167</f>
        <v>3635.15625</v>
      </c>
      <c r="AP167" s="10">
        <f>IF(F167="USD",AO167,(((_xll.BDP(F167&amp;"USD CURNCY","PX_LAST")))*AO167))</f>
        <v>3635.15625</v>
      </c>
      <c r="AQ167" s="12">
        <f t="shared" si="40"/>
        <v>0.10534171799518868</v>
      </c>
      <c r="AR167" s="10">
        <f t="shared" si="35"/>
        <v>82892.25</v>
      </c>
      <c r="AS167" s="9" t="str">
        <f>IF((TEXT(_xll.BDP(AI167,"MATURITY"),"DD/MM/YYYY")="#N/A Field Not Applicable"),"Perp",_xll.BDP(AI167,"DS252"))</f>
        <v>Perp</v>
      </c>
      <c r="AT167" s="14" t="str">
        <f>(IF(_xll.BDP($AI167&amp;" ISIN","DT247")="Y","Yes","No"))</f>
        <v>No</v>
      </c>
      <c r="AU167" s="14" t="str">
        <f>PROPER(IF(OR(_xll.BDP($AI167,"CPN_TYP")="#n/a N/A",_xll.BDP($AI167,"CPN_TYP")= "#N/A FIELD NOT APPLICABLE"), " ", _xll.BDP($AI167,"CPN_TYP")))</f>
        <v>Variable</v>
      </c>
      <c r="BG167" s="14" t="str">
        <f t="shared" si="36"/>
        <v>XS2348062899</v>
      </c>
      <c r="BH167" s="18">
        <v>44586</v>
      </c>
    </row>
    <row r="168" spans="1:60" s="20" customFormat="1" ht="14.45" hidden="1" customHeight="1" x14ac:dyDescent="0.25">
      <c r="A168" s="47" t="s">
        <v>125</v>
      </c>
      <c r="B168" s="47" t="s">
        <v>157</v>
      </c>
      <c r="C168" s="47">
        <v>6582977</v>
      </c>
      <c r="D168" s="47" t="s">
        <v>407</v>
      </c>
      <c r="E168" s="4" t="str">
        <f>_xll.BDP(AI168,"ds520")</f>
        <v>Julius Baer Group Ltd</v>
      </c>
      <c r="F168" s="4" t="str">
        <f>_xll.BDP(AI168,"crncy")</f>
        <v>EUR</v>
      </c>
      <c r="G168" s="5" t="s">
        <v>390</v>
      </c>
      <c r="H168" s="4" t="str">
        <f>IF(_xll.BDP(AI168,"RTG_MOODY")="#N/A N/A","N/A",_xll.BDP(AI168,"RTG_MOODY"))&amp;","&amp;IF(_xll.BDP(AI168,"RTG_FITCH")="#N/A N/A","N/A",_xll.BDP(AI168,"RTG_FITCH"))&amp;","&amp;IF(_xll.BDP(AI168,"RTG_SP")="#N/A N/A","N/A",_xll.BDP(AI168,"RTG_SP"))</f>
        <v>Ba1,N/A,N/A</v>
      </c>
      <c r="I168" s="6">
        <f>_xll.BDP(AI168,"cpn")/100</f>
        <v>6.6250000000000003E-2</v>
      </c>
      <c r="J168" s="6">
        <f ca="1">_xll.BDP($G168&amp;" isin","YAS_BOND_YLD", "YAS_YLD_FLAG=15", "user_local_trade_date",AN168,"Yas_bond_px",$Q168)/100</f>
        <v>6.4818189999999998E-2</v>
      </c>
      <c r="K168" s="4" t="str">
        <f>_xll.BDP(AI168,"PAYMENT_RANK")</f>
        <v>Jr Subordinated</v>
      </c>
      <c r="L168" s="4" t="str">
        <f>IF((TEXT(_xll.BDP(AI168,"MATURITY"),"DD/MM/YYYY")="#N/A Field Not Applicable"),"Perp",TEXT(_xll.BDP(AI168,"MATURITY"),"DD/MM/YYYY"))</f>
        <v>Perp</v>
      </c>
      <c r="M168" s="7">
        <f>(IF(_xll.BDP($AI168&amp;" ISIN","DU003")="#n/a n/a"," ",_xll.BDP($AI168&amp;" ISIN","DU003")))</f>
        <v>4.1294072653997587</v>
      </c>
      <c r="N168" s="4" t="str">
        <f>IF(_xll.BDP(AI168,"CALLABLE")="Y",_xll.BDP(AI168,"NXT_CALL_DT")," ")</f>
        <v>15/08/2029</v>
      </c>
      <c r="O168" s="8">
        <v>200000</v>
      </c>
      <c r="P168" s="5">
        <v>100.2</v>
      </c>
      <c r="Q168" s="9">
        <f>_xll.BDP(AI168,"px_bid")</f>
        <v>100.16800000000001</v>
      </c>
      <c r="R168" s="10">
        <f>IF(F168="USD",AG168,(((_xll.BDP(F168&amp;"USD CURNCY","PX_LAST")))*AG168))</f>
        <v>228275.64</v>
      </c>
      <c r="S168" s="10">
        <f>IF(F168="USD",AH168,(((_xll.BDP(F168&amp;"USD CURNCY","PX_LAST")))*AH168))+AP168</f>
        <v>231469.18783333333</v>
      </c>
      <c r="T168" s="11">
        <f t="shared" si="28"/>
        <v>-72.902399999991971</v>
      </c>
      <c r="U168" s="12">
        <f t="shared" si="29"/>
        <v>-3.1936127744507461E-4</v>
      </c>
      <c r="V168" s="12" cm="1">
        <f t="array" ref="V168">IFERROR(_xll.BDP($G168&amp;" ISIN","CHG_PCT_1D")/100,"")</f>
        <v>-6.4559702826719493E-4</v>
      </c>
      <c r="W168" s="12" cm="1">
        <f t="array" ref="W168">IFERROR(_xll.BDP($G168&amp;" ISIN","CHG_PCT_5D")/100,"")</f>
        <v>1.1337936857341014E-2</v>
      </c>
      <c r="X168" s="12" cm="1">
        <f t="array" ref="X168">_xll.BDP($G168&amp;" ISIN","CHG_PCT_1M")/100</f>
        <v>-1.9986558747041392E-2</v>
      </c>
      <c r="Y168" s="12" cm="1">
        <f t="array" ref="Y168">_xll.BDP($G168&amp;" ISIN","CHG_PCT_3M")/100</f>
        <v>-2.5520086777980001E-2</v>
      </c>
      <c r="Z168" s="12" cm="1">
        <f t="array" ref="Z168">_xll.BDP($G168&amp;" ISIN","CHG_PCT_6M")/100</f>
        <v>-1.2144834763484937E-2</v>
      </c>
      <c r="AA168" s="12" cm="1">
        <f t="array" ref="AA168">_xll.BDP($G168&amp;" ISIN","CHG_PCT_YTD")/100</f>
        <v>-1.7882068150982377E-2</v>
      </c>
      <c r="AB168" s="12" t="e">
        <f t="shared" si="38"/>
        <v>#VALUE!</v>
      </c>
      <c r="AC168" s="13">
        <f t="shared" ca="1" si="30"/>
        <v>33676.890308333343</v>
      </c>
      <c r="AD168" s="4" t="str">
        <f>_xll.BDP(AI168,"DS199")</f>
        <v>Financial</v>
      </c>
      <c r="AE168" s="9">
        <f>_xll.BDP(AI168,"px_ask")</f>
        <v>101.033</v>
      </c>
      <c r="AF168" s="13">
        <f>IF(F168="USD",O168,(((_xll.BDP(F168&amp;"USD CURNCY","PX_LAST")))*O168))</f>
        <v>227820</v>
      </c>
      <c r="AG168" s="10">
        <f t="shared" si="31"/>
        <v>200400</v>
      </c>
      <c r="AH168" s="10">
        <f t="shared" si="32"/>
        <v>200336</v>
      </c>
      <c r="AI168" s="4" t="str">
        <f t="shared" si="33"/>
        <v>XS2586873379 ISIN</v>
      </c>
      <c r="AJ168" s="4" t="e" cm="1">
        <f t="array" ref="AJ168">VLOOKUP(IF(NOT(_xll.BDP($G168&amp;" CORP",#REF!)="#N/A N/A"),(_xll.BDP($G168&amp;" CORP",#REF!)),"-"), '[1]Country Codes'!$A$2:$B$253,2,0)</f>
        <v>#REF!</v>
      </c>
      <c r="AK168" s="4" t="str" cm="1">
        <f t="array" ref="AK168">IF(OR(_xll.BDP($AI168,"EX028")= "#N/A N/A", _xll.BDP($AI168,"EX028")="#N/A FIELD NOT APPLICABLE"), " ", _xll.BDP($AI168,"EX028"))</f>
        <v>FixedIncome</v>
      </c>
      <c r="AL168" s="14" t="str">
        <f>(IF(_xll.BDP($AI168&amp;" ISIN","DZ282")="Y","Single line Bonds Cocos","Single line Bonds ex Cocos"))</f>
        <v>Single line Bonds Cocos</v>
      </c>
      <c r="AM168" s="7">
        <f>(IF(_xll.BDP($G168&amp;" ISIN","SP153")="#n/a n/a"," ",_xll.BDP($G168&amp;" ISIN","SP153")))</f>
        <v>434.03281307508598</v>
      </c>
      <c r="AN168" s="15">
        <f t="shared" ca="1" si="34"/>
        <v>45777</v>
      </c>
      <c r="AO168" s="10">
        <f>(((_xll.BDP(AI168,"DS032"))/360)*I168)*O168</f>
        <v>2797.2222222222226</v>
      </c>
      <c r="AP168" s="10">
        <f>IF(F168="USD",AO168,(((_xll.BDP(F168&amp;"USD CURNCY","PX_LAST")))*AO168))</f>
        <v>3186.315833333334</v>
      </c>
      <c r="AQ168" s="12">
        <f t="shared" si="40"/>
        <v>0.28179929303398432</v>
      </c>
      <c r="AR168" s="10">
        <f t="shared" si="35"/>
        <v>228282.872</v>
      </c>
      <c r="AS168" s="9" t="str">
        <f>IF((TEXT(_xll.BDP(AI168,"MATURITY"),"DD/MM/YYYY")="#N/A Field Not Applicable"),"Perp",_xll.BDP(AI168,"DS252"))</f>
        <v>Perp</v>
      </c>
      <c r="AT168" s="14" t="str">
        <f>(IF(_xll.BDP($AI168&amp;" ISIN","DT247")="Y","Yes","No"))</f>
        <v>Yes</v>
      </c>
      <c r="AU168" s="14" t="str">
        <f>PROPER(IF(OR(_xll.BDP($AI168,"CPN_TYP")="#n/a N/A",_xll.BDP($AI168,"CPN_TYP")= "#N/A FIELD NOT APPLICABLE"), " ", _xll.BDP($AI168,"CPN_TYP")))</f>
        <v>Variable</v>
      </c>
      <c r="BG168" s="14" t="str">
        <f t="shared" si="36"/>
        <v>XS2586873379</v>
      </c>
      <c r="BH168" s="18">
        <v>44972</v>
      </c>
    </row>
    <row r="169" spans="1:60" s="20" customFormat="1" ht="14.45" hidden="1" customHeight="1" x14ac:dyDescent="0.25">
      <c r="A169" s="47" t="s">
        <v>125</v>
      </c>
      <c r="B169" s="47" t="s">
        <v>157</v>
      </c>
      <c r="C169" s="47">
        <v>6582977</v>
      </c>
      <c r="D169" s="47" t="s">
        <v>407</v>
      </c>
      <c r="E169" s="4" t="str">
        <f>_xll.BDP(AI169,"ds520")</f>
        <v>Commerzbank AG</v>
      </c>
      <c r="F169" s="4" t="str">
        <f>_xll.BDP(AI169,"crncy")</f>
        <v>GBP</v>
      </c>
      <c r="G169" s="5" t="s">
        <v>391</v>
      </c>
      <c r="H169" s="4" t="str">
        <f>IF(_xll.BDP(AI169,"RTG_MOODY")="#N/A N/A","N/A",_xll.BDP(AI169,"RTG_MOODY"))&amp;","&amp;IF(_xll.BDP(AI169,"RTG_FITCH")="#N/A N/A","N/A",_xll.BDP(AI169,"RTG_FITCH"))&amp;","&amp;IF(_xll.BDP(AI169,"RTG_SP")="#N/A N/A","N/A",_xll.BDP(AI169,"RTG_SP"))</f>
        <v>Baa3,N/A,BBB-</v>
      </c>
      <c r="I169" s="6">
        <f>_xll.BDP(AI169,"cpn")/100</f>
        <v>8.6249999999999993E-2</v>
      </c>
      <c r="J169" s="6">
        <f ca="1">_xll.BDP($G169&amp;" isin","YAS_BOND_YLD", "YAS_YLD_FLAG=15", "user_local_trade_date",AN169,"Yas_bond_px",$Q169)/100</f>
        <v>5.5521019999999997E-2</v>
      </c>
      <c r="K169" s="4" t="str">
        <f>_xll.BDP(AI169,"PAYMENT_RANK")</f>
        <v>Subordinated</v>
      </c>
      <c r="L169" s="4" t="str">
        <f>IF((TEXT(_xll.BDP(AI169,"MATURITY"),"DD/MM/YYYY")="#N/A Field Not Applicable"),"Perp",TEXT(_xll.BDP(AI169,"MATURITY"),"DD/MM/YYYY"))</f>
        <v>28/02/2033</v>
      </c>
      <c r="M169" s="7">
        <f>(IF(_xll.BDP($AI169&amp;" ISIN","DU003")="#n/a n/a"," ",_xll.BDP($AI169&amp;" ISIN","DU003")))</f>
        <v>2.6069340776676131</v>
      </c>
      <c r="N169" s="4" t="str">
        <f>IF(_xll.BDP(AI169,"CALLABLE")="Y",_xll.BDP(AI169,"NXT_CALL_DT")," ")</f>
        <v>28/11/2027</v>
      </c>
      <c r="O169" s="8">
        <v>400000</v>
      </c>
      <c r="P169" s="5">
        <v>103.4</v>
      </c>
      <c r="Q169" s="9">
        <f>_xll.BDP(AI169,"px_bid")</f>
        <v>107.006</v>
      </c>
      <c r="R169" s="10">
        <f>IF(F169="USD",AG169,(((_xll.BDP(F169&amp;"USD CURNCY","PX_LAST")))*AG169))</f>
        <v>554637.6</v>
      </c>
      <c r="S169" s="10">
        <f>IF(F169="USD",AH169,(((_xll.BDP(F169&amp;"USD CURNCY","PX_LAST")))*AH169))+AP169</f>
        <v>581947.95900000003</v>
      </c>
      <c r="T169" s="11">
        <f t="shared" si="28"/>
        <v>19342.58399999997</v>
      </c>
      <c r="U169" s="12">
        <f t="shared" si="29"/>
        <v>3.487427466150865E-2</v>
      </c>
      <c r="V169" s="12" cm="1">
        <f t="array" ref="V169">IFERROR(_xll.BDP($G169&amp;" ISIN","CHG_PCT_1D")/100,"")</f>
        <v>7.94058573497069E-4</v>
      </c>
      <c r="W169" s="12" cm="1">
        <f t="array" ref="W169">IFERROR(_xll.BDP($G169&amp;" ISIN","CHG_PCT_5D")/100,"")</f>
        <v>1.8235376630662851E-3</v>
      </c>
      <c r="X169" s="12" cm="1">
        <f t="array" ref="X169">_xll.BDP($G169&amp;" ISIN","CHG_PCT_1M")/100</f>
        <v>7.0057447106616809E-4</v>
      </c>
      <c r="Y169" s="12" cm="1">
        <f t="array" ref="Y169">_xll.BDP($G169&amp;" ISIN","CHG_PCT_3M")/100</f>
        <v>-2.5232539734266982E-3</v>
      </c>
      <c r="Z169" s="12" cm="1">
        <f t="array" ref="Z169">_xll.BDP($G169&amp;" ISIN","CHG_PCT_6M")/100</f>
        <v>-5.9662438644187384E-3</v>
      </c>
      <c r="AA169" s="12" cm="1">
        <f t="array" ref="AA169">_xll.BDP($G169&amp;" ISIN","CHG_PCT_YTD")/100</f>
        <v>-2.040074895900365E-3</v>
      </c>
      <c r="AB169" s="12" t="e">
        <f t="shared" si="38"/>
        <v>#VALUE!</v>
      </c>
      <c r="AC169" s="13">
        <f t="shared" ca="1" si="30"/>
        <v>126136.47149999997</v>
      </c>
      <c r="AD169" s="4" t="str">
        <f>_xll.BDP(AI169,"DS199")</f>
        <v>Financial</v>
      </c>
      <c r="AE169" s="9">
        <f>_xll.BDP(AI169,"px_ask")</f>
        <v>107.254</v>
      </c>
      <c r="AF169" s="13">
        <f>IF(F169="USD",O169,(((_xll.BDP(F169&amp;"USD CURNCY","PX_LAST")))*O169))</f>
        <v>536400</v>
      </c>
      <c r="AG169" s="10">
        <f t="shared" si="31"/>
        <v>413600</v>
      </c>
      <c r="AH169" s="10">
        <f t="shared" si="32"/>
        <v>428024</v>
      </c>
      <c r="AI169" s="4" t="str">
        <f t="shared" si="33"/>
        <v>XS2560994381 ISIN</v>
      </c>
      <c r="AJ169" s="4" t="e" cm="1">
        <f t="array" ref="AJ169">VLOOKUP(IF(NOT(_xll.BDP($G169&amp;" CORP",#REF!)="#N/A N/A"),(_xll.BDP($G169&amp;" CORP",#REF!)),"-"), '[1]Country Codes'!$A$2:$B$253,2,0)</f>
        <v>#REF!</v>
      </c>
      <c r="AK169" s="4" t="str" cm="1">
        <f t="array" ref="AK169">IF(OR(_xll.BDP($AI169,"EX028")= "#N/A N/A", _xll.BDP($AI169,"EX028")="#N/A FIELD NOT APPLICABLE"), " ", _xll.BDP($AI169,"EX028"))</f>
        <v>FixedIncome</v>
      </c>
      <c r="AL169" s="14" t="str">
        <f>(IF(_xll.BDP($AI169&amp;" ISIN","DZ282")="Y","Single line Bonds Cocos","Single line Bonds ex Cocos"))</f>
        <v>Single line Bonds ex Cocos</v>
      </c>
      <c r="AM169" s="7">
        <f>(IF(_xll.BDP($G169&amp;" ISIN","SP153")="#n/a n/a"," ",_xll.BDP($G169&amp;" ISIN","SP153")))</f>
        <v>219.78479414882764</v>
      </c>
      <c r="AN169" s="15">
        <f t="shared" ca="1" si="34"/>
        <v>45777</v>
      </c>
      <c r="AO169" s="10">
        <f>(((_xll.BDP(AI169,"DS032"))/360)*I169)*O169</f>
        <v>5941.6666666666661</v>
      </c>
      <c r="AP169" s="10">
        <f>IF(F169="USD",AO169,(((_xll.BDP(F169&amp;"USD CURNCY","PX_LAST")))*AO169))</f>
        <v>7967.7749999999987</v>
      </c>
      <c r="AQ169" s="12">
        <f t="shared" si="40"/>
        <v>0.70848532784783003</v>
      </c>
      <c r="AR169" s="10">
        <f t="shared" si="35"/>
        <v>573980.18400000001</v>
      </c>
      <c r="AS169" s="9">
        <f>IF((TEXT(_xll.BDP(AI169,"MATURITY"),"DD/MM/YYYY")="#N/A Field Not Applicable"),"Perp",_xll.BDP(AI169,"DS252"))</f>
        <v>7.8357289527720742</v>
      </c>
      <c r="AT169" s="14" t="str">
        <f>(IF(_xll.BDP($AI169&amp;" ISIN","DT247")="Y","Yes","No"))</f>
        <v>Yes</v>
      </c>
      <c r="AU169" s="14" t="str">
        <f>PROPER(IF(OR(_xll.BDP($AI169,"CPN_TYP")="#n/a N/A",_xll.BDP($AI169,"CPN_TYP")= "#N/A FIELD NOT APPLICABLE"), " ", _xll.BDP($AI169,"CPN_TYP")))</f>
        <v>Variable</v>
      </c>
      <c r="BG169" s="14" t="str">
        <f t="shared" si="36"/>
        <v>XS2560994381</v>
      </c>
      <c r="BH169" s="18">
        <v>44946</v>
      </c>
    </row>
    <row r="170" spans="1:60" s="20" customFormat="1" ht="14.45" hidden="1" customHeight="1" x14ac:dyDescent="0.25">
      <c r="A170" s="47" t="s">
        <v>125</v>
      </c>
      <c r="B170" s="47" t="s">
        <v>157</v>
      </c>
      <c r="C170" s="47">
        <v>6582977</v>
      </c>
      <c r="D170" s="47" t="s">
        <v>407</v>
      </c>
      <c r="E170" s="4" t="str">
        <f>_xll.BDP(AI170,"ds520")</f>
        <v>United Kingdom Gilt</v>
      </c>
      <c r="F170" s="4" t="str">
        <f>_xll.BDP(AI170,"crncy")</f>
        <v>GBP</v>
      </c>
      <c r="G170" s="5" t="s">
        <v>43</v>
      </c>
      <c r="H170" s="4" t="str">
        <f>IF(_xll.BDP(AI170,"RTG_MOODY")="#N/A N/A","N/A",_xll.BDP(AI170,"RTG_MOODY"))&amp;","&amp;IF(_xll.BDP(AI170,"RTG_FITCH")="#N/A N/A","N/A",_xll.BDP(AI170,"RTG_FITCH"))&amp;","&amp;IF(_xll.BDP(AI170,"RTG_SP")="#N/A N/A","N/A",_xll.BDP(AI170,"RTG_SP"))</f>
        <v>Aa3u,AA-u,N/A</v>
      </c>
      <c r="I170" s="6">
        <f>_xll.BDP(AI170,"cpn")/100</f>
        <v>5.0000000000000001E-3</v>
      </c>
      <c r="J170" s="6">
        <f ca="1">_xll.BDP($G170&amp;" isin","YAS_BOND_YLD", "YAS_YLD_FLAG=15", "user_local_trade_date",AN170,"Yas_bond_px",$Q170)/100</f>
        <v>4.6222960000000007E-2</v>
      </c>
      <c r="K170" s="4" t="str">
        <f>_xll.BDP(AI170,"PAYMENT_RANK")</f>
        <v>Unsecured</v>
      </c>
      <c r="L170" s="4" t="str">
        <f>IF((TEXT(_xll.BDP(AI170,"MATURITY"),"DD/MM/YYYY")="#N/A Field Not Applicable"),"Perp",TEXT(_xll.BDP(AI170,"MATURITY"),"DD/MM/YYYY"))</f>
        <v>22/10/2061</v>
      </c>
      <c r="M170" s="7">
        <f>(IF(_xll.BDP($AI170&amp;" ISIN","DU003")="#n/a n/a"," ",_xll.BDP($AI170&amp;" ISIN","DU003")))</f>
        <v>29.235857582249793</v>
      </c>
      <c r="N170" s="4" t="str">
        <f>IF(_xll.BDP(AI170,"CALLABLE")="Y",_xll.BDP(AI170,"NXT_CALL_DT")," ")</f>
        <v xml:space="preserve"> </v>
      </c>
      <c r="O170" s="8">
        <v>2500000</v>
      </c>
      <c r="P170" s="5">
        <v>32.07</v>
      </c>
      <c r="Q170" s="9">
        <f>_xll.BDP(AI170,"px_bid")</f>
        <v>27.658999999999999</v>
      </c>
      <c r="R170" s="10">
        <f>IF(F170="USD",AG170,(((_xll.BDP(F170&amp;"USD CURNCY","PX_LAST")))*AG170))</f>
        <v>1075146.75</v>
      </c>
      <c r="S170" s="10">
        <f>IF(F170="USD",AH170,(((_xll.BDP(F170&amp;"USD CURNCY","PX_LAST")))*AH170))+AP170</f>
        <v>927640.47499999998</v>
      </c>
      <c r="T170" s="11">
        <f t="shared" si="28"/>
        <v>-147878.77500000005</v>
      </c>
      <c r="U170" s="12">
        <f t="shared" si="29"/>
        <v>-0.1375428749610228</v>
      </c>
      <c r="V170" s="12" cm="1">
        <f t="array" ref="V170">IFERROR(_xll.BDP($G170&amp;" ISIN","CHG_PCT_1D")/100,"")</f>
        <v>2.8566262881938391E-3</v>
      </c>
      <c r="W170" s="12" cm="1">
        <f t="array" ref="W170">IFERROR(_xll.BDP($G170&amp;" ISIN","CHG_PCT_5D")/100,"")</f>
        <v>1.4782290523234669E-2</v>
      </c>
      <c r="X170" s="12" cm="1">
        <f t="array" ref="X170">_xll.BDP($G170&amp;" ISIN","CHG_PCT_1M")/100</f>
        <v>5.5472970523187063E-3</v>
      </c>
      <c r="Y170" s="12" cm="1">
        <f t="array" ref="Y170">_xll.BDP($G170&amp;" ISIN","CHG_PCT_3M")/100</f>
        <v>-2.4458672037982101E-3</v>
      </c>
      <c r="Z170" s="12" cm="1">
        <f t="array" ref="Z170">_xll.BDP($G170&amp;" ISIN","CHG_PCT_6M")/100</f>
        <v>-5.2865241445256415E-2</v>
      </c>
      <c r="AA170" s="12" cm="1">
        <f t="array" ref="AA170">_xll.BDP($G170&amp;" ISIN","CHG_PCT_YTD")/100</f>
        <v>-1.4217672567000732E-2</v>
      </c>
      <c r="AB170" s="12" t="e">
        <f t="shared" si="38"/>
        <v>#VALUE!</v>
      </c>
      <c r="AC170" s="13">
        <f t="shared" ca="1" si="30"/>
        <v>-102573.46250000002</v>
      </c>
      <c r="AD170" s="4" t="str">
        <f>_xll.BDP(AI170,"DS199")</f>
        <v>Government</v>
      </c>
      <c r="AE170" s="9">
        <f>_xll.BDP(AI170,"px_ask")</f>
        <v>27.81</v>
      </c>
      <c r="AF170" s="13">
        <f>IF(F170="USD",O170,(((_xll.BDP(F170&amp;"USD CURNCY","PX_LAST")))*O170))</f>
        <v>3352500</v>
      </c>
      <c r="AG170" s="10">
        <f t="shared" si="31"/>
        <v>801750</v>
      </c>
      <c r="AH170" s="10">
        <f t="shared" si="32"/>
        <v>691475</v>
      </c>
      <c r="AI170" s="4" t="str">
        <f t="shared" si="33"/>
        <v>GB00BMBL1D50 ISIN</v>
      </c>
      <c r="AJ170" s="4" t="e" cm="1">
        <f t="array" ref="AJ170">VLOOKUP(IF(NOT(_xll.BDP($G170&amp;" CORP",#REF!)="#N/A N/A"),(_xll.BDP($G170&amp;" CORP",#REF!)),"-"), '[1]Country Codes'!$A$2:$B$253,2,0)</f>
        <v>#REF!</v>
      </c>
      <c r="AK170" s="4" t="str" cm="1">
        <f t="array" ref="AK170">IF(OR(_xll.BDP($AI170,"EX028")= "#N/A N/A", _xll.BDP($AI170,"EX028")="#N/A FIELD NOT APPLICABLE"), " ", _xll.BDP($AI170,"EX028"))</f>
        <v>FixedIncome</v>
      </c>
      <c r="AL170" s="14" t="str">
        <f>(IF(_xll.BDP($AI170&amp;" ISIN","DZ282")="Y","Single line Bonds Cocos","Single line Bonds ex Cocos"))</f>
        <v>Single line Bonds ex Cocos</v>
      </c>
      <c r="AM170" s="7">
        <f>(IF(_xll.BDP($G170&amp;" ISIN","SP153")="#n/a n/a"," ",_xll.BDP($G170&amp;" ISIN","SP153")))</f>
        <v>31.386748260030227</v>
      </c>
      <c r="AN170" s="15">
        <f t="shared" ca="1" si="34"/>
        <v>45777</v>
      </c>
      <c r="AO170" s="10">
        <f>(((_xll.BDP(AI170,"DS032"))/360)*I170)*O170</f>
        <v>277.77777777777777</v>
      </c>
      <c r="AP170" s="10">
        <f>IF(F170="USD",AO170,(((_xll.BDP(F170&amp;"USD CURNCY","PX_LAST")))*AO170))</f>
        <v>372.5</v>
      </c>
      <c r="AQ170" s="12">
        <f t="shared" si="40"/>
        <v>1.1293443956477416</v>
      </c>
      <c r="AR170" s="10">
        <f t="shared" si="35"/>
        <v>927267.97499999998</v>
      </c>
      <c r="AS170" s="9">
        <f>IF((TEXT(_xll.BDP(AI170,"MATURITY"),"DD/MM/YYYY")="#N/A Field Not Applicable"),"Perp",_xll.BDP(AI170,"DS252"))</f>
        <v>36.481861738535251</v>
      </c>
      <c r="AT170" s="14" t="str">
        <f>(IF(_xll.BDP($AI170&amp;" ISIN","DT247")="Y","Yes","No"))</f>
        <v>No</v>
      </c>
      <c r="AU170" s="14" t="str">
        <f>PROPER(IF(OR(_xll.BDP($AI170,"CPN_TYP")="#n/a N/A",_xll.BDP($AI170,"CPN_TYP")= "#N/A FIELD NOT APPLICABLE"), " ", _xll.BDP($AI170,"CPN_TYP")))</f>
        <v>Fixed</v>
      </c>
      <c r="BG170" s="14" t="str">
        <f t="shared" si="36"/>
        <v>GB00BMBL1D50</v>
      </c>
      <c r="BH170" s="18">
        <v>44804</v>
      </c>
    </row>
    <row r="171" spans="1:60" s="20" customFormat="1" ht="14.45" hidden="1" customHeight="1" x14ac:dyDescent="0.25">
      <c r="A171" s="47" t="s">
        <v>125</v>
      </c>
      <c r="B171" s="47" t="s">
        <v>157</v>
      </c>
      <c r="C171" s="47">
        <v>6582977</v>
      </c>
      <c r="D171" s="47" t="s">
        <v>407</v>
      </c>
      <c r="E171" s="4" t="str">
        <f>_xll.BDP(AI171,"ds520")</f>
        <v>Rothesay Life PLC</v>
      </c>
      <c r="F171" s="4" t="str">
        <f>_xll.BDP(AI171,"crncy")</f>
        <v>GBP</v>
      </c>
      <c r="G171" s="5" t="s">
        <v>306</v>
      </c>
      <c r="H171" s="4" t="str">
        <f>IF(_xll.BDP(AI171,"RTG_MOODY")="#N/A N/A","N/A",_xll.BDP(AI171,"RTG_MOODY"))&amp;","&amp;IF(_xll.BDP(AI171,"RTG_FITCH")="#N/A N/A","N/A",_xll.BDP(AI171,"RTG_FITCH"))&amp;","&amp;IF(_xll.BDP(AI171,"RTG_SP")="#N/A N/A","N/A",_xll.BDP(AI171,"RTG_SP"))</f>
        <v>N/A,BBB,N/A</v>
      </c>
      <c r="I171" s="6">
        <f>_xll.BDP(AI171,"cpn")/100</f>
        <v>0.05</v>
      </c>
      <c r="J171" s="6">
        <f ca="1">_xll.BDP($G171&amp;" isin","YAS_BOND_YLD", "YAS_YLD_FLAG=15", "user_local_trade_date",AN171,"Yas_bond_px",$Q171)/100</f>
        <v>8.3839839999999999E-2</v>
      </c>
      <c r="K171" s="4" t="str">
        <f>_xll.BDP(AI171,"PAYMENT_RANK")</f>
        <v>Jr Subordinated</v>
      </c>
      <c r="L171" s="4" t="str">
        <f>IF((TEXT(_xll.BDP(AI171,"MATURITY"),"DD/MM/YYYY")="#N/A Field Not Applicable"),"Perp",TEXT(_xll.BDP(AI171,"MATURITY"),"DD/MM/YYYY"))</f>
        <v>Perp</v>
      </c>
      <c r="M171" s="7">
        <f>(IF(_xll.BDP($AI171&amp;" ISIN","DU003")="#n/a n/a"," ",_xll.BDP($AI171&amp;" ISIN","DU003")))</f>
        <v>5.8205694486699464</v>
      </c>
      <c r="N171" s="4" t="str">
        <f>IF(_xll.BDP(AI171,"CALLABLE")="Y",_xll.BDP(AI171,"NXT_CALL_DT")," ")</f>
        <v>13/10/2031</v>
      </c>
      <c r="O171" s="8">
        <v>1000000</v>
      </c>
      <c r="P171" s="5">
        <v>100.2</v>
      </c>
      <c r="Q171" s="9">
        <f>_xll.BDP(AI171,"px_bid")</f>
        <v>82.444000000000003</v>
      </c>
      <c r="R171" s="10">
        <f>IF(F171="USD",AG171,(((_xll.BDP(F171&amp;"USD CURNCY","PX_LAST")))*AG171))</f>
        <v>1343682</v>
      </c>
      <c r="S171" s="10">
        <f>IF(F171="USD",AH171,(((_xll.BDP(F171&amp;"USD CURNCY","PX_LAST")))*AH171))+AP171</f>
        <v>1108926.54</v>
      </c>
      <c r="T171" s="11">
        <f t="shared" si="28"/>
        <v>-238107.96</v>
      </c>
      <c r="U171" s="12">
        <f t="shared" si="29"/>
        <v>-0.17720558882235529</v>
      </c>
      <c r="V171" s="12" cm="1">
        <f t="array" ref="V171">IFERROR(_xll.BDP($G171&amp;" ISIN","CHG_PCT_1D")/100,"")</f>
        <v>3.6185996019541807E-5</v>
      </c>
      <c r="W171" s="12" cm="1">
        <f t="array" ref="W171">IFERROR(_xll.BDP($G171&amp;" ISIN","CHG_PCT_5D")/100,"")</f>
        <v>1.6116578628068555E-2</v>
      </c>
      <c r="X171" s="12" cm="1">
        <f t="array" ref="X171">_xll.BDP($G171&amp;" ISIN","CHG_PCT_1M")/100</f>
        <v>-1.5706806282722436E-2</v>
      </c>
      <c r="Y171" s="12" cm="1">
        <f t="array" ref="Y171">_xll.BDP($G171&amp;" ISIN","CHG_PCT_3M")/100</f>
        <v>-9.5925266691354455E-3</v>
      </c>
      <c r="Z171" s="12" cm="1">
        <f t="array" ref="Z171">_xll.BDP($G171&amp;" ISIN","CHG_PCT_6M")/100</f>
        <v>8.0490236607252165E-3</v>
      </c>
      <c r="AA171" s="12" cm="1">
        <f t="array" ref="AA171">_xll.BDP($G171&amp;" ISIN","CHG_PCT_YTD")/100</f>
        <v>1.4011015557058612E-3</v>
      </c>
      <c r="AB171" s="12" t="e">
        <f t="shared" si="38"/>
        <v>#VALUE!</v>
      </c>
      <c r="AC171" s="13">
        <f t="shared" ca="1" si="30"/>
        <v>-56886.709999999992</v>
      </c>
      <c r="AD171" s="4" t="str">
        <f>_xll.BDP(AI171,"DS199")</f>
        <v>Financial</v>
      </c>
      <c r="AE171" s="9">
        <f>_xll.BDP(AI171,"px_ask")</f>
        <v>83.37</v>
      </c>
      <c r="AF171" s="13">
        <f>IF(F171="USD",O171,(((_xll.BDP(F171&amp;"USD CURNCY","PX_LAST")))*O171))</f>
        <v>1341000</v>
      </c>
      <c r="AG171" s="10">
        <f t="shared" si="31"/>
        <v>1002000</v>
      </c>
      <c r="AH171" s="10">
        <f t="shared" si="32"/>
        <v>824440</v>
      </c>
      <c r="AI171" s="4" t="str">
        <f t="shared" si="33"/>
        <v>XS2393498204 ISIN</v>
      </c>
      <c r="AJ171" s="4" t="e" cm="1">
        <f t="array" ref="AJ171">VLOOKUP(IF(NOT(_xll.BDP($G171&amp;" CORP",#REF!)="#N/A N/A"),(_xll.BDP($G171&amp;" CORP",#REF!)),"-"), '[1]Country Codes'!$A$2:$B$253,2,0)</f>
        <v>#REF!</v>
      </c>
      <c r="AK171" s="4" t="str" cm="1">
        <f t="array" ref="AK171">IF(OR(_xll.BDP($AI171,"EX028")= "#N/A N/A", _xll.BDP($AI171,"EX028")="#N/A FIELD NOT APPLICABLE"), " ", _xll.BDP($AI171,"EX028"))</f>
        <v>FixedIncome</v>
      </c>
      <c r="AL171" s="14" t="str">
        <f>(IF(_xll.BDP($AI171&amp;" ISIN","DZ282")="Y","Single line Bonds Cocos","Single line Bonds ex Cocos"))</f>
        <v>Single line Bonds Cocos</v>
      </c>
      <c r="AM171" s="7">
        <f>(IF(_xll.BDP($G171&amp;" ISIN","SP153")="#n/a n/a"," ",_xll.BDP($G171&amp;" ISIN","SP153")))</f>
        <v>453.82670422488161</v>
      </c>
      <c r="AN171" s="15">
        <f t="shared" ca="1" si="34"/>
        <v>45777</v>
      </c>
      <c r="AO171" s="10">
        <f>(((_xll.BDP(AI171,"DS032"))/360)*I171)*O171</f>
        <v>2500.0000000000005</v>
      </c>
      <c r="AP171" s="10">
        <f>IF(F171="USD",AO171,(((_xll.BDP(F171&amp;"USD CURNCY","PX_LAST")))*AO171))</f>
        <v>3352.5000000000005</v>
      </c>
      <c r="AQ171" s="12">
        <f t="shared" si="40"/>
        <v>1.3500488679453548</v>
      </c>
      <c r="AR171" s="10">
        <f t="shared" si="35"/>
        <v>1105574.04</v>
      </c>
      <c r="AS171" s="9" t="str">
        <f>IF((TEXT(_xll.BDP(AI171,"MATURITY"),"DD/MM/YYYY")="#N/A Field Not Applicable"),"Perp",_xll.BDP(AI171,"DS252"))</f>
        <v>Perp</v>
      </c>
      <c r="AT171" s="14" t="str">
        <f>(IF(_xll.BDP($AI171&amp;" ISIN","DT247")="Y","Yes","No"))</f>
        <v>Yes</v>
      </c>
      <c r="AU171" s="14" t="str">
        <f>PROPER(IF(OR(_xll.BDP($AI171,"CPN_TYP")="#n/a N/A",_xll.BDP($AI171,"CPN_TYP")= "#N/A FIELD NOT APPLICABLE"), " ", _xll.BDP($AI171,"CPN_TYP")))</f>
        <v>Variable</v>
      </c>
      <c r="BG171" s="14" t="str">
        <f t="shared" si="36"/>
        <v>XS2393498204</v>
      </c>
      <c r="BH171" s="18">
        <v>44804</v>
      </c>
    </row>
    <row r="172" spans="1:60" s="20" customFormat="1" ht="14.45" hidden="1" customHeight="1" x14ac:dyDescent="0.25">
      <c r="A172" s="47" t="s">
        <v>125</v>
      </c>
      <c r="B172" s="47" t="s">
        <v>157</v>
      </c>
      <c r="C172" s="47">
        <v>6504690</v>
      </c>
      <c r="D172" s="47" t="s">
        <v>407</v>
      </c>
      <c r="E172" s="4" t="str">
        <f>_xll.BDP(AI172,"ds520")</f>
        <v>Pakistan Government International Bond</v>
      </c>
      <c r="F172" s="4" t="str">
        <f>_xll.BDP(AI172,"crncy")</f>
        <v>USD</v>
      </c>
      <c r="G172" s="5" t="s">
        <v>395</v>
      </c>
      <c r="H172" s="4" t="str">
        <f>IF(_xll.BDP(AI172,"RTG_MOODY")="#N/A N/A","N/A",_xll.BDP(AI172,"RTG_MOODY"))&amp;","&amp;IF(_xll.BDP(AI172,"RTG_FITCH")="#N/A N/A","N/A",_xll.BDP(AI172,"RTG_FITCH"))&amp;","&amp;IF(_xll.BDP(AI172,"RTG_SP")="#N/A N/A","N/A",_xll.BDP(AI172,"RTG_SP"))</f>
        <v>Caa2,B-,N/A</v>
      </c>
      <c r="I172" s="6">
        <f>_xll.BDP(AI172,"cpn")/100</f>
        <v>8.2500000000000004E-2</v>
      </c>
      <c r="J172" s="6">
        <f ca="1">_xll.BDP($G172&amp;" isin","YAS_BOND_YLD", "YAS_YLD_FLAG=15", "user_local_trade_date",AN172,"Yas_bond_px",$Q172)/100</f>
        <v>0.12003437</v>
      </c>
      <c r="K172" s="4" t="str">
        <f>_xll.BDP(AI172,"PAYMENT_RANK")</f>
        <v>Sr Unsecured</v>
      </c>
      <c r="L172" s="4" t="str">
        <f>IF((TEXT(_xll.BDP(AI172,"MATURITY"),"DD/MM/YYYY")="#N/A Field Not Applicable"),"Perp",TEXT(_xll.BDP(AI172,"MATURITY"),"DD/MM/YYYY"))</f>
        <v>30/09/2025</v>
      </c>
      <c r="M172" s="7">
        <f>(IF(_xll.BDP($AI172&amp;" ISIN","DU003")="#n/a n/a"," ",_xll.BDP($AI172&amp;" ISIN","DU003")))</f>
        <v>0.41388888953837644</v>
      </c>
      <c r="N172" s="4" t="str">
        <f>IF(_xll.BDP(AI172,"CALLABLE")="Y",_xll.BDP(AI172,"NXT_CALL_DT")," ")</f>
        <v xml:space="preserve"> </v>
      </c>
      <c r="O172" s="8">
        <v>200000</v>
      </c>
      <c r="P172" s="5">
        <v>102.25</v>
      </c>
      <c r="Q172" s="9">
        <f>_xll.BDP(AI172,"px_bid")</f>
        <v>98.495000000000005</v>
      </c>
      <c r="R172" s="10">
        <f>IF(F172="USD",AG172,(((_xll.BDP(F172&amp;"USD CURNCY","PX_LAST")))*AG172))</f>
        <v>204500</v>
      </c>
      <c r="S172" s="10">
        <f>IF(F172="USD",AH172,(((_xll.BDP(F172&amp;"USD CURNCY","PX_LAST")))*AH172))+AP172</f>
        <v>198410.83333333334</v>
      </c>
      <c r="T172" s="11">
        <f t="shared" si="28"/>
        <v>-7509.9999999999909</v>
      </c>
      <c r="U172" s="12">
        <f t="shared" si="29"/>
        <v>-3.6723716381418046E-2</v>
      </c>
      <c r="V172" s="12" cm="1">
        <f t="array" ref="V172">IFERROR(_xll.BDP($G172&amp;" ISIN","CHG_PCT_1D")/100,"")</f>
        <v>-2.1272305675975253E-3</v>
      </c>
      <c r="W172" s="12" cm="1">
        <f t="array" ref="W172">IFERROR(_xll.BDP($G172&amp;" ISIN","CHG_PCT_5D")/100,"")</f>
        <v>-7.5402833622443908E-3</v>
      </c>
      <c r="X172" s="12" cm="1">
        <f t="array" ref="X172">_xll.BDP($G172&amp;" ISIN","CHG_PCT_1M")/100</f>
        <v>-8.0376023491446937E-3</v>
      </c>
      <c r="Y172" s="12" cm="1">
        <f t="array" ref="Y172">_xll.BDP($G172&amp;" ISIN","CHG_PCT_3M")/100</f>
        <v>-8.1071872369422922E-3</v>
      </c>
      <c r="Z172" s="12" cm="1">
        <f t="array" ref="Z172">_xll.BDP($G172&amp;" ISIN","CHG_PCT_6M")/100</f>
        <v>3.2740025948750535E-3</v>
      </c>
      <c r="AA172" s="12" cm="1">
        <f t="array" ref="AA172">_xll.BDP($G172&amp;" ISIN","CHG_PCT_YTD")/100</f>
        <v>3.4774321748651965E-3</v>
      </c>
      <c r="AB172" s="12" t="e">
        <f t="shared" si="38"/>
        <v>#VALUE!</v>
      </c>
      <c r="AC172" s="13">
        <f t="shared" ca="1" si="30"/>
        <v>59956.666666666664</v>
      </c>
      <c r="AD172" s="4" t="str">
        <f>_xll.BDP(AI172,"DS199")</f>
        <v>Government</v>
      </c>
      <c r="AE172" s="9">
        <f>_xll.BDP(AI172,"px_ask")</f>
        <v>99.462999999999994</v>
      </c>
      <c r="AF172" s="13">
        <f>IF(F172="USD",O172,(((_xll.BDP(F172&amp;"USD CURNCY","PX_LAST")))*O172))</f>
        <v>200000</v>
      </c>
      <c r="AG172" s="10">
        <f t="shared" si="31"/>
        <v>204500</v>
      </c>
      <c r="AH172" s="10">
        <f t="shared" si="32"/>
        <v>196990</v>
      </c>
      <c r="AI172" s="4" t="str">
        <f t="shared" si="33"/>
        <v>XS1299811486 ISIN</v>
      </c>
      <c r="AJ172" s="4" t="e" cm="1">
        <f t="array" ref="AJ172">VLOOKUP(IF(NOT(_xll.BDP($G172&amp;" CORP",#REF!)="#N/A N/A"),(_xll.BDP($G172&amp;" CORP",#REF!)),"-"), '[1]Country Codes'!$A$2:$B$253,2,0)</f>
        <v>#REF!</v>
      </c>
      <c r="AK172" s="4" t="str" cm="1">
        <f t="array" ref="AK172">IF(OR(_xll.BDP($AI172,"EX028")= "#N/A N/A", _xll.BDP($AI172,"EX028")="#N/A FIELD NOT APPLICABLE"), " ", _xll.BDP($AI172,"EX028"))</f>
        <v>FixedIncome</v>
      </c>
      <c r="AL172" s="14" t="str">
        <f>(IF(_xll.BDP($AI172&amp;" ISIN","DZ282")="Y","Single line Bonds Cocos","Single line Bonds ex Cocos"))</f>
        <v>Single line Bonds ex Cocos</v>
      </c>
      <c r="AM172" s="7">
        <f>(IF(_xll.BDP($G172&amp;" ISIN","SP153")="#n/a n/a"," ",_xll.BDP($G172&amp;" ISIN","SP153")))</f>
        <v>653.97800873708559</v>
      </c>
      <c r="AN172" s="15">
        <f t="shared" ca="1" si="34"/>
        <v>45777</v>
      </c>
      <c r="AO172" s="10">
        <f>(((_xll.BDP(AI172,"DS032"))/360)*I172)*O172</f>
        <v>1420.8333333333333</v>
      </c>
      <c r="AP172" s="10">
        <f>IF(F172="USD",AO172,(((_xll.BDP(F172&amp;"USD CURNCY","PX_LAST")))*AO172))</f>
        <v>1420.8333333333333</v>
      </c>
      <c r="AQ172" s="12">
        <f t="shared" si="40"/>
        <v>0.24155280919668598</v>
      </c>
      <c r="AR172" s="10">
        <f t="shared" si="35"/>
        <v>196990</v>
      </c>
      <c r="AS172" s="9">
        <f>IF((TEXT(_xll.BDP(AI172,"MATURITY"),"DD/MM/YYYY")="#N/A Field Not Applicable"),"Perp",_xll.BDP(AI172,"DS252"))</f>
        <v>0.42162902121834361</v>
      </c>
      <c r="AT172" s="14" t="str">
        <f>(IF(_xll.BDP($AI172&amp;" ISIN","DT247")="Y","Yes","No"))</f>
        <v>No</v>
      </c>
      <c r="AU172" s="14" t="str">
        <f>PROPER(IF(OR(_xll.BDP($AI172,"CPN_TYP")="#n/a N/A",_xll.BDP($AI172,"CPN_TYP")= "#N/A FIELD NOT APPLICABLE"), " ", _xll.BDP($AI172,"CPN_TYP")))</f>
        <v>Fixed</v>
      </c>
      <c r="BG172" s="14" t="str">
        <f t="shared" si="36"/>
        <v>XS1299811486</v>
      </c>
      <c r="BH172" s="18">
        <v>44305</v>
      </c>
    </row>
    <row r="173" spans="1:60" s="20" customFormat="1" ht="14.45" hidden="1" customHeight="1" x14ac:dyDescent="0.25">
      <c r="A173" s="47" t="s">
        <v>125</v>
      </c>
      <c r="B173" s="47" t="s">
        <v>157</v>
      </c>
      <c r="C173" s="47">
        <v>6504690</v>
      </c>
      <c r="D173" s="47" t="s">
        <v>407</v>
      </c>
      <c r="E173" s="4" t="str">
        <f>_xll.BDP(AI173,"ds520")</f>
        <v>NAK Naftogaz Ukraine via Kondor Finance PLC</v>
      </c>
      <c r="F173" s="4" t="str">
        <f>_xll.BDP(AI173,"crncy")</f>
        <v>USD</v>
      </c>
      <c r="G173" s="5" t="s">
        <v>396</v>
      </c>
      <c r="H173" s="4" t="str">
        <f>IF(_xll.BDP(AI173,"RTG_MOODY")="#N/A N/A","N/A",_xll.BDP(AI173,"RTG_MOODY"))&amp;","&amp;IF(_xll.BDP(AI173,"RTG_FITCH")="#N/A N/A","N/A",_xll.BDP(AI173,"RTG_FITCH"))&amp;","&amp;IF(_xll.BDP(AI173,"RTG_SP")="#N/A N/A","N/A",_xll.BDP(AI173,"RTG_SP"))</f>
        <v>N/A,C,N/A</v>
      </c>
      <c r="I173" s="6">
        <f>_xll.BDP(AI173,"cpn")/100</f>
        <v>7.6249999999999998E-2</v>
      </c>
      <c r="J173" s="6">
        <f ca="1">_xll.BDP($G173&amp;" isin","YAS_BOND_YLD", "YAS_YLD_FLAG=15", "user_local_trade_date",AN173,"Yas_bond_px",$Q173)/100</f>
        <v>0.16882895000000001</v>
      </c>
      <c r="K173" s="4" t="str">
        <f>_xll.BDP(AI173,"PAYMENT_RANK")</f>
        <v>Sr Unsecured</v>
      </c>
      <c r="L173" s="4" t="str">
        <f>IF((TEXT(_xll.BDP(AI173,"MATURITY"),"DD/MM/YYYY")="#N/A Field Not Applicable"),"Perp",TEXT(_xll.BDP(AI173,"MATURITY"),"DD/MM/YYYY"))</f>
        <v>08/11/2028</v>
      </c>
      <c r="M173" s="7">
        <f>(IF(_xll.BDP($AI173&amp;" ISIN","DU003")="#n/a n/a"," ",_xll.BDP($AI173&amp;" ISIN","DU003")))</f>
        <v>2.5711492253914598</v>
      </c>
      <c r="N173" s="4" t="str">
        <f>IF(_xll.BDP(AI173,"CALLABLE")="Y",_xll.BDP(AI173,"NXT_CALL_DT")," ")</f>
        <v xml:space="preserve"> </v>
      </c>
      <c r="O173" s="8">
        <v>400000</v>
      </c>
      <c r="P173" s="5">
        <v>104.25</v>
      </c>
      <c r="Q173" s="9">
        <f>_xll.BDP(AI173,"px_bid")</f>
        <v>78.899000000000001</v>
      </c>
      <c r="R173" s="10">
        <f>IF(F173="USD",AG173,(((_xll.BDP(F173&amp;"USD CURNCY","PX_LAST")))*AG173))</f>
        <v>417000</v>
      </c>
      <c r="S173" s="10">
        <f>IF(F173="USD",AH173,(((_xll.BDP(F173&amp;"USD CURNCY","PX_LAST")))*AH173))+AP173</f>
        <v>330252.94444444444</v>
      </c>
      <c r="T173" s="11">
        <f t="shared" si="28"/>
        <v>-101404</v>
      </c>
      <c r="U173" s="12">
        <f t="shared" si="29"/>
        <v>-0.24317505995203836</v>
      </c>
      <c r="V173" s="12" cm="1">
        <f t="array" ref="V173">IFERROR(_xll.BDP($G173&amp;" ISIN","CHG_PCT_1D")/100,"")</f>
        <v>0</v>
      </c>
      <c r="W173" s="12" t="str" cm="1">
        <f t="array" ref="W173">IFERROR(_xll.BDP($G173&amp;" ISIN","CHG_PCT_5D")/100,"")</f>
        <v/>
      </c>
      <c r="X173" s="12" t="e" cm="1">
        <f t="array" ref="X173">_xll.BDP($G173&amp;" ISIN","CHG_PCT_1M")/100</f>
        <v>#VALUE!</v>
      </c>
      <c r="Y173" s="12" t="e" cm="1">
        <f t="array" ref="Y173">_xll.BDP($G173&amp;" ISIN","CHG_PCT_3M")/100</f>
        <v>#VALUE!</v>
      </c>
      <c r="Z173" s="12" cm="1">
        <f t="array" ref="Z173">_xll.BDP($G173&amp;" ISIN","CHG_PCT_6M")/100</f>
        <v>-5.7705177521512802E-2</v>
      </c>
      <c r="AA173" s="12" cm="1">
        <f t="array" ref="AA173">_xll.BDP($G173&amp;" ISIN","CHG_PCT_YTD")/100</f>
        <v>5.144045979341965E-2</v>
      </c>
      <c r="AB173" s="12" t="e">
        <f t="shared" si="38"/>
        <v>#VALUE!</v>
      </c>
      <c r="AC173" s="13">
        <f t="shared" ca="1" si="30"/>
        <v>-7108.166666666657</v>
      </c>
      <c r="AD173" s="4" t="str">
        <f>_xll.BDP(AI173,"DS199")</f>
        <v>Energy</v>
      </c>
      <c r="AE173" s="9">
        <f>_xll.BDP(AI173,"px_ask")</f>
        <v>79.165999999999997</v>
      </c>
      <c r="AF173" s="13">
        <f>IF(F173="USD",O173,(((_xll.BDP(F173&amp;"USD CURNCY","PX_LAST")))*O173))</f>
        <v>400000</v>
      </c>
      <c r="AG173" s="10">
        <f t="shared" si="31"/>
        <v>417000</v>
      </c>
      <c r="AH173" s="10">
        <f t="shared" si="32"/>
        <v>315596</v>
      </c>
      <c r="AI173" s="4" t="str">
        <f t="shared" si="33"/>
        <v>XS2077601610 ISIN</v>
      </c>
      <c r="AJ173" s="4" t="e" cm="1">
        <f t="array" ref="AJ173">VLOOKUP(IF(NOT(_xll.BDP($G173&amp;" CORP",#REF!)="#N/A N/A"),(_xll.BDP($G173&amp;" CORP",#REF!)),"-"), '[1]Country Codes'!$A$2:$B$253,2,0)</f>
        <v>#REF!</v>
      </c>
      <c r="AK173" s="4" t="str" cm="1">
        <f t="array" ref="AK173">IF(OR(_xll.BDP($AI173,"EX028")= "#N/A N/A", _xll.BDP($AI173,"EX028")="#N/A FIELD NOT APPLICABLE"), " ", _xll.BDP($AI173,"EX028"))</f>
        <v>FixedIncome</v>
      </c>
      <c r="AL173" s="14" t="str">
        <f>(IF(_xll.BDP($AI173&amp;" ISIN","DZ282")="Y","Single line Bonds Cocos","Single line Bonds ex Cocos"))</f>
        <v>Single line Bonds ex Cocos</v>
      </c>
      <c r="AM173" s="7">
        <f>(IF(_xll.BDP($G173&amp;" ISIN","SP153")="#n/a n/a"," ",_xll.BDP($G173&amp;" ISIN","SP153")))</f>
        <v>1303.6941158934837</v>
      </c>
      <c r="AN173" s="15">
        <f t="shared" ca="1" si="34"/>
        <v>45777</v>
      </c>
      <c r="AO173" s="10">
        <f>(((_xll.BDP(AI173,"DS032"))/360)*I173)*O173</f>
        <v>14656.944444444445</v>
      </c>
      <c r="AP173" s="10">
        <f>IF(F173="USD",AO173,(((_xll.BDP(F173&amp;"USD CURNCY","PX_LAST")))*AO173))</f>
        <v>14656.944444444445</v>
      </c>
      <c r="AQ173" s="12">
        <f t="shared" si="40"/>
        <v>0.40206235282532093</v>
      </c>
      <c r="AR173" s="10">
        <f t="shared" si="35"/>
        <v>315596</v>
      </c>
      <c r="AS173" s="9">
        <f>IF((TEXT(_xll.BDP(AI173,"MATURITY"),"DD/MM/YYYY")="#N/A Field Not Applicable"),"Perp",_xll.BDP(AI173,"DS252"))</f>
        <v>3.5290896646132786</v>
      </c>
      <c r="AT173" s="14" t="str">
        <f>(IF(_xll.BDP($AI173&amp;" ISIN","DT247")="Y","Yes","No"))</f>
        <v>No</v>
      </c>
      <c r="AU173" s="14" t="str">
        <f>PROPER(IF(OR(_xll.BDP($AI173,"CPN_TYP")="#n/a N/A",_xll.BDP($AI173,"CPN_TYP")= "#N/A FIELD NOT APPLICABLE"), " ", _xll.BDP($AI173,"CPN_TYP")))</f>
        <v>Pay-In-Kind</v>
      </c>
      <c r="BG173" s="14" t="str">
        <f t="shared" si="36"/>
        <v>XS2077601610</v>
      </c>
      <c r="BH173" s="18">
        <v>44664</v>
      </c>
    </row>
    <row r="174" spans="1:60" s="20" customFormat="1" ht="14.45" hidden="1" customHeight="1" x14ac:dyDescent="0.25">
      <c r="A174" s="47" t="s">
        <v>125</v>
      </c>
      <c r="B174" s="47" t="s">
        <v>157</v>
      </c>
      <c r="C174" s="47">
        <v>6504690</v>
      </c>
      <c r="D174" s="47" t="s">
        <v>407</v>
      </c>
      <c r="E174" s="4" t="str">
        <f>_xll.BDP(AI174,"ds520")</f>
        <v>Standard Chartered PLC</v>
      </c>
      <c r="F174" s="4" t="str">
        <f>_xll.BDP(AI174,"crncy")</f>
        <v>USD</v>
      </c>
      <c r="G174" s="5" t="s">
        <v>854</v>
      </c>
      <c r="H174" s="4" t="str">
        <f>IF(_xll.BDP(AI174,"RTG_MOODY")="#N/A N/A","N/A",_xll.BDP(AI174,"RTG_MOODY"))&amp;","&amp;IF(_xll.BDP(AI174,"RTG_FITCH")="#N/A N/A","N/A",_xll.BDP(AI174,"RTG_FITCH"))&amp;","&amp;IF(_xll.BDP(AI174,"RTG_SP")="#N/A N/A","N/A",_xll.BDP(AI174,"RTG_SP"))</f>
        <v>A3,A,BBB+</v>
      </c>
      <c r="I174" s="6">
        <f>_xll.BDP(AI174,"cpn")/100</f>
        <v>7.7670000000000003E-2</v>
      </c>
      <c r="J174" s="6">
        <f ca="1">_xll.BDP($G174&amp;" isin","YAS_BOND_YLD", "YAS_YLD_FLAG=15", "user_local_trade_date",AN174,"Yas_bond_px",$Q174)/100</f>
        <v>4.89401E-2</v>
      </c>
      <c r="K174" s="4" t="str">
        <f>_xll.BDP(AI174,"PAYMENT_RANK")</f>
        <v>Sr Unsecured</v>
      </c>
      <c r="L174" s="4" t="str">
        <f>IF((TEXT(_xll.BDP(AI174,"MATURITY"),"DD/MM/YYYY")="#N/A Field Not Applicable"),"Perp",TEXT(_xll.BDP(AI174,"MATURITY"),"DD/MM/YYYY"))</f>
        <v>16/11/2028</v>
      </c>
      <c r="M174" s="7">
        <f>(IF(_xll.BDP($AI174&amp;" ISIN","DU003")="#n/a n/a"," ",_xll.BDP($AI174&amp;" ISIN","DU003")))</f>
        <v>2.2893842903578574</v>
      </c>
      <c r="N174" s="4" t="str">
        <f>IF(_xll.BDP(AI174,"CALLABLE")="Y",_xll.BDP(AI174,"NXT_CALL_DT")," ")</f>
        <v>16/11/2027</v>
      </c>
      <c r="O174" s="8">
        <v>400000</v>
      </c>
      <c r="P174" s="5">
        <v>106.22499999999999</v>
      </c>
      <c r="Q174" s="9">
        <f>_xll.BDP(AI174,"px_bid")</f>
        <v>106.785</v>
      </c>
      <c r="R174" s="10">
        <f>IF(F174="USD",AG174,(((_xll.BDP(F174&amp;"USD CURNCY","PX_LAST")))*AG174))</f>
        <v>424900</v>
      </c>
      <c r="S174" s="10">
        <f>IF(F174="USD",AH174,(((_xll.BDP(F174&amp;"USD CURNCY","PX_LAST")))*AH174))+AP174</f>
        <v>441293.2</v>
      </c>
      <c r="T174" s="11">
        <f t="shared" si="28"/>
        <v>2240.0000000000091</v>
      </c>
      <c r="U174" s="12">
        <f t="shared" si="29"/>
        <v>5.2718286655683904E-3</v>
      </c>
      <c r="V174" s="12" cm="1">
        <f t="array" ref="V174">IFERROR(_xll.BDP($G174&amp;" ISIN","CHG_PCT_1D")/100,"")</f>
        <v>-3.5264987853691419E-4</v>
      </c>
      <c r="W174" s="12" cm="1">
        <f t="array" ref="W174">IFERROR(_xll.BDP($G174&amp;" ISIN","CHG_PCT_5D")/100,"")</f>
        <v>4.8943690777428772E-3</v>
      </c>
      <c r="X174" s="12" cm="1">
        <f t="array" ref="X174">_xll.BDP($G174&amp;" ISIN","CHG_PCT_1M")/100</f>
        <v>-2.2230459183626102E-3</v>
      </c>
      <c r="Y174" s="12" cm="1">
        <f t="array" ref="Y174">_xll.BDP($G174&amp;" ISIN","CHG_PCT_3M")/100</f>
        <v>1.6590089811434649E-3</v>
      </c>
      <c r="Z174" s="12" cm="1">
        <f t="array" ref="Z174">_xll.BDP($G174&amp;" ISIN","CHG_PCT_6M")/100</f>
        <v>-7.8311625493103828E-3</v>
      </c>
      <c r="AA174" s="12" cm="1">
        <f t="array" ref="AA174">_xll.BDP($G174&amp;" ISIN","CHG_PCT_YTD")/100</f>
        <v>-5.8449616897831007E-4</v>
      </c>
      <c r="AB174" s="12" t="e">
        <f t="shared" si="38"/>
        <v>#VALUE!</v>
      </c>
      <c r="AC174" s="13">
        <f t="shared" ca="1" si="30"/>
        <v>79392.200000000012</v>
      </c>
      <c r="AD174" s="4" t="str">
        <f>_xll.BDP(AI174,"DS199")</f>
        <v>Financial</v>
      </c>
      <c r="AE174" s="9">
        <f>_xll.BDP(AI174,"px_ask")</f>
        <v>106.953</v>
      </c>
      <c r="AF174" s="13">
        <f>IF(F174="USD",O174,(((_xll.BDP(F174&amp;"USD CURNCY","PX_LAST")))*O174))</f>
        <v>400000</v>
      </c>
      <c r="AG174" s="10">
        <f t="shared" si="31"/>
        <v>424900</v>
      </c>
      <c r="AH174" s="10">
        <f t="shared" si="32"/>
        <v>427140</v>
      </c>
      <c r="AI174" s="4" t="str">
        <f t="shared" si="33"/>
        <v>USG84228FL77 ISIN</v>
      </c>
      <c r="AJ174" s="4" t="e" cm="1">
        <f t="array" ref="AJ174">VLOOKUP(IF(NOT(_xll.BDP($G174&amp;" CORP",#REF!)="#N/A N/A"),(_xll.BDP($G174&amp;" CORP",#REF!)),"-"), '[1]Country Codes'!$A$2:$B$253,2,0)</f>
        <v>#REF!</v>
      </c>
      <c r="AK174" s="4" t="str" cm="1">
        <f t="array" ref="AK174">IF(OR(_xll.BDP($AI174,"EX028")= "#N/A N/A", _xll.BDP($AI174,"EX028")="#N/A FIELD NOT APPLICABLE"), " ", _xll.BDP($AI174,"EX028"))</f>
        <v>FixedIncome</v>
      </c>
      <c r="AL174" s="14" t="str">
        <f>(IF(_xll.BDP($AI174&amp;" ISIN","DZ282")="Y","Single line Bonds Cocos","Single line Bonds ex Cocos"))</f>
        <v>Single line Bonds ex Cocos</v>
      </c>
      <c r="AM174" s="7">
        <f>(IF(_xll.BDP($G174&amp;" ISIN","SP153")="#n/a n/a"," ",_xll.BDP($G174&amp;" ISIN","SP153")))</f>
        <v>139.95359433338442</v>
      </c>
      <c r="AN174" s="15">
        <f t="shared" ca="1" si="34"/>
        <v>45777</v>
      </c>
      <c r="AO174" s="10">
        <f>(((_xll.BDP(AI174,"DS032"))/360)*I174)*O174</f>
        <v>14153.199999999999</v>
      </c>
      <c r="AP174" s="10">
        <f>IF(F174="USD",AO174,(((_xll.BDP(F174&amp;"USD CURNCY","PX_LAST")))*AO174))</f>
        <v>14153.199999999999</v>
      </c>
      <c r="AQ174" s="12">
        <f t="shared" si="40"/>
        <v>0.53724693530374257</v>
      </c>
      <c r="AR174" s="10">
        <f t="shared" si="35"/>
        <v>427140</v>
      </c>
      <c r="AS174" s="9">
        <f>IF((TEXT(_xll.BDP(AI174,"MATURITY"),"DD/MM/YYYY")="#N/A Field Not Applicable"),"Perp",_xll.BDP(AI174,"DS252"))</f>
        <v>3.5509924709103355</v>
      </c>
      <c r="AT174" s="14" t="str">
        <f>(IF(_xll.BDP($AI174&amp;" ISIN","DT247")="Y","Yes","No"))</f>
        <v>No</v>
      </c>
      <c r="AU174" s="14" t="str">
        <f>PROPER(IF(OR(_xll.BDP($AI174,"CPN_TYP")="#n/a N/A",_xll.BDP($AI174,"CPN_TYP")= "#N/A FIELD NOT APPLICABLE"), " ", _xll.BDP($AI174,"CPN_TYP")))</f>
        <v>Variable</v>
      </c>
      <c r="BG174" s="14" t="str">
        <f t="shared" si="36"/>
        <v>USG84228FL77</v>
      </c>
      <c r="BH174" s="18">
        <v>44883</v>
      </c>
    </row>
    <row r="175" spans="1:60" s="20" customFormat="1" ht="14.45" hidden="1" customHeight="1" x14ac:dyDescent="0.25">
      <c r="A175" s="47" t="s">
        <v>125</v>
      </c>
      <c r="B175" s="47" t="s">
        <v>157</v>
      </c>
      <c r="C175" s="47">
        <v>6504690</v>
      </c>
      <c r="D175" s="47" t="s">
        <v>407</v>
      </c>
      <c r="E175" s="4" t="str">
        <f>_xll.BDP(AI175,"ds520")</f>
        <v>National Bank of Uzbekistan</v>
      </c>
      <c r="F175" s="4" t="str">
        <f>_xll.BDP(AI175,"crncy")</f>
        <v>USD</v>
      </c>
      <c r="G175" s="5" t="s">
        <v>170</v>
      </c>
      <c r="H175" s="4" t="str">
        <f>IF(_xll.BDP(AI175,"RTG_MOODY")="#N/A N/A","N/A",_xll.BDP(AI175,"RTG_MOODY"))&amp;","&amp;IF(_xll.BDP(AI175,"RTG_FITCH")="#N/A N/A","N/A",_xll.BDP(AI175,"RTG_FITCH"))&amp;","&amp;IF(_xll.BDP(AI175,"RTG_SP")="#N/A N/A","N/A",_xll.BDP(AI175,"RTG_SP"))</f>
        <v>N/A,BB-,BB-</v>
      </c>
      <c r="I175" s="6">
        <f>_xll.BDP(AI175,"cpn")/100</f>
        <v>8.5000000000000006E-2</v>
      </c>
      <c r="J175" s="6">
        <f ca="1">_xll.BDP($G175&amp;" isin","YAS_BOND_YLD", "YAS_YLD_FLAG=15", "user_local_trade_date",AN175,"Yas_bond_px",$Q175)/100</f>
        <v>8.0115219999999987E-2</v>
      </c>
      <c r="K175" s="4" t="str">
        <f>_xll.BDP(AI175,"PAYMENT_RANK")</f>
        <v>Sr Unsecured</v>
      </c>
      <c r="L175" s="4" t="str">
        <f>IF((TEXT(_xll.BDP(AI175,"MATURITY"),"DD/MM/YYYY")="#N/A Field Not Applicable"),"Perp",TEXT(_xll.BDP(AI175,"MATURITY"),"DD/MM/YYYY"))</f>
        <v>05/07/2029</v>
      </c>
      <c r="M175" s="7">
        <f>(IF(_xll.BDP($AI175&amp;" ISIN","DU003")="#n/a n/a"," ",_xll.BDP($AI175&amp;" ISIN","DU003")))</f>
        <v>3.3383233420345215</v>
      </c>
      <c r="N175" s="4" t="str">
        <f>IF(_xll.BDP(AI175,"CALLABLE")="Y",_xll.BDP(AI175,"NXT_CALL_DT")," ")</f>
        <v>05/04/2029</v>
      </c>
      <c r="O175" s="8">
        <v>500000</v>
      </c>
      <c r="P175" s="5">
        <v>99.85</v>
      </c>
      <c r="Q175" s="9">
        <f>_xll.BDP(AI175,"px_bid")</f>
        <v>101.614</v>
      </c>
      <c r="R175" s="10">
        <f>IF(F175="USD",AG175,(((_xll.BDP(F175&amp;"USD CURNCY","PX_LAST")))*AG175))</f>
        <v>499250</v>
      </c>
      <c r="S175" s="10">
        <f>IF(F175="USD",AH175,(((_xll.BDP(F175&amp;"USD CURNCY","PX_LAST")))*AH175))+AP175</f>
        <v>521764.44444444444</v>
      </c>
      <c r="T175" s="11">
        <f t="shared" si="28"/>
        <v>8820.0000000000509</v>
      </c>
      <c r="U175" s="12">
        <f t="shared" si="29"/>
        <v>1.7666499749624538E-2</v>
      </c>
      <c r="V175" s="12" cm="1">
        <f t="array" ref="V175">IFERROR(_xll.BDP($G175&amp;" ISIN","CHG_PCT_1D")/100,"")</f>
        <v>-3.2891526283941059E-3</v>
      </c>
      <c r="W175" s="12" cm="1">
        <f t="array" ref="W175">IFERROR(_xll.BDP($G175&amp;" ISIN","CHG_PCT_5D")/100,"")</f>
        <v>1.563416841539934E-2</v>
      </c>
      <c r="X175" s="12" cm="1">
        <f t="array" ref="X175">_xll.BDP($G175&amp;" ISIN","CHG_PCT_1M")/100</f>
        <v>-1.5160136171197696E-2</v>
      </c>
      <c r="Y175" s="12" cm="1">
        <f t="array" ref="Y175">_xll.BDP($G175&amp;" ISIN","CHG_PCT_3M")/100</f>
        <v>-2.2959083981398203E-3</v>
      </c>
      <c r="Z175" s="12" cm="1">
        <f t="array" ref="Z175">_xll.BDP($G175&amp;" ISIN","CHG_PCT_6M")/100</f>
        <v>-7.7729520700344093E-3</v>
      </c>
      <c r="AA175" s="12" cm="1">
        <f t="array" ref="AA175">_xll.BDP($G175&amp;" ISIN","CHG_PCT_YTD")/100</f>
        <v>-1.417871042184208E-3</v>
      </c>
      <c r="AB175" s="12" t="e">
        <f t="shared" si="38"/>
        <v>#VALUE!</v>
      </c>
      <c r="AC175" s="13">
        <f t="shared" ca="1" si="30"/>
        <v>42465.833333333379</v>
      </c>
      <c r="AD175" s="4" t="str">
        <f>_xll.BDP(AI175,"DS199")</f>
        <v>Financial</v>
      </c>
      <c r="AE175" s="9">
        <f>_xll.BDP(AI175,"px_ask")</f>
        <v>102.627</v>
      </c>
      <c r="AF175" s="13">
        <f>IF(F175="USD",O175,(((_xll.BDP(F175&amp;"USD CURNCY","PX_LAST")))*O175))</f>
        <v>500000</v>
      </c>
      <c r="AG175" s="10">
        <f t="shared" si="31"/>
        <v>499250</v>
      </c>
      <c r="AH175" s="10">
        <f t="shared" si="32"/>
        <v>508070</v>
      </c>
      <c r="AI175" s="4" t="str">
        <f t="shared" si="33"/>
        <v>XS2853544398 ISIN</v>
      </c>
      <c r="AJ175" s="4" t="e" cm="1">
        <f t="array" ref="AJ175">VLOOKUP(IF(NOT(_xll.BDP($G175&amp;" CORP",#REF!)="#N/A N/A"),(_xll.BDP($G175&amp;" CORP",#REF!)),"-"), '[1]Country Codes'!$A$2:$B$253,2,0)</f>
        <v>#REF!</v>
      </c>
      <c r="AK175" s="4" t="str" cm="1">
        <f t="array" ref="AK175">IF(OR(_xll.BDP($AI175,"EX028")= "#N/A N/A", _xll.BDP($AI175,"EX028")="#N/A FIELD NOT APPLICABLE"), " ", _xll.BDP($AI175,"EX028"))</f>
        <v>FixedIncome</v>
      </c>
      <c r="AL175" s="14" t="str">
        <f>(IF(_xll.BDP($AI175&amp;" ISIN","DZ282")="Y","Single line Bonds Cocos","Single line Bonds ex Cocos"))</f>
        <v>Single line Bonds ex Cocos</v>
      </c>
      <c r="AM175" s="7">
        <f>(IF(_xll.BDP($G175&amp;" ISIN","SP153")="#n/a n/a"," ",_xll.BDP($G175&amp;" ISIN","SP153")))</f>
        <v>440.83352060858368</v>
      </c>
      <c r="AN175" s="15">
        <f t="shared" ca="1" si="34"/>
        <v>45777</v>
      </c>
      <c r="AO175" s="10">
        <f>(((_xll.BDP(AI175,"DS032"))/360)*I175)*O175</f>
        <v>13694.444444444447</v>
      </c>
      <c r="AP175" s="10">
        <f>IF(F175="USD",AO175,(((_xll.BDP(F175&amp;"USD CURNCY","PX_LAST")))*AO175))</f>
        <v>13694.444444444447</v>
      </c>
      <c r="AQ175" s="12">
        <f t="shared" si="40"/>
        <v>0.63521565419144821</v>
      </c>
      <c r="AR175" s="10">
        <f t="shared" si="35"/>
        <v>508070</v>
      </c>
      <c r="AS175" s="9">
        <f>IF((TEXT(_xll.BDP(AI175,"MATURITY"),"DD/MM/YYYY")="#N/A Field Not Applicable"),"Perp",_xll.BDP(AI175,"DS252"))</f>
        <v>4.1834360027378512</v>
      </c>
      <c r="AT175" s="14" t="str">
        <f>(IF(_xll.BDP($AI175&amp;" ISIN","DT247")="Y","Yes","No"))</f>
        <v>No</v>
      </c>
      <c r="AU175" s="14" t="str">
        <f>PROPER(IF(OR(_xll.BDP($AI175,"CPN_TYP")="#n/a N/A",_xll.BDP($AI175,"CPN_TYP")= "#N/A FIELD NOT APPLICABLE"), " ", _xll.BDP($AI175,"CPN_TYP")))</f>
        <v>Fixed</v>
      </c>
      <c r="BG175" s="14" t="str">
        <f t="shared" si="36"/>
        <v>XS2853544398</v>
      </c>
      <c r="BH175" s="18">
        <v>45492</v>
      </c>
    </row>
    <row r="176" spans="1:60" s="20" customFormat="1" ht="14.45" hidden="1" customHeight="1" x14ac:dyDescent="0.25">
      <c r="A176" s="47" t="s">
        <v>125</v>
      </c>
      <c r="B176" s="47" t="s">
        <v>157</v>
      </c>
      <c r="C176" s="47">
        <v>6504690</v>
      </c>
      <c r="D176" s="47" t="s">
        <v>407</v>
      </c>
      <c r="E176" s="4" t="str">
        <f>_xll.BDP(AI176,"ds520")</f>
        <v>Banco GNB Sudameris SA</v>
      </c>
      <c r="F176" s="4" t="str">
        <f>_xll.BDP(AI176,"crncy")</f>
        <v>USD</v>
      </c>
      <c r="G176" s="5" t="s">
        <v>855</v>
      </c>
      <c r="H176" s="4" t="str">
        <f>IF(_xll.BDP(AI176,"RTG_MOODY")="#N/A N/A","N/A",_xll.BDP(AI176,"RTG_MOODY"))&amp;","&amp;IF(_xll.BDP(AI176,"RTG_FITCH")="#N/A N/A","N/A",_xll.BDP(AI176,"RTG_FITCH"))&amp;","&amp;IF(_xll.BDP(AI176,"RTG_SP")="#N/A N/A","N/A",_xll.BDP(AI176,"RTG_SP"))</f>
        <v>B2,B+,N/A</v>
      </c>
      <c r="I176" s="6">
        <f>_xll.BDP(AI176,"cpn")/100</f>
        <v>7.4999999999999997E-2</v>
      </c>
      <c r="J176" s="6">
        <f ca="1">_xll.BDP($G176&amp;" isin","YAS_BOND_YLD", "YAS_YLD_FLAG=15", "user_local_trade_date",AN176,"Yas_bond_px",$Q176)/100</f>
        <v>0.10697402</v>
      </c>
      <c r="K176" s="4" t="str">
        <f>_xll.BDP(AI176,"PAYMENT_RANK")</f>
        <v>Subordinated</v>
      </c>
      <c r="L176" s="4" t="str">
        <f>IF((TEXT(_xll.BDP(AI176,"MATURITY"),"DD/MM/YYYY")="#N/A Field Not Applicable"),"Perp",TEXT(_xll.BDP(AI176,"MATURITY"),"DD/MM/YYYY"))</f>
        <v>16/04/2031</v>
      </c>
      <c r="M176" s="7">
        <f>(IF(_xll.BDP($AI176&amp;" ISIN","DU003")="#n/a n/a"," ",_xll.BDP($AI176&amp;" ISIN","DU003")))</f>
        <v>0.94275275613349863</v>
      </c>
      <c r="N176" s="4" t="str">
        <f>IF(_xll.BDP(AI176,"CALLABLE")="Y",_xll.BDP(AI176,"NXT_CALL_DT")," ")</f>
        <v>16/04/2026</v>
      </c>
      <c r="O176" s="8">
        <v>400000</v>
      </c>
      <c r="P176" s="5">
        <v>101.87</v>
      </c>
      <c r="Q176" s="9">
        <f>_xll.BDP(AI176,"px_bid")</f>
        <v>96.424999999999997</v>
      </c>
      <c r="R176" s="10">
        <f>IF(F176="USD",AG176,(((_xll.BDP(F176&amp;"USD CURNCY","PX_LAST")))*AG176))</f>
        <v>407480</v>
      </c>
      <c r="S176" s="10">
        <f>IF(F176="USD",AH176,(((_xll.BDP(F176&amp;"USD CURNCY","PX_LAST")))*AH176))+AP176</f>
        <v>386866.66666666669</v>
      </c>
      <c r="T176" s="11">
        <f t="shared" si="28"/>
        <v>-21780.000000000029</v>
      </c>
      <c r="U176" s="12">
        <f t="shared" si="29"/>
        <v>-5.3450476096986423E-2</v>
      </c>
      <c r="V176" s="12" cm="1">
        <f t="array" ref="V176">IFERROR(_xll.BDP($G176&amp;" ISIN","CHG_PCT_1D")/100,"")</f>
        <v>-7.2354529825565108E-3</v>
      </c>
      <c r="W176" s="12" t="str" cm="1">
        <f t="array" ref="W176">IFERROR(_xll.BDP($G176&amp;" ISIN","CHG_PCT_5D")/100,"")</f>
        <v/>
      </c>
      <c r="X176" s="12" cm="1">
        <f t="array" ref="X176">_xll.BDP($G176&amp;" ISIN","CHG_PCT_1M")/100</f>
        <v>-1.4964028192390046E-2</v>
      </c>
      <c r="Y176" s="12" cm="1">
        <f t="array" ref="Y176">_xll.BDP($G176&amp;" ISIN","CHG_PCT_3M")/100</f>
        <v>-1.1531419614737321E-2</v>
      </c>
      <c r="Z176" s="12" cm="1">
        <f t="array" ref="Z176">_xll.BDP($G176&amp;" ISIN","CHG_PCT_6M")/100</f>
        <v>1.4939928099378674E-2</v>
      </c>
      <c r="AA176" s="12" cm="1">
        <f t="array" ref="AA176">_xll.BDP($G176&amp;" ISIN","CHG_PCT_YTD")/100</f>
        <v>-8.1371957321783126E-3</v>
      </c>
      <c r="AB176" s="12" t="e">
        <f t="shared" si="38"/>
        <v>#VALUE!</v>
      </c>
      <c r="AC176" s="13">
        <f t="shared" ca="1" si="30"/>
        <v>100886.66666666663</v>
      </c>
      <c r="AD176" s="4" t="str">
        <f>_xll.BDP(AI176,"DS199")</f>
        <v>Financial</v>
      </c>
      <c r="AE176" s="9">
        <f>_xll.BDP(AI176,"px_ask")</f>
        <v>97.494</v>
      </c>
      <c r="AF176" s="13">
        <f>IF(F176="USD",O176,(((_xll.BDP(F176&amp;"USD CURNCY","PX_LAST")))*O176))</f>
        <v>400000</v>
      </c>
      <c r="AG176" s="10">
        <f t="shared" si="31"/>
        <v>407480</v>
      </c>
      <c r="AH176" s="10">
        <f t="shared" si="32"/>
        <v>385700</v>
      </c>
      <c r="AI176" s="4" t="str">
        <f t="shared" si="33"/>
        <v>USP1265VAH52 ISIN</v>
      </c>
      <c r="AJ176" s="4" t="e" cm="1">
        <f t="array" ref="AJ176">VLOOKUP(IF(NOT(_xll.BDP($G176&amp;" CORP",#REF!)="#N/A N/A"),(_xll.BDP($G176&amp;" CORP",#REF!)),"-"), '[1]Country Codes'!$A$2:$B$253,2,0)</f>
        <v>#REF!</v>
      </c>
      <c r="AK176" s="4" t="str" cm="1">
        <f t="array" ref="AK176">IF(OR(_xll.BDP($AI176,"EX028")= "#N/A N/A", _xll.BDP($AI176,"EX028")="#N/A FIELD NOT APPLICABLE"), " ", _xll.BDP($AI176,"EX028"))</f>
        <v>FixedIncome</v>
      </c>
      <c r="AL176" s="14" t="str">
        <f>(IF(_xll.BDP($AI176&amp;" ISIN","DZ282")="Y","Single line Bonds Cocos","Single line Bonds ex Cocos"))</f>
        <v>Single line Bonds Cocos</v>
      </c>
      <c r="AM176" s="7">
        <f>(IF(_xll.BDP($G176&amp;" ISIN","SP153")="#n/a n/a"," ",_xll.BDP($G176&amp;" ISIN","SP153")))</f>
        <v>704.67034080454414</v>
      </c>
      <c r="AN176" s="15">
        <f t="shared" ca="1" si="34"/>
        <v>45777</v>
      </c>
      <c r="AO176" s="10">
        <f>(((_xll.BDP(AI176,"DS032"))/360)*I176)*O176</f>
        <v>1166.6666666666667</v>
      </c>
      <c r="AP176" s="10">
        <f>IF(F176="USD",AO176,(((_xll.BDP(F176&amp;"USD CURNCY","PX_LAST")))*AO176))</f>
        <v>1166.6666666666667</v>
      </c>
      <c r="AQ176" s="12">
        <f t="shared" si="40"/>
        <v>0.47098602706282627</v>
      </c>
      <c r="AR176" s="10">
        <f t="shared" si="35"/>
        <v>385700</v>
      </c>
      <c r="AS176" s="9">
        <f>IF((TEXT(_xll.BDP(AI176,"MATURITY"),"DD/MM/YYYY")="#N/A Field Not Applicable"),"Perp",_xll.BDP(AI176,"DS252"))</f>
        <v>5.9630390143737166</v>
      </c>
      <c r="AT176" s="14" t="str">
        <f>(IF(_xll.BDP($AI176&amp;" ISIN","DT247")="Y","Yes","No"))</f>
        <v>Yes</v>
      </c>
      <c r="AU176" s="14" t="str">
        <f>PROPER(IF(OR(_xll.BDP($AI176,"CPN_TYP")="#n/a N/A",_xll.BDP($AI176,"CPN_TYP")= "#N/A FIELD NOT APPLICABLE"), " ", _xll.BDP($AI176,"CPN_TYP")))</f>
        <v>Variable</v>
      </c>
      <c r="BG176" s="14" t="str">
        <f t="shared" si="36"/>
        <v>USP1265VAH52</v>
      </c>
      <c r="BH176" s="18">
        <v>44305</v>
      </c>
    </row>
    <row r="177" spans="1:60" s="20" customFormat="1" ht="14.45" hidden="1" customHeight="1" x14ac:dyDescent="0.25">
      <c r="A177" s="47" t="s">
        <v>125</v>
      </c>
      <c r="B177" s="47" t="s">
        <v>157</v>
      </c>
      <c r="C177" s="47">
        <v>6504690</v>
      </c>
      <c r="D177" s="47" t="s">
        <v>407</v>
      </c>
      <c r="E177" s="4" t="str">
        <f>_xll.BDP(AI177,"ds520")</f>
        <v>Banque Ouest Africaine de Developpement</v>
      </c>
      <c r="F177" s="4" t="str">
        <f>_xll.BDP(AI177,"crncy")</f>
        <v>USD</v>
      </c>
      <c r="G177" s="5" t="s">
        <v>397</v>
      </c>
      <c r="H177" s="4" t="str">
        <f>IF(_xll.BDP(AI177,"RTG_MOODY")="#N/A N/A","N/A",_xll.BDP(AI177,"RTG_MOODY"))&amp;","&amp;IF(_xll.BDP(AI177,"RTG_FITCH")="#N/A N/A","N/A",_xll.BDP(AI177,"RTG_FITCH"))&amp;","&amp;IF(_xll.BDP(AI177,"RTG_SP")="#N/A N/A","N/A",_xll.BDP(AI177,"RTG_SP"))</f>
        <v>Baa1,BBB,N/A</v>
      </c>
      <c r="I177" s="6">
        <f>_xll.BDP(AI177,"cpn")/100</f>
        <v>4.7E-2</v>
      </c>
      <c r="J177" s="6">
        <f ca="1">_xll.BDP($G177&amp;" isin","YAS_BOND_YLD", "YAS_YLD_FLAG=15", "user_local_trade_date",AN177,"Yas_bond_px",$Q177)/100</f>
        <v>6.5922289999999995E-2</v>
      </c>
      <c r="K177" s="4" t="str">
        <f>_xll.BDP(AI177,"PAYMENT_RANK")</f>
        <v>Sr Unsecured</v>
      </c>
      <c r="L177" s="4" t="str">
        <f>IF((TEXT(_xll.BDP(AI177,"MATURITY"),"DD/MM/YYYY")="#N/A Field Not Applicable"),"Perp",TEXT(_xll.BDP(AI177,"MATURITY"),"DD/MM/YYYY"))</f>
        <v>22/10/2031</v>
      </c>
      <c r="M177" s="7">
        <f>(IF(_xll.BDP($AI177&amp;" ISIN","DU003")="#n/a n/a"," ",_xll.BDP($AI177&amp;" ISIN","DU003")))</f>
        <v>5.5991289856056676</v>
      </c>
      <c r="N177" s="4" t="str">
        <f>IF(_xll.BDP(AI177,"CALLABLE")="Y",_xll.BDP(AI177,"NXT_CALL_DT")," ")</f>
        <v>22/07/2031</v>
      </c>
      <c r="O177" s="8">
        <v>500000</v>
      </c>
      <c r="P177" s="5">
        <v>91.69</v>
      </c>
      <c r="Q177" s="9">
        <f>_xll.BDP(AI177,"px_bid")</f>
        <v>90.158000000000001</v>
      </c>
      <c r="R177" s="10">
        <f>IF(F177="USD",AG177,(((_xll.BDP(F177&amp;"USD CURNCY","PX_LAST")))*AG177))</f>
        <v>458450</v>
      </c>
      <c r="S177" s="10">
        <f>IF(F177="USD",AH177,(((_xll.BDP(F177&amp;"USD CURNCY","PX_LAST")))*AH177))+AP177</f>
        <v>451369.45205479453</v>
      </c>
      <c r="T177" s="11">
        <f t="shared" si="28"/>
        <v>-7659.9999999999827</v>
      </c>
      <c r="U177" s="12">
        <f t="shared" si="29"/>
        <v>-1.6708474206565564E-2</v>
      </c>
      <c r="V177" s="12" cm="1">
        <f t="array" ref="V177">IFERROR(_xll.BDP($G177&amp;" ISIN","CHG_PCT_1D")/100,"")</f>
        <v>2.5032952669996906E-3</v>
      </c>
      <c r="W177" s="12" cm="1">
        <f t="array" ref="W177">IFERROR(_xll.BDP($G177&amp;" ISIN","CHG_PCT_5D")/100,"")</f>
        <v>4.1717056284741628E-3</v>
      </c>
      <c r="X177" s="12" cm="1">
        <f t="array" ref="X177">_xll.BDP($G177&amp;" ISIN","CHG_PCT_1M")/100</f>
        <v>-8.5010352420494088E-3</v>
      </c>
      <c r="Y177" s="12" cm="1">
        <f t="array" ref="Y177">_xll.BDP($G177&amp;" ISIN","CHG_PCT_3M")/100</f>
        <v>7.379457726726448E-3</v>
      </c>
      <c r="Z177" s="12" cm="1">
        <f t="array" ref="Z177">_xll.BDP($G177&amp;" ISIN","CHG_PCT_6M")/100</f>
        <v>-9.2173970158403347E-3</v>
      </c>
      <c r="AA177" s="12" cm="1">
        <f t="array" ref="AA177">_xll.BDP($G177&amp;" ISIN","CHG_PCT_YTD")/100</f>
        <v>2.6143501235170123E-3</v>
      </c>
      <c r="AB177" s="12" t="e">
        <f t="shared" si="38"/>
        <v>#VALUE!</v>
      </c>
      <c r="AC177" s="13">
        <f t="shared" ca="1" si="30"/>
        <v>4742.7777777777947</v>
      </c>
      <c r="AD177" s="4" t="str">
        <f>_xll.BDP(AI177,"DS199")</f>
        <v>Government</v>
      </c>
      <c r="AE177" s="9">
        <f>_xll.BDP(AI177,"px_ask")</f>
        <v>90.855999999999995</v>
      </c>
      <c r="AF177" s="13">
        <f>IF(F177="USD",O177,(((_xll.BDP(F177&amp;"USD CURNCY","PX_LAST")))*O177))</f>
        <v>500000</v>
      </c>
      <c r="AG177" s="10">
        <f t="shared" si="31"/>
        <v>458450</v>
      </c>
      <c r="AH177" s="10">
        <f t="shared" si="32"/>
        <v>450790</v>
      </c>
      <c r="AI177" s="4" t="str">
        <f t="shared" si="33"/>
        <v>XS2063540038 ISIN</v>
      </c>
      <c r="AJ177" s="4" t="e" cm="1">
        <f t="array" ref="AJ177">VLOOKUP(IF(NOT(_xll.BDP($G177&amp;" CORP",#REF!)="#N/A N/A"),(_xll.BDP($G177&amp;" CORP",#REF!)),"-"), '[1]Country Codes'!$A$2:$B$253,2,0)</f>
        <v>#REF!</v>
      </c>
      <c r="AK177" s="4" t="str" cm="1">
        <f t="array" ref="AK177">IF(OR(_xll.BDP($AI177,"EX028")= "#N/A N/A", _xll.BDP($AI177,"EX028")="#N/A FIELD NOT APPLICABLE"), " ", _xll.BDP($AI177,"EX028"))</f>
        <v>FixedIncome</v>
      </c>
      <c r="AL177" s="14" t="str">
        <f>(IF(_xll.BDP($AI177&amp;" ISIN","DZ282")="Y","Single line Bonds Cocos","Single line Bonds ex Cocos"))</f>
        <v>Single line Bonds ex Cocos</v>
      </c>
      <c r="AM177" s="7">
        <f>(IF(_xll.BDP($G177&amp;" ISIN","SP153")="#n/a n/a"," ",_xll.BDP($G177&amp;" ISIN","SP153")))</f>
        <v>295.42374870266008</v>
      </c>
      <c r="AN177" s="15">
        <f t="shared" ca="1" si="34"/>
        <v>45777</v>
      </c>
      <c r="AO177" s="10">
        <f>(((_xll.BDP(AI177,"DS032"))/365)*I177)*O177</f>
        <v>579.45205479452056</v>
      </c>
      <c r="AP177" s="10">
        <f>IF(F177="USD",AO177,(((_xll.BDP(F177&amp;"USD CURNCY","PX_LAST")))*AO177))</f>
        <v>579.45205479452056</v>
      </c>
      <c r="AQ177" s="12">
        <f t="shared" ref="AQ177:AQ186" si="41">S177/$S$153</f>
        <v>10.217757828065524</v>
      </c>
      <c r="AR177" s="10">
        <f t="shared" si="35"/>
        <v>450790</v>
      </c>
      <c r="AS177" s="9">
        <f>IF((TEXT(_xll.BDP(AI177,"MATURITY"),"DD/MM/YYYY")="#N/A Field Not Applicable"),"Perp",_xll.BDP(AI177,"DS252"))</f>
        <v>6.4804928131416837</v>
      </c>
      <c r="AT177" s="14" t="str">
        <f>(IF(_xll.BDP($AI177&amp;" ISIN","DT247")="Y","Yes","No"))</f>
        <v>No</v>
      </c>
      <c r="AU177" s="14" t="str">
        <f>PROPER(IF(OR(_xll.BDP($AI177,"CPN_TYP")="#n/a N/A",_xll.BDP($AI177,"CPN_TYP")= "#N/A FIELD NOT APPLICABLE"), " ", _xll.BDP($AI177,"CPN_TYP")))</f>
        <v>Fixed</v>
      </c>
      <c r="BG177" s="14" t="str">
        <f t="shared" si="36"/>
        <v>XS2063540038</v>
      </c>
      <c r="BH177" s="18">
        <v>45587</v>
      </c>
    </row>
    <row r="178" spans="1:60" s="20" customFormat="1" ht="14.45" hidden="1" customHeight="1" x14ac:dyDescent="0.25">
      <c r="A178" s="47" t="s">
        <v>125</v>
      </c>
      <c r="B178" s="47" t="s">
        <v>157</v>
      </c>
      <c r="C178" s="47">
        <v>6504690</v>
      </c>
      <c r="D178" s="47" t="s">
        <v>407</v>
      </c>
      <c r="E178" s="4" t="str">
        <f>_xll.BDP(AI178,"ds520")</f>
        <v>Mashreqbank PSC</v>
      </c>
      <c r="F178" s="4" t="str">
        <f>_xll.BDP(AI178,"crncy")</f>
        <v>USD</v>
      </c>
      <c r="G178" s="5" t="s">
        <v>304</v>
      </c>
      <c r="H178" s="4" t="str">
        <f>IF(_xll.BDP(AI178,"RTG_MOODY")="#N/A N/A","N/A",_xll.BDP(AI178,"RTG_MOODY"))&amp;","&amp;IF(_xll.BDP(AI178,"RTG_FITCH")="#N/A N/A","N/A",_xll.BDP(AI178,"RTG_FITCH"))&amp;","&amp;IF(_xll.BDP(AI178,"RTG_SP")="#N/A N/A","N/A",_xll.BDP(AI178,"RTG_SP"))</f>
        <v>N/A,BBB+,N/A</v>
      </c>
      <c r="I178" s="6">
        <f>_xll.BDP(AI178,"cpn")/100</f>
        <v>7.8750000000000001E-2</v>
      </c>
      <c r="J178" s="6">
        <f ca="1">_xll.BDP($G178&amp;" isin","YAS_BOND_YLD", "YAS_YLD_FLAG=15", "user_local_trade_date",AN178,"Yas_bond_px",$Q178)/100</f>
        <v>5.6096820000000006E-2</v>
      </c>
      <c r="K178" s="4" t="str">
        <f>_xll.BDP(AI178,"PAYMENT_RANK")</f>
        <v>Subordinated</v>
      </c>
      <c r="L178" s="4" t="str">
        <f>IF((TEXT(_xll.BDP(AI178,"MATURITY"),"DD/MM/YYYY")="#N/A Field Not Applicable"),"Perp",TEXT(_xll.BDP(AI178,"MATURITY"),"DD/MM/YYYY"))</f>
        <v>24/02/2033</v>
      </c>
      <c r="M178" s="7">
        <f>(IF(_xll.BDP($AI178&amp;" ISIN","DU003")="#n/a n/a"," ",_xll.BDP($AI178&amp;" ISIN","DU003")))</f>
        <v>2.3450158803633592</v>
      </c>
      <c r="N178" s="4" t="str">
        <f>IF(_xll.BDP(AI178,"CALLABLE")="Y",_xll.BDP(AI178,"NXT_CALL_DT")," ")</f>
        <v>24/11/2027</v>
      </c>
      <c r="O178" s="8">
        <v>500000</v>
      </c>
      <c r="P178" s="5">
        <v>99.902000000000001</v>
      </c>
      <c r="Q178" s="9">
        <f>_xll.BDP(AI178,"px_bid")</f>
        <v>105.334</v>
      </c>
      <c r="R178" s="10">
        <f>IF(F178="USD",AG178,(((_xll.BDP(F178&amp;"USD CURNCY","PX_LAST")))*AG178))</f>
        <v>499510</v>
      </c>
      <c r="S178" s="10">
        <f>IF(F178="USD",AH178,(((_xll.BDP(F178&amp;"USD CURNCY","PX_LAST")))*AH178))+AP178</f>
        <v>533897.73972602736</v>
      </c>
      <c r="T178" s="11">
        <f t="shared" si="28"/>
        <v>27160.000000000011</v>
      </c>
      <c r="U178" s="12">
        <f t="shared" si="29"/>
        <v>5.4373285820103721E-2</v>
      </c>
      <c r="V178" s="12" cm="1">
        <f t="array" ref="V178">IFERROR(_xll.BDP($G178&amp;" ISIN","CHG_PCT_1D")/100,"")</f>
        <v>-3.5142060120387837E-4</v>
      </c>
      <c r="W178" s="12" cm="1">
        <f t="array" ref="W178">IFERROR(_xll.BDP($G178&amp;" ISIN","CHG_PCT_5D")/100,"")</f>
        <v>1.8968126332659014E-3</v>
      </c>
      <c r="X178" s="12" cm="1">
        <f t="array" ref="X178">_xll.BDP($G178&amp;" ISIN","CHG_PCT_1M")/100</f>
        <v>-5.0907664808850393E-3</v>
      </c>
      <c r="Y178" s="12" cm="1">
        <f t="array" ref="Y178">_xll.BDP($G178&amp;" ISIN","CHG_PCT_3M")/100</f>
        <v>5.0245825330353495E-4</v>
      </c>
      <c r="Z178" s="12" cm="1">
        <f t="array" ref="Z178">_xll.BDP($G178&amp;" ISIN","CHG_PCT_6M")/100</f>
        <v>-1.33486409217461E-2</v>
      </c>
      <c r="AA178" s="12" cm="1">
        <f t="array" ref="AA178">_xll.BDP($G178&amp;" ISIN","CHG_PCT_YTD")/100</f>
        <v>-7.8033627792757562E-3</v>
      </c>
      <c r="AB178" s="12" t="e">
        <f t="shared" si="38"/>
        <v>#VALUE!</v>
      </c>
      <c r="AC178" s="13">
        <f t="shared" ca="1" si="30"/>
        <v>188160</v>
      </c>
      <c r="AD178" s="4" t="str">
        <f>_xll.BDP(AI178,"DS199")</f>
        <v>Financial</v>
      </c>
      <c r="AE178" s="9">
        <f>_xll.BDP(AI178,"px_ask")</f>
        <v>105.809</v>
      </c>
      <c r="AF178" s="13">
        <f>IF(F178="USD",O178,(((_xll.BDP(F178&amp;"USD CURNCY","PX_LAST")))*O178))</f>
        <v>500000</v>
      </c>
      <c r="AG178" s="10">
        <f t="shared" si="31"/>
        <v>499510</v>
      </c>
      <c r="AH178" s="10">
        <f t="shared" si="32"/>
        <v>526670</v>
      </c>
      <c r="AI178" s="4" t="str">
        <f t="shared" si="33"/>
        <v>XS2548003503 ISIN</v>
      </c>
      <c r="AJ178" s="4" t="e" cm="1">
        <f t="array" ref="AJ178">VLOOKUP(IF(NOT(_xll.BDP($G178&amp;" CORP",#REF!)="#N/A N/A"),(_xll.BDP($G178&amp;" CORP",#REF!)),"-"), '[1]Country Codes'!$A$2:$B$253,2,0)</f>
        <v>#REF!</v>
      </c>
      <c r="AK178" s="4" t="str" cm="1">
        <f t="array" ref="AK178">IF(OR(_xll.BDP($AI178,"EX028")= "#N/A N/A", _xll.BDP($AI178,"EX028")="#N/A FIELD NOT APPLICABLE"), " ", _xll.BDP($AI178,"EX028"))</f>
        <v>FixedIncome</v>
      </c>
      <c r="AL178" s="14" t="str">
        <f>(IF(_xll.BDP($AI178&amp;" ISIN","DZ282")="Y","Single line Bonds Cocos","Single line Bonds ex Cocos"))</f>
        <v>Single line Bonds ex Cocos</v>
      </c>
      <c r="AM178" s="7">
        <f>(IF(_xll.BDP($G178&amp;" ISIN","SP153")="#n/a n/a"," ",_xll.BDP($G178&amp;" ISIN","SP153")))</f>
        <v>204.56937400367428</v>
      </c>
      <c r="AN178" s="15">
        <f t="shared" ca="1" si="34"/>
        <v>45777</v>
      </c>
      <c r="AO178" s="10">
        <f>(((_xll.BDP(AI178,"DS032"))/365)*I178)*O178</f>
        <v>7227.7397260273974</v>
      </c>
      <c r="AP178" s="10">
        <f>IF(F178="USD",AO178,(((_xll.BDP(F178&amp;"USD CURNCY","PX_LAST")))*AO178))</f>
        <v>7227.7397260273974</v>
      </c>
      <c r="AQ178" s="12">
        <f t="shared" si="41"/>
        <v>12.085970339015899</v>
      </c>
      <c r="AR178" s="10">
        <f t="shared" si="35"/>
        <v>526670</v>
      </c>
      <c r="AS178" s="9">
        <f>IF((TEXT(_xll.BDP(AI178,"MATURITY"),"DD/MM/YYYY")="#N/A Field Not Applicable"),"Perp",_xll.BDP(AI178,"DS252"))</f>
        <v>7.8247775496235459</v>
      </c>
      <c r="AT178" s="14" t="str">
        <f>(IF(_xll.BDP($AI178&amp;" ISIN","DT247")="Y","Yes","No"))</f>
        <v>Yes</v>
      </c>
      <c r="AU178" s="14" t="str">
        <f>PROPER(IF(OR(_xll.BDP($AI178,"CPN_TYP")="#n/a N/A",_xll.BDP($AI178,"CPN_TYP")= "#N/A FIELD NOT APPLICABLE"), " ", _xll.BDP($AI178,"CPN_TYP")))</f>
        <v>Variable</v>
      </c>
      <c r="BG178" s="14" t="str">
        <f t="shared" si="36"/>
        <v>XS2548003503</v>
      </c>
      <c r="BH178" s="18">
        <v>44305</v>
      </c>
    </row>
    <row r="179" spans="1:60" s="20" customFormat="1" ht="14.45" hidden="1" customHeight="1" x14ac:dyDescent="0.25">
      <c r="A179" s="47" t="s">
        <v>125</v>
      </c>
      <c r="B179" s="47" t="s">
        <v>157</v>
      </c>
      <c r="C179" s="47">
        <v>6504690</v>
      </c>
      <c r="D179" s="47" t="s">
        <v>407</v>
      </c>
      <c r="E179" s="4" t="str">
        <f>_xll.BDP(AI179,"ds520")</f>
        <v>HSBC Holdings PLC</v>
      </c>
      <c r="F179" s="4" t="str">
        <f>_xll.BDP(AI179,"crncy")</f>
        <v>USD</v>
      </c>
      <c r="G179" s="5" t="s">
        <v>399</v>
      </c>
      <c r="H179" s="4" t="str">
        <f>IF(_xll.BDP(AI179,"RTG_MOODY")="#N/A N/A","N/A",_xll.BDP(AI179,"RTG_MOODY"))&amp;","&amp;IF(_xll.BDP(AI179,"RTG_FITCH")="#N/A N/A","N/A",_xll.BDP(AI179,"RTG_FITCH"))&amp;","&amp;IF(_xll.BDP(AI179,"RTG_SP")="#N/A N/A","N/A",_xll.BDP(AI179,"RTG_SP"))</f>
        <v>Baa1,A-,BBB</v>
      </c>
      <c r="I179" s="6">
        <f>_xll.BDP(AI179,"cpn")/100</f>
        <v>8.1129999999999994E-2</v>
      </c>
      <c r="J179" s="6">
        <f ca="1">_xll.BDP($G179&amp;" isin","YAS_BOND_YLD", "YAS_YLD_FLAG=15", "user_local_trade_date",AN179,"Yas_bond_px",$Q179)/100</f>
        <v>5.8528839999999999E-2</v>
      </c>
      <c r="K179" s="4" t="str">
        <f>_xll.BDP(AI179,"PAYMENT_RANK")</f>
        <v>Subordinated</v>
      </c>
      <c r="L179" s="4" t="str">
        <f>IF((TEXT(_xll.BDP(AI179,"MATURITY"),"DD/MM/YYYY")="#N/A Field Not Applicable"),"Perp",TEXT(_xll.BDP(AI179,"MATURITY"),"DD/MM/YYYY"))</f>
        <v>03/11/2033</v>
      </c>
      <c r="M179" s="7">
        <f>(IF(_xll.BDP($AI179&amp;" ISIN","DU003")="#n/a n/a"," ",_xll.BDP($AI179&amp;" ISIN","DU003")))</f>
        <v>5.6918535759807147</v>
      </c>
      <c r="N179" s="4" t="str">
        <f>IF(_xll.BDP(AI179,"CALLABLE")="Y",_xll.BDP(AI179,"NXT_CALL_DT")," ")</f>
        <v>03/11/2032</v>
      </c>
      <c r="O179" s="8">
        <v>500000</v>
      </c>
      <c r="P179" s="5">
        <v>107.81100000000001</v>
      </c>
      <c r="Q179" s="9">
        <f>_xll.BDP(AI179,"px_bid")</f>
        <v>113.57</v>
      </c>
      <c r="R179" s="10">
        <f>IF(F179="USD",AG179,(((_xll.BDP(F179&amp;"USD CURNCY","PX_LAST")))*AG179))</f>
        <v>539055</v>
      </c>
      <c r="S179" s="10">
        <f>IF(F179="USD",AH179,(((_xll.BDP(F179&amp;"USD CURNCY","PX_LAST")))*AH179))+AP179</f>
        <v>587521.24657534249</v>
      </c>
      <c r="T179" s="11">
        <f t="shared" si="28"/>
        <v>28794.999999999931</v>
      </c>
      <c r="U179" s="12">
        <f t="shared" si="29"/>
        <v>5.3417554794965134E-2</v>
      </c>
      <c r="V179" s="12" cm="1">
        <f t="array" ref="V179">IFERROR(_xll.BDP($G179&amp;" ISIN","CHG_PCT_1D")/100,"")</f>
        <v>-1.3139543354787483E-3</v>
      </c>
      <c r="W179" s="12" cm="1">
        <f t="array" ref="W179">IFERROR(_xll.BDP($G179&amp;" ISIN","CHG_PCT_5D")/100,"")</f>
        <v>1.9396825908783777E-2</v>
      </c>
      <c r="X179" s="12" cm="1">
        <f t="array" ref="X179">_xll.BDP($G179&amp;" ISIN","CHG_PCT_1M")/100</f>
        <v>-1.4410410600165353E-3</v>
      </c>
      <c r="Y179" s="12" cm="1">
        <f t="array" ref="Y179">_xll.BDP($G179&amp;" ISIN","CHG_PCT_3M")/100</f>
        <v>2.0793499675458766E-3</v>
      </c>
      <c r="Z179" s="12" cm="1">
        <f t="array" ref="Z179">_xll.BDP($G179&amp;" ISIN","CHG_PCT_6M")/100</f>
        <v>-1.9576383569245476E-2</v>
      </c>
      <c r="AA179" s="12" cm="1">
        <f t="array" ref="AA179">_xll.BDP($G179&amp;" ISIN","CHG_PCT_YTD")/100</f>
        <v>9.9404143215105923E-3</v>
      </c>
      <c r="AB179" s="12" t="e">
        <f t="shared" si="38"/>
        <v>#VALUE!</v>
      </c>
      <c r="AC179" s="13">
        <f t="shared" ca="1" si="30"/>
        <v>124010.06944444438</v>
      </c>
      <c r="AD179" s="4" t="str">
        <f>_xll.BDP(AI179,"DS199")</f>
        <v>Financial</v>
      </c>
      <c r="AE179" s="9">
        <f>_xll.BDP(AI179,"px_ask")</f>
        <v>113.992</v>
      </c>
      <c r="AF179" s="13">
        <f>IF(F179="USD",O179,(((_xll.BDP(F179&amp;"USD CURNCY","PX_LAST")))*O179))</f>
        <v>500000</v>
      </c>
      <c r="AG179" s="10">
        <f t="shared" si="31"/>
        <v>539055</v>
      </c>
      <c r="AH179" s="10">
        <f t="shared" si="32"/>
        <v>567850</v>
      </c>
      <c r="AI179" s="4" t="str">
        <f t="shared" si="33"/>
        <v>US404280DS59 ISIN</v>
      </c>
      <c r="AJ179" s="4" t="e" cm="1">
        <f t="array" ref="AJ179">VLOOKUP(IF(NOT(_xll.BDP($G179&amp;" CORP",#REF!)="#N/A N/A"),(_xll.BDP($G179&amp;" CORP",#REF!)),"-"), '[1]Country Codes'!$A$2:$B$253,2,0)</f>
        <v>#REF!</v>
      </c>
      <c r="AK179" s="4" t="str" cm="1">
        <f t="array" ref="AK179">IF(OR(_xll.BDP($AI179,"EX028")= "#N/A N/A", _xll.BDP($AI179,"EX028")="#N/A FIELD NOT APPLICABLE"), " ", _xll.BDP($AI179,"EX028"))</f>
        <v>FixedIncome</v>
      </c>
      <c r="AL179" s="14" t="str">
        <f>(IF(_xll.BDP($AI179&amp;" ISIN","DZ282")="Y","Single line Bonds Cocos","Single line Bonds ex Cocos"))</f>
        <v>Single line Bonds ex Cocos</v>
      </c>
      <c r="AM179" s="7">
        <f>(IF(_xll.BDP($G179&amp;" ISIN","SP153")="#n/a n/a"," ",_xll.BDP($G179&amp;" ISIN","SP153")))</f>
        <v>220.94319256836323</v>
      </c>
      <c r="AN179" s="15">
        <f t="shared" ca="1" si="34"/>
        <v>45777</v>
      </c>
      <c r="AO179" s="10">
        <f>(((_xll.BDP(AI179,"DS032"))/365)*I179)*O179</f>
        <v>19671.246575342466</v>
      </c>
      <c r="AP179" s="10">
        <f>IF(F179="USD",AO179,(((_xll.BDP(F179&amp;"USD CURNCY","PX_LAST")))*AO179))</f>
        <v>19671.246575342466</v>
      </c>
      <c r="AQ179" s="12">
        <f t="shared" si="41"/>
        <v>13.299858439736106</v>
      </c>
      <c r="AR179" s="10">
        <f t="shared" si="35"/>
        <v>567850</v>
      </c>
      <c r="AS179" s="9">
        <f>IF((TEXT(_xll.BDP(AI179,"MATURITY"),"DD/MM/YYYY")="#N/A Field Not Applicable"),"Perp",_xll.BDP(AI179,"DS252"))</f>
        <v>8.5147159479808359</v>
      </c>
      <c r="AT179" s="14" t="str">
        <f>(IF(_xll.BDP($AI179&amp;" ISIN","DT247")="Y","Yes","No"))</f>
        <v>Yes</v>
      </c>
      <c r="AU179" s="14" t="str">
        <f>PROPER(IF(OR(_xll.BDP($AI179,"CPN_TYP")="#n/a N/A",_xll.BDP($AI179,"CPN_TYP")= "#N/A FIELD NOT APPLICABLE"), " ", _xll.BDP($AI179,"CPN_TYP")))</f>
        <v>Variable</v>
      </c>
      <c r="BG179" s="14" t="str">
        <f t="shared" si="36"/>
        <v>US404280DS59</v>
      </c>
      <c r="BH179" s="18">
        <v>44932</v>
      </c>
    </row>
    <row r="180" spans="1:60" s="20" customFormat="1" ht="14.45" hidden="1" customHeight="1" x14ac:dyDescent="0.25">
      <c r="A180" s="47" t="s">
        <v>125</v>
      </c>
      <c r="B180" s="47" t="s">
        <v>157</v>
      </c>
      <c r="C180" s="47">
        <v>6504690</v>
      </c>
      <c r="D180" s="47" t="s">
        <v>407</v>
      </c>
      <c r="E180" s="4" t="str">
        <f>_xll.BDP(AI180,"ds520")</f>
        <v>National Bank of Ras Al-Khaimah PSC/The</v>
      </c>
      <c r="F180" s="4" t="str">
        <f>_xll.BDP(AI180,"crncy")</f>
        <v>USD</v>
      </c>
      <c r="G180" s="5" t="s">
        <v>104</v>
      </c>
      <c r="H180" s="4" t="str">
        <f>IF(_xll.BDP(AI180,"RTG_MOODY")="#N/A N/A","N/A",_xll.BDP(AI180,"RTG_MOODY"))&amp;","&amp;IF(_xll.BDP(AI180,"RTG_FITCH")="#N/A N/A","N/A",_xll.BDP(AI180,"RTG_FITCH"))&amp;","&amp;IF(_xll.BDP(AI180,"RTG_SP")="#N/A N/A","N/A",_xll.BDP(AI180,"RTG_SP"))</f>
        <v>N/A,BBB-,N/A</v>
      </c>
      <c r="I180" s="6">
        <f>_xll.BDP(AI180,"cpn")/100</f>
        <v>5.8731999999999999E-2</v>
      </c>
      <c r="J180" s="6">
        <f ca="1">_xll.BDP($G180&amp;" isin","YAS_BOND_YLD", "YAS_YLD_FLAG=15", "user_local_trade_date",AN180,"Yas_bond_px",$Q180)/100</f>
        <v>5.7851980000000004E-2</v>
      </c>
      <c r="K180" s="4" t="str">
        <f>_xll.BDP(AI180,"PAYMENT_RANK")</f>
        <v>Subordinated</v>
      </c>
      <c r="L180" s="4" t="str">
        <f>IF((TEXT(_xll.BDP(AI180,"MATURITY"),"DD/MM/YYYY")="#N/A Field Not Applicable"),"Perp",TEXT(_xll.BDP(AI180,"MATURITY"),"DD/MM/YYYY"))</f>
        <v>10/12/2034</v>
      </c>
      <c r="M180" s="7">
        <f>(IF(_xll.BDP($AI180&amp;" ISIN","DU003")="#n/a n/a"," ",_xll.BDP($AI180&amp;" ISIN","DU003")))</f>
        <v>4.0726440504578907</v>
      </c>
      <c r="N180" s="4" t="str">
        <f>IF(_xll.BDP(AI180,"CALLABLE")="Y",_xll.BDP(AI180,"NXT_CALL_DT")," ")</f>
        <v>10/09/2029</v>
      </c>
      <c r="O180" s="8">
        <v>200000</v>
      </c>
      <c r="P180" s="5">
        <v>100.2</v>
      </c>
      <c r="Q180" s="9">
        <f>_xll.BDP(AI180,"px_bid")</f>
        <v>100.32599999999999</v>
      </c>
      <c r="R180" s="10">
        <f>IF(F180="USD",AG180,(((_xll.BDP(F180&amp;"USD CURNCY","PX_LAST")))*AG180))</f>
        <v>200400</v>
      </c>
      <c r="S180" s="10">
        <f>IF(F180="USD",AH180,(((_xll.BDP(F180&amp;"USD CURNCY","PX_LAST")))*AH180))+AP180</f>
        <v>202293.27780821917</v>
      </c>
      <c r="T180" s="11">
        <f t="shared" si="28"/>
        <v>251.99999999998113</v>
      </c>
      <c r="U180" s="12">
        <f t="shared" si="29"/>
        <v>1.2574850299400255E-3</v>
      </c>
      <c r="V180" s="12" cm="1">
        <f t="array" ref="V180">IFERROR(_xll.BDP($G180&amp;" ISIN","CHG_PCT_1D")/100,"")</f>
        <v>-9.3525679848294521E-4</v>
      </c>
      <c r="W180" s="12" cm="1">
        <f t="array" ref="W180">IFERROR(_xll.BDP($G180&amp;" ISIN","CHG_PCT_5D")/100,"")</f>
        <v>1.8598168060534168E-3</v>
      </c>
      <c r="X180" s="12" cm="1">
        <f t="array" ref="X180">_xll.BDP($G180&amp;" ISIN","CHG_PCT_1M")/100</f>
        <v>-8.6085777974147801E-4</v>
      </c>
      <c r="Y180" s="12" t="e" cm="1">
        <f t="array" ref="Y180">_xll.BDP($G180&amp;" ISIN","CHG_PCT_3M")/100</f>
        <v>#VALUE!</v>
      </c>
      <c r="Z180" s="12" t="e" cm="1">
        <f t="array" ref="Z180">_xll.BDP($G180&amp;" ISIN","CHG_PCT_6M")/100</f>
        <v>#VALUE!</v>
      </c>
      <c r="AA180" s="12" t="e" cm="1">
        <f t="array" ref="AA180">_xll.BDP($G180&amp;" ISIN","CHG_PCT_YTD")/100</f>
        <v>#VALUE!</v>
      </c>
      <c r="AB180" s="12" t="e">
        <f t="shared" si="38"/>
        <v>#VALUE!</v>
      </c>
      <c r="AC180" s="13">
        <f t="shared" ca="1" si="30"/>
        <v>7821.9022222222038</v>
      </c>
      <c r="AD180" s="4" t="str">
        <f>_xll.BDP(AI180,"DS199")</f>
        <v>Financial</v>
      </c>
      <c r="AE180" s="9">
        <f>_xll.BDP(AI180,"px_ask")</f>
        <v>101.104</v>
      </c>
      <c r="AF180" s="13">
        <f>IF(F180="USD",O180,(((_xll.BDP(F180&amp;"USD CURNCY","PX_LAST")))*O180))</f>
        <v>200000</v>
      </c>
      <c r="AG180" s="10">
        <f t="shared" si="31"/>
        <v>200400</v>
      </c>
      <c r="AH180" s="10">
        <f t="shared" si="32"/>
        <v>200652</v>
      </c>
      <c r="AI180" s="4" t="str">
        <f t="shared" si="33"/>
        <v>XS2630917107 ISIN</v>
      </c>
      <c r="AJ180" s="4" t="e" cm="1">
        <f t="array" ref="AJ180">VLOOKUP(IF(NOT(_xll.BDP($G180&amp;" CORP",#REF!)="#N/A N/A"),(_xll.BDP($G180&amp;" CORP",#REF!)),"-"), '[1]Country Codes'!$A$2:$B$253,2,0)</f>
        <v>#REF!</v>
      </c>
      <c r="AK180" s="4" t="str" cm="1">
        <f t="array" ref="AK180">IF(OR(_xll.BDP($AI180,"EX028")= "#N/A N/A", _xll.BDP($AI180,"EX028")="#N/A FIELD NOT APPLICABLE"), " ", _xll.BDP($AI180,"EX028"))</f>
        <v>FixedIncome</v>
      </c>
      <c r="AL180" s="14" t="str">
        <f>(IF(_xll.BDP($AI180&amp;" ISIN","DZ282")="Y","Single line Bonds Cocos","Single line Bonds ex Cocos"))</f>
        <v>Single line Bonds ex Cocos</v>
      </c>
      <c r="AM180" s="7">
        <f>(IF(_xll.BDP($G180&amp;" ISIN","SP153")="#n/a n/a"," ",_xll.BDP($G180&amp;" ISIN","SP153")))</f>
        <v>221.18281774107734</v>
      </c>
      <c r="AN180" s="15">
        <f t="shared" ca="1" si="34"/>
        <v>45777</v>
      </c>
      <c r="AO180" s="10">
        <f>(((_xll.BDP(AI180,"DS032"))/365)*I180)*O180</f>
        <v>1641.277808219178</v>
      </c>
      <c r="AP180" s="10">
        <f>IF(F180="USD",AO180,(((_xll.BDP(F180&amp;"USD CURNCY","PX_LAST")))*AO180))</f>
        <v>1641.277808219178</v>
      </c>
      <c r="AQ180" s="12">
        <f t="shared" si="41"/>
        <v>4.5793611275205244</v>
      </c>
      <c r="AR180" s="10">
        <f t="shared" si="35"/>
        <v>200652</v>
      </c>
      <c r="AS180" s="9">
        <f>IF((TEXT(_xll.BDP(AI180,"MATURITY"),"DD/MM/YYYY")="#N/A Field Not Applicable"),"Perp",_xll.BDP(AI180,"DS252"))</f>
        <v>9.6153319644079396</v>
      </c>
      <c r="AT180" s="14" t="str">
        <f>(IF(_xll.BDP($AI180&amp;" ISIN","DT247")="Y","Yes","No"))</f>
        <v>Yes</v>
      </c>
      <c r="AU180" s="14" t="str">
        <f>PROPER(IF(OR(_xll.BDP($AI180,"CPN_TYP")="#n/a N/A",_xll.BDP($AI180,"CPN_TYP")= "#N/A FIELD NOT APPLICABLE"), " ", _xll.BDP($AI180,"CPN_TYP")))</f>
        <v>Variable</v>
      </c>
      <c r="BG180" s="14" t="str">
        <f t="shared" si="36"/>
        <v>XS2630917107</v>
      </c>
      <c r="BH180" s="18">
        <v>45545</v>
      </c>
    </row>
    <row r="181" spans="1:60" s="20" customFormat="1" ht="14.45" hidden="1" customHeight="1" x14ac:dyDescent="0.25">
      <c r="A181" s="47" t="s">
        <v>125</v>
      </c>
      <c r="B181" s="47" t="s">
        <v>157</v>
      </c>
      <c r="C181" s="47">
        <v>6504690</v>
      </c>
      <c r="D181" s="47" t="s">
        <v>407</v>
      </c>
      <c r="E181" s="4" t="str">
        <f>_xll.BDP(AI181,"ds520")</f>
        <v>Finance Department Government of Sharjah</v>
      </c>
      <c r="F181" s="4" t="str">
        <f>_xll.BDP(AI181,"crncy")</f>
        <v>USD</v>
      </c>
      <c r="G181" s="5" t="s">
        <v>400</v>
      </c>
      <c r="H181" s="4" t="str">
        <f>IF(_xll.BDP(AI181,"RTG_MOODY")="#N/A N/A","N/A",_xll.BDP(AI181,"RTG_MOODY"))&amp;","&amp;IF(_xll.BDP(AI181,"RTG_FITCH")="#N/A N/A","N/A",_xll.BDP(AI181,"RTG_FITCH"))&amp;","&amp;IF(_xll.BDP(AI181,"RTG_SP")="#N/A N/A","N/A",_xll.BDP(AI181,"RTG_SP"))</f>
        <v>Ba1,N/A,BBB-</v>
      </c>
      <c r="I181" s="6">
        <f>_xll.BDP(AI181,"cpn")/100</f>
        <v>6.1249999999999999E-2</v>
      </c>
      <c r="J181" s="6">
        <f ca="1">_xll.BDP($G181&amp;" isin","YAS_BOND_YLD", "YAS_YLD_FLAG=15", "user_local_trade_date",AN181,"Yas_bond_px",$Q181)/100</f>
        <v>6.2617560000000003E-2</v>
      </c>
      <c r="K181" s="4" t="str">
        <f>_xll.BDP(AI181,"PAYMENT_RANK")</f>
        <v>Sr Unsecured</v>
      </c>
      <c r="L181" s="4" t="str">
        <f>IF((TEXT(_xll.BDP(AI181,"MATURITY"),"DD/MM/YYYY")="#N/A Field Not Applicable"),"Perp",TEXT(_xll.BDP(AI181,"MATURITY"),"DD/MM/YYYY"))</f>
        <v>06/03/2036</v>
      </c>
      <c r="M181" s="7">
        <f>(IF(_xll.BDP($AI181&amp;" ISIN","DU003")="#n/a n/a"," ",_xll.BDP($AI181&amp;" ISIN","DU003")))</f>
        <v>7.996901321643838</v>
      </c>
      <c r="N181" s="4" t="str">
        <f>IF(_xll.BDP(AI181,"CALLABLE")="Y",_xll.BDP(AI181,"NXT_CALL_DT")," ")</f>
        <v xml:space="preserve"> </v>
      </c>
      <c r="O181" s="8">
        <v>500000</v>
      </c>
      <c r="P181" s="5">
        <v>100.4</v>
      </c>
      <c r="Q181" s="9">
        <f>_xll.BDP(AI181,"px_bid")</f>
        <v>98.924999999999997</v>
      </c>
      <c r="R181" s="10">
        <f>IF(F181="USD",AG181,(((_xll.BDP(F181&amp;"USD CURNCY","PX_LAST")))*AG181))</f>
        <v>502000</v>
      </c>
      <c r="S181" s="10">
        <f>IF(F181="USD",AH181,(((_xll.BDP(F181&amp;"USD CURNCY","PX_LAST")))*AH181))+AP181</f>
        <v>499239.72602739726</v>
      </c>
      <c r="T181" s="11">
        <f t="shared" ref="T181:T209" si="42">U181*R181</f>
        <v>-7375.0000000000418</v>
      </c>
      <c r="U181" s="12">
        <f t="shared" ref="U181:U209" si="43">(Q181-P181)/P181</f>
        <v>-1.469123505976104E-2</v>
      </c>
      <c r="V181" s="12" cm="1">
        <f t="array" ref="V181">IFERROR(_xll.BDP($G181&amp;" ISIN","CHG_PCT_1D")/100,"")</f>
        <v>5.1401445287698865E-4</v>
      </c>
      <c r="W181" s="12" cm="1">
        <f t="array" ref="W181">IFERROR(_xll.BDP($G181&amp;" ISIN","CHG_PCT_5D")/100,"")</f>
        <v>5.5814990022184374E-3</v>
      </c>
      <c r="X181" s="12" cm="1">
        <f t="array" ref="X181">_xll.BDP($G181&amp;" ISIN","CHG_PCT_1M")/100</f>
        <v>-1.0683462558051492E-2</v>
      </c>
      <c r="Y181" s="12" cm="1">
        <f t="array" ref="Y181">_xll.BDP($G181&amp;" ISIN","CHG_PCT_3M")/100</f>
        <v>7.6842650208600975E-3</v>
      </c>
      <c r="Z181" s="12" cm="1">
        <f t="array" ref="Z181">_xll.BDP($G181&amp;" ISIN","CHG_PCT_6M")/100</f>
        <v>-1.1402678882637155E-2</v>
      </c>
      <c r="AA181" s="12" cm="1">
        <f t="array" ref="AA181">_xll.BDP($G181&amp;" ISIN","CHG_PCT_YTD")/100</f>
        <v>1.6402506450423779E-2</v>
      </c>
      <c r="AB181" s="12" t="e">
        <f t="shared" si="38"/>
        <v>#VALUE!</v>
      </c>
      <c r="AC181" s="13">
        <f t="shared" ref="AC181:AC209" ca="1" si="44">((AF181*I181)* ((TODAY()-BH181)/360))+(Q181-P181)%*AF181</f>
        <v>22229.166666666624</v>
      </c>
      <c r="AD181" s="4" t="str">
        <f>_xll.BDP(AI181,"DS199")</f>
        <v>Government</v>
      </c>
      <c r="AE181" s="9">
        <f>_xll.BDP(AI181,"px_ask")</f>
        <v>99.576999999999998</v>
      </c>
      <c r="AF181" s="13">
        <f>IF(F181="USD",O181,(((_xll.BDP(F181&amp;"USD CURNCY","PX_LAST")))*O181))</f>
        <v>500000</v>
      </c>
      <c r="AG181" s="10">
        <f t="shared" ref="AG181:AG209" si="45">O181*P181/100</f>
        <v>502000</v>
      </c>
      <c r="AH181" s="10">
        <f t="shared" ref="AH181:AH209" si="46">Q181*O181/100</f>
        <v>494625</v>
      </c>
      <c r="AI181" s="4" t="str">
        <f t="shared" ref="AI181:AI209" si="47">G181&amp; " ISIN"</f>
        <v>XS2775892065 ISIN</v>
      </c>
      <c r="AJ181" s="4" t="e" cm="1">
        <f t="array" ref="AJ181">VLOOKUP(IF(NOT(_xll.BDP($G181&amp;" CORP",#REF!)="#N/A N/A"),(_xll.BDP($G181&amp;" CORP",#REF!)),"-"), '[1]Country Codes'!$A$2:$B$253,2,0)</f>
        <v>#REF!</v>
      </c>
      <c r="AK181" s="4" t="str" cm="1">
        <f t="array" ref="AK181">IF(OR(_xll.BDP($AI181,"EX028")= "#N/A N/A", _xll.BDP($AI181,"EX028")="#N/A FIELD NOT APPLICABLE"), " ", _xll.BDP($AI181,"EX028"))</f>
        <v>FixedIncome</v>
      </c>
      <c r="AL181" s="14" t="str">
        <f>(IF(_xll.BDP($AI181&amp;" ISIN","DZ282")="Y","Single line Bonds Cocos","Single line Bonds ex Cocos"))</f>
        <v>Single line Bonds ex Cocos</v>
      </c>
      <c r="AM181" s="7">
        <f>(IF(_xll.BDP($G181&amp;" ISIN","SP153")="#n/a n/a"," ",_xll.BDP($G181&amp;" ISIN","SP153")))</f>
        <v>247.55223012673409</v>
      </c>
      <c r="AN181" s="15">
        <f t="shared" ref="AN181:AN209" ca="1" si="48">TODAY()</f>
        <v>45777</v>
      </c>
      <c r="AO181" s="10">
        <f>(((_xll.BDP(AI181,"DS032"))/365)*I181)*O181</f>
        <v>4614.7260273972606</v>
      </c>
      <c r="AP181" s="10">
        <f>IF(F181="USD",AO181,(((_xll.BDP(F181&amp;"USD CURNCY","PX_LAST")))*AO181))</f>
        <v>4614.7260273972606</v>
      </c>
      <c r="AQ181" s="12">
        <f t="shared" si="41"/>
        <v>11.301408625407975</v>
      </c>
      <c r="AR181" s="10">
        <f t="shared" ref="AR181:AR209" si="49">S181-AP181</f>
        <v>494625</v>
      </c>
      <c r="AS181" s="9">
        <f>IF((TEXT(_xll.BDP(AI181,"MATURITY"),"DD/MM/YYYY")="#N/A Field Not Applicable"),"Perp",_xll.BDP(AI181,"DS252"))</f>
        <v>10.85284052019165</v>
      </c>
      <c r="AT181" s="14" t="str">
        <f>(IF(_xll.BDP($AI181&amp;" ISIN","DT247")="Y","Yes","No"))</f>
        <v>No</v>
      </c>
      <c r="AU181" s="14" t="str">
        <f>PROPER(IF(OR(_xll.BDP($AI181,"CPN_TYP")="#n/a N/A",_xll.BDP($AI181,"CPN_TYP")= "#N/A FIELD NOT APPLICABLE"), " ", _xll.BDP($AI181,"CPN_TYP")))</f>
        <v>Fixed</v>
      </c>
      <c r="BG181" s="14" t="str">
        <f t="shared" ref="BG181:BG209" si="50">G181</f>
        <v>XS2775892065</v>
      </c>
      <c r="BH181" s="18">
        <v>45429</v>
      </c>
    </row>
    <row r="182" spans="1:60" s="20" customFormat="1" ht="14.45" hidden="1" customHeight="1" x14ac:dyDescent="0.25">
      <c r="A182" s="47" t="s">
        <v>125</v>
      </c>
      <c r="B182" s="47" t="s">
        <v>157</v>
      </c>
      <c r="C182" s="47">
        <v>6504690</v>
      </c>
      <c r="D182" s="47" t="s">
        <v>407</v>
      </c>
      <c r="E182" s="4" t="str">
        <f>_xll.BDP(AI182,"ds520")</f>
        <v>HSBC Holdings PLC</v>
      </c>
      <c r="F182" s="4" t="str">
        <f>_xll.BDP(AI182,"crncy")</f>
        <v>USD</v>
      </c>
      <c r="G182" s="5" t="s">
        <v>401</v>
      </c>
      <c r="H182" s="4" t="str">
        <f>IF(_xll.BDP(AI182,"RTG_MOODY")="#N/A N/A","N/A",_xll.BDP(AI182,"RTG_MOODY"))&amp;","&amp;IF(_xll.BDP(AI182,"RTG_FITCH")="#N/A N/A","N/A",_xll.BDP(AI182,"RTG_FITCH"))&amp;","&amp;IF(_xll.BDP(AI182,"RTG_SP")="#N/A N/A","N/A",_xll.BDP(AI182,"RTG_SP"))</f>
        <v>Baa1,A-,BBB</v>
      </c>
      <c r="I182" s="6">
        <f>_xll.BDP(AI182,"cpn")/100</f>
        <v>6.8000000000000005E-2</v>
      </c>
      <c r="J182" s="6">
        <f ca="1">_xll.BDP($G182&amp;" isin","YAS_BOND_YLD", "YAS_YLD_FLAG=15", "user_local_trade_date",AN182,"Yas_bond_px",$Q182)/100</f>
        <v>6.1631340000000007E-2</v>
      </c>
      <c r="K182" s="4" t="str">
        <f>_xll.BDP(AI182,"PAYMENT_RANK")</f>
        <v>Subordinated</v>
      </c>
      <c r="L182" s="4" t="str">
        <f>IF((TEXT(_xll.BDP(AI182,"MATURITY"),"DD/MM/YYYY")="#N/A Field Not Applicable"),"Perp",TEXT(_xll.BDP(AI182,"MATURITY"),"DD/MM/YYYY"))</f>
        <v>01/06/2038</v>
      </c>
      <c r="M182" s="7">
        <f>(IF(_xll.BDP($AI182&amp;" ISIN","DU003")="#n/a n/a"," ",_xll.BDP($AI182&amp;" ISIN","DU003")))</f>
        <v>8.7800335257655746</v>
      </c>
      <c r="N182" s="4" t="str">
        <f>IF(_xll.BDP(AI182,"CALLABLE")="Y",_xll.BDP(AI182,"NXT_CALL_DT")," ")</f>
        <v xml:space="preserve"> </v>
      </c>
      <c r="O182" s="8">
        <v>400000</v>
      </c>
      <c r="P182" s="5">
        <v>98.26</v>
      </c>
      <c r="Q182" s="9">
        <f>_xll.BDP(AI182,"px_bid")</f>
        <v>105.65600000000001</v>
      </c>
      <c r="R182" s="10">
        <f>IF(F182="USD",AG182,(((_xll.BDP(F182&amp;"USD CURNCY","PX_LAST")))*AG182))</f>
        <v>393040</v>
      </c>
      <c r="S182" s="10">
        <f>IF(F182="USD",AH182,(((_xll.BDP(F182&amp;"USD CURNCY","PX_LAST")))*AH182))+AP182</f>
        <v>433727.56164383562</v>
      </c>
      <c r="T182" s="11">
        <f t="shared" si="42"/>
        <v>29584</v>
      </c>
      <c r="U182" s="12">
        <f t="shared" si="43"/>
        <v>7.5269692652147363E-2</v>
      </c>
      <c r="V182" s="12" cm="1">
        <f t="array" ref="V182">IFERROR(_xll.BDP($G182&amp;" ISIN","CHG_PCT_1D")/100,"")</f>
        <v>-1.8412546031364801E-3</v>
      </c>
      <c r="W182" s="12" cm="1">
        <f t="array" ref="W182">IFERROR(_xll.BDP($G182&amp;" ISIN","CHG_PCT_5D")/100,"")</f>
        <v>3.2856016165598405E-2</v>
      </c>
      <c r="X182" s="12" cm="1">
        <f t="array" ref="X182">_xll.BDP($G182&amp;" ISIN","CHG_PCT_1M")/100</f>
        <v>-4.1053644738651678E-3</v>
      </c>
      <c r="Y182" s="12" cm="1">
        <f t="array" ref="Y182">_xll.BDP($G182&amp;" ISIN","CHG_PCT_3M")/100</f>
        <v>6.9132486594349722E-3</v>
      </c>
      <c r="Z182" s="12" cm="1">
        <f t="array" ref="Z182">_xll.BDP($G182&amp;" ISIN","CHG_PCT_6M")/100</f>
        <v>-2.2158708408222802E-2</v>
      </c>
      <c r="AA182" s="12" cm="1">
        <f t="array" ref="AA182">_xll.BDP($G182&amp;" ISIN","CHG_PCT_YTD")/100</f>
        <v>1.648409350851705E-2</v>
      </c>
      <c r="AB182" s="12" t="e">
        <f t="shared" si="38"/>
        <v>#VALUE!</v>
      </c>
      <c r="AC182" s="13">
        <f t="shared" ca="1" si="44"/>
        <v>97130.666666666672</v>
      </c>
      <c r="AD182" s="4" t="str">
        <f>_xll.BDP(AI182,"DS199")</f>
        <v>Financial</v>
      </c>
      <c r="AE182" s="9">
        <f>_xll.BDP(AI182,"px_ask")</f>
        <v>107.163</v>
      </c>
      <c r="AF182" s="13">
        <f>IF(F182="USD",O182,(((_xll.BDP(F182&amp;"USD CURNCY","PX_LAST")))*O182))</f>
        <v>400000</v>
      </c>
      <c r="AG182" s="10">
        <f t="shared" si="45"/>
        <v>393040</v>
      </c>
      <c r="AH182" s="10">
        <f t="shared" si="46"/>
        <v>422624</v>
      </c>
      <c r="AI182" s="4" t="str">
        <f t="shared" si="47"/>
        <v>US404280DN62 ISIN</v>
      </c>
      <c r="AJ182" s="4" t="e" cm="1">
        <f t="array" ref="AJ182">VLOOKUP(IF(NOT(_xll.BDP($G182&amp;" CORP",#REF!)="#N/A N/A"),(_xll.BDP($G182&amp;" CORP",#REF!)),"-"), '[1]Country Codes'!$A$2:$B$253,2,0)</f>
        <v>#REF!</v>
      </c>
      <c r="AK182" s="4" t="str" cm="1">
        <f t="array" ref="AK182">IF(OR(_xll.BDP($AI182,"EX028")= "#N/A N/A", _xll.BDP($AI182,"EX028")="#N/A FIELD NOT APPLICABLE"), " ", _xll.BDP($AI182,"EX028"))</f>
        <v>FixedIncome</v>
      </c>
      <c r="AL182" s="14" t="str">
        <f>(IF(_xll.BDP($AI182&amp;" ISIN","DZ282")="Y","Single line Bonds Cocos","Single line Bonds ex Cocos"))</f>
        <v>Single line Bonds ex Cocos</v>
      </c>
      <c r="AM182" s="7">
        <f>(IF(_xll.BDP($G182&amp;" ISIN","SP153")="#n/a n/a"," ",_xll.BDP($G182&amp;" ISIN","SP153")))</f>
        <v>226.4112512451315</v>
      </c>
      <c r="AN182" s="15">
        <f t="shared" ca="1" si="48"/>
        <v>45777</v>
      </c>
      <c r="AO182" s="10">
        <f>(((_xll.BDP(AI182,"DS032"))/365)*I182)*O182</f>
        <v>11103.561643835617</v>
      </c>
      <c r="AP182" s="10">
        <f>IF(F182="USD",AO182,(((_xll.BDP(F182&amp;"USD CURNCY","PX_LAST")))*AO182))</f>
        <v>11103.561643835617</v>
      </c>
      <c r="AQ182" s="12">
        <f t="shared" si="41"/>
        <v>9.8183941515299527</v>
      </c>
      <c r="AR182" s="10">
        <f t="shared" si="49"/>
        <v>422624</v>
      </c>
      <c r="AS182" s="9">
        <f>IF((TEXT(_xll.BDP(AI182,"MATURITY"),"DD/MM/YYYY")="#N/A Field Not Applicable"),"Perp",_xll.BDP(AI182,"DS252"))</f>
        <v>13.089664613278575</v>
      </c>
      <c r="AT182" s="14" t="str">
        <f>(IF(_xll.BDP($AI182&amp;" ISIN","DT247")="Y","Yes","No"))</f>
        <v>Yes</v>
      </c>
      <c r="AU182" s="14" t="str">
        <f>PROPER(IF(OR(_xll.BDP($AI182,"CPN_TYP")="#n/a N/A",_xll.BDP($AI182,"CPN_TYP")= "#N/A FIELD NOT APPLICABLE"), " ", _xll.BDP($AI182,"CPN_TYP")))</f>
        <v>Fixed</v>
      </c>
      <c r="BG182" s="14" t="str">
        <f t="shared" si="50"/>
        <v>US404280DN62</v>
      </c>
      <c r="BH182" s="18">
        <v>44883</v>
      </c>
    </row>
    <row r="183" spans="1:60" s="20" customFormat="1" ht="14.45" hidden="1" customHeight="1" x14ac:dyDescent="0.25">
      <c r="A183" s="47" t="s">
        <v>125</v>
      </c>
      <c r="B183" s="47" t="s">
        <v>157</v>
      </c>
      <c r="C183" s="47">
        <v>6504690</v>
      </c>
      <c r="D183" s="47" t="s">
        <v>407</v>
      </c>
      <c r="E183" s="4" t="str">
        <f>_xll.BDP(AI183,"ds520")</f>
        <v>UBS Group AG</v>
      </c>
      <c r="F183" s="4" t="str">
        <f>_xll.BDP(AI183,"crncy")</f>
        <v>USD</v>
      </c>
      <c r="G183" s="5" t="s">
        <v>174</v>
      </c>
      <c r="H183" s="4" t="str">
        <f>IF(_xll.BDP(AI183,"RTG_MOODY")="#N/A N/A","N/A",_xll.BDP(AI183,"RTG_MOODY"))&amp;","&amp;IF(_xll.BDP(AI183,"RTG_FITCH")="#N/A N/A","N/A",_xll.BDP(AI183,"RTG_FITCH"))&amp;","&amp;IF(_xll.BDP(AI183,"RTG_SP")="#N/A N/A","N/A",_xll.BDP(AI183,"RTG_SP"))</f>
        <v>A3,A,A-</v>
      </c>
      <c r="I183" s="6">
        <f>_xll.BDP(AI183,"cpn")/100</f>
        <v>5.3789999999999998E-2</v>
      </c>
      <c r="J183" s="6">
        <f ca="1">_xll.BDP($G183&amp;" isin","YAS_BOND_YLD", "YAS_YLD_FLAG=15", "user_local_trade_date",AN183,"Yas_bond_px",$Q183)/100</f>
        <v>5.7843819999999997E-2</v>
      </c>
      <c r="K183" s="4" t="str">
        <f>_xll.BDP(AI183,"PAYMENT_RANK")</f>
        <v>Sr Unsecured</v>
      </c>
      <c r="L183" s="4" t="str">
        <f>IF((TEXT(_xll.BDP(AI183,"MATURITY"),"DD/MM/YYYY")="#N/A Field Not Applicable"),"Perp",TEXT(_xll.BDP(AI183,"MATURITY"),"DD/MM/YYYY"))</f>
        <v>06/09/2045</v>
      </c>
      <c r="M183" s="7">
        <f>(IF(_xll.BDP($AI183&amp;" ISIN","DU003")="#n/a n/a"," ",_xll.BDP($AI183&amp;" ISIN","DU003")))</f>
        <v>11.969930999074897</v>
      </c>
      <c r="N183" s="4" t="str">
        <f>IF(_xll.BDP(AI183,"CALLABLE")="Y",_xll.BDP(AI183,"NXT_CALL_DT")," ")</f>
        <v>06/09/2044</v>
      </c>
      <c r="O183" s="8">
        <v>500000</v>
      </c>
      <c r="P183" s="5">
        <v>98.98</v>
      </c>
      <c r="Q183" s="9">
        <f>_xll.BDP(AI183,"px_bid")</f>
        <v>95.304000000000002</v>
      </c>
      <c r="R183" s="10">
        <f>IF(F183="USD",AG183,(((_xll.BDP(F183&amp;"USD CURNCY","PX_LAST")))*AG183))</f>
        <v>494900</v>
      </c>
      <c r="S183" s="10">
        <f>IF(F183="USD",AH183,(((_xll.BDP(F183&amp;"USD CURNCY","PX_LAST")))*AH183))+AP183</f>
        <v>480498.98630136985</v>
      </c>
      <c r="T183" s="11">
        <f t="shared" si="42"/>
        <v>-18380.000000000007</v>
      </c>
      <c r="U183" s="12">
        <f t="shared" si="43"/>
        <v>-3.7138815922408586E-2</v>
      </c>
      <c r="V183" s="12" cm="1">
        <f t="array" ref="V183">IFERROR(_xll.BDP($G183&amp;" ISIN","CHG_PCT_1D")/100,"")</f>
        <v>0</v>
      </c>
      <c r="W183" s="12" t="str" cm="1">
        <f t="array" ref="W183">IFERROR(_xll.BDP($G183&amp;" ISIN","CHG_PCT_5D")/100,"")</f>
        <v/>
      </c>
      <c r="X183" s="12" cm="1">
        <f t="array" ref="X183">_xll.BDP($G183&amp;" ISIN","CHG_PCT_1M")/100</f>
        <v>2.8061699331661549E-3</v>
      </c>
      <c r="Y183" s="12" cm="1">
        <f t="array" ref="Y183">_xll.BDP($G183&amp;" ISIN","CHG_PCT_3M")/100</f>
        <v>-1.1136474470049795E-2</v>
      </c>
      <c r="Z183" s="12" cm="1">
        <f t="array" ref="Z183">_xll.BDP($G183&amp;" ISIN","CHG_PCT_6M")/100</f>
        <v>-2.6957240872335177E-2</v>
      </c>
      <c r="AA183" s="12" cm="1">
        <f t="array" ref="AA183">_xll.BDP($G183&amp;" ISIN","CHG_PCT_YTD")/100</f>
        <v>-1.4643300248138879E-2</v>
      </c>
      <c r="AB183" s="12" t="e">
        <f t="shared" si="38"/>
        <v>#VALUE!</v>
      </c>
      <c r="AC183" s="13">
        <f t="shared" ca="1" si="44"/>
        <v>-4185.416666666677</v>
      </c>
      <c r="AD183" s="4" t="str">
        <f>_xll.BDP(AI183,"DS199")</f>
        <v>Financial</v>
      </c>
      <c r="AE183" s="9">
        <f>_xll.BDP(AI183,"px_ask")</f>
        <v>95.304000000000002</v>
      </c>
      <c r="AF183" s="13">
        <f>IF(F183="USD",O183,(((_xll.BDP(F183&amp;"USD CURNCY","PX_LAST")))*O183))</f>
        <v>500000</v>
      </c>
      <c r="AG183" s="10">
        <f t="shared" si="45"/>
        <v>494900</v>
      </c>
      <c r="AH183" s="10">
        <f t="shared" si="46"/>
        <v>476520</v>
      </c>
      <c r="AI183" s="4" t="str">
        <f t="shared" si="47"/>
        <v>USH42097EY93 ISIN</v>
      </c>
      <c r="AJ183" s="4" t="e" cm="1">
        <f t="array" ref="AJ183">VLOOKUP(IF(NOT(_xll.BDP($G183&amp;" CORP",#REF!)="#N/A N/A"),(_xll.BDP($G183&amp;" CORP",#REF!)),"-"), '[1]Country Codes'!$A$2:$B$253,2,0)</f>
        <v>#REF!</v>
      </c>
      <c r="AK183" s="4" t="str" cm="1">
        <f t="array" ref="AK183">IF(OR(_xll.BDP($AI183,"EX028")= "#N/A N/A", _xll.BDP($AI183,"EX028")="#N/A FIELD NOT APPLICABLE"), " ", _xll.BDP($AI183,"EX028"))</f>
        <v>FixedIncome</v>
      </c>
      <c r="AL183" s="14" t="str">
        <f>(IF(_xll.BDP($AI183&amp;" ISIN","DZ282")="Y","Single line Bonds Cocos","Single line Bonds ex Cocos"))</f>
        <v>Single line Bonds ex Cocos</v>
      </c>
      <c r="AM183" s="7">
        <f>(IF(_xll.BDP($G183&amp;" ISIN","SP153")="#n/a n/a"," ",_xll.BDP($G183&amp;" ISIN","SP153")))</f>
        <v>187.79002369273596</v>
      </c>
      <c r="AN183" s="15">
        <f t="shared" ca="1" si="48"/>
        <v>45777</v>
      </c>
      <c r="AO183" s="10">
        <f>(((_xll.BDP(AI183,"DS032"))/365)*I183)*O183</f>
        <v>3978.9863013698628</v>
      </c>
      <c r="AP183" s="10">
        <f>IF(F183="USD",AO183,(((_xll.BDP(F183&amp;"USD CURNCY","PX_LAST")))*AO183))</f>
        <v>3978.9863013698628</v>
      </c>
      <c r="AQ183" s="12">
        <f t="shared" si="41"/>
        <v>10.877170035118729</v>
      </c>
      <c r="AR183" s="10">
        <f t="shared" si="49"/>
        <v>476520</v>
      </c>
      <c r="AS183" s="9">
        <f>IF((TEXT(_xll.BDP(AI183,"MATURITY"),"DD/MM/YYYY")="#N/A Field Not Applicable"),"Perp",_xll.BDP(AI183,"DS252"))</f>
        <v>20.355920602327174</v>
      </c>
      <c r="AT183" s="14" t="str">
        <f>(IF(_xll.BDP($AI183&amp;" ISIN","DT247")="Y","Yes","No"))</f>
        <v>No</v>
      </c>
      <c r="AU183" s="14" t="str">
        <f>PROPER(IF(OR(_xll.BDP($AI183,"CPN_TYP")="#n/a N/A",_xll.BDP($AI183,"CPN_TYP")= "#N/A FIELD NOT APPLICABLE"), " ", _xll.BDP($AI183,"CPN_TYP")))</f>
        <v>Variable</v>
      </c>
      <c r="BG183" s="14" t="str">
        <f t="shared" si="50"/>
        <v>USH42097EY93</v>
      </c>
      <c r="BH183" s="18">
        <v>45587</v>
      </c>
    </row>
    <row r="184" spans="1:60" s="20" customFormat="1" ht="14.45" hidden="1" customHeight="1" x14ac:dyDescent="0.25">
      <c r="A184" s="47" t="s">
        <v>125</v>
      </c>
      <c r="B184" s="47" t="s">
        <v>157</v>
      </c>
      <c r="C184" s="47">
        <v>6504690</v>
      </c>
      <c r="D184" s="47" t="s">
        <v>407</v>
      </c>
      <c r="E184" s="4" t="str">
        <f>_xll.BDP(AI184,"ds520")</f>
        <v>Oman Government International Bond</v>
      </c>
      <c r="F184" s="4" t="str">
        <f>_xll.BDP(AI184,"crncy")</f>
        <v>USD</v>
      </c>
      <c r="G184" s="5" t="s">
        <v>402</v>
      </c>
      <c r="H184" s="4" t="str">
        <f>IF(_xll.BDP(AI184,"RTG_MOODY")="#N/A N/A","N/A",_xll.BDP(AI184,"RTG_MOODY"))&amp;","&amp;IF(_xll.BDP(AI184,"RTG_FITCH")="#N/A N/A","N/A",_xll.BDP(AI184,"RTG_FITCH"))&amp;","&amp;IF(_xll.BDP(AI184,"RTG_SP")="#N/A N/A","N/A",_xll.BDP(AI184,"RTG_SP"))</f>
        <v>Ba1,BB+,BBB-</v>
      </c>
      <c r="I184" s="6">
        <f>_xll.BDP(AI184,"cpn")/100</f>
        <v>6.5000000000000002E-2</v>
      </c>
      <c r="J184" s="6">
        <f ca="1">_xll.BDP($G184&amp;" isin","YAS_BOND_YLD", "YAS_YLD_FLAG=15", "user_local_trade_date",AN184,"Yas_bond_px",$Q184)/100</f>
        <v>6.5683430000000001E-2</v>
      </c>
      <c r="K184" s="4" t="str">
        <f>_xll.BDP(AI184,"PAYMENT_RANK")</f>
        <v>Sr Unsecured</v>
      </c>
      <c r="L184" s="4" t="str">
        <f>IF((TEXT(_xll.BDP(AI184,"MATURITY"),"DD/MM/YYYY")="#N/A Field Not Applicable"),"Perp",TEXT(_xll.BDP(AI184,"MATURITY"),"DD/MM/YYYY"))</f>
        <v>08/03/2047</v>
      </c>
      <c r="M184" s="7">
        <f>(IF(_xll.BDP($AI184&amp;" ISIN","DU003")="#n/a n/a"," ",_xll.BDP($AI184&amp;" ISIN","DU003")))</f>
        <v>11.830091289775266</v>
      </c>
      <c r="N184" s="4" t="str">
        <f>IF(_xll.BDP(AI184,"CALLABLE")="Y",_xll.BDP(AI184,"NXT_CALL_DT")," ")</f>
        <v xml:space="preserve"> </v>
      </c>
      <c r="O184" s="8">
        <v>500000</v>
      </c>
      <c r="P184" s="5">
        <v>103.05</v>
      </c>
      <c r="Q184" s="9">
        <f>_xll.BDP(AI184,"px_bid")</f>
        <v>99.201999999999998</v>
      </c>
      <c r="R184" s="10">
        <f>IF(F184="USD",AG184,(((_xll.BDP(F184&amp;"USD CURNCY","PX_LAST")))*AG184))</f>
        <v>515250</v>
      </c>
      <c r="S184" s="10">
        <f>IF(F184="USD",AH184,(((_xll.BDP(F184&amp;"USD CURNCY","PX_LAST")))*AH184))+AP184</f>
        <v>500729.17808219179</v>
      </c>
      <c r="T184" s="11">
        <f t="shared" si="42"/>
        <v>-19239.999999999996</v>
      </c>
      <c r="U184" s="12">
        <f t="shared" si="43"/>
        <v>-3.7341096555070348E-2</v>
      </c>
      <c r="V184" s="12" cm="1">
        <f t="array" ref="V184">IFERROR(_xll.BDP($G184&amp;" ISIN","CHG_PCT_1D")/100,"")</f>
        <v>-1.923597126626865E-3</v>
      </c>
      <c r="W184" s="12" cm="1">
        <f t="array" ref="W184">IFERROR(_xll.BDP($G184&amp;" ISIN","CHG_PCT_5D")/100,"")</f>
        <v>2.7327757783254702E-2</v>
      </c>
      <c r="X184" s="12" cm="1">
        <f t="array" ref="X184">_xll.BDP($G184&amp;" ISIN","CHG_PCT_1M")/100</f>
        <v>-1.6933597797448199E-2</v>
      </c>
      <c r="Y184" s="12" cm="1">
        <f t="array" ref="Y184">_xll.BDP($G184&amp;" ISIN","CHG_PCT_3M")/100</f>
        <v>3.879640453061297E-3</v>
      </c>
      <c r="Z184" s="12" cm="1">
        <f t="array" ref="Z184">_xll.BDP($G184&amp;" ISIN","CHG_PCT_6M")/100</f>
        <v>-1.1176511459398342E-2</v>
      </c>
      <c r="AA184" s="12" cm="1">
        <f t="array" ref="AA184">_xll.BDP($G184&amp;" ISIN","CHG_PCT_YTD")/100</f>
        <v>6.4862243506197872E-3</v>
      </c>
      <c r="AB184" s="12" t="e">
        <f t="shared" si="38"/>
        <v>#VALUE!</v>
      </c>
      <c r="AC184" s="13">
        <f t="shared" ca="1" si="44"/>
        <v>-2087.2222222222154</v>
      </c>
      <c r="AD184" s="4" t="str">
        <f>_xll.BDP(AI184,"DS199")</f>
        <v>Government</v>
      </c>
      <c r="AE184" s="9">
        <f>_xll.BDP(AI184,"px_ask")</f>
        <v>100.041</v>
      </c>
      <c r="AF184" s="13">
        <f>IF(F184="USD",O184,(((_xll.BDP(F184&amp;"USD CURNCY","PX_LAST")))*O184))</f>
        <v>500000</v>
      </c>
      <c r="AG184" s="10">
        <f t="shared" si="45"/>
        <v>515250</v>
      </c>
      <c r="AH184" s="10">
        <f t="shared" si="46"/>
        <v>496010</v>
      </c>
      <c r="AI184" s="4" t="str">
        <f t="shared" si="47"/>
        <v>XS1575968026 ISIN</v>
      </c>
      <c r="AJ184" s="4" t="e" cm="1">
        <f t="array" ref="AJ184">VLOOKUP(IF(NOT(_xll.BDP($G184&amp;" CORP",#REF!)="#N/A N/A"),(_xll.BDP($G184&amp;" CORP",#REF!)),"-"), '[1]Country Codes'!$A$2:$B$253,2,0)</f>
        <v>#REF!</v>
      </c>
      <c r="AK184" s="4" t="str" cm="1">
        <f t="array" ref="AK184">IF(OR(_xll.BDP($AI184,"EX028")= "#N/A N/A", _xll.BDP($AI184,"EX028")="#N/A FIELD NOT APPLICABLE"), " ", _xll.BDP($AI184,"EX028"))</f>
        <v>FixedIncome</v>
      </c>
      <c r="AL184" s="14" t="str">
        <f>(IF(_xll.BDP($AI184&amp;" ISIN","DZ282")="Y","Single line Bonds Cocos","Single line Bonds ex Cocos"))</f>
        <v>Single line Bonds ex Cocos</v>
      </c>
      <c r="AM184" s="7">
        <f>(IF(_xll.BDP($G184&amp;" ISIN","SP153")="#n/a n/a"," ",_xll.BDP($G184&amp;" ISIN","SP153")))</f>
        <v>262.634629182548</v>
      </c>
      <c r="AN184" s="15">
        <f t="shared" ca="1" si="48"/>
        <v>45777</v>
      </c>
      <c r="AO184" s="10">
        <f>(((_xll.BDP(AI184,"DS032"))/365)*I184)*O184</f>
        <v>4719.17808219178</v>
      </c>
      <c r="AP184" s="10">
        <f>IF(F184="USD",AO184,(((_xll.BDP(F184&amp;"USD CURNCY","PX_LAST")))*AO184))</f>
        <v>4719.17808219178</v>
      </c>
      <c r="AQ184" s="12">
        <f t="shared" si="41"/>
        <v>11.335125706444636</v>
      </c>
      <c r="AR184" s="10">
        <f t="shared" si="49"/>
        <v>496010</v>
      </c>
      <c r="AS184" s="9">
        <f>IF((TEXT(_xll.BDP(AI184,"MATURITY"),"DD/MM/YYYY")="#N/A Field Not Applicable"),"Perp",_xll.BDP(AI184,"DS252"))</f>
        <v>21.856262833675565</v>
      </c>
      <c r="AT184" s="14" t="str">
        <f>(IF(_xll.BDP($AI184&amp;" ISIN","DT247")="Y","Yes","No"))</f>
        <v>No</v>
      </c>
      <c r="AU184" s="14" t="str">
        <f>PROPER(IF(OR(_xll.BDP($AI184,"CPN_TYP")="#n/a N/A",_xll.BDP($AI184,"CPN_TYP")= "#N/A FIELD NOT APPLICABLE"), " ", _xll.BDP($AI184,"CPN_TYP")))</f>
        <v>Fixed</v>
      </c>
      <c r="BG184" s="14" t="str">
        <f t="shared" si="50"/>
        <v>XS1575968026</v>
      </c>
      <c r="BH184" s="18">
        <v>45587</v>
      </c>
    </row>
    <row r="185" spans="1:60" s="20" customFormat="1" ht="14.45" hidden="1" customHeight="1" x14ac:dyDescent="0.25">
      <c r="A185" s="47" t="s">
        <v>125</v>
      </c>
      <c r="B185" s="47" t="s">
        <v>157</v>
      </c>
      <c r="C185" s="47">
        <v>6504690</v>
      </c>
      <c r="D185" s="47" t="s">
        <v>407</v>
      </c>
      <c r="E185" s="4" t="str">
        <f>_xll.BDP(AI185,"ds520")</f>
        <v>Banco Santander SA</v>
      </c>
      <c r="F185" s="4" t="str">
        <f>_xll.BDP(AI185,"crncy")</f>
        <v>USD</v>
      </c>
      <c r="G185" s="5" t="s">
        <v>815</v>
      </c>
      <c r="H185" s="4" t="str">
        <f>IF(_xll.BDP(AI185,"RTG_MOODY")="#N/A N/A","N/A",_xll.BDP(AI185,"RTG_MOODY"))&amp;","&amp;IF(_xll.BDP(AI185,"RTG_FITCH")="#N/A N/A","N/A",_xll.BDP(AI185,"RTG_FITCH"))&amp;","&amp;IF(_xll.BDP(AI185,"RTG_SP")="#N/A N/A","N/A",_xll.BDP(AI185,"RTG_SP"))</f>
        <v>Ba1,N/A,BBB-</v>
      </c>
      <c r="I185" s="6">
        <f>_xll.BDP(AI185,"cpn")/100</f>
        <v>4.7500000000000001E-2</v>
      </c>
      <c r="J185" s="6">
        <f ca="1">_xll.BDP($G185&amp;" isin","YAS_BOND_YLD", "YAS_YLD_FLAG=15", "user_local_trade_date",AN185,"Yas_bond_px",$Q185)/100</f>
        <v>7.7717519999999998E-2</v>
      </c>
      <c r="K185" s="4" t="str">
        <f>_xll.BDP(AI185,"PAYMENT_RANK")</f>
        <v>Jr Subordinated</v>
      </c>
      <c r="L185" s="4" t="str">
        <f>IF((TEXT(_xll.BDP(AI185,"MATURITY"),"DD/MM/YYYY")="#N/A Field Not Applicable"),"Perp",TEXT(_xll.BDP(AI185,"MATURITY"),"DD/MM/YYYY"))</f>
        <v>Perp</v>
      </c>
      <c r="M185" s="7">
        <f>(IF(_xll.BDP($AI185&amp;" ISIN","DU003")="#n/a n/a"," ",_xll.BDP($AI185&amp;" ISIN","DU003")))</f>
        <v>1.9266791460078954</v>
      </c>
      <c r="N185" s="4" t="str">
        <f>IF(_xll.BDP(AI185,"CALLABLE")="Y",_xll.BDP(AI185,"NXT_CALL_DT")," ")</f>
        <v>12/11/2026</v>
      </c>
      <c r="O185" s="8">
        <v>1200000</v>
      </c>
      <c r="P185" s="5">
        <v>100.8583</v>
      </c>
      <c r="Q185" s="9">
        <f>_xll.BDP(AI185,"px_bid")</f>
        <v>94.343999999999994</v>
      </c>
      <c r="R185" s="10">
        <f>IF(F185="USD",AG185,(((_xll.BDP(F185&amp;"USD CURNCY","PX_LAST")))*AG185))</f>
        <v>1210299.6000000001</v>
      </c>
      <c r="S185" s="10">
        <f>IF(F185="USD",AH185,(((_xll.BDP(F185&amp;"USD CURNCY","PX_LAST")))*AH185))+AP185</f>
        <v>1144308.8219178081</v>
      </c>
      <c r="T185" s="11">
        <f t="shared" si="42"/>
        <v>-78171.600000000064</v>
      </c>
      <c r="U185" s="12">
        <f t="shared" si="43"/>
        <v>-6.4588635739448369E-2</v>
      </c>
      <c r="V185" s="12" cm="1">
        <f t="array" ref="V185">IFERROR(_xll.BDP($G185&amp;" ISIN","CHG_PCT_1D")/100,"")</f>
        <v>-1.6131072874494539E-3</v>
      </c>
      <c r="W185" s="12" cm="1">
        <f t="array" ref="W185">IFERROR(_xll.BDP($G185&amp;" ISIN","CHG_PCT_5D")/100,"")</f>
        <v>5.190752181389615E-3</v>
      </c>
      <c r="X185" s="12" cm="1">
        <f t="array" ref="X185">_xll.BDP($G185&amp;" ISIN","CHG_PCT_1M")/100</f>
        <v>-1.551145165147062E-2</v>
      </c>
      <c r="Y185" s="12" cm="1">
        <f t="array" ref="Y185">_xll.BDP($G185&amp;" ISIN","CHG_PCT_3M")/100</f>
        <v>-9.5701286476310658E-3</v>
      </c>
      <c r="Z185" s="12" cm="1">
        <f t="array" ref="Z185">_xll.BDP($G185&amp;" ISIN","CHG_PCT_6M")/100</f>
        <v>-4.9283342440419519E-3</v>
      </c>
      <c r="AA185" s="12" cm="1">
        <f t="array" ref="AA185">_xll.BDP($G185&amp;" ISIN","CHG_PCT_YTD")/100</f>
        <v>-6.0354781148315613E-3</v>
      </c>
      <c r="AB185" s="12" t="e">
        <f t="shared" ref="AB185:AB209" si="51">S185/$H$37</f>
        <v>#VALUE!</v>
      </c>
      <c r="AC185" s="13">
        <f t="shared" ca="1" si="44"/>
        <v>98053.399999999921</v>
      </c>
      <c r="AD185" s="4" t="str">
        <f>_xll.BDP(AI185,"DS199")</f>
        <v>Financial</v>
      </c>
      <c r="AE185" s="9">
        <f>_xll.BDP(AI185,"px_ask")</f>
        <v>95.114000000000004</v>
      </c>
      <c r="AF185" s="13">
        <f>IF(F185="USD",O185,(((_xll.BDP(F185&amp;"USD CURNCY","PX_LAST")))*O185))</f>
        <v>1200000</v>
      </c>
      <c r="AG185" s="10">
        <f t="shared" si="45"/>
        <v>1210299.6000000001</v>
      </c>
      <c r="AH185" s="10">
        <f t="shared" si="46"/>
        <v>1132128</v>
      </c>
      <c r="AI185" s="4" t="str">
        <f t="shared" si="47"/>
        <v>US05971KAH23 ISIN</v>
      </c>
      <c r="AJ185" s="4" t="e" cm="1">
        <f t="array" ref="AJ185">VLOOKUP(IF(NOT(_xll.BDP($G185&amp;" CORP",#REF!)="#N/A N/A"),(_xll.BDP($G185&amp;" CORP",#REF!)),"-"), '[1]Country Codes'!$A$2:$B$253,2,0)</f>
        <v>#REF!</v>
      </c>
      <c r="AK185" s="4" t="str" cm="1">
        <f t="array" ref="AK185">IF(OR(_xll.BDP($AI185,"EX028")= "#N/A N/A", _xll.BDP($AI185,"EX028")="#N/A FIELD NOT APPLICABLE"), " ", _xll.BDP($AI185,"EX028"))</f>
        <v>FixedIncome</v>
      </c>
      <c r="AL185" s="14" t="str">
        <f>(IF(_xll.BDP($AI185&amp;" ISIN","DZ282")="Y","Single line Bonds Cocos","Single line Bonds ex Cocos"))</f>
        <v>Single line Bonds Cocos</v>
      </c>
      <c r="AM185" s="7">
        <f>(IF(_xll.BDP($G185&amp;" ISIN","SP153")="#n/a n/a"," ",_xll.BDP($G185&amp;" ISIN","SP153")))</f>
        <v>408.91851965015934</v>
      </c>
      <c r="AN185" s="15">
        <f t="shared" ca="1" si="48"/>
        <v>45777</v>
      </c>
      <c r="AO185" s="10">
        <f>(((_xll.BDP(AI185,"DS032"))/365)*I185)*O185</f>
        <v>12180.821917808218</v>
      </c>
      <c r="AP185" s="10">
        <f>IF(F185="USD",AO185,(((_xll.BDP(F185&amp;"USD CURNCY","PX_LAST")))*AO185))</f>
        <v>12180.821917808218</v>
      </c>
      <c r="AQ185" s="12">
        <f t="shared" si="41"/>
        <v>25.903991441263344</v>
      </c>
      <c r="AR185" s="10">
        <f t="shared" si="49"/>
        <v>1132128</v>
      </c>
      <c r="AS185" s="9" t="str">
        <f>IF((TEXT(_xll.BDP(AI185,"MATURITY"),"DD/MM/YYYY")="#N/A Field Not Applicable"),"Perp",_xll.BDP(AI185,"DS252"))</f>
        <v>Perp</v>
      </c>
      <c r="AT185" s="14" t="str">
        <f>(IF(_xll.BDP($AI185&amp;" ISIN","DT247")="Y","Yes","No"))</f>
        <v>Yes</v>
      </c>
      <c r="AU185" s="14" t="str">
        <f>PROPER(IF(OR(_xll.BDP($AI185,"CPN_TYP")="#n/a N/A",_xll.BDP($AI185,"CPN_TYP")= "#N/A FIELD NOT APPLICABLE"), " ", _xll.BDP($AI185,"CPN_TYP")))</f>
        <v>Variable</v>
      </c>
      <c r="BG185" s="14" t="str">
        <f t="shared" si="50"/>
        <v>US05971KAH23</v>
      </c>
      <c r="BH185" s="18">
        <v>44664</v>
      </c>
    </row>
    <row r="186" spans="1:60" s="20" customFormat="1" ht="14.45" hidden="1" customHeight="1" x14ac:dyDescent="0.25">
      <c r="A186" s="47" t="s">
        <v>125</v>
      </c>
      <c r="B186" s="47" t="s">
        <v>157</v>
      </c>
      <c r="C186" s="47">
        <v>6504690</v>
      </c>
      <c r="D186" s="47" t="s">
        <v>407</v>
      </c>
      <c r="E186" s="4" t="str">
        <f>_xll.BDP(AI186,"ds520")</f>
        <v>ING Groep NV</v>
      </c>
      <c r="F186" s="4" t="str">
        <f>_xll.BDP(AI186,"crncy")</f>
        <v>USD</v>
      </c>
      <c r="G186" s="5" t="s">
        <v>404</v>
      </c>
      <c r="H186" s="4" t="str">
        <f>IF(_xll.BDP(AI186,"RTG_MOODY")="#N/A N/A","N/A",_xll.BDP(AI186,"RTG_MOODY"))&amp;","&amp;IF(_xll.BDP(AI186,"RTG_FITCH")="#N/A N/A","N/A",_xll.BDP(AI186,"RTG_FITCH"))&amp;","&amp;IF(_xll.BDP(AI186,"RTG_SP")="#N/A N/A","N/A",_xll.BDP(AI186,"RTG_SP"))</f>
        <v>Ba1,BBB,N/A</v>
      </c>
      <c r="I186" s="6">
        <f>_xll.BDP(AI186,"cpn")/100</f>
        <v>7.2499999999999995E-2</v>
      </c>
      <c r="J186" s="6">
        <f ca="1">_xll.BDP($G186&amp;" isin","YAS_BOND_YLD", "YAS_YLD_FLAG=15", "user_local_trade_date",AN186,"Yas_bond_px",$Q186)/100</f>
        <v>7.3610040000000002E-2</v>
      </c>
      <c r="K186" s="4" t="str">
        <f>_xll.BDP(AI186,"PAYMENT_RANK")</f>
        <v>Jr Subordinated</v>
      </c>
      <c r="L186" s="4" t="str">
        <f>IF((TEXT(_xll.BDP(AI186,"MATURITY"),"DD/MM/YYYY")="#N/A Field Not Applicable"),"Perp",TEXT(_xll.BDP(AI186,"MATURITY"),"DD/MM/YYYY"))</f>
        <v>Perp</v>
      </c>
      <c r="M186" s="7">
        <f>(IF(_xll.BDP($AI186&amp;" ISIN","DU003")="#n/a n/a"," ",_xll.BDP($AI186&amp;" ISIN","DU003")))</f>
        <v>6.8170627232195162</v>
      </c>
      <c r="N186" s="4" t="str">
        <f>IF(_xll.BDP(AI186,"CALLABLE")="Y",_xll.BDP(AI186,"NXT_CALL_DT")," ")</f>
        <v>16/11/2034</v>
      </c>
      <c r="O186" s="8">
        <v>1000000</v>
      </c>
      <c r="P186" s="5">
        <v>100.85</v>
      </c>
      <c r="Q186" s="9">
        <f>_xll.BDP(AI186,"px_bid")</f>
        <v>99.244</v>
      </c>
      <c r="R186" s="10">
        <f>IF(F186="USD",AG186,(((_xll.BDP(F186&amp;"USD CURNCY","PX_LAST")))*AG186))</f>
        <v>1008500</v>
      </c>
      <c r="S186" s="10">
        <f>IF(F186="USD",AH186,(((_xll.BDP(F186&amp;"USD CURNCY","PX_LAST")))*AH186))+AP186</f>
        <v>1025213.9726027397</v>
      </c>
      <c r="T186" s="11">
        <f t="shared" si="42"/>
        <v>-16059.999999999945</v>
      </c>
      <c r="U186" s="12">
        <f t="shared" si="43"/>
        <v>-1.5924640555280065E-2</v>
      </c>
      <c r="V186" s="12" cm="1">
        <f t="array" ref="V186">IFERROR(_xll.BDP($G186&amp;" ISIN","CHG_PCT_1D")/100,"")</f>
        <v>-4.0131631752139061E-4</v>
      </c>
      <c r="W186" s="12" cm="1">
        <f t="array" ref="W186">IFERROR(_xll.BDP($G186&amp;" ISIN","CHG_PCT_5D")/100,"")</f>
        <v>1.7286270025219905E-2</v>
      </c>
      <c r="X186" s="12" cm="1">
        <f t="array" ref="X186">_xll.BDP($G186&amp;" ISIN","CHG_PCT_1M")/100</f>
        <v>-2.1017775201186938E-2</v>
      </c>
      <c r="Y186" s="12" cm="1">
        <f t="array" ref="Y186">_xll.BDP($G186&amp;" ISIN","CHG_PCT_3M")/100</f>
        <v>-1.6698906478228189E-2</v>
      </c>
      <c r="Z186" s="12" cm="1">
        <f t="array" ref="Z186">_xll.BDP($G186&amp;" ISIN","CHG_PCT_6M")/100</f>
        <v>-1.2615826767751808E-2</v>
      </c>
      <c r="AA186" s="12" cm="1">
        <f t="array" ref="AA186">_xll.BDP($G186&amp;" ISIN","CHG_PCT_YTD")/100</f>
        <v>-1.0360069530667915E-2</v>
      </c>
      <c r="AB186" s="12" t="e">
        <f t="shared" si="51"/>
        <v>#VALUE!</v>
      </c>
      <c r="AC186" s="13">
        <f t="shared" ca="1" si="44"/>
        <v>30259.444444444493</v>
      </c>
      <c r="AD186" s="4" t="str">
        <f>_xll.BDP(AI186,"DS199")</f>
        <v>Financial</v>
      </c>
      <c r="AE186" s="9">
        <f>_xll.BDP(AI186,"px_ask")</f>
        <v>100.02</v>
      </c>
      <c r="AF186" s="13">
        <f>IF(F186="USD",O186,(((_xll.BDP(F186&amp;"USD CURNCY","PX_LAST")))*O186))</f>
        <v>1000000</v>
      </c>
      <c r="AG186" s="10">
        <f t="shared" si="45"/>
        <v>1008500</v>
      </c>
      <c r="AH186" s="10">
        <f t="shared" si="46"/>
        <v>992440</v>
      </c>
      <c r="AI186" s="4" t="str">
        <f t="shared" si="47"/>
        <v>XS2885225966 ISIN</v>
      </c>
      <c r="AJ186" s="4" t="e" cm="1">
        <f t="array" ref="AJ186">VLOOKUP(IF(NOT(_xll.BDP($G186&amp;" CORP",#REF!)="#N/A N/A"),(_xll.BDP($G186&amp;" CORP",#REF!)),"-"), '[1]Country Codes'!$A$2:$B$253,2,0)</f>
        <v>#REF!</v>
      </c>
      <c r="AK186" s="4" t="str" cm="1">
        <f t="array" ref="AK186">IF(OR(_xll.BDP($AI186,"EX028")= "#N/A N/A", _xll.BDP($AI186,"EX028")="#N/A FIELD NOT APPLICABLE"), " ", _xll.BDP($AI186,"EX028"))</f>
        <v>FixedIncome</v>
      </c>
      <c r="AL186" s="14" t="str">
        <f>(IF(_xll.BDP($AI186&amp;" ISIN","DZ282")="Y","Single line Bonds Cocos","Single line Bonds ex Cocos"))</f>
        <v>Single line Bonds Cocos</v>
      </c>
      <c r="AM186" s="7">
        <f>(IF(_xll.BDP($G186&amp;" ISIN","SP153")="#n/a n/a"," ",_xll.BDP($G186&amp;" ISIN","SP153")))</f>
        <v>361.05232351964338</v>
      </c>
      <c r="AN186" s="15">
        <f t="shared" ca="1" si="48"/>
        <v>45777</v>
      </c>
      <c r="AO186" s="10">
        <f>(((_xll.BDP(AI186,"DS032"))/365)*I186)*O186</f>
        <v>32773.972602739726</v>
      </c>
      <c r="AP186" s="10">
        <f>IF(F186="USD",AO186,(((_xll.BDP(F186&amp;"USD CURNCY","PX_LAST")))*AO186))</f>
        <v>32773.972602739726</v>
      </c>
      <c r="AQ186" s="12">
        <f t="shared" si="41"/>
        <v>23.208012962144647</v>
      </c>
      <c r="AR186" s="10">
        <f t="shared" si="49"/>
        <v>992440</v>
      </c>
      <c r="AS186" s="9" t="str">
        <f>IF((TEXT(_xll.BDP(AI186,"MATURITY"),"DD/MM/YYYY")="#N/A Field Not Applicable"),"Perp",_xll.BDP(AI186,"DS252"))</f>
        <v>Perp</v>
      </c>
      <c r="AT186" s="14" t="str">
        <f>(IF(_xll.BDP($AI186&amp;" ISIN","DT247")="Y","Yes","No"))</f>
        <v>No</v>
      </c>
      <c r="AU186" s="14" t="str">
        <f>PROPER(IF(OR(_xll.BDP($AI186,"CPN_TYP")="#n/a N/A",_xll.BDP($AI186,"CPN_TYP")= "#N/A FIELD NOT APPLICABLE"), " ", _xll.BDP($AI186,"CPN_TYP")))</f>
        <v>Variable</v>
      </c>
      <c r="BG186" s="14" t="str">
        <f t="shared" si="50"/>
        <v>XS2885225966</v>
      </c>
      <c r="BH186" s="18">
        <v>45547</v>
      </c>
    </row>
    <row r="187" spans="1:60" s="20" customFormat="1" ht="14.45" hidden="1" customHeight="1" x14ac:dyDescent="0.25">
      <c r="A187" s="47" t="s">
        <v>125</v>
      </c>
      <c r="B187" s="47" t="s">
        <v>157</v>
      </c>
      <c r="C187" s="47">
        <v>6504690</v>
      </c>
      <c r="D187" s="47" t="s">
        <v>407</v>
      </c>
      <c r="E187" s="4" t="str">
        <f>_xll.BDP(AI187,"ds520")</f>
        <v>NatWest Group PLC</v>
      </c>
      <c r="F187" s="4" t="str">
        <f>_xll.BDP(AI187,"crncy")</f>
        <v>GBP</v>
      </c>
      <c r="G187" s="5" t="s">
        <v>405</v>
      </c>
      <c r="H187" s="4" t="str">
        <f>IF(_xll.BDP(AI187,"RTG_MOODY")="#N/A N/A","N/A",_xll.BDP(AI187,"RTG_MOODY"))&amp;","&amp;IF(_xll.BDP(AI187,"RTG_FITCH")="#N/A N/A","N/A",_xll.BDP(AI187,"RTG_FITCH"))&amp;","&amp;IF(_xll.BDP(AI187,"RTG_SP")="#N/A N/A","N/A",_xll.BDP(AI187,"RTG_SP"))</f>
        <v>Baa3,BBB-,BB-</v>
      </c>
      <c r="I187" s="6">
        <f>_xll.BDP(AI187,"cpn")/100</f>
        <v>4.4999999999999998E-2</v>
      </c>
      <c r="J187" s="6">
        <f ca="1">_xll.BDP($G187&amp;" isin","YAS_BOND_YLD", "YAS_YLD_FLAG=15", "user_local_trade_date",AN187,"Yas_bond_px",$Q187)/100</f>
        <v>7.7687920000000008E-2</v>
      </c>
      <c r="K187" s="4" t="str">
        <f>_xll.BDP(AI187,"PAYMENT_RANK")</f>
        <v>Jr Subordinated</v>
      </c>
      <c r="L187" s="4" t="str">
        <f>IF((TEXT(_xll.BDP(AI187,"MATURITY"),"DD/MM/YYYY")="#N/A Field Not Applicable"),"Perp",TEXT(_xll.BDP(AI187,"MATURITY"),"DD/MM/YYYY"))</f>
        <v>Perp</v>
      </c>
      <c r="M187" s="7">
        <f>(IF(_xll.BDP($AI187&amp;" ISIN","DU003")="#n/a n/a"," ",_xll.BDP($AI187&amp;" ISIN","DU003")))</f>
        <v>2.726646996064316</v>
      </c>
      <c r="N187" s="4" t="str">
        <f>IF(_xll.BDP(AI187,"CALLABLE")="Y",_xll.BDP(AI187,"NXT_CALL_DT")," ")</f>
        <v>31/03/2028</v>
      </c>
      <c r="O187" s="8">
        <v>400000</v>
      </c>
      <c r="P187" s="5">
        <v>100.38800000000001</v>
      </c>
      <c r="Q187" s="9">
        <f>_xll.BDP(AI187,"px_bid")</f>
        <v>90.49</v>
      </c>
      <c r="R187" s="10">
        <f>IF(F187="USD",AG187,(((_xll.BDP(F187&amp;"USD CURNCY","PX_LAST")))*AG187))</f>
        <v>538481.23199999996</v>
      </c>
      <c r="S187" s="10">
        <f>IF(F187="USD",AH187,(((_xll.BDP(F187&amp;"USD CURNCY","PX_LAST")))*AH187))+AP187</f>
        <v>487466.91</v>
      </c>
      <c r="T187" s="11">
        <f t="shared" si="42"/>
        <v>-53092.872000000047</v>
      </c>
      <c r="U187" s="12">
        <f t="shared" si="43"/>
        <v>-9.8597441925329821E-2</v>
      </c>
      <c r="V187" s="12" cm="1">
        <f t="array" ref="V187">IFERROR(_xll.BDP($G187&amp;" ISIN","CHG_PCT_1D")/100,"")</f>
        <v>2.312826273706557E-4</v>
      </c>
      <c r="W187" s="12" cm="1">
        <f t="array" ref="W187">IFERROR(_xll.BDP($G187&amp;" ISIN","CHG_PCT_5D")/100,"")</f>
        <v>1.8926984696854075E-2</v>
      </c>
      <c r="X187" s="12" cm="1">
        <f t="array" ref="X187">_xll.BDP($G187&amp;" ISIN","CHG_PCT_1M")/100</f>
        <v>-7.9630357845064791E-3</v>
      </c>
      <c r="Y187" s="12" cm="1">
        <f t="array" ref="Y187">_xll.BDP($G187&amp;" ISIN","CHG_PCT_3M")/100</f>
        <v>-1.3019333384048527E-2</v>
      </c>
      <c r="Z187" s="12" cm="1">
        <f t="array" ref="Z187">_xll.BDP($G187&amp;" ISIN","CHG_PCT_6M")/100</f>
        <v>-4.4177939532129484E-3</v>
      </c>
      <c r="AA187" s="12" cm="1">
        <f t="array" ref="AA187">_xll.BDP($G187&amp;" ISIN","CHG_PCT_YTD")/100</f>
        <v>-1.286619160728473E-3</v>
      </c>
      <c r="AB187" s="12" t="e">
        <f t="shared" si="51"/>
        <v>#VALUE!</v>
      </c>
      <c r="AC187" s="13">
        <f t="shared" ca="1" si="44"/>
        <v>37424.627999999939</v>
      </c>
      <c r="AD187" s="4" t="str">
        <f>_xll.BDP(AI187,"DS199")</f>
        <v>Financial</v>
      </c>
      <c r="AE187" s="9">
        <f>_xll.BDP(AI187,"px_ask")</f>
        <v>91.177999999999997</v>
      </c>
      <c r="AF187" s="13">
        <f>IF(F187="USD",O187,(((_xll.BDP(F187&amp;"USD CURNCY","PX_LAST")))*O187))</f>
        <v>536400</v>
      </c>
      <c r="AG187" s="10">
        <f t="shared" si="45"/>
        <v>401552</v>
      </c>
      <c r="AH187" s="10">
        <f t="shared" si="46"/>
        <v>361960</v>
      </c>
      <c r="AI187" s="4" t="str">
        <f t="shared" si="47"/>
        <v>XS2315966742 ISIN</v>
      </c>
      <c r="AJ187" s="4" t="e" cm="1">
        <f t="array" ref="AJ187">VLOOKUP(IF(NOT(_xll.BDP($G187&amp;" CORP",#REF!)="#N/A N/A"),(_xll.BDP($G187&amp;" CORP",#REF!)),"-"), '[1]Country Codes'!$A$2:$B$253,2,0)</f>
        <v>#REF!</v>
      </c>
      <c r="AK187" s="4" t="str" cm="1">
        <f t="array" ref="AK187">IF(OR(_xll.BDP($AI187,"EX028")= "#N/A N/A", _xll.BDP($AI187,"EX028")="#N/A FIELD NOT APPLICABLE"), " ", _xll.BDP($AI187,"EX028"))</f>
        <v>FixedIncome</v>
      </c>
      <c r="AL187" s="14" t="str">
        <f>(IF(_xll.BDP($AI187&amp;" ISIN","DZ282")="Y","Single line Bonds Cocos","Single line Bonds ex Cocos"))</f>
        <v>Single line Bonds Cocos</v>
      </c>
      <c r="AM187" s="7">
        <f>(IF(_xll.BDP($G187&amp;" ISIN","SP153")="#n/a n/a"," ",_xll.BDP($G187&amp;" ISIN","SP153")))</f>
        <v>448.65161328627164</v>
      </c>
      <c r="AN187" s="15">
        <f t="shared" ca="1" si="48"/>
        <v>45777</v>
      </c>
      <c r="AO187" s="10">
        <f>(((_xll.BDP(AI187,"DS032"))/360)*I187)*O187</f>
        <v>1550</v>
      </c>
      <c r="AP187" s="10">
        <f>IF(F187="USD",AO187,(((_xll.BDP(F187&amp;"USD CURNCY","PX_LAST")))*AO187))</f>
        <v>2078.5499999999997</v>
      </c>
      <c r="AQ187" s="12">
        <f t="shared" ref="AQ187:AQ200" si="52">S187/$S$162</f>
        <v>21.954013240857503</v>
      </c>
      <c r="AR187" s="10">
        <f t="shared" si="49"/>
        <v>485388.36</v>
      </c>
      <c r="AS187" s="9" t="str">
        <f>IF((TEXT(_xll.BDP(AI187,"MATURITY"),"DD/MM/YYYY")="#N/A Field Not Applicable"),"Perp",_xll.BDP(AI187,"DS252"))</f>
        <v>Perp</v>
      </c>
      <c r="AT187" s="14" t="str">
        <f>(IF(_xll.BDP($AI187&amp;" ISIN","DT247")="Y","Yes","No"))</f>
        <v>Yes</v>
      </c>
      <c r="AU187" s="14" t="str">
        <f>PROPER(IF(OR(_xll.BDP($AI187,"CPN_TYP")="#n/a N/A",_xll.BDP($AI187,"CPN_TYP")= "#N/A FIELD NOT APPLICABLE"), " ", _xll.BDP($AI187,"CPN_TYP")))</f>
        <v>Variable</v>
      </c>
      <c r="BG187" s="14" t="str">
        <f t="shared" si="50"/>
        <v>XS2315966742</v>
      </c>
      <c r="BH187" s="18">
        <v>44427</v>
      </c>
    </row>
    <row r="188" spans="1:60" s="20" customFormat="1" ht="14.45" hidden="1" customHeight="1" x14ac:dyDescent="0.25">
      <c r="A188" s="47" t="s">
        <v>125</v>
      </c>
      <c r="B188" s="47" t="s">
        <v>157</v>
      </c>
      <c r="C188" s="47">
        <v>6504690</v>
      </c>
      <c r="D188" s="47" t="s">
        <v>407</v>
      </c>
      <c r="E188" s="4" t="str">
        <f>_xll.BDP(AI188,"ds520")</f>
        <v>China Evergrande Group</v>
      </c>
      <c r="F188" s="4" t="str">
        <f>_xll.BDP(AI188,"crncy")</f>
        <v>USD</v>
      </c>
      <c r="G188" s="5" t="s">
        <v>392</v>
      </c>
      <c r="H188" s="4" t="str">
        <f>IF(_xll.BDP(AI188,"RTG_MOODY")="#N/A N/A","N/A",_xll.BDP(AI188,"RTG_MOODY"))&amp;","&amp;IF(_xll.BDP(AI188,"RTG_FITCH")="#N/A N/A","N/A",_xll.BDP(AI188,"RTG_FITCH"))&amp;","&amp;IF(_xll.BDP(AI188,"RTG_SP")="#N/A N/A","N/A",_xll.BDP(AI188,"RTG_SP"))</f>
        <v>WR,N/A,NR</v>
      </c>
      <c r="I188" s="6">
        <f>_xll.BDP(AI188,"cpn")/100</f>
        <v>0.12</v>
      </c>
      <c r="J188" s="6">
        <f ca="1">_xll.BDP($G188&amp;" isin","YAS_BOND_YLD", "YAS_YLD_FLAG=15", "user_local_trade_date",AN188,"Yas_bond_px",$Q188)/100</f>
        <v>0</v>
      </c>
      <c r="K188" s="4" t="str">
        <f>_xll.BDP(AI188,"PAYMENT_RANK")</f>
        <v>Secured</v>
      </c>
      <c r="L188" s="4" t="str">
        <f>IF((TEXT(_xll.BDP(AI188,"MATURITY"),"DD/MM/YYYY")="#N/A Field Not Applicable"),"Perp",TEXT(_xll.BDP(AI188,"MATURITY"),"DD/MM/YYYY"))</f>
        <v>22/01/2024</v>
      </c>
      <c r="M188" s="7">
        <f>(IF(_xll.BDP($AI188&amp;" ISIN","DU003")="#n/a n/a"," ",_xll.BDP($AI188&amp;" ISIN","DU003")))</f>
        <v>0</v>
      </c>
      <c r="N188" s="4" t="str">
        <f>IF(_xll.BDP(AI188,"CALLABLE")="Y",_xll.BDP(AI188,"NXT_CALL_DT")," ")</f>
        <v>#N/A Field Not Applicable</v>
      </c>
      <c r="O188" s="8">
        <v>400000</v>
      </c>
      <c r="P188" s="5">
        <v>96.5</v>
      </c>
      <c r="Q188" s="9">
        <f>_xll.BDP(AI188,"px_bid")</f>
        <v>1.51</v>
      </c>
      <c r="R188" s="10">
        <f>IF(F188="USD",AG188,(((_xll.BDP(F188&amp;"USD CURNCY","PX_LAST")))*AG188))</f>
        <v>386000</v>
      </c>
      <c r="S188" s="10">
        <f>IF(F188="USD",AH188,(((_xll.BDP(F188&amp;"USD CURNCY","PX_LAST")))*AH188))+AP188</f>
        <v>6040</v>
      </c>
      <c r="T188" s="11">
        <f t="shared" si="42"/>
        <v>-379960</v>
      </c>
      <c r="U188" s="12">
        <f t="shared" si="43"/>
        <v>-0.9843523316062176</v>
      </c>
      <c r="V188" s="12" cm="1">
        <f t="array" ref="V188">IFERROR(_xll.BDP($G188&amp;" ISIN","CHG_PCT_1D")/100,"")</f>
        <v>0</v>
      </c>
      <c r="W188" s="12" cm="1">
        <f t="array" ref="W188">IFERROR(_xll.BDP($G188&amp;" ISIN","CHG_PCT_5D")/100,"")</f>
        <v>2.2913256955810167E-2</v>
      </c>
      <c r="X188" s="12" cm="1">
        <f t="array" ref="X188">_xll.BDP($G188&amp;" ISIN","CHG_PCT_1M")/100</f>
        <v>-1.3157894736842059E-2</v>
      </c>
      <c r="Y188" s="12" cm="1">
        <f t="array" ref="Y188">_xll.BDP($G188&amp;" ISIN","CHG_PCT_3M")/100</f>
        <v>-6.6235059760956172E-2</v>
      </c>
      <c r="Z188" s="12" cm="1">
        <f t="array" ref="Z188">_xll.BDP($G188&amp;" ISIN","CHG_PCT_6M")/100</f>
        <v>-0.25595238095238093</v>
      </c>
      <c r="AA188" s="12" cm="1">
        <f t="array" ref="AA188">_xll.BDP($G188&amp;" ISIN","CHG_PCT_YTD")/100</f>
        <v>-9.6820809248554948E-2</v>
      </c>
      <c r="AB188" s="12" t="e">
        <f t="shared" si="51"/>
        <v>#VALUE!</v>
      </c>
      <c r="AC188" s="13">
        <f t="shared" ca="1" si="44"/>
        <v>-204360</v>
      </c>
      <c r="AD188" s="4" t="str">
        <f>_xll.BDP(AI188,"DS199")</f>
        <v>Financial</v>
      </c>
      <c r="AE188" s="9">
        <f>_xll.BDP(AI188,"px_ask")</f>
        <v>2.2400000000000002</v>
      </c>
      <c r="AF188" s="13">
        <f>IF(F188="USD",O188,(((_xll.BDP(F188&amp;"USD CURNCY","PX_LAST")))*O188))</f>
        <v>400000</v>
      </c>
      <c r="AG188" s="10">
        <f t="shared" si="45"/>
        <v>386000</v>
      </c>
      <c r="AH188" s="10">
        <f t="shared" si="46"/>
        <v>6040</v>
      </c>
      <c r="AI188" s="4" t="str">
        <f t="shared" si="47"/>
        <v>XS2106834372 ISIN</v>
      </c>
      <c r="AJ188" s="4" t="e" cm="1">
        <f t="array" ref="AJ188">VLOOKUP(IF(NOT(_xll.BDP($G188&amp;" CORP",#REF!)="#N/A N/A"),(_xll.BDP($G188&amp;" CORP",#REF!)),"-"), '[1]Country Codes'!$A$2:$B$253,2,0)</f>
        <v>#REF!</v>
      </c>
      <c r="AK188" s="4" t="str" cm="1">
        <f t="array" ref="AK188">IF(OR(_xll.BDP($AI188,"EX028")= "#N/A N/A", _xll.BDP($AI188,"EX028")="#N/A FIELD NOT APPLICABLE"), " ", _xll.BDP($AI188,"EX028"))</f>
        <v>FixedIncome</v>
      </c>
      <c r="AL188" s="14" t="str">
        <f>(IF(_xll.BDP($AI188&amp;" ISIN","DZ282")="Y","Single line Bonds Cocos","Single line Bonds ex Cocos"))</f>
        <v>Single line Bonds ex Cocos</v>
      </c>
      <c r="AM188" s="7" t="str">
        <f>(IF(_xll.BDP($G188&amp;" ISIN","SP153")="#n/a n/a"," ",_xll.BDP($G188&amp;" ISIN","SP153")))</f>
        <v xml:space="preserve"> </v>
      </c>
      <c r="AN188" s="15">
        <f t="shared" ca="1" si="48"/>
        <v>45777</v>
      </c>
      <c r="AO188" s="10">
        <f>(((_xll.BDP(AI188,"DS032"))/360)*I188)*O188</f>
        <v>0</v>
      </c>
      <c r="AP188" s="10">
        <f>IF(F188="USD",AO188,(((_xll.BDP(F188&amp;"USD CURNCY","PX_LAST")))*AO188))</f>
        <v>0</v>
      </c>
      <c r="AQ188" s="12">
        <f t="shared" si="52"/>
        <v>0.2720230589083048</v>
      </c>
      <c r="AR188" s="10">
        <f t="shared" si="49"/>
        <v>6040</v>
      </c>
      <c r="AS188" s="9">
        <f>IF((TEXT(_xll.BDP(AI188,"MATURITY"),"DD/MM/YYYY")="#N/A Field Not Applicable"),"Perp",_xll.BDP(AI188,"DS252"))</f>
        <v>-1.267624914442163</v>
      </c>
      <c r="AT188" s="14" t="str">
        <f>(IF(_xll.BDP($AI188&amp;" ISIN","DT247")="Y","Yes","No"))</f>
        <v>No</v>
      </c>
      <c r="AU188" s="14" t="str">
        <f>PROPER(IF(OR(_xll.BDP($AI188,"CPN_TYP")="#n/a N/A",_xll.BDP($AI188,"CPN_TYP")= "#N/A FIELD NOT APPLICABLE"), " ", _xll.BDP($AI188,"CPN_TYP")))</f>
        <v>Defaulted</v>
      </c>
      <c r="BG188" s="14" t="str">
        <f t="shared" si="50"/>
        <v>XS2106834372</v>
      </c>
      <c r="BH188" s="18">
        <v>44460</v>
      </c>
    </row>
    <row r="189" spans="1:60" s="20" customFormat="1" ht="14.45" hidden="1" customHeight="1" x14ac:dyDescent="0.25">
      <c r="A189" s="47" t="s">
        <v>125</v>
      </c>
      <c r="B189" s="47" t="s">
        <v>157</v>
      </c>
      <c r="C189" s="47">
        <v>6504690</v>
      </c>
      <c r="D189" s="47" t="s">
        <v>407</v>
      </c>
      <c r="E189" s="4" t="str">
        <f>_xll.BDP(AI189,"ds520")</f>
        <v>Development Bank of the Republic of Belarus JSC</v>
      </c>
      <c r="F189" s="4" t="str">
        <f>_xll.BDP(AI189,"crncy")</f>
        <v>USD</v>
      </c>
      <c r="G189" s="5" t="s">
        <v>393</v>
      </c>
      <c r="H189" s="4" t="str">
        <f>IF(_xll.BDP(AI189,"RTG_MOODY")="#N/A N/A","N/A",_xll.BDP(AI189,"RTG_MOODY"))&amp;","&amp;IF(_xll.BDP(AI189,"RTG_FITCH")="#N/A N/A","N/A",_xll.BDP(AI189,"RTG_FITCH"))&amp;","&amp;IF(_xll.BDP(AI189,"RTG_SP")="#N/A N/A","N/A",_xll.BDP(AI189,"RTG_SP"))</f>
        <v>N/A,WD,NR</v>
      </c>
      <c r="I189" s="6">
        <f>_xll.BDP(AI189,"cpn")/100</f>
        <v>6.7500000000000004E-2</v>
      </c>
      <c r="J189" s="6">
        <f ca="1">_xll.BDP($G189&amp;" isin","YAS_BOND_YLD", "YAS_YLD_FLAG=15", "user_local_trade_date",AN189,"Yas_bond_px",$Q189)/100</f>
        <v>0.13915803999999998</v>
      </c>
      <c r="K189" s="4" t="str">
        <f>_xll.BDP(AI189,"PAYMENT_RANK")</f>
        <v>Sr Unsecured</v>
      </c>
      <c r="L189" s="4" t="str">
        <f>IF((TEXT(_xll.BDP(AI189,"MATURITY"),"DD/MM/YYYY")="#N/A Field Not Applicable"),"Perp",TEXT(_xll.BDP(AI189,"MATURITY"),"DD/MM/YYYY"))</f>
        <v>02/05/2024</v>
      </c>
      <c r="M189" s="7">
        <f>(IF(_xll.BDP($AI189&amp;" ISIN","DU003")="#n/a n/a"," ",_xll.BDP($AI189&amp;" ISIN","DU003")))</f>
        <v>0</v>
      </c>
      <c r="N189" s="4" t="str">
        <f>IF(_xll.BDP(AI189,"CALLABLE")="Y",_xll.BDP(AI189,"NXT_CALL_DT")," ")</f>
        <v xml:space="preserve"> </v>
      </c>
      <c r="O189" s="8">
        <v>400000</v>
      </c>
      <c r="P189" s="5">
        <v>105.36</v>
      </c>
      <c r="Q189" s="9">
        <f>_xll.BDP(AI189,"px_bid")</f>
        <v>48.506</v>
      </c>
      <c r="R189" s="10">
        <f>IF(F189="USD",AG189,(((_xll.BDP(F189&amp;"USD CURNCY","PX_LAST")))*AG189))</f>
        <v>421440</v>
      </c>
      <c r="S189" s="10">
        <f>IF(F189="USD",AH189,(((_xll.BDP(F189&amp;"USD CURNCY","PX_LAST")))*AH189))+AP189</f>
        <v>194024</v>
      </c>
      <c r="T189" s="11">
        <f t="shared" si="42"/>
        <v>-227416</v>
      </c>
      <c r="U189" s="12">
        <f t="shared" si="43"/>
        <v>-0.53961655277145026</v>
      </c>
      <c r="V189" s="12" cm="1">
        <f t="array" ref="V189">IFERROR(_xll.BDP($G189&amp;" ISIN","CHG_PCT_1D")/100,"")</f>
        <v>3.9370360093214088E-3</v>
      </c>
      <c r="W189" s="12" cm="1">
        <f t="array" ref="W189">IFERROR(_xll.BDP($G189&amp;" ISIN","CHG_PCT_5D")/100,"")</f>
        <v>1.0522069072388373E-2</v>
      </c>
      <c r="X189" s="12" cm="1">
        <f t="array" ref="X189">_xll.BDP($G189&amp;" ISIN","CHG_PCT_1M")/100</f>
        <v>3.137818155481214E-3</v>
      </c>
      <c r="Y189" s="12" cm="1">
        <f t="array" ref="Y189">_xll.BDP($G189&amp;" ISIN","CHG_PCT_3M")/100</f>
        <v>7.0111632186018145E-3</v>
      </c>
      <c r="Z189" s="12" t="e" cm="1">
        <f t="array" ref="Z189">_xll.BDP($G189&amp;" ISIN","CHG_PCT_6M")/100</f>
        <v>#VALUE!</v>
      </c>
      <c r="AA189" s="12" cm="1">
        <f t="array" ref="AA189">_xll.BDP($G189&amp;" ISIN","CHG_PCT_YTD")/100</f>
        <v>9.1055645918256461E-2</v>
      </c>
      <c r="AB189" s="12" t="e">
        <f t="shared" si="51"/>
        <v>#VALUE!</v>
      </c>
      <c r="AC189" s="13">
        <f t="shared" ca="1" si="44"/>
        <v>-128191.00000000003</v>
      </c>
      <c r="AD189" s="4" t="str">
        <f>_xll.BDP(AI189,"DS199")</f>
        <v>Financial</v>
      </c>
      <c r="AE189" s="9">
        <f>_xll.BDP(AI189,"px_ask")</f>
        <v>49.832000000000001</v>
      </c>
      <c r="AF189" s="13">
        <f>IF(F189="USD",O189,(((_xll.BDP(F189&amp;"USD CURNCY","PX_LAST")))*O189))</f>
        <v>400000</v>
      </c>
      <c r="AG189" s="10">
        <f t="shared" si="45"/>
        <v>421440</v>
      </c>
      <c r="AH189" s="10">
        <f t="shared" si="46"/>
        <v>194024</v>
      </c>
      <c r="AI189" s="4" t="str">
        <f t="shared" si="47"/>
        <v>XS1904731129 ISIN</v>
      </c>
      <c r="AJ189" s="4" t="e" cm="1">
        <f t="array" ref="AJ189">VLOOKUP(IF(NOT(_xll.BDP($G189&amp;" CORP",#REF!)="#N/A N/A"),(_xll.BDP($G189&amp;" CORP",#REF!)),"-"), '[1]Country Codes'!$A$2:$B$253,2,0)</f>
        <v>#REF!</v>
      </c>
      <c r="AK189" s="4" t="str" cm="1">
        <f t="array" ref="AK189">IF(OR(_xll.BDP($AI189,"EX028")= "#N/A N/A", _xll.BDP($AI189,"EX028")="#N/A FIELD NOT APPLICABLE"), " ", _xll.BDP($AI189,"EX028"))</f>
        <v>FixedIncome</v>
      </c>
      <c r="AL189" s="14" t="str">
        <f>(IF(_xll.BDP($AI189&amp;" ISIN","DZ282")="Y","Single line Bonds Cocos","Single line Bonds ex Cocos"))</f>
        <v>Single line Bonds ex Cocos</v>
      </c>
      <c r="AM189" s="7" t="str">
        <f>(IF(_xll.BDP($G189&amp;" ISIN","SP153")="#n/a n/a"," ",_xll.BDP($G189&amp;" ISIN","SP153")))</f>
        <v xml:space="preserve"> </v>
      </c>
      <c r="AN189" s="15">
        <f t="shared" ca="1" si="48"/>
        <v>45777</v>
      </c>
      <c r="AO189" s="10">
        <f>(((_xll.BDP(AI189,"DS032"))/360)*I189)*O189</f>
        <v>0</v>
      </c>
      <c r="AP189" s="10">
        <f>IF(F189="USD",AO189,(((_xll.BDP(F189&amp;"USD CURNCY","PX_LAST")))*AO189))</f>
        <v>0</v>
      </c>
      <c r="AQ189" s="12">
        <f t="shared" si="52"/>
        <v>8.7382453611961814</v>
      </c>
      <c r="AR189" s="10">
        <f t="shared" si="49"/>
        <v>194024</v>
      </c>
      <c r="AS189" s="9">
        <f>IF((TEXT(_xll.BDP(AI189,"MATURITY"),"DD/MM/YYYY")="#N/A Field Not Applicable"),"Perp",_xll.BDP(AI189,"DS252"))</f>
        <v>-0.99110198494182067</v>
      </c>
      <c r="AT189" s="14" t="str">
        <f>(IF(_xll.BDP($AI189&amp;" ISIN","DT247")="Y","Yes","No"))</f>
        <v>No</v>
      </c>
      <c r="AU189" s="14" t="str">
        <f>PROPER(IF(OR(_xll.BDP($AI189,"CPN_TYP")="#n/a N/A",_xll.BDP($AI189,"CPN_TYP")= "#N/A FIELD NOT APPLICABLE"), " ", _xll.BDP($AI189,"CPN_TYP")))</f>
        <v>Flat Trading</v>
      </c>
      <c r="BG189" s="14" t="str">
        <f t="shared" si="50"/>
        <v>XS1904731129</v>
      </c>
      <c r="BH189" s="18">
        <v>44454</v>
      </c>
    </row>
    <row r="190" spans="1:60" s="20" customFormat="1" ht="14.45" hidden="1" customHeight="1" x14ac:dyDescent="0.25">
      <c r="A190" s="47" t="s">
        <v>125</v>
      </c>
      <c r="B190" s="47" t="s">
        <v>157</v>
      </c>
      <c r="C190" s="47">
        <v>6504690</v>
      </c>
      <c r="D190" s="47" t="s">
        <v>407</v>
      </c>
      <c r="E190" s="4" t="str">
        <f>_xll.BDP(AI190,"ds520")</f>
        <v>Ronshine China Holdings Ltd</v>
      </c>
      <c r="F190" s="4" t="str">
        <f>_xll.BDP(AI190,"crncy")</f>
        <v>USD</v>
      </c>
      <c r="G190" s="5" t="s">
        <v>394</v>
      </c>
      <c r="H190" s="4" t="str">
        <f>IF(_xll.BDP(AI190,"RTG_MOODY")="#N/A N/A","N/A",_xll.BDP(AI190,"RTG_MOODY"))&amp;","&amp;IF(_xll.BDP(AI190,"RTG_FITCH")="#N/A N/A","N/A",_xll.BDP(AI190,"RTG_FITCH"))&amp;","&amp;IF(_xll.BDP(AI190,"RTG_SP")="#N/A N/A","N/A",_xll.BDP(AI190,"RTG_SP"))</f>
        <v>N/A,WD,N/A</v>
      </c>
      <c r="I190" s="6">
        <f>_xll.BDP(AI190,"cpn")/100</f>
        <v>6.7500000000000004E-2</v>
      </c>
      <c r="J190" s="6">
        <f ca="1">_xll.BDP($G190&amp;" isin","YAS_BOND_YLD", "YAS_YLD_FLAG=15", "user_local_trade_date",AN190,"Yas_bond_px",$Q190)/100</f>
        <v>0</v>
      </c>
      <c r="K190" s="4" t="str">
        <f>_xll.BDP(AI190,"PAYMENT_RANK")</f>
        <v>1st lien</v>
      </c>
      <c r="L190" s="4" t="str">
        <f>IF((TEXT(_xll.BDP(AI190,"MATURITY"),"DD/MM/YYYY")="#N/A Field Not Applicable"),"Perp",TEXT(_xll.BDP(AI190,"MATURITY"),"DD/MM/YYYY"))</f>
        <v>05/08/2024</v>
      </c>
      <c r="M190" s="7">
        <f>(IF(_xll.BDP($AI190&amp;" ISIN","DU003")="#n/a n/a"," ",_xll.BDP($AI190&amp;" ISIN","DU003")))</f>
        <v>0</v>
      </c>
      <c r="N190" s="4" t="str">
        <f>IF(_xll.BDP(AI190,"CALLABLE")="Y",_xll.BDP(AI190,"NXT_CALL_DT")," ")</f>
        <v>#N/A Field Not Applicable</v>
      </c>
      <c r="O190" s="8">
        <v>400000</v>
      </c>
      <c r="P190" s="5">
        <v>99.75</v>
      </c>
      <c r="Q190" s="9">
        <f>_xll.BDP(AI190,"px_bid")</f>
        <v>1.083</v>
      </c>
      <c r="R190" s="10">
        <f>IF(F190="USD",AG190,(((_xll.BDP(F190&amp;"USD CURNCY","PX_LAST")))*AG190))</f>
        <v>399000</v>
      </c>
      <c r="S190" s="10">
        <f>IF(F190="USD",AH190,(((_xll.BDP(F190&amp;"USD CURNCY","PX_LAST")))*AH190))+AP190</f>
        <v>4332</v>
      </c>
      <c r="T190" s="11">
        <f t="shared" si="42"/>
        <v>-394668</v>
      </c>
      <c r="U190" s="12">
        <f t="shared" si="43"/>
        <v>-0.98914285714285721</v>
      </c>
      <c r="V190" s="12" cm="1">
        <f t="array" ref="V190">IFERROR(_xll.BDP($G190&amp;" ISIN","CHG_PCT_1D")/100,"")</f>
        <v>1.1095700416088776E-2</v>
      </c>
      <c r="W190" s="12" cm="1">
        <f t="array" ref="W190">IFERROR(_xll.BDP($G190&amp;" ISIN","CHG_PCT_5D")/100,"")</f>
        <v>-7.896399241945673E-2</v>
      </c>
      <c r="X190" s="12" cm="1">
        <f t="array" ref="X190">_xll.BDP($G190&amp;" ISIN","CHG_PCT_1M")/100</f>
        <v>1.6027874564459865E-2</v>
      </c>
      <c r="Y190" s="12" t="e" cm="1">
        <f t="array" ref="Y190">_xll.BDP($G190&amp;" ISIN","CHG_PCT_3M")/100</f>
        <v>#VALUE!</v>
      </c>
      <c r="Z190" s="12" t="e" cm="1">
        <f t="array" ref="Z190">_xll.BDP($G190&amp;" ISIN","CHG_PCT_6M")/100</f>
        <v>#VALUE!</v>
      </c>
      <c r="AA190" s="12" cm="1">
        <f t="array" ref="AA190">_xll.BDP($G190&amp;" ISIN","CHG_PCT_YTD")/100</f>
        <v>-0.1863839285714286</v>
      </c>
      <c r="AB190" s="12" t="e">
        <f t="shared" si="51"/>
        <v>#VALUE!</v>
      </c>
      <c r="AC190" s="13">
        <f t="shared" ca="1" si="44"/>
        <v>-308043</v>
      </c>
      <c r="AD190" s="4" t="str">
        <f>_xll.BDP(AI190,"DS199")</f>
        <v>Financial</v>
      </c>
      <c r="AE190" s="9">
        <f>_xll.BDP(AI190,"px_ask")</f>
        <v>1.833</v>
      </c>
      <c r="AF190" s="13">
        <f>IF(F190="USD",O190,(((_xll.BDP(F190&amp;"USD CURNCY","PX_LAST")))*O190))</f>
        <v>400000</v>
      </c>
      <c r="AG190" s="10">
        <f t="shared" si="45"/>
        <v>399000</v>
      </c>
      <c r="AH190" s="10">
        <f t="shared" si="46"/>
        <v>4332</v>
      </c>
      <c r="AI190" s="4" t="str">
        <f t="shared" si="47"/>
        <v>XS2211514885 ISIN</v>
      </c>
      <c r="AJ190" s="4" t="e" cm="1">
        <f t="array" ref="AJ190">VLOOKUP(IF(NOT(_xll.BDP($G190&amp;" CORP",#REF!)="#N/A N/A"),(_xll.BDP($G190&amp;" CORP",#REF!)),"-"), '[1]Country Codes'!$A$2:$B$253,2,0)</f>
        <v>#REF!</v>
      </c>
      <c r="AK190" s="4" t="str" cm="1">
        <f t="array" ref="AK190">IF(OR(_xll.BDP($AI190,"EX028")= "#N/A N/A", _xll.BDP($AI190,"EX028")="#N/A FIELD NOT APPLICABLE"), " ", _xll.BDP($AI190,"EX028"))</f>
        <v>FixedIncome</v>
      </c>
      <c r="AL190" s="14" t="str">
        <f>(IF(_xll.BDP($AI190&amp;" ISIN","DZ282")="Y","Single line Bonds Cocos","Single line Bonds ex Cocos"))</f>
        <v>Single line Bonds ex Cocos</v>
      </c>
      <c r="AM190" s="7" t="str">
        <f>(IF(_xll.BDP($G190&amp;" ISIN","SP153")="#n/a n/a"," ",_xll.BDP($G190&amp;" ISIN","SP153")))</f>
        <v xml:space="preserve"> </v>
      </c>
      <c r="AN190" s="15">
        <f t="shared" ca="1" si="48"/>
        <v>45777</v>
      </c>
      <c r="AO190" s="10">
        <f>(((_xll.BDP(AI190,"DS032"))/360)*I190)*O190</f>
        <v>0</v>
      </c>
      <c r="AP190" s="10">
        <f>IF(F190="USD",AO190,(((_xll.BDP(F190&amp;"USD CURNCY","PX_LAST")))*AO190))</f>
        <v>0</v>
      </c>
      <c r="AQ190" s="12">
        <f t="shared" si="52"/>
        <v>0.19509998198522788</v>
      </c>
      <c r="AR190" s="10">
        <f t="shared" si="49"/>
        <v>4332</v>
      </c>
      <c r="AS190" s="9">
        <f>IF((TEXT(_xll.BDP(AI190,"MATURITY"),"DD/MM/YYYY")="#N/A Field Not Applicable"),"Perp",_xll.BDP(AI190,"DS252"))</f>
        <v>-0.731006160164271</v>
      </c>
      <c r="AT190" s="14" t="str">
        <f>(IF(_xll.BDP($AI190&amp;" ISIN","DT247")="Y","Yes","No"))</f>
        <v>No</v>
      </c>
      <c r="AU190" s="14" t="str">
        <f>PROPER(IF(OR(_xll.BDP($AI190,"CPN_TYP")="#n/a N/A",_xll.BDP($AI190,"CPN_TYP")= "#N/A FIELD NOT APPLICABLE"), " ", _xll.BDP($AI190,"CPN_TYP")))</f>
        <v>Defaulted</v>
      </c>
      <c r="BG190" s="14" t="str">
        <f t="shared" si="50"/>
        <v>XS2211514885</v>
      </c>
      <c r="BH190" s="18">
        <v>44622</v>
      </c>
    </row>
    <row r="191" spans="1:60" s="20" customFormat="1" ht="14.45" hidden="1" customHeight="1" x14ac:dyDescent="0.25">
      <c r="A191" s="47" t="s">
        <v>125</v>
      </c>
      <c r="B191" s="47" t="s">
        <v>157</v>
      </c>
      <c r="C191" s="47">
        <v>6504690</v>
      </c>
      <c r="D191" s="47" t="s">
        <v>407</v>
      </c>
      <c r="E191" s="4" t="str">
        <f>_xll.BDP(AI191,"ds520")</f>
        <v>Credito Real SAB de CV SOFOM ER</v>
      </c>
      <c r="F191" s="4" t="str">
        <f>_xll.BDP(AI191,"crncy")</f>
        <v>USD</v>
      </c>
      <c r="G191" s="5" t="s">
        <v>177</v>
      </c>
      <c r="H191" s="4" t="str">
        <f>IF(_xll.BDP(AI191,"RTG_MOODY")="#N/A N/A","N/A",_xll.BDP(AI191,"RTG_MOODY"))&amp;","&amp;IF(_xll.BDP(AI191,"RTG_FITCH")="#N/A N/A","N/A",_xll.BDP(AI191,"RTG_FITCH"))&amp;","&amp;IF(_xll.BDP(AI191,"RTG_SP")="#N/A N/A","N/A",_xll.BDP(AI191,"RTG_SP"))</f>
        <v>N/A,WD,NR</v>
      </c>
      <c r="I191" s="6">
        <f>_xll.BDP(AI191,"cpn")/100</f>
        <v>0.08</v>
      </c>
      <c r="J191" s="6">
        <f ca="1">_xll.BDP($G191&amp;" isin","YAS_BOND_YLD", "YAS_YLD_FLAG=15", "user_local_trade_date",AN191,"Yas_bond_px",$Q191)/100</f>
        <v>1.20633894</v>
      </c>
      <c r="K191" s="4" t="str">
        <f>_xll.BDP(AI191,"PAYMENT_RANK")</f>
        <v>Sr Unsecured</v>
      </c>
      <c r="L191" s="4" t="str">
        <f>IF((TEXT(_xll.BDP(AI191,"MATURITY"),"DD/MM/YYYY")="#N/A Field Not Applicable"),"Perp",TEXT(_xll.BDP(AI191,"MATURITY"),"DD/MM/YYYY"))</f>
        <v>21/01/2028</v>
      </c>
      <c r="M191" s="7">
        <f>(IF(_xll.BDP($AI191&amp;" ISIN","DU003")="#n/a n/a"," ",_xll.BDP($AI191&amp;" ISIN","DU003")))</f>
        <v>2.1709125615108533</v>
      </c>
      <c r="N191" s="4" t="str">
        <f>IF(_xll.BDP(AI191,"CALLABLE")="Y",_xll.BDP(AI191,"NXT_CALL_DT")," ")</f>
        <v>29/05/2025</v>
      </c>
      <c r="O191" s="8">
        <v>400000</v>
      </c>
      <c r="P191" s="5">
        <v>97</v>
      </c>
      <c r="Q191" s="9">
        <f>_xll.BDP(AI191,"px_bid")</f>
        <v>12.525</v>
      </c>
      <c r="R191" s="10">
        <f>IF(F191="USD",AG191,(((_xll.BDP(F191&amp;"USD CURNCY","PX_LAST")))*AG191))</f>
        <v>388000</v>
      </c>
      <c r="S191" s="10">
        <f>IF(F191="USD",AH191,(((_xll.BDP(F191&amp;"USD CURNCY","PX_LAST")))*AH191))+AP191</f>
        <v>58900</v>
      </c>
      <c r="T191" s="11">
        <f t="shared" si="42"/>
        <v>-337899.99999999994</v>
      </c>
      <c r="U191" s="12">
        <f t="shared" si="43"/>
        <v>-0.87087628865979372</v>
      </c>
      <c r="V191" s="12" cm="1">
        <f t="array" ref="V191">IFERROR(_xll.BDP($G191&amp;" ISIN","CHG_PCT_1D")/100,"")</f>
        <v>2.5647289687052298E-3</v>
      </c>
      <c r="W191" s="12" cm="1">
        <f t="array" ref="W191">IFERROR(_xll.BDP($G191&amp;" ISIN","CHG_PCT_5D")/100,"")</f>
        <v>-2.1210805947263242E-3</v>
      </c>
      <c r="X191" s="12" cm="1">
        <f t="array" ref="X191">_xll.BDP($G191&amp;" ISIN","CHG_PCT_1M")/100</f>
        <v>-1.4073419048886071E-2</v>
      </c>
      <c r="Y191" s="12" cm="1">
        <f t="array" ref="Y191">_xll.BDP($G191&amp;" ISIN","CHG_PCT_3M")/100</f>
        <v>0.16786414471702224</v>
      </c>
      <c r="Z191" s="12" cm="1">
        <f t="array" ref="Z191">_xll.BDP($G191&amp;" ISIN","CHG_PCT_6M")/100</f>
        <v>0.21044535929941538</v>
      </c>
      <c r="AA191" s="12" cm="1">
        <f t="array" ref="AA191">_xll.BDP($G191&amp;" ISIN","CHG_PCT_YTD")/100</f>
        <v>0.17034087868969419</v>
      </c>
      <c r="AB191" s="12" t="e">
        <f t="shared" si="51"/>
        <v>#VALUE!</v>
      </c>
      <c r="AC191" s="13">
        <f t="shared" ca="1" si="44"/>
        <v>-217899.99999999994</v>
      </c>
      <c r="AD191" s="4" t="str">
        <f>_xll.BDP(AI191,"DS199")</f>
        <v>Financial</v>
      </c>
      <c r="AE191" s="9">
        <f>_xll.BDP(AI191,"px_ask")</f>
        <v>12.673</v>
      </c>
      <c r="AF191" s="13">
        <f>IF(F191="USD",O191,(((_xll.BDP(F191&amp;"USD CURNCY","PX_LAST")))*O191))</f>
        <v>400000</v>
      </c>
      <c r="AG191" s="10">
        <f t="shared" si="45"/>
        <v>388000</v>
      </c>
      <c r="AH191" s="10">
        <f t="shared" si="46"/>
        <v>50100</v>
      </c>
      <c r="AI191" s="4" t="str">
        <f t="shared" si="47"/>
        <v>USP32506AE09 ISIN</v>
      </c>
      <c r="AJ191" s="4" t="e" cm="1">
        <f t="array" ref="AJ191">VLOOKUP(IF(NOT(_xll.BDP($G191&amp;" CORP",#REF!)="#N/A N/A"),(_xll.BDP($G191&amp;" CORP",#REF!)),"-"), '[1]Country Codes'!$A$2:$B$253,2,0)</f>
        <v>#REF!</v>
      </c>
      <c r="AK191" s="4" t="str" cm="1">
        <f t="array" ref="AK191">IF(OR(_xll.BDP($AI191,"EX028")= "#N/A N/A", _xll.BDP($AI191,"EX028")="#N/A FIELD NOT APPLICABLE"), " ", _xll.BDP($AI191,"EX028"))</f>
        <v>FixedIncome</v>
      </c>
      <c r="AL191" s="14" t="str">
        <f>(IF(_xll.BDP($AI191&amp;" ISIN","DZ282")="Y","Single line Bonds Cocos","Single line Bonds ex Cocos"))</f>
        <v>Single line Bonds ex Cocos</v>
      </c>
      <c r="AM191" s="7" t="str">
        <f>(IF(_xll.BDP($G191&amp;" ISIN","SP153")="#n/a n/a"," ",_xll.BDP($G191&amp;" ISIN","SP153")))</f>
        <v xml:space="preserve"> </v>
      </c>
      <c r="AN191" s="15">
        <f t="shared" ca="1" si="48"/>
        <v>45777</v>
      </c>
      <c r="AO191" s="10">
        <f>(((_xll.BDP(AI191,"DS032"))/360)*I191)*O191</f>
        <v>8800</v>
      </c>
      <c r="AP191" s="10">
        <f>IF(F191="USD",AO191,(((_xll.BDP(F191&amp;"USD CURNCY","PX_LAST")))*AO191))</f>
        <v>8800</v>
      </c>
      <c r="AQ191" s="12">
        <f t="shared" si="52"/>
        <v>2.6526751936588</v>
      </c>
      <c r="AR191" s="10">
        <f t="shared" si="49"/>
        <v>50100</v>
      </c>
      <c r="AS191" s="9">
        <f>IF((TEXT(_xll.BDP(AI191,"MATURITY"),"DD/MM/YYYY")="#N/A Field Not Applicable"),"Perp",_xll.BDP(AI191,"DS252"))</f>
        <v>2.729637234770705</v>
      </c>
      <c r="AT191" s="14" t="str">
        <f>(IF(_xll.BDP($AI191&amp;" ISIN","DT247")="Y","Yes","No"))</f>
        <v>No</v>
      </c>
      <c r="AU191" s="14" t="str">
        <f>PROPER(IF(OR(_xll.BDP($AI191,"CPN_TYP")="#n/a N/A",_xll.BDP($AI191,"CPN_TYP")= "#N/A FIELD NOT APPLICABLE"), " ", _xll.BDP($AI191,"CPN_TYP")))</f>
        <v>Defaulted</v>
      </c>
      <c r="BG191" s="14" t="str">
        <f t="shared" si="50"/>
        <v>USP32506AE09</v>
      </c>
      <c r="BH191" s="18">
        <v>44427</v>
      </c>
    </row>
    <row r="192" spans="1:60" s="20" customFormat="1" ht="14.45" hidden="1" customHeight="1" x14ac:dyDescent="0.25">
      <c r="A192" s="47" t="s">
        <v>125</v>
      </c>
      <c r="B192" s="47" t="s">
        <v>157</v>
      </c>
      <c r="C192" s="47">
        <v>6504690</v>
      </c>
      <c r="D192" s="47" t="s">
        <v>407</v>
      </c>
      <c r="E192" s="4" t="str">
        <f>_xll.BDP(AI192,"ds520")</f>
        <v>China Aoyuan Group Ltd</v>
      </c>
      <c r="F192" s="4" t="str">
        <f>_xll.BDP(AI192,"crncy")</f>
        <v>USD</v>
      </c>
      <c r="G192" s="5" t="s">
        <v>856</v>
      </c>
      <c r="H192" s="4" t="str">
        <f>IF(_xll.BDP(AI192,"RTG_MOODY")="#N/A N/A","N/A",_xll.BDP(AI192,"RTG_MOODY"))&amp;","&amp;IF(_xll.BDP(AI192,"RTG_FITCH")="#N/A N/A","N/A",_xll.BDP(AI192,"RTG_FITCH"))&amp;","&amp;IF(_xll.BDP(AI192,"RTG_SP")="#N/A N/A","N/A",_xll.BDP(AI192,"RTG_SP"))</f>
        <v>N/A,N/A,N/A</v>
      </c>
      <c r="I192" s="6">
        <f>_xll.BDP(AI192,"cpn")/100</f>
        <v>0</v>
      </c>
      <c r="J192" s="6">
        <f ca="1">_xll.BDP($G192&amp;" isin","YAS_BOND_YLD", "YAS_YLD_FLAG=15", "user_local_trade_date",AN192,"Yas_bond_px",$Q192)/100</f>
        <v>1.76776092</v>
      </c>
      <c r="K192" s="4" t="str">
        <f>_xll.BDP(AI192,"PAYMENT_RANK")</f>
        <v>Sr Unsecured</v>
      </c>
      <c r="L192" s="4" t="str">
        <f>IF((TEXT(_xll.BDP(AI192,"MATURITY"),"DD/MM/YYYY")="#N/A Field Not Applicable"),"Perp",TEXT(_xll.BDP(AI192,"MATURITY"),"DD/MM/YYYY"))</f>
        <v>30/09/2028</v>
      </c>
      <c r="M192" s="7">
        <f>(IF(_xll.BDP($AI192&amp;" ISIN","DU003")="#n/a n/a"," ",_xll.BDP($AI192&amp;" ISIN","DU003")))</f>
        <v>3.4138889022128063</v>
      </c>
      <c r="N192" s="4" t="str">
        <f>IF(_xll.BDP(AI192,"CALLABLE")="Y",_xll.BDP(AI192,"NXT_CALL_DT")," ")</f>
        <v>#N/A Field Not Applicable</v>
      </c>
      <c r="O192" s="8">
        <v>8791</v>
      </c>
      <c r="P192" s="5">
        <v>60.619700000000002</v>
      </c>
      <c r="Q192" s="9">
        <f>_xll.BDP(AI192,"px_bid")</f>
        <v>1.329</v>
      </c>
      <c r="R192" s="10">
        <f>IF(F192="USD",AG192,(((_xll.BDP(F192&amp;"USD CURNCY","PX_LAST")))*AG192))</f>
        <v>5329.0778270000001</v>
      </c>
      <c r="S192" s="10">
        <f>IF(F192="USD",AH192,(((_xll.BDP(F192&amp;"USD CURNCY","PX_LAST")))*AH192))+AP192</f>
        <v>116.83238999999999</v>
      </c>
      <c r="T192" s="11">
        <f t="shared" si="42"/>
        <v>-5212.2454370000005</v>
      </c>
      <c r="U192" s="12">
        <f t="shared" si="43"/>
        <v>-0.97807643389855115</v>
      </c>
      <c r="V192" s="12" t="str" cm="1">
        <f t="array" ref="V192">IFERROR(_xll.BDP($G192&amp;" ISIN","CHG_PCT_1D")/100,"")</f>
        <v/>
      </c>
      <c r="W192" s="12" cm="1">
        <f t="array" ref="W192">IFERROR(_xll.BDP($G192&amp;" ISIN","CHG_PCT_5D")/100,"")</f>
        <v>0</v>
      </c>
      <c r="X192" s="12" t="e" cm="1">
        <f t="array" ref="X192">_xll.BDP($G192&amp;" ISIN","CHG_PCT_1M")/100</f>
        <v>#VALUE!</v>
      </c>
      <c r="Y192" s="12" t="e" cm="1">
        <f t="array" ref="Y192">_xll.BDP($G192&amp;" ISIN","CHG_PCT_3M")/100</f>
        <v>#VALUE!</v>
      </c>
      <c r="Z192" s="12" cm="1">
        <f t="array" ref="Z192">_xll.BDP($G192&amp;" ISIN","CHG_PCT_6M")/100</f>
        <v>8.3238312428734265E-2</v>
      </c>
      <c r="AA192" s="12" cm="1">
        <f t="array" ref="AA192">_xll.BDP($G192&amp;" ISIN","CHG_PCT_YTD")/100</f>
        <v>0.13432835820895514</v>
      </c>
      <c r="AB192" s="12" t="e">
        <f t="shared" si="51"/>
        <v>#VALUE!</v>
      </c>
      <c r="AC192" s="13">
        <f t="shared" ca="1" si="44"/>
        <v>-5212.2454369999996</v>
      </c>
      <c r="AD192" s="4" t="str">
        <f>_xll.BDP(AI192,"DS199")</f>
        <v>Financial</v>
      </c>
      <c r="AE192" s="9">
        <f>_xll.BDP(AI192,"px_ask")</f>
        <v>2.4710000000000001</v>
      </c>
      <c r="AF192" s="13">
        <f>IF(F192="USD",O192,(((_xll.BDP(F192&amp;"USD CURNCY","PX_LAST")))*O192))</f>
        <v>8791</v>
      </c>
      <c r="AG192" s="10">
        <f t="shared" si="45"/>
        <v>5329.0778270000001</v>
      </c>
      <c r="AH192" s="10">
        <f t="shared" si="46"/>
        <v>116.83238999999999</v>
      </c>
      <c r="AI192" s="4" t="str">
        <f t="shared" si="47"/>
        <v>XS2785324703 ISIN</v>
      </c>
      <c r="AJ192" s="4" t="e" cm="1">
        <f t="array" ref="AJ192">VLOOKUP(IF(NOT(_xll.BDP($G192&amp;" CORP",#REF!)="#N/A N/A"),(_xll.BDP($G192&amp;" CORP",#REF!)),"-"), '[1]Country Codes'!$A$2:$B$253,2,0)</f>
        <v>#REF!</v>
      </c>
      <c r="AK192" s="4" t="str" cm="1">
        <f t="array" ref="AK192">IF(OR(_xll.BDP($AI192,"EX028")= "#N/A N/A", _xll.BDP($AI192,"EX028")="#N/A FIELD NOT APPLICABLE"), " ", _xll.BDP($AI192,"EX028"))</f>
        <v>FixedIncome</v>
      </c>
      <c r="AL192" s="14" t="str">
        <f>(IF(_xll.BDP($AI192&amp;" ISIN","DZ282")="Y","Single line Bonds Cocos","Single line Bonds ex Cocos"))</f>
        <v>Single line Bonds ex Cocos</v>
      </c>
      <c r="AM192" s="7">
        <f>(IF(_xll.BDP($G192&amp;" ISIN","SP153")="#n/a n/a"," ",_xll.BDP($G192&amp;" ISIN","SP153")))</f>
        <v>21583.016201410072</v>
      </c>
      <c r="AN192" s="15">
        <f t="shared" ca="1" si="48"/>
        <v>45777</v>
      </c>
      <c r="AO192" s="10">
        <v>0</v>
      </c>
      <c r="AP192" s="10">
        <f>IF(F192="USD",AO192,(((_xll.BDP(F192&amp;"USD CURNCY","PX_LAST")))*AO192))</f>
        <v>0</v>
      </c>
      <c r="AQ192" s="12">
        <f t="shared" si="52"/>
        <v>5.2617722032066291E-3</v>
      </c>
      <c r="AR192" s="10">
        <f t="shared" si="49"/>
        <v>116.83238999999999</v>
      </c>
      <c r="AS192" s="9">
        <f>IF((TEXT(_xll.BDP(AI192,"MATURITY"),"DD/MM/YYYY")="#N/A Field Not Applicable"),"Perp",_xll.BDP(AI192,"DS252"))</f>
        <v>3.4223134839151266</v>
      </c>
      <c r="AT192" s="14" t="str">
        <f>(IF(_xll.BDP($AI192&amp;" ISIN","DT247")="Y","Yes","No"))</f>
        <v>No</v>
      </c>
      <c r="AU192" s="14" t="str">
        <f>PROPER(IF(OR(_xll.BDP($AI192,"CPN_TYP")="#n/a N/A",_xll.BDP($AI192,"CPN_TYP")= "#N/A FIELD NOT APPLICABLE"), " ", _xll.BDP($AI192,"CPN_TYP")))</f>
        <v>Zero Coupon</v>
      </c>
      <c r="BG192" s="14" t="str">
        <f t="shared" si="50"/>
        <v>XS2785324703</v>
      </c>
      <c r="BH192" s="18">
        <v>45371</v>
      </c>
    </row>
    <row r="193" spans="1:60" s="20" customFormat="1" ht="14.45" hidden="1" customHeight="1" x14ac:dyDescent="0.25">
      <c r="A193" s="47" t="s">
        <v>125</v>
      </c>
      <c r="B193" s="47" t="s">
        <v>157</v>
      </c>
      <c r="C193" s="47">
        <v>6504690</v>
      </c>
      <c r="D193" s="47" t="s">
        <v>407</v>
      </c>
      <c r="E193" s="4" t="str">
        <f>_xll.BDP(AI193,"ds520")</f>
        <v>China Aoyuan Group Ltd</v>
      </c>
      <c r="F193" s="4" t="str">
        <f>_xll.BDP(AI193,"crncy")</f>
        <v>USD</v>
      </c>
      <c r="G193" s="5" t="s">
        <v>857</v>
      </c>
      <c r="H193" s="4" t="str">
        <f>IF(_xll.BDP(AI193,"RTG_MOODY")="#N/A N/A","N/A",_xll.BDP(AI193,"RTG_MOODY"))&amp;","&amp;IF(_xll.BDP(AI193,"RTG_FITCH")="#N/A N/A","N/A",_xll.BDP(AI193,"RTG_FITCH"))&amp;","&amp;IF(_xll.BDP(AI193,"RTG_SP")="#N/A N/A","N/A",_xll.BDP(AI193,"RTG_SP"))</f>
        <v>N/A,N/A,N/A</v>
      </c>
      <c r="I193" s="6">
        <f>_xll.BDP(AI193,"cpn")/100</f>
        <v>5.5E-2</v>
      </c>
      <c r="J193" s="6">
        <f ca="1">_xll.BDP($G193&amp;" isin","YAS_BOND_YLD", "YAS_YLD_FLAG=15", "user_local_trade_date",AN193,"Yas_bond_px",$Q193)/100</f>
        <v>0.87982788999999995</v>
      </c>
      <c r="K193" s="4" t="str">
        <f>_xll.BDP(AI193,"PAYMENT_RANK")</f>
        <v>Secured</v>
      </c>
      <c r="L193" s="4" t="str">
        <f>IF((TEXT(_xll.BDP(AI193,"MATURITY"),"DD/MM/YYYY")="#N/A Field Not Applicable"),"Perp",TEXT(_xll.BDP(AI193,"MATURITY"),"DD/MM/YYYY"))</f>
        <v>30/09/2031</v>
      </c>
      <c r="M193" s="7">
        <f>(IF(_xll.BDP($AI193&amp;" ISIN","DU003")="#n/a n/a"," ",_xll.BDP($AI193&amp;" ISIN","DU003")))</f>
        <v>6.4111113851860324</v>
      </c>
      <c r="N193" s="4" t="str">
        <f>IF(_xll.BDP(AI193,"CALLABLE")="Y",_xll.BDP(AI193,"NXT_CALL_DT")," ")</f>
        <v xml:space="preserve"> </v>
      </c>
      <c r="O193" s="8">
        <v>24592</v>
      </c>
      <c r="P193" s="5">
        <v>1.9710000000000001</v>
      </c>
      <c r="Q193" s="9">
        <f>_xll.BDP(AI193,"px_bid")</f>
        <v>1.3380000000000001</v>
      </c>
      <c r="R193" s="10">
        <f>IF(F193="USD",AG193,(((_xll.BDP(F193&amp;"USD CURNCY","PX_LAST")))*AG193))</f>
        <v>484.70832000000001</v>
      </c>
      <c r="S193" s="10">
        <f>IF(F193="USD",AH193,(((_xll.BDP(F193&amp;"USD CURNCY","PX_LAST")))*AH193))+AP193</f>
        <v>449.26851555555561</v>
      </c>
      <c r="T193" s="11">
        <f t="shared" si="42"/>
        <v>-155.66736</v>
      </c>
      <c r="U193" s="12">
        <f t="shared" si="43"/>
        <v>-0.32115677321156771</v>
      </c>
      <c r="V193" s="12" cm="1">
        <f t="array" ref="V193">IFERROR(_xll.BDP($G193&amp;" ISIN","CHG_PCT_1D")/100,"")</f>
        <v>3.6831389514117886E-2</v>
      </c>
      <c r="W193" s="12" cm="1">
        <f t="array" ref="W193">IFERROR(_xll.BDP($G193&amp;" ISIN","CHG_PCT_5D")/100,"")</f>
        <v>2.700813004175686E-2</v>
      </c>
      <c r="X193" s="12" cm="1">
        <f t="array" ref="X193">_xll.BDP($G193&amp;" ISIN","CHG_PCT_1M")/100</f>
        <v>6.7072897248215246E-2</v>
      </c>
      <c r="Y193" s="12" cm="1">
        <f t="array" ref="Y193">_xll.BDP($G193&amp;" ISIN","CHG_PCT_3M")/100</f>
        <v>-0.17288801186914549</v>
      </c>
      <c r="Z193" s="12" cm="1">
        <f t="array" ref="Z193">_xll.BDP($G193&amp;" ISIN","CHG_PCT_6M")/100</f>
        <v>-0.12061363893112954</v>
      </c>
      <c r="AA193" s="12" cm="1">
        <f t="array" ref="AA193">_xll.BDP($G193&amp;" ISIN","CHG_PCT_YTD")/100</f>
        <v>-0.11065985037143891</v>
      </c>
      <c r="AB193" s="12" t="e">
        <f t="shared" si="51"/>
        <v>#VALUE!</v>
      </c>
      <c r="AC193" s="13">
        <f t="shared" ca="1" si="44"/>
        <v>1369.719751111111</v>
      </c>
      <c r="AD193" s="4" t="str">
        <f>_xll.BDP(AI193,"DS199")</f>
        <v>Financial</v>
      </c>
      <c r="AE193" s="9">
        <f>_xll.BDP(AI193,"px_ask")</f>
        <v>2.04</v>
      </c>
      <c r="AF193" s="13">
        <f>IF(F193="USD",O193,(((_xll.BDP(F193&amp;"USD CURNCY","PX_LAST")))*O193))</f>
        <v>24592</v>
      </c>
      <c r="AG193" s="10">
        <f t="shared" si="45"/>
        <v>484.70832000000001</v>
      </c>
      <c r="AH193" s="10">
        <f t="shared" si="46"/>
        <v>329.04096000000004</v>
      </c>
      <c r="AI193" s="4" t="str">
        <f t="shared" si="47"/>
        <v>XS2785302998 ISIN</v>
      </c>
      <c r="AJ193" s="4" t="e" cm="1">
        <f t="array" ref="AJ193">VLOOKUP(IF(NOT(_xll.BDP($G193&amp;" CORP",#REF!)="#N/A N/A"),(_xll.BDP($G193&amp;" CORP",#REF!)),"-"), '[1]Country Codes'!$A$2:$B$253,2,0)</f>
        <v>#REF!</v>
      </c>
      <c r="AK193" s="4" t="str" cm="1">
        <f t="array" ref="AK193">IF(OR(_xll.BDP($AI193,"EX028")= "#N/A N/A", _xll.BDP($AI193,"EX028")="#N/A FIELD NOT APPLICABLE"), " ", _xll.BDP($AI193,"EX028"))</f>
        <v>FixedIncome</v>
      </c>
      <c r="AL193" s="14" t="str">
        <f>(IF(_xll.BDP($AI193&amp;" ISIN","DZ282")="Y","Single line Bonds Cocos","Single line Bonds ex Cocos"))</f>
        <v>Single line Bonds ex Cocos</v>
      </c>
      <c r="AM193" s="7" t="str">
        <f>(IF(_xll.BDP($G193&amp;" ISIN","SP153")="#n/a n/a"," ",_xll.BDP($G193&amp;" ISIN","SP153")))</f>
        <v xml:space="preserve"> </v>
      </c>
      <c r="AN193" s="15">
        <f t="shared" ca="1" si="48"/>
        <v>45777</v>
      </c>
      <c r="AO193" s="10">
        <f>(((_xll.BDP(AI193,"DS032"))/360)*I193)*O193</f>
        <v>120.22755555555555</v>
      </c>
      <c r="AP193" s="10">
        <f>IF(F193="USD",AO193,(((_xll.BDP(F193&amp;"USD CURNCY","PX_LAST")))*AO193))</f>
        <v>120.22755555555555</v>
      </c>
      <c r="AQ193" s="12">
        <f t="shared" si="52"/>
        <v>2.0233674813346945E-2</v>
      </c>
      <c r="AR193" s="10">
        <f t="shared" si="49"/>
        <v>329.04096000000004</v>
      </c>
      <c r="AS193" s="9">
        <f>IF((TEXT(_xll.BDP(AI193,"MATURITY"),"DD/MM/YYYY")="#N/A Field Not Applicable"),"Perp",_xll.BDP(AI193,"DS252"))</f>
        <v>6.4202600958247773</v>
      </c>
      <c r="AT193" s="14" t="str">
        <f>(IF(_xll.BDP($AI193&amp;" ISIN","DT247")="Y","Yes","No"))</f>
        <v>No</v>
      </c>
      <c r="AU193" s="14" t="str">
        <f>PROPER(IF(OR(_xll.BDP($AI193,"CPN_TYP")="#n/a N/A",_xll.BDP($AI193,"CPN_TYP")= "#N/A FIELD NOT APPLICABLE"), " ", _xll.BDP($AI193,"CPN_TYP")))</f>
        <v>Pay-In-Kind</v>
      </c>
      <c r="BG193" s="14" t="str">
        <f t="shared" si="50"/>
        <v>XS2785302998</v>
      </c>
      <c r="BH193" s="18">
        <v>45371</v>
      </c>
    </row>
    <row r="194" spans="1:60" s="20" customFormat="1" ht="14.45" hidden="1" customHeight="1" x14ac:dyDescent="0.25">
      <c r="A194" s="47" t="s">
        <v>125</v>
      </c>
      <c r="B194" s="47" t="s">
        <v>157</v>
      </c>
      <c r="C194" s="47">
        <v>6504690</v>
      </c>
      <c r="D194" s="47" t="s">
        <v>407</v>
      </c>
      <c r="E194" s="4" t="str">
        <f>_xll.BDP(AI194,"ds520")</f>
        <v>China Aoyuan Group Ltd</v>
      </c>
      <c r="F194" s="4" t="str">
        <f>_xll.BDP(AI194,"crncy")</f>
        <v>USD</v>
      </c>
      <c r="G194" s="5" t="s">
        <v>858</v>
      </c>
      <c r="H194" s="4" t="str">
        <f>IF(_xll.BDP(AI194,"RTG_MOODY")="#N/A N/A","N/A",_xll.BDP(AI194,"RTG_MOODY"))&amp;","&amp;IF(_xll.BDP(AI194,"RTG_FITCH")="#N/A N/A","N/A",_xll.BDP(AI194,"RTG_FITCH"))&amp;","&amp;IF(_xll.BDP(AI194,"RTG_SP")="#N/A N/A","N/A",_xll.BDP(AI194,"RTG_SP"))</f>
        <v>N/A,N/A,N/A</v>
      </c>
      <c r="I194" s="6">
        <f>_xll.BDP(AI194,"cpn")/100</f>
        <v>0</v>
      </c>
      <c r="J194" s="6">
        <f ca="1">_xll.BDP($G194&amp;" isin","YAS_BOND_YLD", "YAS_YLD_FLAG=15", "user_local_trade_date",AN194,"Yas_bond_px",$Q194)/100</f>
        <v>0.42077022999999997</v>
      </c>
      <c r="K194" s="4" t="str">
        <f>_xll.BDP(AI194,"PAYMENT_RANK")</f>
        <v>Sr Unsecured</v>
      </c>
      <c r="L194" s="4" t="str">
        <f>IF((TEXT(_xll.BDP(AI194,"MATURITY"),"DD/MM/YYYY")="#N/A Field Not Applicable"),"Perp",TEXT(_xll.BDP(AI194,"MATURITY"),"DD/MM/YYYY"))</f>
        <v>Perp</v>
      </c>
      <c r="M194" s="7">
        <f>(IF(_xll.BDP($AI194&amp;" ISIN","DU003")="#n/a n/a"," ",_xll.BDP($AI194&amp;" ISIN","DU003")))</f>
        <v>12.472438792019084</v>
      </c>
      <c r="N194" s="4" t="str">
        <f>IF(_xll.BDP(AI194,"CALLABLE")="Y",_xll.BDP(AI194,"NXT_CALL_DT")," ")</f>
        <v xml:space="preserve"> </v>
      </c>
      <c r="O194" s="8">
        <v>98370</v>
      </c>
      <c r="P194" s="5">
        <v>23.424399999999999</v>
      </c>
      <c r="Q194" s="9">
        <f>_xll.BDP(AI194,"px_bid")</f>
        <v>0.42</v>
      </c>
      <c r="R194" s="10">
        <f>IF(F194="USD",AG194,(((_xll.BDP(F194&amp;"USD CURNCY","PX_LAST")))*AG194))</f>
        <v>23042.582279999995</v>
      </c>
      <c r="S194" s="10">
        <f>IF(F194="USD",AH194,(((_xll.BDP(F194&amp;"USD CURNCY","PX_LAST")))*AH194))+AP194</f>
        <v>413.154</v>
      </c>
      <c r="T194" s="11">
        <f t="shared" si="42"/>
        <v>-22629.428279999993</v>
      </c>
      <c r="U194" s="12">
        <f t="shared" si="43"/>
        <v>-0.98206997831321174</v>
      </c>
      <c r="V194" s="12" cm="1">
        <f t="array" ref="V194">IFERROR(_xll.BDP($G194&amp;" ISIN","CHG_PCT_1D")/100,"")</f>
        <v>-0.3311505526612617</v>
      </c>
      <c r="W194" s="12" cm="1">
        <f t="array" ref="W194">IFERROR(_xll.BDP($G194&amp;" ISIN","CHG_PCT_5D")/100,"")</f>
        <v>-0.23898827534902406</v>
      </c>
      <c r="X194" s="12" cm="1">
        <f t="array" ref="X194">_xll.BDP($G194&amp;" ISIN","CHG_PCT_1M")/100</f>
        <v>-0.17780762559009416</v>
      </c>
      <c r="Y194" s="12" cm="1">
        <f t="array" ref="Y194">_xll.BDP($G194&amp;" ISIN","CHG_PCT_3M")/100</f>
        <v>-0.31973100280762967</v>
      </c>
      <c r="Z194" s="12" cm="1">
        <f t="array" ref="Z194">_xll.BDP($G194&amp;" ISIN","CHG_PCT_6M")/100</f>
        <v>-0.26295532099223828</v>
      </c>
      <c r="AA194" s="12" cm="1">
        <f t="array" ref="AA194">_xll.BDP($G194&amp;" ISIN","CHG_PCT_YTD")/100</f>
        <v>-0.13949137391218552</v>
      </c>
      <c r="AB194" s="12" t="e">
        <f t="shared" si="51"/>
        <v>#VALUE!</v>
      </c>
      <c r="AC194" s="13">
        <f t="shared" ca="1" si="44"/>
        <v>-22629.428279999996</v>
      </c>
      <c r="AD194" s="4" t="str">
        <f>_xll.BDP(AI194,"DS199")</f>
        <v>Financial</v>
      </c>
      <c r="AE194" s="9">
        <f>_xll.BDP(AI194,"px_ask")</f>
        <v>1.2470000000000001</v>
      </c>
      <c r="AF194" s="13">
        <f>IF(F194="USD",O194,(((_xll.BDP(F194&amp;"USD CURNCY","PX_LAST")))*O194))</f>
        <v>98370</v>
      </c>
      <c r="AG194" s="10">
        <f t="shared" si="45"/>
        <v>23042.582279999995</v>
      </c>
      <c r="AH194" s="10">
        <f t="shared" si="46"/>
        <v>413.154</v>
      </c>
      <c r="AI194" s="4" t="str">
        <f t="shared" si="47"/>
        <v>XS2785326153 ISIN</v>
      </c>
      <c r="AJ194" s="4" t="e" cm="1">
        <f t="array" ref="AJ194">VLOOKUP(IF(NOT(_xll.BDP($G194&amp;" CORP",#REF!)="#N/A N/A"),(_xll.BDP($G194&amp;" CORP",#REF!)),"-"), '[1]Country Codes'!$A$2:$B$253,2,0)</f>
        <v>#REF!</v>
      </c>
      <c r="AK194" s="4" t="str" cm="1">
        <f t="array" ref="AK194">IF(OR(_xll.BDP($AI194,"EX028")= "#N/A N/A", _xll.BDP($AI194,"EX028")="#N/A FIELD NOT APPLICABLE"), " ", _xll.BDP($AI194,"EX028"))</f>
        <v>FixedIncome</v>
      </c>
      <c r="AL194" s="14" t="str">
        <f>(IF(_xll.BDP($AI194&amp;" ISIN","DZ282")="Y","Single line Bonds Cocos","Single line Bonds ex Cocos"))</f>
        <v>Single line Bonds ex Cocos</v>
      </c>
      <c r="AM194" s="7">
        <f>(IF(_xll.BDP($G194&amp;" ISIN","SP153")="#n/a n/a"," ",_xll.BDP($G194&amp;" ISIN","SP153")))</f>
        <v>3136.8197388186322</v>
      </c>
      <c r="AN194" s="15">
        <f t="shared" ca="1" si="48"/>
        <v>45777</v>
      </c>
      <c r="AO194" s="10">
        <f>(((_xll.BDP(AI194,"DS032"))/360)*I194)*O194</f>
        <v>0</v>
      </c>
      <c r="AP194" s="10">
        <f>IF(F194="USD",AO194,(((_xll.BDP(F194&amp;"USD CURNCY","PX_LAST")))*AO194))</f>
        <v>0</v>
      </c>
      <c r="AQ194" s="12">
        <f t="shared" si="52"/>
        <v>1.8607187894073139E-2</v>
      </c>
      <c r="AR194" s="10">
        <f t="shared" si="49"/>
        <v>413.154</v>
      </c>
      <c r="AS194" s="9" t="str">
        <f>IF((TEXT(_xll.BDP(AI194,"MATURITY"),"DD/MM/YYYY")="#N/A Field Not Applicable"),"Perp",_xll.BDP(AI194,"DS252"))</f>
        <v>Perp</v>
      </c>
      <c r="AT194" s="14" t="str">
        <f>(IF(_xll.BDP($AI194&amp;" ISIN","DT247")="Y","Yes","No"))</f>
        <v>No</v>
      </c>
      <c r="AU194" s="14" t="str">
        <f>PROPER(IF(OR(_xll.BDP($AI194,"CPN_TYP")="#n/a N/A",_xll.BDP($AI194,"CPN_TYP")= "#N/A FIELD NOT APPLICABLE"), " ", _xll.BDP($AI194,"CPN_TYP")))</f>
        <v>Step Cpn</v>
      </c>
      <c r="BG194" s="14" t="str">
        <f t="shared" si="50"/>
        <v>XS2785326153</v>
      </c>
      <c r="BH194" s="18">
        <v>45371</v>
      </c>
    </row>
    <row r="195" spans="1:60" s="20" customFormat="1" ht="14.45" hidden="1" customHeight="1" x14ac:dyDescent="0.25">
      <c r="A195" s="47" t="s">
        <v>125</v>
      </c>
      <c r="B195" s="47" t="s">
        <v>157</v>
      </c>
      <c r="C195" s="47">
        <v>6504690</v>
      </c>
      <c r="D195" s="47" t="s">
        <v>407</v>
      </c>
      <c r="E195" s="4" t="str">
        <f>_xll.BDP(AI195,"ds520")</f>
        <v>Add Hero Holdings Ltd</v>
      </c>
      <c r="F195" s="4" t="str">
        <f>_xll.BDP(AI195,"crncy")</f>
        <v>USD</v>
      </c>
      <c r="G195" s="5" t="s">
        <v>859</v>
      </c>
      <c r="H195" s="4" t="str">
        <f>IF(_xll.BDP(AI195,"RTG_MOODY")="#N/A N/A","N/A",_xll.BDP(AI195,"RTG_MOODY"))&amp;","&amp;IF(_xll.BDP(AI195,"RTG_FITCH")="#N/A N/A","N/A",_xll.BDP(AI195,"RTG_FITCH"))&amp;","&amp;IF(_xll.BDP(AI195,"RTG_SP")="#N/A N/A","N/A",_xll.BDP(AI195,"RTG_SP"))</f>
        <v>N/A,N/A,N/A</v>
      </c>
      <c r="I195" s="6">
        <f>_xll.BDP(AI195,"cpn")/100</f>
        <v>9.8000000000000004E-2</v>
      </c>
      <c r="J195" s="6">
        <f ca="1">_xll.BDP($G195&amp;" isin","YAS_BOND_YLD", "YAS_YLD_FLAG=15", "user_local_trade_date",AN195,"Yas_bond_px",$Q195)/100</f>
        <v>1.3390735</v>
      </c>
      <c r="K195" s="4" t="str">
        <f>_xll.BDP(AI195,"PAYMENT_RANK")</f>
        <v>Secured</v>
      </c>
      <c r="L195" s="4" t="str">
        <f>IF((TEXT(_xll.BDP(AI195,"MATURITY"),"DD/MM/YYYY")="#N/A Field Not Applicable"),"Perp",TEXT(_xll.BDP(AI195,"MATURITY"),"DD/MM/YYYY"))</f>
        <v>30/09/2031</v>
      </c>
      <c r="M195" s="7">
        <f>(IF(_xll.BDP($AI195&amp;" ISIN","DU003")="#n/a n/a"," ",_xll.BDP($AI195&amp;" ISIN","DU003")))</f>
        <v>2.8749640823987432</v>
      </c>
      <c r="N195" s="4" t="str">
        <f>IF(_xll.BDP(AI195,"CALLABLE")="Y",_xll.BDP(AI195,"NXT_CALL_DT")," ")</f>
        <v xml:space="preserve"> </v>
      </c>
      <c r="O195" s="8">
        <v>61889</v>
      </c>
      <c r="P195" s="5">
        <v>116.39109999999999</v>
      </c>
      <c r="Q195" s="9">
        <f>_xll.BDP(AI195,"px_bid")</f>
        <v>2.202</v>
      </c>
      <c r="R195" s="10">
        <f>IF(F195="USD",AG195,(((_xll.BDP(F195&amp;"USD CURNCY","PX_LAST")))*AG195))</f>
        <v>72033.287878999996</v>
      </c>
      <c r="S195" s="10">
        <f>IF(F195="USD",AH195,(((_xll.BDP(F195&amp;"USD CURNCY","PX_LAST")))*AH195))+AP195</f>
        <v>1901.9177355555557</v>
      </c>
      <c r="T195" s="11">
        <f t="shared" si="42"/>
        <v>-70670.492098999996</v>
      </c>
      <c r="U195" s="12">
        <f t="shared" si="43"/>
        <v>-0.98108102767307814</v>
      </c>
      <c r="V195" s="12" cm="1">
        <f t="array" ref="V195">IFERROR(_xll.BDP($G195&amp;" ISIN","CHG_PCT_1D")/100,"")</f>
        <v>-0.16509280364702053</v>
      </c>
      <c r="W195" s="12" cm="1">
        <f t="array" ref="W195">IFERROR(_xll.BDP($G195&amp;" ISIN","CHG_PCT_5D")/100,"")</f>
        <v>-0.16509280364702053</v>
      </c>
      <c r="X195" s="12" cm="1">
        <f t="array" ref="X195">_xll.BDP($G195&amp;" ISIN","CHG_PCT_1M")/100</f>
        <v>-2.3238095238095217E-2</v>
      </c>
      <c r="Y195" s="12" cm="1">
        <f t="array" ref="Y195">_xll.BDP($G195&amp;" ISIN","CHG_PCT_3M")/100</f>
        <v>-0.21107692307692305</v>
      </c>
      <c r="Z195" s="12" cm="1">
        <f t="array" ref="Z195">_xll.BDP($G195&amp;" ISIN","CHG_PCT_6M")/100</f>
        <v>-0.20545398202665008</v>
      </c>
      <c r="AA195" s="12" cm="1">
        <f t="array" ref="AA195">_xll.BDP($G195&amp;" ISIN","CHG_PCT_YTD")/100</f>
        <v>-0.17951999999999999</v>
      </c>
      <c r="AB195" s="12" t="e">
        <f t="shared" si="51"/>
        <v>#VALUE!</v>
      </c>
      <c r="AC195" s="13">
        <f t="shared" ca="1" si="44"/>
        <v>-63830.382287888882</v>
      </c>
      <c r="AD195" s="4" t="str">
        <f>_xll.BDP(AI195,"DS199")</f>
        <v>Financial</v>
      </c>
      <c r="AE195" s="9">
        <f>_xll.BDP(AI195,"px_ask")</f>
        <v>2.927</v>
      </c>
      <c r="AF195" s="13">
        <f>IF(F195="USD",O195,(((_xll.BDP(F195&amp;"USD CURNCY","PX_LAST")))*O195))</f>
        <v>61889</v>
      </c>
      <c r="AG195" s="10">
        <f t="shared" si="45"/>
        <v>72033.287878999996</v>
      </c>
      <c r="AH195" s="10">
        <f t="shared" si="46"/>
        <v>1362.7957800000001</v>
      </c>
      <c r="AI195" s="4" t="str">
        <f t="shared" si="47"/>
        <v>XS2785423943 ISIN</v>
      </c>
      <c r="AJ195" s="4" t="e" cm="1">
        <f t="array" ref="AJ195">VLOOKUP(IF(NOT(_xll.BDP($G195&amp;" CORP",#REF!)="#N/A N/A"),(_xll.BDP($G195&amp;" CORP",#REF!)),"-"), '[1]Country Codes'!$A$2:$B$253,2,0)</f>
        <v>#REF!</v>
      </c>
      <c r="AK195" s="4" t="str" cm="1">
        <f t="array" ref="AK195">IF(OR(_xll.BDP($AI195,"EX028")= "#N/A N/A", _xll.BDP($AI195,"EX028")="#N/A FIELD NOT APPLICABLE"), " ", _xll.BDP($AI195,"EX028"))</f>
        <v>FixedIncome</v>
      </c>
      <c r="AL195" s="14" t="str">
        <f>(IF(_xll.BDP($AI195&amp;" ISIN","DZ282")="Y","Single line Bonds Cocos","Single line Bonds ex Cocos"))</f>
        <v>Single line Bonds ex Cocos</v>
      </c>
      <c r="AM195" s="7" t="str">
        <f>(IF(_xll.BDP($G195&amp;" ISIN","SP153")="#n/a n/a"," ",_xll.BDP($G195&amp;" ISIN","SP153")))</f>
        <v xml:space="preserve"> </v>
      </c>
      <c r="AN195" s="15">
        <f t="shared" ca="1" si="48"/>
        <v>45777</v>
      </c>
      <c r="AO195" s="10">
        <f>(((_xll.BDP(AI195,"DS032"))/360)*I195)*O195</f>
        <v>539.12195555555559</v>
      </c>
      <c r="AP195" s="10">
        <f>IF(F195="USD",AO195,(((_xll.BDP(F195&amp;"USD CURNCY","PX_LAST")))*AO195))</f>
        <v>539.12195555555559</v>
      </c>
      <c r="AQ195" s="12">
        <f t="shared" si="52"/>
        <v>8.5656536459897126E-2</v>
      </c>
      <c r="AR195" s="10">
        <f t="shared" si="49"/>
        <v>1362.7957800000001</v>
      </c>
      <c r="AS195" s="9">
        <f>IF((TEXT(_xll.BDP(AI195,"MATURITY"),"DD/MM/YYYY")="#N/A Field Not Applicable"),"Perp",_xll.BDP(AI195,"DS252"))</f>
        <v>6.4202600958247773</v>
      </c>
      <c r="AT195" s="14" t="str">
        <f>(IF(_xll.BDP($AI195&amp;" ISIN","DT247")="Y","Yes","No"))</f>
        <v>No</v>
      </c>
      <c r="AU195" s="14" t="str">
        <f>PROPER(IF(OR(_xll.BDP($AI195,"CPN_TYP")="#n/a N/A",_xll.BDP($AI195,"CPN_TYP")= "#N/A FIELD NOT APPLICABLE"), " ", _xll.BDP($AI195,"CPN_TYP")))</f>
        <v>Pay-In-Kind</v>
      </c>
      <c r="BG195" s="14" t="str">
        <f t="shared" si="50"/>
        <v>XS2785423943</v>
      </c>
      <c r="BH195" s="18">
        <v>45371</v>
      </c>
    </row>
    <row r="196" spans="1:60" s="20" customFormat="1" ht="14.45" hidden="1" customHeight="1" x14ac:dyDescent="0.25">
      <c r="A196" s="47" t="s">
        <v>125</v>
      </c>
      <c r="B196" s="47" t="s">
        <v>157</v>
      </c>
      <c r="C196" s="47">
        <v>6504690</v>
      </c>
      <c r="D196" s="47" t="s">
        <v>407</v>
      </c>
      <c r="E196" s="4" t="str">
        <f>_xll.BDP(AI196,"ds520")</f>
        <v>Add Hero Holdings Ltd</v>
      </c>
      <c r="F196" s="4" t="str">
        <f>_xll.BDP(AI196,"crncy")</f>
        <v>USD</v>
      </c>
      <c r="G196" s="5" t="s">
        <v>860</v>
      </c>
      <c r="H196" s="4" t="str">
        <f>IF(_xll.BDP(AI196,"RTG_MOODY")="#N/A N/A","N/A",_xll.BDP(AI196,"RTG_MOODY"))&amp;","&amp;IF(_xll.BDP(AI196,"RTG_FITCH")="#N/A N/A","N/A",_xll.BDP(AI196,"RTG_FITCH"))&amp;","&amp;IF(_xll.BDP(AI196,"RTG_SP")="#N/A N/A","N/A",_xll.BDP(AI196,"RTG_SP"))</f>
        <v>N/A,N/A,N/A</v>
      </c>
      <c r="I196" s="6">
        <f>_xll.BDP(AI196,"cpn")/100</f>
        <v>0.09</v>
      </c>
      <c r="J196" s="6">
        <f ca="1">_xll.BDP($G196&amp;" isin","YAS_BOND_YLD", "YAS_YLD_FLAG=15", "user_local_trade_date",AN196,"Yas_bond_px",$Q196)/100</f>
        <v>1.2902351300000001</v>
      </c>
      <c r="K196" s="4" t="str">
        <f>_xll.BDP(AI196,"PAYMENT_RANK")</f>
        <v>Secured</v>
      </c>
      <c r="L196" s="4" t="str">
        <f>IF((TEXT(_xll.BDP(AI196,"MATURITY"),"DD/MM/YYYY")="#N/A Field Not Applicable"),"Perp",TEXT(_xll.BDP(AI196,"MATURITY"),"DD/MM/YYYY"))</f>
        <v>30/09/2030</v>
      </c>
      <c r="M196" s="7">
        <f>(IF(_xll.BDP($AI196&amp;" ISIN","DU003")="#n/a n/a"," ",_xll.BDP($AI196&amp;" ISIN","DU003")))</f>
        <v>3.1771094676693492</v>
      </c>
      <c r="N196" s="4" t="str">
        <f>IF(_xll.BDP(AI196,"CALLABLE")="Y",_xll.BDP(AI196,"NXT_CALL_DT")," ")</f>
        <v xml:space="preserve"> </v>
      </c>
      <c r="O196" s="8">
        <v>47606</v>
      </c>
      <c r="P196" s="5">
        <v>152.7174</v>
      </c>
      <c r="Q196" s="9">
        <f>_xll.BDP(AI196,"px_bid")</f>
        <v>2.5</v>
      </c>
      <c r="R196" s="10">
        <f>IF(F196="USD",AG196,(((_xll.BDP(F196&amp;"USD CURNCY","PX_LAST")))*AG196))</f>
        <v>72702.645443999994</v>
      </c>
      <c r="S196" s="10">
        <f>IF(F196="USD",AH196,(((_xll.BDP(F196&amp;"USD CURNCY","PX_LAST")))*AH196))+AP196</f>
        <v>1190.1500000000001</v>
      </c>
      <c r="T196" s="11">
        <f t="shared" si="42"/>
        <v>-71512.495443999986</v>
      </c>
      <c r="U196" s="12">
        <f t="shared" si="43"/>
        <v>-0.98362989417053981</v>
      </c>
      <c r="V196" s="12" cm="1">
        <f t="array" ref="V196">IFERROR(_xll.BDP($G196&amp;" ISIN","CHG_PCT_1D")/100,"")</f>
        <v>-5.3843658773921624E-2</v>
      </c>
      <c r="W196" s="12" cm="1">
        <f t="array" ref="W196">IFERROR(_xll.BDP($G196&amp;" ISIN","CHG_PCT_5D")/100,"")</f>
        <v>-0.10246153846153852</v>
      </c>
      <c r="X196" s="12" cm="1">
        <f t="array" ref="X196">_xll.BDP($G196&amp;" ISIN","CHG_PCT_1M")/100</f>
        <v>-4.1091387245233403E-2</v>
      </c>
      <c r="Y196" s="12" cm="1">
        <f t="array" ref="Y196">_xll.BDP($G196&amp;" ISIN","CHG_PCT_3M")/100</f>
        <v>-0.18587775607033222</v>
      </c>
      <c r="Z196" s="12" cm="1">
        <f t="array" ref="Z196">_xll.BDP($G196&amp;" ISIN","CHG_PCT_6M")/100</f>
        <v>-0.14432384863596362</v>
      </c>
      <c r="AA196" s="12" cm="1">
        <f t="array" ref="AA196">_xll.BDP($G196&amp;" ISIN","CHG_PCT_YTD")/100</f>
        <v>-0.19531034482758625</v>
      </c>
      <c r="AB196" s="12" t="e">
        <f t="shared" si="51"/>
        <v>#VALUE!</v>
      </c>
      <c r="AC196" s="13">
        <f t="shared" ca="1" si="44"/>
        <v>-66680.486443999995</v>
      </c>
      <c r="AD196" s="4" t="str">
        <f>_xll.BDP(AI196,"DS199")</f>
        <v>Financial</v>
      </c>
      <c r="AE196" s="9">
        <f>_xll.BDP(AI196,"px_ask")</f>
        <v>3.3330000000000002</v>
      </c>
      <c r="AF196" s="13">
        <f>IF(F196="USD",O196,(((_xll.BDP(F196&amp;"USD CURNCY","PX_LAST")))*O196))</f>
        <v>47606</v>
      </c>
      <c r="AG196" s="10">
        <f t="shared" si="45"/>
        <v>72702.645443999994</v>
      </c>
      <c r="AH196" s="10">
        <f t="shared" si="46"/>
        <v>1190.1500000000001</v>
      </c>
      <c r="AI196" s="4" t="str">
        <f t="shared" si="47"/>
        <v>XS2785423430 ISIN</v>
      </c>
      <c r="AJ196" s="4" t="e" cm="1">
        <f t="array" ref="AJ196">VLOOKUP(IF(NOT(_xll.BDP($G196&amp;" CORP",#REF!)="#N/A N/A"),(_xll.BDP($G196&amp;" CORP",#REF!)),"-"), '[1]Country Codes'!$A$2:$B$253,2,0)</f>
        <v>#REF!</v>
      </c>
      <c r="AK196" s="4" t="str" cm="1">
        <f t="array" ref="AK196">IF(OR(_xll.BDP($AI196,"EX028")= "#N/A N/A", _xll.BDP($AI196,"EX028")="#N/A FIELD NOT APPLICABLE"), " ", _xll.BDP($AI196,"EX028"))</f>
        <v>FixedIncome</v>
      </c>
      <c r="AL196" s="14" t="str">
        <f>(IF(_xll.BDP($AI196&amp;" ISIN","DZ282")="Y","Single line Bonds Cocos","Single line Bonds ex Cocos"))</f>
        <v>Single line Bonds ex Cocos</v>
      </c>
      <c r="AM196" s="7" t="str">
        <f>(IF(_xll.BDP($G196&amp;" ISIN","SP153")="#n/a n/a"," ",_xll.BDP($G196&amp;" ISIN","SP153")))</f>
        <v xml:space="preserve"> </v>
      </c>
      <c r="AN196" s="15">
        <f t="shared" ca="1" si="48"/>
        <v>45777</v>
      </c>
      <c r="AO196" s="110">
        <v>0</v>
      </c>
      <c r="AP196" s="10">
        <f>IF(F196="USD",AO196,(((_xll.BDP(F196&amp;"USD CURNCY","PX_LAST")))*AO196))</f>
        <v>0</v>
      </c>
      <c r="AQ196" s="12">
        <f t="shared" si="52"/>
        <v>5.3600702576112415E-2</v>
      </c>
      <c r="AR196" s="10">
        <f t="shared" si="49"/>
        <v>1190.1500000000001</v>
      </c>
      <c r="AS196" s="9">
        <f>IF((TEXT(_xll.BDP(AI196,"MATURITY"),"DD/MM/YYYY")="#N/A Field Not Applicable"),"Perp",_xll.BDP(AI196,"DS252"))</f>
        <v>5.420944558521561</v>
      </c>
      <c r="AT196" s="14" t="str">
        <f>(IF(_xll.BDP($AI196&amp;" ISIN","DT247")="Y","Yes","No"))</f>
        <v>No</v>
      </c>
      <c r="AU196" s="14" t="str">
        <f>PROPER(IF(OR(_xll.BDP($AI196,"CPN_TYP")="#n/a N/A",_xll.BDP($AI196,"CPN_TYP")= "#N/A FIELD NOT APPLICABLE"), " ", _xll.BDP($AI196,"CPN_TYP")))</f>
        <v>Pay-In-Kind</v>
      </c>
      <c r="BG196" s="14" t="str">
        <f t="shared" si="50"/>
        <v>XS2785423430</v>
      </c>
      <c r="BH196" s="18">
        <v>45371</v>
      </c>
    </row>
    <row r="197" spans="1:60" s="20" customFormat="1" ht="14.45" hidden="1" customHeight="1" x14ac:dyDescent="0.25">
      <c r="A197" s="47" t="s">
        <v>125</v>
      </c>
      <c r="B197" s="47" t="s">
        <v>157</v>
      </c>
      <c r="C197" s="47">
        <v>6504690</v>
      </c>
      <c r="D197" s="47" t="s">
        <v>407</v>
      </c>
      <c r="E197" s="4" t="str">
        <f>_xll.BDP(AI197,"ds520")</f>
        <v>Add Hero Holdings Ltd</v>
      </c>
      <c r="F197" s="4" t="str">
        <f>_xll.BDP(AI197,"crncy")</f>
        <v>USD</v>
      </c>
      <c r="G197" s="5" t="s">
        <v>861</v>
      </c>
      <c r="H197" s="4" t="str">
        <f>IF(_xll.BDP(AI197,"RTG_MOODY")="#N/A N/A","N/A",_xll.BDP(AI197,"RTG_MOODY"))&amp;","&amp;IF(_xll.BDP(AI197,"RTG_FITCH")="#N/A N/A","N/A",_xll.BDP(AI197,"RTG_FITCH"))&amp;","&amp;IF(_xll.BDP(AI197,"RTG_SP")="#N/A N/A","N/A",_xll.BDP(AI197,"RTG_SP"))</f>
        <v>N/A,N/A,N/A</v>
      </c>
      <c r="I197" s="6">
        <f>_xll.BDP(AI197,"cpn")/100</f>
        <v>8.5000000000000006E-2</v>
      </c>
      <c r="J197" s="6">
        <f ca="1">_xll.BDP($G197&amp;" isin","YAS_BOND_YLD", "YAS_YLD_FLAG=15", "user_local_trade_date",AN197,"Yas_bond_px",$Q197)/100</f>
        <v>1.61212223</v>
      </c>
      <c r="K197" s="4" t="str">
        <f>_xll.BDP(AI197,"PAYMENT_RANK")</f>
        <v>Secured</v>
      </c>
      <c r="L197" s="4" t="str">
        <f>IF((TEXT(_xll.BDP(AI197,"MATURITY"),"DD/MM/YYYY")="#N/A Field Not Applicable"),"Perp",TEXT(_xll.BDP(AI197,"MATURITY"),"DD/MM/YYYY"))</f>
        <v>30/09/2029</v>
      </c>
      <c r="M197" s="7">
        <f>(IF(_xll.BDP($AI197&amp;" ISIN","DU003")="#n/a n/a"," ",_xll.BDP($AI197&amp;" ISIN","DU003")))</f>
        <v>1.8994739662523701</v>
      </c>
      <c r="N197" s="4" t="str">
        <f>IF(_xll.BDP(AI197,"CALLABLE")="Y",_xll.BDP(AI197,"NXT_CALL_DT")," ")</f>
        <v xml:space="preserve"> </v>
      </c>
      <c r="O197" s="8">
        <v>61889</v>
      </c>
      <c r="P197" s="5">
        <v>391.17200000000003</v>
      </c>
      <c r="Q197" s="9">
        <f>_xll.BDP(AI197,"px_bid")</f>
        <v>7</v>
      </c>
      <c r="R197" s="10">
        <f>IF(F197="USD",AG197,(((_xll.BDP(F197&amp;"USD CURNCY","PX_LAST")))*AG197))</f>
        <v>242092.43908000001</v>
      </c>
      <c r="S197" s="10">
        <f>IF(F197="USD",AH197,(((_xll.BDP(F197&amp;"USD CURNCY","PX_LAST")))*AH197))+AP197</f>
        <v>4785.2230972222214</v>
      </c>
      <c r="T197" s="11">
        <f t="shared" si="42"/>
        <v>-237760.20908</v>
      </c>
      <c r="U197" s="12">
        <f t="shared" si="43"/>
        <v>-0.98210505864427922</v>
      </c>
      <c r="V197" s="12" cm="1">
        <f t="array" ref="V197">IFERROR(_xll.BDP($G197&amp;" ISIN","CHG_PCT_1D")/100,"")</f>
        <v>6.7267590474907749E-4</v>
      </c>
      <c r="W197" s="12" cm="1">
        <f t="array" ref="W197">IFERROR(_xll.BDP($G197&amp;" ISIN","CHG_PCT_5D")/100,"")</f>
        <v>-5.5492063492063523E-2</v>
      </c>
      <c r="X197" s="12" cm="1">
        <f t="array" ref="X197">_xll.BDP($G197&amp;" ISIN","CHG_PCT_1M")/100</f>
        <v>-4.0258064516129066E-2</v>
      </c>
      <c r="Y197" s="12" cm="1">
        <f t="array" ref="Y197">_xll.BDP($G197&amp;" ISIN","CHG_PCT_3M")/100</f>
        <v>-0.15793048794294129</v>
      </c>
      <c r="Z197" s="12" cm="1">
        <f t="array" ref="Z197">_xll.BDP($G197&amp;" ISIN","CHG_PCT_6M")/100</f>
        <v>-0.14180223837544711</v>
      </c>
      <c r="AA197" s="12" cm="1">
        <f t="array" ref="AA197">_xll.BDP($G197&amp;" ISIN","CHG_PCT_YTD")/100</f>
        <v>-0.15793048794294129</v>
      </c>
      <c r="AB197" s="12" t="e">
        <f t="shared" si="51"/>
        <v>#VALUE!</v>
      </c>
      <c r="AC197" s="13">
        <f t="shared" ca="1" si="44"/>
        <v>-231827.46077444448</v>
      </c>
      <c r="AD197" s="4" t="str">
        <f>_xll.BDP(AI197,"DS199")</f>
        <v>Financial</v>
      </c>
      <c r="AE197" s="9">
        <f>_xll.BDP(AI197,"px_ask")</f>
        <v>7.875</v>
      </c>
      <c r="AF197" s="13">
        <f>IF(F197="USD",O197,(((_xll.BDP(F197&amp;"USD CURNCY","PX_LAST")))*O197))</f>
        <v>61889</v>
      </c>
      <c r="AG197" s="10">
        <f t="shared" si="45"/>
        <v>242092.43908000001</v>
      </c>
      <c r="AH197" s="10">
        <f t="shared" si="46"/>
        <v>4332.2299999999996</v>
      </c>
      <c r="AI197" s="4" t="str">
        <f t="shared" si="47"/>
        <v>XS2785422895 ISIN</v>
      </c>
      <c r="AJ197" s="4" t="e" cm="1">
        <f t="array" ref="AJ197">VLOOKUP(IF(NOT(_xll.BDP($G197&amp;" CORP",#REF!)="#N/A N/A"),(_xll.BDP($G197&amp;" CORP",#REF!)),"-"), '[1]Country Codes'!$A$2:$B$253,2,0)</f>
        <v>#REF!</v>
      </c>
      <c r="AK197" s="4" t="str" cm="1">
        <f t="array" ref="AK197">IF(OR(_xll.BDP($AI197,"EX028")= "#N/A N/A", _xll.BDP($AI197,"EX028")="#N/A FIELD NOT APPLICABLE"), " ", _xll.BDP($AI197,"EX028"))</f>
        <v>FixedIncome</v>
      </c>
      <c r="AL197" s="14" t="str">
        <f>(IF(_xll.BDP($AI197&amp;" ISIN","DZ282")="Y","Single line Bonds Cocos","Single line Bonds ex Cocos"))</f>
        <v>Single line Bonds ex Cocos</v>
      </c>
      <c r="AM197" s="7">
        <f>(IF(_xll.BDP($G197&amp;" ISIN","SP153")="#n/a n/a"," ",_xll.BDP($G197&amp;" ISIN","SP153")))</f>
        <v>15160.179206464672</v>
      </c>
      <c r="AN197" s="15">
        <f t="shared" ca="1" si="48"/>
        <v>45777</v>
      </c>
      <c r="AO197" s="10">
        <f>(((_xll.BDP(AI197,"DS032"))/360)*I197)*O197</f>
        <v>452.99309722222227</v>
      </c>
      <c r="AP197" s="10">
        <f>IF(F197="USD",AO197,(((_xll.BDP(F197&amp;"USD CURNCY","PX_LAST")))*AO197))</f>
        <v>452.99309722222227</v>
      </c>
      <c r="AQ197" s="12">
        <f t="shared" si="52"/>
        <v>0.21551175901739422</v>
      </c>
      <c r="AR197" s="10">
        <f t="shared" si="49"/>
        <v>4332.2299999999996</v>
      </c>
      <c r="AS197" s="9">
        <f>IF((TEXT(_xll.BDP(AI197,"MATURITY"),"DD/MM/YYYY")="#N/A Field Not Applicable"),"Perp",_xll.BDP(AI197,"DS252"))</f>
        <v>4.4216290212183438</v>
      </c>
      <c r="AT197" s="14" t="str">
        <f>(IF(_xll.BDP($AI197&amp;" ISIN","DT247")="Y","Yes","No"))</f>
        <v>No</v>
      </c>
      <c r="AU197" s="14" t="str">
        <f>PROPER(IF(OR(_xll.BDP($AI197,"CPN_TYP")="#n/a N/A",_xll.BDP($AI197,"CPN_TYP")= "#N/A FIELD NOT APPLICABLE"), " ", _xll.BDP($AI197,"CPN_TYP")))</f>
        <v>Pay-In-Kind</v>
      </c>
      <c r="BG197" s="14" t="str">
        <f t="shared" si="50"/>
        <v>XS2785422895</v>
      </c>
      <c r="BH197" s="18">
        <v>45371</v>
      </c>
    </row>
    <row r="198" spans="1:60" s="20" customFormat="1" ht="14.45" hidden="1" customHeight="1" x14ac:dyDescent="0.25">
      <c r="A198" s="47" t="s">
        <v>125</v>
      </c>
      <c r="B198" s="47" t="s">
        <v>157</v>
      </c>
      <c r="C198" s="47">
        <v>6504690</v>
      </c>
      <c r="D198" s="47" t="s">
        <v>407</v>
      </c>
      <c r="E198" s="4" t="str">
        <f>_xll.BDP(AI198,"ds520")</f>
        <v>Garuda Indonesia Global Sukuk Ltd</v>
      </c>
      <c r="F198" s="4" t="str">
        <f>_xll.BDP(AI198,"crncy")</f>
        <v>USD</v>
      </c>
      <c r="G198" s="5" t="s">
        <v>398</v>
      </c>
      <c r="H198" s="4" t="str">
        <f>IF(_xll.BDP(AI198,"RTG_MOODY")="#N/A N/A","N/A",_xll.BDP(AI198,"RTG_MOODY"))&amp;","&amp;IF(_xll.BDP(AI198,"RTG_FITCH")="#N/A N/A","N/A",_xll.BDP(AI198,"RTG_FITCH"))&amp;","&amp;IF(_xll.BDP(AI198,"RTG_SP")="#N/A N/A","N/A",_xll.BDP(AI198,"RTG_SP"))</f>
        <v>N/A,N/A,N/A</v>
      </c>
      <c r="I198" s="6">
        <f>_xll.BDP(AI198,"cpn")/100</f>
        <v>6.5000000000000002E-2</v>
      </c>
      <c r="J198" s="6">
        <f ca="1">_xll.BDP($G198&amp;" isin","YAS_BOND_YLD", "YAS_YLD_FLAG=15", "user_local_trade_date",AN198,"Yas_bond_px",$Q198)/100</f>
        <v>0.145674</v>
      </c>
      <c r="K198" s="4" t="str">
        <f>_xll.BDP(AI198,"PAYMENT_RANK")</f>
        <v>Sr Unsecured</v>
      </c>
      <c r="L198" s="4" t="str">
        <f>IF((TEXT(_xll.BDP(AI198,"MATURITY"),"DD/MM/YYYY")="#N/A Field Not Applicable"),"Perp",TEXT(_xll.BDP(AI198,"MATURITY"),"DD/MM/YYYY"))</f>
        <v>29/12/2031</v>
      </c>
      <c r="M198" s="7">
        <f>(IF(_xll.BDP($AI198&amp;" ISIN","DU003")="#n/a n/a"," ",_xll.BDP($AI198&amp;" ISIN","DU003")))</f>
        <v>5.0861430782458958</v>
      </c>
      <c r="N198" s="4" t="str">
        <f>IF(_xll.BDP(AI198,"CALLABLE")="Y",_xll.BDP(AI198,"NXT_CALL_DT")," ")</f>
        <v>29/05/2025</v>
      </c>
      <c r="O198" s="8">
        <v>62415</v>
      </c>
      <c r="P198" s="5">
        <v>643.94780000000003</v>
      </c>
      <c r="Q198" s="9">
        <f>_xll.BDP(AI198,"px_bid")</f>
        <v>66.813000000000002</v>
      </c>
      <c r="R198" s="10">
        <f>IF(F198="USD",AG198,(((_xll.BDP(F198&amp;"USD CURNCY","PX_LAST")))*AG198))</f>
        <v>401920.01936999999</v>
      </c>
      <c r="S198" s="10">
        <f>IF(F198="USD",AH198,(((_xll.BDP(F198&amp;"USD CURNCY","PX_LAST")))*AH198))+AP198</f>
        <v>42061.953950000003</v>
      </c>
      <c r="T198" s="11">
        <f t="shared" si="42"/>
        <v>-360218.68541999999</v>
      </c>
      <c r="U198" s="12">
        <f t="shared" si="43"/>
        <v>-0.89624469561042064</v>
      </c>
      <c r="V198" s="12" cm="1">
        <f t="array" ref="V198">IFERROR(_xll.BDP($G198&amp;" ISIN","CHG_PCT_1D")/100,"")</f>
        <v>4.6477443151151876E-2</v>
      </c>
      <c r="W198" s="12" cm="1">
        <f t="array" ref="W198">IFERROR(_xll.BDP($G198&amp;" ISIN","CHG_PCT_5D")/100,"")</f>
        <v>5.1069211194095541E-2</v>
      </c>
      <c r="X198" s="12" cm="1">
        <f t="array" ref="X198">_xll.BDP($G198&amp;" ISIN","CHG_PCT_1M")/100</f>
        <v>-2.6557107994563525E-2</v>
      </c>
      <c r="Y198" s="12" cm="1">
        <f t="array" ref="Y198">_xll.BDP($G198&amp;" ISIN","CHG_PCT_3M")/100</f>
        <v>3.1883166099790444E-2</v>
      </c>
      <c r="Z198" s="12" cm="1">
        <f t="array" ref="Z198">_xll.BDP($G198&amp;" ISIN","CHG_PCT_6M")/100</f>
        <v>1.834192862267791E-2</v>
      </c>
      <c r="AA198" s="12" cm="1">
        <f t="array" ref="AA198">_xll.BDP($G198&amp;" ISIN","CHG_PCT_YTD")/100</f>
        <v>3.9617816080379439E-2</v>
      </c>
      <c r="AB198" s="12" t="e">
        <f t="shared" si="51"/>
        <v>#VALUE!</v>
      </c>
      <c r="AC198" s="13">
        <f t="shared" ca="1" si="44"/>
        <v>-343630.16542000003</v>
      </c>
      <c r="AD198" s="4" t="str">
        <f>_xll.BDP(AI198,"DS199")</f>
        <v>Consumer, Cyclical</v>
      </c>
      <c r="AE198" s="9">
        <f>_xll.BDP(AI198,"px_ask")</f>
        <v>67.397999999999996</v>
      </c>
      <c r="AF198" s="13">
        <f>IF(F198="USD",O198,(((_xll.BDP(F198&amp;"USD CURNCY","PX_LAST")))*O198))</f>
        <v>62415</v>
      </c>
      <c r="AG198" s="10">
        <f t="shared" si="45"/>
        <v>401920.01936999999</v>
      </c>
      <c r="AH198" s="10">
        <f t="shared" si="46"/>
        <v>41701.33395</v>
      </c>
      <c r="AI198" s="4" t="str">
        <f t="shared" si="47"/>
        <v>XS2572292626 ISIN</v>
      </c>
      <c r="AJ198" s="4" t="e" cm="1">
        <f t="array" ref="AJ198">VLOOKUP(IF(NOT(_xll.BDP($G198&amp;" CORP",#REF!)="#N/A N/A"),(_xll.BDP($G198&amp;" CORP",#REF!)),"-"), '[1]Country Codes'!$A$2:$B$253,2,0)</f>
        <v>#REF!</v>
      </c>
      <c r="AK198" s="4" t="str" cm="1">
        <f t="array" ref="AK198">IF(OR(_xll.BDP($AI198,"EX028")= "#N/A N/A", _xll.BDP($AI198,"EX028")="#N/A FIELD NOT APPLICABLE"), " ", _xll.BDP($AI198,"EX028"))</f>
        <v>FixedIncome</v>
      </c>
      <c r="AL198" s="14" t="str">
        <f>(IF(_xll.BDP($AI198&amp;" ISIN","DZ282")="Y","Single line Bonds Cocos","Single line Bonds ex Cocos"))</f>
        <v>Single line Bonds ex Cocos</v>
      </c>
      <c r="AM198" s="7" t="str">
        <f>(IF(_xll.BDP($G198&amp;" ISIN","SP153")="#n/a n/a"," ",_xll.BDP($G198&amp;" ISIN","SP153")))</f>
        <v xml:space="preserve"> </v>
      </c>
      <c r="AN198" s="15">
        <f t="shared" ca="1" si="48"/>
        <v>45777</v>
      </c>
      <c r="AO198" s="10">
        <f>(((_xll.BDP(AI198,"DS032"))/360)*I198)*O198</f>
        <v>360.62000000000006</v>
      </c>
      <c r="AP198" s="10">
        <f>IF(F198="USD",AO198,(((_xll.BDP(F198&amp;"USD CURNCY","PX_LAST")))*AO198))</f>
        <v>360.62000000000006</v>
      </c>
      <c r="AQ198" s="12">
        <f t="shared" si="52"/>
        <v>1.894341287605837</v>
      </c>
      <c r="AR198" s="10">
        <f t="shared" si="49"/>
        <v>41701.33395</v>
      </c>
      <c r="AS198" s="9">
        <f>IF((TEXT(_xll.BDP(AI198,"MATURITY"),"DD/MM/YYYY")="#N/A Field Not Applicable"),"Perp",_xll.BDP(AI198,"DS252"))</f>
        <v>6.666666666666667</v>
      </c>
      <c r="AT198" s="14" t="str">
        <f>(IF(_xll.BDP($AI198&amp;" ISIN","DT247")="Y","Yes","No"))</f>
        <v>No</v>
      </c>
      <c r="AU198" s="14" t="str">
        <f>PROPER(IF(OR(_xll.BDP($AI198,"CPN_TYP")="#n/a N/A",_xll.BDP($AI198,"CPN_TYP")= "#N/A FIELD NOT APPLICABLE"), " ", _xll.BDP($AI198,"CPN_TYP")))</f>
        <v>Pay-In-Kind</v>
      </c>
      <c r="BG198" s="14" t="str">
        <f t="shared" si="50"/>
        <v>XS2572292626</v>
      </c>
      <c r="BH198" s="18">
        <v>44305</v>
      </c>
    </row>
    <row r="199" spans="1:60" s="20" customFormat="1" ht="14.45" hidden="1" customHeight="1" x14ac:dyDescent="0.25">
      <c r="A199" s="47" t="s">
        <v>125</v>
      </c>
      <c r="B199" s="47" t="s">
        <v>157</v>
      </c>
      <c r="C199" s="47">
        <v>6504690</v>
      </c>
      <c r="D199" s="47" t="s">
        <v>407</v>
      </c>
      <c r="E199" s="4" t="str">
        <f>_xll.BDP(AI199,"ds520")</f>
        <v>Ukraine Government International Bond</v>
      </c>
      <c r="F199" s="4" t="str">
        <f>_xll.BDP(AI199,"crncy")</f>
        <v>USD</v>
      </c>
      <c r="G199" s="5" t="s">
        <v>188</v>
      </c>
      <c r="H199" s="4" t="str">
        <f>IF(_xll.BDP(AI199,"RTG_MOODY")="#N/A N/A","N/A",_xll.BDP(AI199,"RTG_MOODY"))&amp;","&amp;IF(_xll.BDP(AI199,"RTG_FITCH")="#N/A N/A","N/A",_xll.BDP(AI199,"RTG_FITCH"))&amp;","&amp;IF(_xll.BDP(AI199,"RTG_SP")="#N/A N/A","N/A",_xll.BDP(AI199,"RTG_SP"))</f>
        <v>N/A,CCC,CCC+</v>
      </c>
      <c r="I199" s="6">
        <f>_xll.BDP(AI199,"cpn")/100</f>
        <v>0</v>
      </c>
      <c r="J199" s="6">
        <f ca="1">_xll.BDP($G199&amp;" isin","YAS_BOND_YLD", "YAS_YLD_FLAG=15", "user_local_trade_date",AN199,"Yas_bond_px",$Q199)/100</f>
        <v>0.17210072000000001</v>
      </c>
      <c r="K199" s="4" t="str">
        <f>_xll.BDP(AI199,"PAYMENT_RANK")</f>
        <v>Sr Unsecured</v>
      </c>
      <c r="L199" s="4" t="str">
        <f>IF((TEXT(_xll.BDP(AI199,"MATURITY"),"DD/MM/YYYY")="#N/A Field Not Applicable"),"Perp",TEXT(_xll.BDP(AI199,"MATURITY"),"DD/MM/YYYY"))</f>
        <v>01/02/2030</v>
      </c>
      <c r="M199" s="7">
        <f>(IF(_xll.BDP($AI199&amp;" ISIN","DU003")="#n/a n/a"," ",_xll.BDP($AI199&amp;" ISIN","DU003")))</f>
        <v>4.6129346715587589</v>
      </c>
      <c r="N199" s="4" t="str">
        <f>IF(_xll.BDP(AI199,"CALLABLE")="Y",_xll.BDP(AI199,"NXT_CALL_DT")," ")</f>
        <v xml:space="preserve"> </v>
      </c>
      <c r="O199" s="8">
        <v>5829</v>
      </c>
      <c r="P199" s="5">
        <v>42.73</v>
      </c>
      <c r="Q199" s="9">
        <f>_xll.BDP(AI199,"px_bid")</f>
        <v>50.771999999999998</v>
      </c>
      <c r="R199" s="10">
        <f>IF(F199="USD",AG199,(((_xll.BDP(F199&amp;"USD CURNCY","PX_LAST")))*AG199))</f>
        <v>2490.7316999999998</v>
      </c>
      <c r="S199" s="10">
        <f>IF(F199="USD",AH199,(((_xll.BDP(F199&amp;"USD CURNCY","PX_LAST")))*AH199))+AP199</f>
        <v>2959.4998800000003</v>
      </c>
      <c r="T199" s="11">
        <f t="shared" si="42"/>
        <v>468.76818000000009</v>
      </c>
      <c r="U199" s="12">
        <f t="shared" si="43"/>
        <v>0.18820500819096658</v>
      </c>
      <c r="V199" s="12" cm="1">
        <f t="array" ref="V199">IFERROR(_xll.BDP($G199&amp;" ISIN","CHG_PCT_1D")/100,"")</f>
        <v>5.857691403495153E-3</v>
      </c>
      <c r="W199" s="12" cm="1">
        <f t="array" ref="W199">IFERROR(_xll.BDP($G199&amp;" ISIN","CHG_PCT_5D")/100,"")</f>
        <v>1.1126865965575739E-2</v>
      </c>
      <c r="X199" s="12" cm="1">
        <f t="array" ref="X199">_xll.BDP($G199&amp;" ISIN","CHG_PCT_1M")/100</f>
        <v>-2.7962892843619778E-2</v>
      </c>
      <c r="Y199" s="12" cm="1">
        <f t="array" ref="Y199">_xll.BDP($G199&amp;" ISIN","CHG_PCT_3M")/100</f>
        <v>-9.2222281157729E-2</v>
      </c>
      <c r="Z199" s="12" cm="1">
        <f t="array" ref="Z199">_xll.BDP($G199&amp;" ISIN","CHG_PCT_6M")/100</f>
        <v>5.973291502404602E-2</v>
      </c>
      <c r="AA199" s="12" cm="1">
        <f t="array" ref="AA199">_xll.BDP($G199&amp;" ISIN","CHG_PCT_YTD")/100</f>
        <v>-4.8569416648135702E-2</v>
      </c>
      <c r="AB199" s="12" t="e">
        <f t="shared" si="51"/>
        <v>#VALUE!</v>
      </c>
      <c r="AC199" s="13">
        <f t="shared" ca="1" si="44"/>
        <v>468.76818000000009</v>
      </c>
      <c r="AD199" s="4" t="str">
        <f>_xll.BDP(AI199,"DS199")</f>
        <v>Government</v>
      </c>
      <c r="AE199" s="9">
        <f>_xll.BDP(AI199,"px_ask")</f>
        <v>51.914999999999999</v>
      </c>
      <c r="AF199" s="13">
        <f>IF(F199="USD",O199,(((_xll.BDP(F199&amp;"USD CURNCY","PX_LAST")))*O199))</f>
        <v>5829</v>
      </c>
      <c r="AG199" s="10">
        <f t="shared" si="45"/>
        <v>2490.7316999999998</v>
      </c>
      <c r="AH199" s="10">
        <f t="shared" si="46"/>
        <v>2959.4998800000003</v>
      </c>
      <c r="AI199" s="4" t="str">
        <f t="shared" si="47"/>
        <v>XS2895056872 ISIN</v>
      </c>
      <c r="AJ199" s="4" t="e" cm="1">
        <f t="array" ref="AJ199">VLOOKUP(IF(NOT(_xll.BDP($G199&amp;" CORP",#REF!)="#N/A N/A"),(_xll.BDP($G199&amp;" CORP",#REF!)),"-"), '[1]Country Codes'!$A$2:$B$253,2,0)</f>
        <v>#REF!</v>
      </c>
      <c r="AK199" s="4" t="str" cm="1">
        <f t="array" ref="AK199">IF(OR(_xll.BDP($AI199,"EX028")= "#N/A N/A", _xll.BDP($AI199,"EX028")="#N/A FIELD NOT APPLICABLE"), " ", _xll.BDP($AI199,"EX028"))</f>
        <v>FixedIncome</v>
      </c>
      <c r="AL199" s="14" t="str">
        <f>(IF(_xll.BDP($AI199&amp;" ISIN","DZ282")="Y","Single line Bonds Cocos","Single line Bonds ex Cocos"))</f>
        <v>Single line Bonds ex Cocos</v>
      </c>
      <c r="AM199" s="7">
        <f>(IF(_xll.BDP($G199&amp;" ISIN","SP153")="#n/a n/a"," ",_xll.BDP($G199&amp;" ISIN","SP153")))</f>
        <v>1345.0448684708631</v>
      </c>
      <c r="AN199" s="15">
        <f t="shared" ca="1" si="48"/>
        <v>45777</v>
      </c>
      <c r="AO199" s="10">
        <v>0</v>
      </c>
      <c r="AP199" s="10">
        <f>IF(F199="USD",AO199,(((_xll.BDP(F199&amp;"USD CURNCY","PX_LAST")))*AO199))</f>
        <v>0</v>
      </c>
      <c r="AQ199" s="12">
        <f t="shared" si="52"/>
        <v>0.13328678976760946</v>
      </c>
      <c r="AR199" s="10">
        <f t="shared" si="49"/>
        <v>2959.4998800000003</v>
      </c>
      <c r="AS199" s="9">
        <f>IF((TEXT(_xll.BDP(AI199,"MATURITY"),"DD/MM/YYYY")="#N/A Field Not Applicable"),"Perp",_xll.BDP(AI199,"DS252"))</f>
        <v>4.7611225188227237</v>
      </c>
      <c r="AT199" s="14" t="str">
        <f>(IF(_xll.BDP($AI199&amp;" ISIN","DT247")="Y","Yes","No"))</f>
        <v>No</v>
      </c>
      <c r="AU199" s="14" t="str">
        <f>PROPER(IF(OR(_xll.BDP($AI199,"CPN_TYP")="#n/a N/A",_xll.BDP($AI199,"CPN_TYP")= "#N/A FIELD NOT APPLICABLE"), " ", _xll.BDP($AI199,"CPN_TYP")))</f>
        <v>Step Cpn</v>
      </c>
      <c r="BG199" s="14" t="str">
        <f t="shared" si="50"/>
        <v>XS2895056872</v>
      </c>
      <c r="BH199" s="18">
        <v>44305</v>
      </c>
    </row>
    <row r="200" spans="1:60" s="20" customFormat="1" ht="14.45" hidden="1" customHeight="1" x14ac:dyDescent="0.25">
      <c r="A200" s="47" t="s">
        <v>125</v>
      </c>
      <c r="B200" s="47" t="s">
        <v>157</v>
      </c>
      <c r="C200" s="47">
        <v>6504690</v>
      </c>
      <c r="D200" s="47" t="s">
        <v>407</v>
      </c>
      <c r="E200" s="4" t="str">
        <f>_xll.BDP(AI200,"ds520")</f>
        <v>Ukraine Government International Bond</v>
      </c>
      <c r="F200" s="4" t="str">
        <f>_xll.BDP(AI200,"crncy")</f>
        <v>USD</v>
      </c>
      <c r="G200" s="5" t="s">
        <v>192</v>
      </c>
      <c r="H200" s="4" t="str">
        <f>IF(_xll.BDP(AI200,"RTG_MOODY")="#N/A N/A","N/A",_xll.BDP(AI200,"RTG_MOODY"))&amp;","&amp;IF(_xll.BDP(AI200,"RTG_FITCH")="#N/A N/A","N/A",_xll.BDP(AI200,"RTG_FITCH"))&amp;","&amp;IF(_xll.BDP(AI200,"RTG_SP")="#N/A N/A","N/A",_xll.BDP(AI200,"RTG_SP"))</f>
        <v>N/A,CCC,CCC+</v>
      </c>
      <c r="I200" s="6">
        <f>_xll.BDP(AI200,"cpn")/100</f>
        <v>1.7500000000000002E-2</v>
      </c>
      <c r="J200" s="6">
        <f ca="1">_xll.BDP($G200&amp;" isin","YAS_BOND_YLD", "YAS_YLD_FLAG=15", "user_local_trade_date",AN200,"Yas_bond_px",$Q200)/100</f>
        <v>0.15894331</v>
      </c>
      <c r="K200" s="4" t="str">
        <f>_xll.BDP(AI200,"PAYMENT_RANK")</f>
        <v>Sr Unsecured</v>
      </c>
      <c r="L200" s="4" t="str">
        <f>IF((TEXT(_xll.BDP(AI200,"MATURITY"),"DD/MM/YYYY")="#N/A Field Not Applicable"),"Perp",TEXT(_xll.BDP(AI200,"MATURITY"),"DD/MM/YYYY"))</f>
        <v>01/02/2034</v>
      </c>
      <c r="M200" s="7">
        <f>(IF(_xll.BDP($AI200&amp;" ISIN","DU003")="#n/a n/a"," ",_xll.BDP($AI200&amp;" ISIN","DU003")))</f>
        <v>6.4034433754265345</v>
      </c>
      <c r="N200" s="4" t="str">
        <f>IF(_xll.BDP(AI200,"CALLABLE")="Y",_xll.BDP(AI200,"NXT_CALL_DT")," ")</f>
        <v xml:space="preserve"> </v>
      </c>
      <c r="O200" s="8">
        <v>34686</v>
      </c>
      <c r="P200" s="5">
        <v>44.15</v>
      </c>
      <c r="Q200" s="9">
        <f>_xll.BDP(AI200,"px_bid")</f>
        <v>51.451000000000001</v>
      </c>
      <c r="R200" s="10">
        <f>IF(F200="USD",AG200,(((_xll.BDP(F200&amp;"USD CURNCY","PX_LAST")))*AG200))</f>
        <v>15313.868999999999</v>
      </c>
      <c r="S200" s="10">
        <f>IF(F200="USD",AH200,(((_xll.BDP(F200&amp;"USD CURNCY","PX_LAST")))*AH200))+AP200</f>
        <v>17998.045109999999</v>
      </c>
      <c r="T200" s="11">
        <f t="shared" si="42"/>
        <v>2532.4248600000005</v>
      </c>
      <c r="U200" s="12">
        <f t="shared" si="43"/>
        <v>0.16536806342015861</v>
      </c>
      <c r="V200" s="12" cm="1">
        <f t="array" ref="V200">IFERROR(_xll.BDP($G200&amp;" ISIN","CHG_PCT_1D")/100,"")</f>
        <v>8.4757268372157094E-3</v>
      </c>
      <c r="W200" s="12" cm="1">
        <f t="array" ref="W200">IFERROR(_xll.BDP($G200&amp;" ISIN","CHG_PCT_5D")/100,"")</f>
        <v>6.9913818146606806E-3</v>
      </c>
      <c r="X200" s="12" cm="1">
        <f t="array" ref="X200">_xll.BDP($G200&amp;" ISIN","CHG_PCT_1M")/100</f>
        <v>-4.6294937637564211E-2</v>
      </c>
      <c r="Y200" s="12" cm="1">
        <f t="array" ref="Y200">_xll.BDP($G200&amp;" ISIN","CHG_PCT_3M")/100</f>
        <v>-7.5232099028918947E-2</v>
      </c>
      <c r="Z200" s="12" cm="1">
        <f t="array" ref="Z200">_xll.BDP($G200&amp;" ISIN","CHG_PCT_6M")/100</f>
        <v>0.10002538715410006</v>
      </c>
      <c r="AA200" s="12" cm="1">
        <f t="array" ref="AA200">_xll.BDP($G200&amp;" ISIN","CHG_PCT_YTD")/100</f>
        <v>-6.942281879194627E-2</v>
      </c>
      <c r="AB200" s="12" t="e">
        <f t="shared" si="51"/>
        <v>#VALUE!</v>
      </c>
      <c r="AC200" s="13">
        <f t="shared" ca="1" si="44"/>
        <v>5014.4008600000006</v>
      </c>
      <c r="AD200" s="4" t="str">
        <f>_xll.BDP(AI200,"DS199")</f>
        <v>Government</v>
      </c>
      <c r="AE200" s="9">
        <f>_xll.BDP(AI200,"px_ask")</f>
        <v>52.540999999999997</v>
      </c>
      <c r="AF200" s="13">
        <f>IF(F200="USD",O200,(((_xll.BDP(F200&amp;"USD CURNCY","PX_LAST")))*O200))</f>
        <v>34686</v>
      </c>
      <c r="AG200" s="10">
        <f t="shared" si="45"/>
        <v>15313.868999999999</v>
      </c>
      <c r="AH200" s="10">
        <f t="shared" si="46"/>
        <v>17846.293859999998</v>
      </c>
      <c r="AI200" s="4" t="str">
        <f t="shared" si="47"/>
        <v>XS2895056013 ISIN</v>
      </c>
      <c r="AJ200" s="4" t="e" cm="1">
        <f t="array" ref="AJ200">VLOOKUP(IF(NOT(_xll.BDP($G200&amp;" CORP",#REF!)="#N/A N/A"),(_xll.BDP($G200&amp;" CORP",#REF!)),"-"), '[1]Country Codes'!$A$2:$B$253,2,0)</f>
        <v>#REF!</v>
      </c>
      <c r="AK200" s="4" t="str" cm="1">
        <f t="array" ref="AK200">IF(OR(_xll.BDP($AI200,"EX028")= "#N/A N/A", _xll.BDP($AI200,"EX028")="#N/A FIELD NOT APPLICABLE"), " ", _xll.BDP($AI200,"EX028"))</f>
        <v>FixedIncome</v>
      </c>
      <c r="AL200" s="14" t="str">
        <f>(IF(_xll.BDP($AI200&amp;" ISIN","DZ282")="Y","Single line Bonds Cocos","Single line Bonds ex Cocos"))</f>
        <v>Single line Bonds ex Cocos</v>
      </c>
      <c r="AM200" s="7">
        <f>(IF(_xll.BDP($G200&amp;" ISIN","SP153")="#n/a n/a"," ",_xll.BDP($G200&amp;" ISIN","SP153")))</f>
        <v>1206.97759394886</v>
      </c>
      <c r="AN200" s="15">
        <f t="shared" ca="1" si="48"/>
        <v>45777</v>
      </c>
      <c r="AO200" s="10">
        <f>(((_xll.BDP(AI200,"DS032"))/360)*I200)*O200</f>
        <v>151.75125000000003</v>
      </c>
      <c r="AP200" s="10">
        <f>IF(F200="USD",AO200,(((_xll.BDP(F200&amp;"USD CURNCY","PX_LAST")))*AO200))</f>
        <v>151.75125000000003</v>
      </c>
      <c r="AQ200" s="12">
        <f t="shared" si="52"/>
        <v>0.81057670284633399</v>
      </c>
      <c r="AR200" s="10">
        <f t="shared" si="49"/>
        <v>17846.293859999998</v>
      </c>
      <c r="AS200" s="9">
        <f>IF((TEXT(_xll.BDP(AI200,"MATURITY"),"DD/MM/YYYY")="#N/A Field Not Applicable"),"Perp",_xll.BDP(AI200,"DS252"))</f>
        <v>8.7611225188227237</v>
      </c>
      <c r="AT200" s="14" t="str">
        <f>(IF(_xll.BDP($AI200&amp;" ISIN","DT247")="Y","Yes","No"))</f>
        <v>No</v>
      </c>
      <c r="AU200" s="14" t="str">
        <f>PROPER(IF(OR(_xll.BDP($AI200,"CPN_TYP")="#n/a N/A",_xll.BDP($AI200,"CPN_TYP")= "#N/A FIELD NOT APPLICABLE"), " ", _xll.BDP($AI200,"CPN_TYP")))</f>
        <v>Step Cpn</v>
      </c>
      <c r="BG200" s="14" t="str">
        <f t="shared" si="50"/>
        <v>XS2895056013</v>
      </c>
      <c r="BH200" s="18">
        <v>44305</v>
      </c>
    </row>
    <row r="201" spans="1:60" s="20" customFormat="1" ht="14.45" hidden="1" customHeight="1" x14ac:dyDescent="0.25">
      <c r="A201" s="47" t="s">
        <v>125</v>
      </c>
      <c r="B201" s="47" t="s">
        <v>157</v>
      </c>
      <c r="C201" s="47">
        <v>6504690</v>
      </c>
      <c r="D201" s="47" t="s">
        <v>407</v>
      </c>
      <c r="E201" s="4" t="str">
        <f>_xll.BDP(AI201,"ds520")</f>
        <v>Ukraine Government International Bond</v>
      </c>
      <c r="F201" s="4" t="str">
        <f>_xll.BDP(AI201,"crncy")</f>
        <v>USD</v>
      </c>
      <c r="G201" s="5" t="s">
        <v>187</v>
      </c>
      <c r="H201" s="4" t="str">
        <f>IF(_xll.BDP(AI201,"RTG_MOODY")="#N/A N/A","N/A",_xll.BDP(AI201,"RTG_MOODY"))&amp;","&amp;IF(_xll.BDP(AI201,"RTG_FITCH")="#N/A N/A","N/A",_xll.BDP(AI201,"RTG_FITCH"))&amp;","&amp;IF(_xll.BDP(AI201,"RTG_SP")="#N/A N/A","N/A",_xll.BDP(AI201,"RTG_SP"))</f>
        <v>N/A,CCC,CCC+</v>
      </c>
      <c r="I201" s="6">
        <f>_xll.BDP(AI201,"cpn")/100</f>
        <v>0</v>
      </c>
      <c r="J201" s="6">
        <f ca="1">_xll.BDP($G201&amp;" isin","YAS_BOND_YLD", "YAS_YLD_FLAG=15", "user_local_trade_date",AN201,"Yas_bond_px",$Q201)/100</f>
        <v>0.14777390000000001</v>
      </c>
      <c r="K201" s="4" t="str">
        <f>_xll.BDP(AI201,"PAYMENT_RANK")</f>
        <v>Sr Unsecured</v>
      </c>
      <c r="L201" s="4" t="str">
        <f>IF((TEXT(_xll.BDP(AI201,"MATURITY"),"DD/MM/YYYY")="#N/A Field Not Applicable"),"Perp",TEXT(_xll.BDP(AI201,"MATURITY"),"DD/MM/YYYY"))</f>
        <v>01/02/2034</v>
      </c>
      <c r="M201" s="7">
        <f>(IF(_xll.BDP($AI201&amp;" ISIN","DU003")="#n/a n/a"," ",_xll.BDP($AI201&amp;" ISIN","DU003")))</f>
        <v>7.7885877866535269</v>
      </c>
      <c r="N201" s="4" t="str">
        <f>IF(_xll.BDP(AI201,"CALLABLE")="Y",_xll.BDP(AI201,"NXT_CALL_DT")," ")</f>
        <v xml:space="preserve"> </v>
      </c>
      <c r="O201" s="8">
        <v>21785</v>
      </c>
      <c r="P201" s="5">
        <v>139.35749999999999</v>
      </c>
      <c r="Q201" s="9">
        <f>_xll.BDP(AI201,"px_bid")</f>
        <v>39.408000000000001</v>
      </c>
      <c r="R201" s="10">
        <f>IF(F201="USD",AG201,(((_xll.BDP(F201&amp;"USD CURNCY","PX_LAST")))*AG201))</f>
        <v>30359.031374999999</v>
      </c>
      <c r="S201" s="10">
        <f>IF(F201="USD",AH201,(((_xll.BDP(F201&amp;"USD CURNCY","PX_LAST")))*AH201))+AP201</f>
        <v>8585.0328000000009</v>
      </c>
      <c r="T201" s="11">
        <f t="shared" si="42"/>
        <v>-21773.998574999998</v>
      </c>
      <c r="U201" s="12">
        <f t="shared" si="43"/>
        <v>-0.71721651149023191</v>
      </c>
      <c r="V201" s="12" cm="1">
        <f t="array" ref="V201">IFERROR(_xll.BDP($G201&amp;" ISIN","CHG_PCT_1D")/100,"")</f>
        <v>7.2819815052788447E-3</v>
      </c>
      <c r="W201" s="12" cm="1">
        <f t="array" ref="W201">IFERROR(_xll.BDP($G201&amp;" ISIN","CHG_PCT_5D")/100,"")</f>
        <v>1.143608946462904E-2</v>
      </c>
      <c r="X201" s="12" cm="1">
        <f t="array" ref="X201">_xll.BDP($G201&amp;" ISIN","CHG_PCT_1M")/100</f>
        <v>-4.2507438801797843E-4</v>
      </c>
      <c r="Y201" s="12" cm="1">
        <f t="array" ref="Y201">_xll.BDP($G201&amp;" ISIN","CHG_PCT_3M")/100</f>
        <v>-7.3170731707317055E-2</v>
      </c>
      <c r="Z201" s="12" cm="1">
        <f t="array" ref="Z201">_xll.BDP($G201&amp;" ISIN","CHG_PCT_6M")/100</f>
        <v>6.4720609385820055E-2</v>
      </c>
      <c r="AA201" s="12" cm="1">
        <f t="array" ref="AA201">_xll.BDP($G201&amp;" ISIN","CHG_PCT_YTD")/100</f>
        <v>-2.5593526056647106E-2</v>
      </c>
      <c r="AB201" s="12" t="e">
        <f t="shared" si="51"/>
        <v>#VALUE!</v>
      </c>
      <c r="AC201" s="13">
        <f t="shared" ca="1" si="44"/>
        <v>-21773.998574999998</v>
      </c>
      <c r="AD201" s="4" t="str">
        <f>_xll.BDP(AI201,"DS199")</f>
        <v>Government</v>
      </c>
      <c r="AE201" s="9">
        <f>_xll.BDP(AI201,"px_ask")</f>
        <v>40.543999999999997</v>
      </c>
      <c r="AF201" s="13">
        <f>IF(F201="USD",O201,(((_xll.BDP(F201&amp;"USD CURNCY","PX_LAST")))*O201))</f>
        <v>21785</v>
      </c>
      <c r="AG201" s="10">
        <f t="shared" si="45"/>
        <v>30359.031374999999</v>
      </c>
      <c r="AH201" s="10">
        <f t="shared" si="46"/>
        <v>8585.0328000000009</v>
      </c>
      <c r="AI201" s="4" t="str">
        <f t="shared" si="47"/>
        <v>XS2895056955 ISIN</v>
      </c>
      <c r="AJ201" s="4" t="e" cm="1">
        <f t="array" ref="AJ201">VLOOKUP(IF(NOT(_xll.BDP($G201&amp;" CORP",#REF!)="#N/A N/A"),(_xll.BDP($G201&amp;" CORP",#REF!)),"-"), '[1]Country Codes'!$A$2:$B$253,2,0)</f>
        <v>#REF!</v>
      </c>
      <c r="AK201" s="4" t="str" cm="1">
        <f t="array" ref="AK201">IF(OR(_xll.BDP($AI201,"EX028")= "#N/A N/A", _xll.BDP($AI201,"EX028")="#N/A FIELD NOT APPLICABLE"), " ", _xll.BDP($AI201,"EX028"))</f>
        <v>FixedIncome</v>
      </c>
      <c r="AL201" s="14" t="str">
        <f>(IF(_xll.BDP($AI201&amp;" ISIN","DZ282")="Y","Single line Bonds Cocos","Single line Bonds ex Cocos"))</f>
        <v>Single line Bonds ex Cocos</v>
      </c>
      <c r="AM201" s="7">
        <f>(IF(_xll.BDP($G201&amp;" ISIN","SP153")="#n/a n/a"," ",_xll.BDP($G201&amp;" ISIN","SP153")))</f>
        <v>1089.1618575081627</v>
      </c>
      <c r="AN201" s="15">
        <f t="shared" ca="1" si="48"/>
        <v>45777</v>
      </c>
      <c r="AO201" s="10">
        <f>(((_xll.BDP(AI201,"DS032"))/360)*I201)*O201</f>
        <v>0</v>
      </c>
      <c r="AP201" s="10">
        <f>IF(F201="USD",AO201,(((_xll.BDP(F201&amp;"USD CURNCY","PX_LAST")))*AO201))</f>
        <v>0</v>
      </c>
      <c r="AQ201" s="12">
        <f t="shared" ref="AQ201:AQ209" si="53">S201/$S$159</f>
        <v>9.4390854463333278E-3</v>
      </c>
      <c r="AR201" s="10">
        <f t="shared" si="49"/>
        <v>8585.0328000000009</v>
      </c>
      <c r="AS201" s="9">
        <f>IF((TEXT(_xll.BDP(AI201,"MATURITY"),"DD/MM/YYYY")="#N/A Field Not Applicable"),"Perp",_xll.BDP(AI201,"DS252"))</f>
        <v>8.7611225188227237</v>
      </c>
      <c r="AT201" s="14" t="str">
        <f>(IF(_xll.BDP($AI201&amp;" ISIN","DT247")="Y","Yes","No"))</f>
        <v>No</v>
      </c>
      <c r="AU201" s="14" t="str">
        <f>PROPER(IF(OR(_xll.BDP($AI201,"CPN_TYP")="#n/a N/A",_xll.BDP($AI201,"CPN_TYP")= "#N/A FIELD NOT APPLICABLE"), " ", _xll.BDP($AI201,"CPN_TYP")))</f>
        <v>Step Cpn</v>
      </c>
      <c r="BG201" s="14" t="str">
        <f t="shared" si="50"/>
        <v>XS2895056955</v>
      </c>
      <c r="BH201" s="18">
        <v>44305</v>
      </c>
    </row>
    <row r="202" spans="1:60" s="20" customFormat="1" ht="14.45" hidden="1" customHeight="1" x14ac:dyDescent="0.25">
      <c r="A202" s="47" t="s">
        <v>125</v>
      </c>
      <c r="B202" s="47" t="s">
        <v>157</v>
      </c>
      <c r="C202" s="47">
        <v>6504690</v>
      </c>
      <c r="D202" s="47" t="s">
        <v>407</v>
      </c>
      <c r="E202" s="4" t="str">
        <f>_xll.BDP(AI202,"ds520")</f>
        <v>Ukraine Government International Bond</v>
      </c>
      <c r="F202" s="4" t="str">
        <f>_xll.BDP(AI202,"crncy")</f>
        <v>USD</v>
      </c>
      <c r="G202" s="5" t="s">
        <v>191</v>
      </c>
      <c r="H202" s="4" t="str">
        <f>IF(_xll.BDP(AI202,"RTG_MOODY")="#N/A N/A","N/A",_xll.BDP(AI202,"RTG_MOODY"))&amp;","&amp;IF(_xll.BDP(AI202,"RTG_FITCH")="#N/A N/A","N/A",_xll.BDP(AI202,"RTG_FITCH"))&amp;","&amp;IF(_xll.BDP(AI202,"RTG_SP")="#N/A N/A","N/A",_xll.BDP(AI202,"RTG_SP"))</f>
        <v>N/A,CCC,CCC+</v>
      </c>
      <c r="I202" s="6">
        <f>_xll.BDP(AI202,"cpn")/100</f>
        <v>1.7500000000000002E-2</v>
      </c>
      <c r="J202" s="6">
        <f ca="1">_xll.BDP($G202&amp;" isin","YAS_BOND_YLD", "YAS_YLD_FLAG=15", "user_local_trade_date",AN202,"Yas_bond_px",$Q202)/100</f>
        <v>0.15420448</v>
      </c>
      <c r="K202" s="4" t="str">
        <f>_xll.BDP(AI202,"PAYMENT_RANK")</f>
        <v>Sr Unsecured</v>
      </c>
      <c r="L202" s="4" t="str">
        <f>IF((TEXT(_xll.BDP(AI202,"MATURITY"),"DD/MM/YYYY")="#N/A Field Not Applicable"),"Perp",TEXT(_xll.BDP(AI202,"MATURITY"),"DD/MM/YYYY"))</f>
        <v>01/02/2035</v>
      </c>
      <c r="M202" s="7">
        <f>(IF(_xll.BDP($AI202&amp;" ISIN","DU003")="#n/a n/a"," ",_xll.BDP($AI202&amp;" ISIN","DU003")))</f>
        <v>6.8427795562362279</v>
      </c>
      <c r="N202" s="4" t="str">
        <f>IF(_xll.BDP(AI202,"CALLABLE")="Y",_xll.BDP(AI202,"NXT_CALL_DT")," ")</f>
        <v xml:space="preserve"> </v>
      </c>
      <c r="O202" s="8">
        <v>37345</v>
      </c>
      <c r="P202" s="5">
        <v>193.97669999999999</v>
      </c>
      <c r="Q202" s="9">
        <f>_xll.BDP(AI202,"px_bid")</f>
        <v>51.06</v>
      </c>
      <c r="R202" s="10">
        <f>IF(F202="USD",AG202,(((_xll.BDP(F202&amp;"USD CURNCY","PX_LAST")))*AG202))</f>
        <v>72440.598614999995</v>
      </c>
      <c r="S202" s="10">
        <f>IF(F202="USD",AH202,(((_xll.BDP(F202&amp;"USD CURNCY","PX_LAST")))*AH202))+AP202</f>
        <v>19231.741375000005</v>
      </c>
      <c r="T202" s="11">
        <f t="shared" si="42"/>
        <v>-53372.241614999999</v>
      </c>
      <c r="U202" s="12">
        <f t="shared" si="43"/>
        <v>-0.73677250927559856</v>
      </c>
      <c r="V202" s="12" cm="1">
        <f t="array" ref="V202">IFERROR(_xll.BDP($G202&amp;" ISIN","CHG_PCT_1D")/100,"")</f>
        <v>6.7720530835285184E-3</v>
      </c>
      <c r="W202" s="12" cm="1">
        <f t="array" ref="W202">IFERROR(_xll.BDP($G202&amp;" ISIN","CHG_PCT_5D")/100,"")</f>
        <v>1.6893356987975686E-2</v>
      </c>
      <c r="X202" s="12" cm="1">
        <f t="array" ref="X202">_xll.BDP($G202&amp;" ISIN","CHG_PCT_1M")/100</f>
        <v>-3.8847071098524255E-2</v>
      </c>
      <c r="Y202" s="12" cm="1">
        <f t="array" ref="Y202">_xll.BDP($G202&amp;" ISIN","CHG_PCT_3M")/100</f>
        <v>-7.035375105873018E-2</v>
      </c>
      <c r="Z202" s="12" cm="1">
        <f t="array" ref="Z202">_xll.BDP($G202&amp;" ISIN","CHG_PCT_6M")/100</f>
        <v>0.11457523118140188</v>
      </c>
      <c r="AA202" s="12" cm="1">
        <f t="array" ref="AA202">_xll.BDP($G202&amp;" ISIN","CHG_PCT_YTD")/100</f>
        <v>-5.8390829774029832E-2</v>
      </c>
      <c r="AB202" s="12" t="e">
        <f t="shared" si="51"/>
        <v>#VALUE!</v>
      </c>
      <c r="AC202" s="13">
        <f t="shared" ca="1" si="44"/>
        <v>-50699.999392777769</v>
      </c>
      <c r="AD202" s="4" t="str">
        <f>_xll.BDP(AI202,"DS199")</f>
        <v>Government</v>
      </c>
      <c r="AE202" s="9">
        <f>_xll.BDP(AI202,"px_ask")</f>
        <v>52.113999999999997</v>
      </c>
      <c r="AF202" s="13">
        <f>IF(F202="USD",O202,(((_xll.BDP(F202&amp;"USD CURNCY","PX_LAST")))*O202))</f>
        <v>37345</v>
      </c>
      <c r="AG202" s="10">
        <f t="shared" si="45"/>
        <v>72440.598614999995</v>
      </c>
      <c r="AH202" s="10">
        <f t="shared" si="46"/>
        <v>19068.357000000004</v>
      </c>
      <c r="AI202" s="4" t="str">
        <f t="shared" si="47"/>
        <v>XS2895056369 ISIN</v>
      </c>
      <c r="AJ202" s="4" t="e" cm="1">
        <f t="array" ref="AJ202">VLOOKUP(IF(NOT(_xll.BDP($G202&amp;" CORP",#REF!)="#N/A N/A"),(_xll.BDP($G202&amp;" CORP",#REF!)),"-"), '[1]Country Codes'!$A$2:$B$253,2,0)</f>
        <v>#REF!</v>
      </c>
      <c r="AK202" s="4" t="str" cm="1">
        <f t="array" ref="AK202">IF(OR(_xll.BDP($AI202,"EX028")= "#N/A N/A", _xll.BDP($AI202,"EX028")="#N/A FIELD NOT APPLICABLE"), " ", _xll.BDP($AI202,"EX028"))</f>
        <v>FixedIncome</v>
      </c>
      <c r="AL202" s="14" t="str">
        <f>(IF(_xll.BDP($AI202&amp;" ISIN","DZ282")="Y","Single line Bonds Cocos","Single line Bonds ex Cocos"))</f>
        <v>Single line Bonds ex Cocos</v>
      </c>
      <c r="AM202" s="7">
        <f>(IF(_xll.BDP($G202&amp;" ISIN","SP153")="#n/a n/a"," ",_xll.BDP($G202&amp;" ISIN","SP153")))</f>
        <v>1155.4695591020964</v>
      </c>
      <c r="AN202" s="15">
        <f t="shared" ca="1" si="48"/>
        <v>45777</v>
      </c>
      <c r="AO202" s="10">
        <f>(((_xll.BDP(AI202,"DS032"))/360)*I202)*O202</f>
        <v>163.38437500000001</v>
      </c>
      <c r="AP202" s="10">
        <f>IF(F202="USD",AO202,(((_xll.BDP(F202&amp;"USD CURNCY","PX_LAST")))*AO202))</f>
        <v>163.38437500000001</v>
      </c>
      <c r="AQ202" s="12">
        <f t="shared" si="53"/>
        <v>2.1144945435783196E-2</v>
      </c>
      <c r="AR202" s="10">
        <f t="shared" si="49"/>
        <v>19068.357000000004</v>
      </c>
      <c r="AS202" s="9">
        <f>IF((TEXT(_xll.BDP(AI202,"MATURITY"),"DD/MM/YYYY")="#N/A Field Not Applicable"),"Perp",_xll.BDP(AI202,"DS252"))</f>
        <v>9.7604380561259418</v>
      </c>
      <c r="AT202" s="14" t="str">
        <f>(IF(_xll.BDP($AI202&amp;" ISIN","DT247")="Y","Yes","No"))</f>
        <v>No</v>
      </c>
      <c r="AU202" s="14" t="str">
        <f>PROPER(IF(OR(_xll.BDP($AI202,"CPN_TYP")="#n/a N/A",_xll.BDP($AI202,"CPN_TYP")= "#N/A FIELD NOT APPLICABLE"), " ", _xll.BDP($AI202,"CPN_TYP")))</f>
        <v>Step Cpn</v>
      </c>
      <c r="BG202" s="14" t="str">
        <f t="shared" si="50"/>
        <v>XS2895056369</v>
      </c>
      <c r="BH202" s="18">
        <v>44305</v>
      </c>
    </row>
    <row r="203" spans="1:60" s="20" customFormat="1" ht="14.45" hidden="1" customHeight="1" x14ac:dyDescent="0.25">
      <c r="A203" s="47" t="s">
        <v>125</v>
      </c>
      <c r="B203" s="47" t="s">
        <v>157</v>
      </c>
      <c r="C203" s="47">
        <v>6504690</v>
      </c>
      <c r="D203" s="47" t="s">
        <v>407</v>
      </c>
      <c r="E203" s="4" t="str">
        <f>_xll.BDP(AI203,"ds520")</f>
        <v>Ukraine Government International Bond</v>
      </c>
      <c r="F203" s="4" t="str">
        <f>_xll.BDP(AI203,"crncy")</f>
        <v>USD</v>
      </c>
      <c r="G203" s="5" t="s">
        <v>189</v>
      </c>
      <c r="H203" s="4" t="str">
        <f>IF(_xll.BDP(AI203,"RTG_MOODY")="#N/A N/A","N/A",_xll.BDP(AI203,"RTG_MOODY"))&amp;","&amp;IF(_xll.BDP(AI203,"RTG_FITCH")="#N/A N/A","N/A",_xll.BDP(AI203,"RTG_FITCH"))&amp;","&amp;IF(_xll.BDP(AI203,"RTG_SP")="#N/A N/A","N/A",_xll.BDP(AI203,"RTG_SP"))</f>
        <v>N/A,CCC,CCC+</v>
      </c>
      <c r="I203" s="6">
        <f>_xll.BDP(AI203,"cpn")/100</f>
        <v>0</v>
      </c>
      <c r="J203" s="6">
        <f ca="1">_xll.BDP($G203&amp;" isin","YAS_BOND_YLD", "YAS_YLD_FLAG=15", "user_local_trade_date",AN203,"Yas_bond_px",$Q203)/100</f>
        <v>0.10632132</v>
      </c>
      <c r="K203" s="4" t="str">
        <f>_xll.BDP(AI203,"PAYMENT_RANK")</f>
        <v>Sr Unsecured</v>
      </c>
      <c r="L203" s="4" t="str">
        <f>IF((TEXT(_xll.BDP(AI203,"MATURITY"),"DD/MM/YYYY")="#N/A Field Not Applicable"),"Perp",TEXT(_xll.BDP(AI203,"MATURITY"),"DD/MM/YYYY"))</f>
        <v>01/02/2035</v>
      </c>
      <c r="M203" s="7">
        <f>(IF(_xll.BDP($AI203&amp;" ISIN","DU003")="#n/a n/a"," ",_xll.BDP($AI203&amp;" ISIN","DU003")))</f>
        <v>8.6431435866523323</v>
      </c>
      <c r="N203" s="4" t="str">
        <f>IF(_xll.BDP(AI203,"CALLABLE")="Y",_xll.BDP(AI203,"NXT_CALL_DT")," ")</f>
        <v xml:space="preserve"> </v>
      </c>
      <c r="O203" s="8">
        <v>18410</v>
      </c>
      <c r="P203" s="5">
        <v>182.06379999999999</v>
      </c>
      <c r="Q203" s="9">
        <f>_xll.BDP(AI203,"px_bid")</f>
        <v>52.433</v>
      </c>
      <c r="R203" s="10">
        <f>IF(F203="USD",AG203,(((_xll.BDP(F203&amp;"USD CURNCY","PX_LAST")))*AG203))</f>
        <v>33517.94558</v>
      </c>
      <c r="S203" s="10">
        <f>IF(F203="USD",AH203,(((_xll.BDP(F203&amp;"USD CURNCY","PX_LAST")))*AH203))+AP203</f>
        <v>9652.9153000000006</v>
      </c>
      <c r="T203" s="11">
        <f t="shared" si="42"/>
        <v>-23865.030279999999</v>
      </c>
      <c r="U203" s="12">
        <f t="shared" si="43"/>
        <v>-0.7120075490020531</v>
      </c>
      <c r="V203" s="12" cm="1">
        <f t="array" ref="V203">IFERROR(_xll.BDP($G203&amp;" ISIN","CHG_PCT_1D")/100,"")</f>
        <v>3.7718768859376921E-4</v>
      </c>
      <c r="W203" s="12" cm="1">
        <f t="array" ref="W203">IFERROR(_xll.BDP($G203&amp;" ISIN","CHG_PCT_5D")/100,"")</f>
        <v>1.4245014245014197E-2</v>
      </c>
      <c r="X203" s="12" cm="1">
        <f t="array" ref="X203">_xll.BDP($G203&amp;" ISIN","CHG_PCT_1M")/100</f>
        <v>-8.7242316825549796E-2</v>
      </c>
      <c r="Y203" s="12" cm="1">
        <f t="array" ref="Y203">_xll.BDP($G203&amp;" ISIN","CHG_PCT_3M")/100</f>
        <v>-0.13565480943147196</v>
      </c>
      <c r="Z203" s="12" cm="1">
        <f t="array" ref="Z203">_xll.BDP($G203&amp;" ISIN","CHG_PCT_6M")/100</f>
        <v>8.5099419032812304E-2</v>
      </c>
      <c r="AA203" s="12" cm="1">
        <f t="array" ref="AA203">_xll.BDP($G203&amp;" ISIN","CHG_PCT_YTD")/100</f>
        <v>-9.9514480698061347E-2</v>
      </c>
      <c r="AB203" s="12" t="e">
        <f t="shared" si="51"/>
        <v>#VALUE!</v>
      </c>
      <c r="AC203" s="13">
        <f t="shared" ca="1" si="44"/>
        <v>-23865.030279999999</v>
      </c>
      <c r="AD203" s="4" t="str">
        <f>_xll.BDP(AI203,"DS199")</f>
        <v>Government</v>
      </c>
      <c r="AE203" s="9">
        <f>_xll.BDP(AI203,"px_ask")</f>
        <v>53.655000000000001</v>
      </c>
      <c r="AF203" s="13">
        <f>IF(F203="USD",O203,(((_xll.BDP(F203&amp;"USD CURNCY","PX_LAST")))*O203))</f>
        <v>18410</v>
      </c>
      <c r="AG203" s="10">
        <f t="shared" si="45"/>
        <v>33517.94558</v>
      </c>
      <c r="AH203" s="10">
        <f t="shared" si="46"/>
        <v>9652.9153000000006</v>
      </c>
      <c r="AI203" s="4" t="str">
        <f t="shared" si="47"/>
        <v>XS2895057177 ISIN</v>
      </c>
      <c r="AJ203" s="4" t="e" cm="1">
        <f t="array" ref="AJ203">VLOOKUP(IF(NOT(_xll.BDP($G203&amp;" CORP",#REF!)="#N/A N/A"),(_xll.BDP($G203&amp;" CORP",#REF!)),"-"), '[1]Country Codes'!$A$2:$B$253,2,0)</f>
        <v>#REF!</v>
      </c>
      <c r="AK203" s="4" t="str" cm="1">
        <f t="array" ref="AK203">IF(OR(_xll.BDP($AI203,"EX028")= "#N/A N/A", _xll.BDP($AI203,"EX028")="#N/A FIELD NOT APPLICABLE"), " ", _xll.BDP($AI203,"EX028"))</f>
        <v>FixedIncome</v>
      </c>
      <c r="AL203" s="14" t="str">
        <f>(IF(_xll.BDP($AI203&amp;" ISIN","DZ282")="Y","Single line Bonds Cocos","Single line Bonds ex Cocos"))</f>
        <v>Single line Bonds ex Cocos</v>
      </c>
      <c r="AM203" s="7">
        <f>(IF(_xll.BDP($G203&amp;" ISIN","SP153")="#n/a n/a"," ",_xll.BDP($G203&amp;" ISIN","SP153")))</f>
        <v>675.86938335035438</v>
      </c>
      <c r="AN203" s="15">
        <f t="shared" ca="1" si="48"/>
        <v>45777</v>
      </c>
      <c r="AO203" s="10">
        <f>(((_xll.BDP(AI203,"DS032"))/360)*I203)*O203</f>
        <v>0</v>
      </c>
      <c r="AP203" s="10">
        <f>IF(F203="USD",AO203,(((_xll.BDP(F203&amp;"USD CURNCY","PX_LAST")))*AO203))</f>
        <v>0</v>
      </c>
      <c r="AQ203" s="12">
        <f t="shared" si="53"/>
        <v>1.0613202587055731E-2</v>
      </c>
      <c r="AR203" s="10">
        <f t="shared" si="49"/>
        <v>9652.9153000000006</v>
      </c>
      <c r="AS203" s="9">
        <f>IF((TEXT(_xll.BDP(AI203,"MATURITY"),"DD/MM/YYYY")="#N/A Field Not Applicable"),"Perp",_xll.BDP(AI203,"DS252"))</f>
        <v>9.7604380561259418</v>
      </c>
      <c r="AT203" s="14" t="str">
        <f>(IF(_xll.BDP($AI203&amp;" ISIN","DT247")="Y","Yes","No"))</f>
        <v>No</v>
      </c>
      <c r="AU203" s="14" t="str">
        <f>PROPER(IF(OR(_xll.BDP($AI203,"CPN_TYP")="#n/a N/A",_xll.BDP($AI203,"CPN_TYP")= "#N/A FIELD NOT APPLICABLE"), " ", _xll.BDP($AI203,"CPN_TYP")))</f>
        <v>Step Cpn</v>
      </c>
      <c r="BG203" s="14" t="str">
        <f t="shared" si="50"/>
        <v>XS2895057177</v>
      </c>
      <c r="BH203" s="18">
        <v>44305</v>
      </c>
    </row>
    <row r="204" spans="1:60" s="20" customFormat="1" ht="14.45" hidden="1" customHeight="1" x14ac:dyDescent="0.25">
      <c r="A204" s="47" t="s">
        <v>125</v>
      </c>
      <c r="B204" s="47" t="s">
        <v>157</v>
      </c>
      <c r="C204" s="47">
        <v>6504690</v>
      </c>
      <c r="D204" s="47" t="s">
        <v>407</v>
      </c>
      <c r="E204" s="4" t="str">
        <f>_xll.BDP(AI204,"ds520")</f>
        <v>Ukraine Government International Bond</v>
      </c>
      <c r="F204" s="4" t="str">
        <f>_xll.BDP(AI204,"crncy")</f>
        <v>USD</v>
      </c>
      <c r="G204" s="5" t="s">
        <v>190</v>
      </c>
      <c r="H204" s="4" t="str">
        <f>IF(_xll.BDP(AI204,"RTG_MOODY")="#N/A N/A","N/A",_xll.BDP(AI204,"RTG_MOODY"))&amp;","&amp;IF(_xll.BDP(AI204,"RTG_FITCH")="#N/A N/A","N/A",_xll.BDP(AI204,"RTG_FITCH"))&amp;","&amp;IF(_xll.BDP(AI204,"RTG_SP")="#N/A N/A","N/A",_xll.BDP(AI204,"RTG_SP"))</f>
        <v>N/A,CCC,CCC+</v>
      </c>
      <c r="I204" s="6">
        <f>_xll.BDP(AI204,"cpn")/100</f>
        <v>0</v>
      </c>
      <c r="J204" s="6">
        <f ca="1">_xll.BDP($G204&amp;" isin","YAS_BOND_YLD", "YAS_YLD_FLAG=15", "user_local_trade_date",AN204,"Yas_bond_px",$Q204)/100</f>
        <v>0.10491274</v>
      </c>
      <c r="K204" s="4" t="str">
        <f>_xll.BDP(AI204,"PAYMENT_RANK")</f>
        <v>Sr Unsecured</v>
      </c>
      <c r="L204" s="4" t="str">
        <f>IF((TEXT(_xll.BDP(AI204,"MATURITY"),"DD/MM/YYYY")="#N/A Field Not Applicable"),"Perp",TEXT(_xll.BDP(AI204,"MATURITY"),"DD/MM/YYYY"))</f>
        <v>01/02/2036</v>
      </c>
      <c r="M204" s="7">
        <f>(IF(_xll.BDP($AI204&amp;" ISIN","DU003")="#n/a n/a"," ",_xll.BDP($AI204&amp;" ISIN","DU003")))</f>
        <v>9.3076388588857739</v>
      </c>
      <c r="N204" s="4" t="str">
        <f>IF(_xll.BDP(AI204,"CALLABLE")="Y",_xll.BDP(AI204,"NXT_CALL_DT")," ")</f>
        <v xml:space="preserve"> </v>
      </c>
      <c r="O204" s="8">
        <v>15342</v>
      </c>
      <c r="P204" s="5">
        <v>176.53450000000001</v>
      </c>
      <c r="Q204" s="9">
        <f>_xll.BDP(AI204,"px_bid")</f>
        <v>52.104999999999997</v>
      </c>
      <c r="R204" s="10">
        <f>IF(F204="USD",AG204,(((_xll.BDP(F204&amp;"USD CURNCY","PX_LAST")))*AG204))</f>
        <v>27083.922990000003</v>
      </c>
      <c r="S204" s="10">
        <f>IF(F204="USD",AH204,(((_xll.BDP(F204&amp;"USD CURNCY","PX_LAST")))*AH204))+AP204</f>
        <v>7993.9490999999989</v>
      </c>
      <c r="T204" s="11">
        <f t="shared" si="42"/>
        <v>-19089.973890000005</v>
      </c>
      <c r="U204" s="12">
        <f t="shared" si="43"/>
        <v>-0.70484522855305909</v>
      </c>
      <c r="V204" s="12" cm="1">
        <f t="array" ref="V204">IFERROR(_xll.BDP($G204&amp;" ISIN","CHG_PCT_1D")/100,"")</f>
        <v>-3.7101537063679306E-3</v>
      </c>
      <c r="W204" s="12" cm="1">
        <f t="array" ref="W204">IFERROR(_xll.BDP($G204&amp;" ISIN","CHG_PCT_5D")/100,"")</f>
        <v>1.1200983688447394E-2</v>
      </c>
      <c r="X204" s="12" cm="1">
        <f t="array" ref="X204">_xll.BDP($G204&amp;" ISIN","CHG_PCT_1M")/100</f>
        <v>-8.8197079153890148E-2</v>
      </c>
      <c r="Y204" s="12" cm="1">
        <f t="array" ref="Y204">_xll.BDP($G204&amp;" ISIN","CHG_PCT_3M")/100</f>
        <v>-0.13611817808781287</v>
      </c>
      <c r="Z204" s="12" cm="1">
        <f t="array" ref="Z204">_xll.BDP($G204&amp;" ISIN","CHG_PCT_6M")/100</f>
        <v>7.8193178326334128E-2</v>
      </c>
      <c r="AA204" s="12" cm="1">
        <f t="array" ref="AA204">_xll.BDP($G204&amp;" ISIN","CHG_PCT_YTD")/100</f>
        <v>-9.8133963913021191E-2</v>
      </c>
      <c r="AB204" s="12" t="e">
        <f t="shared" si="51"/>
        <v>#VALUE!</v>
      </c>
      <c r="AC204" s="13">
        <f t="shared" ca="1" si="44"/>
        <v>-19089.973890000001</v>
      </c>
      <c r="AD204" s="4" t="str">
        <f>_xll.BDP(AI204,"DS199")</f>
        <v>Government</v>
      </c>
      <c r="AE204" s="9">
        <f>_xll.BDP(AI204,"px_ask")</f>
        <v>53.158999999999999</v>
      </c>
      <c r="AF204" s="13">
        <f>IF(F204="USD",O204,(((_xll.BDP(F204&amp;"USD CURNCY","PX_LAST")))*O204))</f>
        <v>15342</v>
      </c>
      <c r="AG204" s="10">
        <f t="shared" si="45"/>
        <v>27083.922990000003</v>
      </c>
      <c r="AH204" s="10">
        <f t="shared" si="46"/>
        <v>7993.9490999999989</v>
      </c>
      <c r="AI204" s="4" t="str">
        <f t="shared" si="47"/>
        <v>XS2895057334 ISIN</v>
      </c>
      <c r="AJ204" s="4" t="e" cm="1">
        <f t="array" ref="AJ204">VLOOKUP(IF(NOT(_xll.BDP($G204&amp;" CORP",#REF!)="#N/A N/A"),(_xll.BDP($G204&amp;" CORP",#REF!)),"-"), '[1]Country Codes'!$A$2:$B$253,2,0)</f>
        <v>#REF!</v>
      </c>
      <c r="AK204" s="4" t="str" cm="1">
        <f t="array" ref="AK204">IF(OR(_xll.BDP($AI204,"EX028")= "#N/A N/A", _xll.BDP($AI204,"EX028")="#N/A FIELD NOT APPLICABLE"), " ", _xll.BDP($AI204,"EX028"))</f>
        <v>FixedIncome</v>
      </c>
      <c r="AL204" s="14" t="str">
        <f>(IF(_xll.BDP($AI204&amp;" ISIN","DZ282")="Y","Single line Bonds Cocos","Single line Bonds ex Cocos"))</f>
        <v>Single line Bonds ex Cocos</v>
      </c>
      <c r="AM204" s="7">
        <f>(IF(_xll.BDP($G204&amp;" ISIN","SP153")="#n/a n/a"," ",_xll.BDP($G204&amp;" ISIN","SP153")))</f>
        <v>660.54112250377534</v>
      </c>
      <c r="AN204" s="15">
        <f t="shared" ca="1" si="48"/>
        <v>45777</v>
      </c>
      <c r="AO204" s="10">
        <f>(((_xll.BDP(AI204,"DS032"))/360)*I204)*O204</f>
        <v>0</v>
      </c>
      <c r="AP204" s="10">
        <f>IF(F204="USD",AO204,(((_xll.BDP(F204&amp;"USD CURNCY","PX_LAST")))*AO204))</f>
        <v>0</v>
      </c>
      <c r="AQ204" s="12">
        <f t="shared" si="53"/>
        <v>8.7891998046343393E-3</v>
      </c>
      <c r="AR204" s="10">
        <f t="shared" si="49"/>
        <v>7993.9490999999989</v>
      </c>
      <c r="AS204" s="9">
        <f>IF((TEXT(_xll.BDP(AI204,"MATURITY"),"DD/MM/YYYY")="#N/A Field Not Applicable"),"Perp",_xll.BDP(AI204,"DS252"))</f>
        <v>10.759753593429158</v>
      </c>
      <c r="AT204" s="14" t="str">
        <f>(IF(_xll.BDP($AI204&amp;" ISIN","DT247")="Y","Yes","No"))</f>
        <v>No</v>
      </c>
      <c r="AU204" s="14" t="str">
        <f>PROPER(IF(OR(_xll.BDP($AI204,"CPN_TYP")="#n/a N/A",_xll.BDP($AI204,"CPN_TYP")= "#N/A FIELD NOT APPLICABLE"), " ", _xll.BDP($AI204,"CPN_TYP")))</f>
        <v>Step Cpn</v>
      </c>
      <c r="BG204" s="14" t="str">
        <f t="shared" si="50"/>
        <v>XS2895057334</v>
      </c>
      <c r="BH204" s="18">
        <v>44305</v>
      </c>
    </row>
    <row r="205" spans="1:60" s="20" customFormat="1" ht="14.45" hidden="1" customHeight="1" x14ac:dyDescent="0.25">
      <c r="A205" s="47" t="s">
        <v>125</v>
      </c>
      <c r="B205" s="47" t="s">
        <v>157</v>
      </c>
      <c r="C205" s="47">
        <v>6504690</v>
      </c>
      <c r="D205" s="47" t="s">
        <v>407</v>
      </c>
      <c r="E205" s="4" t="str">
        <f>_xll.BDP(AI205,"ds520")</f>
        <v>Ukraine Government International Bond</v>
      </c>
      <c r="F205" s="4" t="str">
        <f>_xll.BDP(AI205,"crncy")</f>
        <v>USD</v>
      </c>
      <c r="G205" s="5" t="s">
        <v>193</v>
      </c>
      <c r="H205" s="4" t="str">
        <f>IF(_xll.BDP(AI205,"RTG_MOODY")="#N/A N/A","N/A",_xll.BDP(AI205,"RTG_MOODY"))&amp;","&amp;IF(_xll.BDP(AI205,"RTG_FITCH")="#N/A N/A","N/A",_xll.BDP(AI205,"RTG_FITCH"))&amp;","&amp;IF(_xll.BDP(AI205,"RTG_SP")="#N/A N/A","N/A",_xll.BDP(AI205,"RTG_SP"))</f>
        <v>N/A,CCC,CCC+</v>
      </c>
      <c r="I205" s="6">
        <f>_xll.BDP(AI205,"cpn")/100</f>
        <v>1.7500000000000002E-2</v>
      </c>
      <c r="J205" s="6">
        <f ca="1">_xll.BDP($G205&amp;" isin","YAS_BOND_YLD", "YAS_YLD_FLAG=15", "user_local_trade_date",AN205,"Yas_bond_px",$Q205)/100</f>
        <v>0.15251329</v>
      </c>
      <c r="K205" s="4" t="str">
        <f>_xll.BDP(AI205,"PAYMENT_RANK")</f>
        <v>Sr Unsecured</v>
      </c>
      <c r="L205" s="4" t="str">
        <f>IF((TEXT(_xll.BDP(AI205,"MATURITY"),"DD/MM/YYYY")="#N/A Field Not Applicable"),"Perp",TEXT(_xll.BDP(AI205,"MATURITY"),"DD/MM/YYYY"))</f>
        <v>01/02/2036</v>
      </c>
      <c r="M205" s="7">
        <f>(IF(_xll.BDP($AI205&amp;" ISIN","DU003")="#n/a n/a"," ",_xll.BDP($AI205&amp;" ISIN","DU003")))</f>
        <v>7.2080956256526969</v>
      </c>
      <c r="N205" s="4" t="str">
        <f>IF(_xll.BDP(AI205,"CALLABLE")="Y",_xll.BDP(AI205,"NXT_CALL_DT")," ")</f>
        <v xml:space="preserve"> </v>
      </c>
      <c r="O205" s="8">
        <v>34686</v>
      </c>
      <c r="P205" s="5">
        <v>191.9537</v>
      </c>
      <c r="Q205" s="9">
        <f>_xll.BDP(AI205,"px_bid")</f>
        <v>50.011000000000003</v>
      </c>
      <c r="R205" s="10">
        <f>IF(F205="USD",AG205,(((_xll.BDP(F205&amp;"USD CURNCY","PX_LAST")))*AG205))</f>
        <v>66581.060381999996</v>
      </c>
      <c r="S205" s="10">
        <f>IF(F205="USD",AH205,(((_xll.BDP(F205&amp;"USD CURNCY","PX_LAST")))*AH205))+AP205</f>
        <v>17498.566710000003</v>
      </c>
      <c r="T205" s="11">
        <f t="shared" si="42"/>
        <v>-49234.244921999998</v>
      </c>
      <c r="U205" s="12">
        <f t="shared" si="43"/>
        <v>-0.73946321430636663</v>
      </c>
      <c r="V205" s="12" cm="1">
        <f t="array" ref="V205">IFERROR(_xll.BDP($G205&amp;" ISIN","CHG_PCT_1D")/100,"")</f>
        <v>7.9930011532190932E-3</v>
      </c>
      <c r="W205" s="12" cm="1">
        <f t="array" ref="W205">IFERROR(_xll.BDP($G205&amp;" ISIN","CHG_PCT_5D")/100,"")</f>
        <v>1.363618186907656E-2</v>
      </c>
      <c r="X205" s="12" cm="1">
        <f t="array" ref="X205">_xll.BDP($G205&amp;" ISIN","CHG_PCT_1M")/100</f>
        <v>-3.1779984721161218E-2</v>
      </c>
      <c r="Y205" s="12" cm="1">
        <f t="array" ref="Y205">_xll.BDP($G205&amp;" ISIN","CHG_PCT_3M")/100</f>
        <v>-7.600335362519596E-2</v>
      </c>
      <c r="Z205" s="12" cm="1">
        <f t="array" ref="Z205">_xll.BDP($G205&amp;" ISIN","CHG_PCT_6M")/100</f>
        <v>9.5040608259892828E-2</v>
      </c>
      <c r="AA205" s="12" cm="1">
        <f t="array" ref="AA205">_xll.BDP($G205&amp;" ISIN","CHG_PCT_YTD")/100</f>
        <v>-5.9548102252068434E-2</v>
      </c>
      <c r="AB205" s="12" t="e">
        <f t="shared" si="51"/>
        <v>#VALUE!</v>
      </c>
      <c r="AC205" s="13">
        <f t="shared" ca="1" si="44"/>
        <v>-46752.268921999996</v>
      </c>
      <c r="AD205" s="4" t="str">
        <f>_xll.BDP(AI205,"DS199")</f>
        <v>Government</v>
      </c>
      <c r="AE205" s="9">
        <f>_xll.BDP(AI205,"px_ask")</f>
        <v>51.262</v>
      </c>
      <c r="AF205" s="13">
        <f>IF(F205="USD",O205,(((_xll.BDP(F205&amp;"USD CURNCY","PX_LAST")))*O205))</f>
        <v>34686</v>
      </c>
      <c r="AG205" s="10">
        <f t="shared" si="45"/>
        <v>66581.060381999996</v>
      </c>
      <c r="AH205" s="10">
        <f t="shared" si="46"/>
        <v>17346.815460000002</v>
      </c>
      <c r="AI205" s="4" t="str">
        <f t="shared" si="47"/>
        <v>XS2895056526 ISIN</v>
      </c>
      <c r="AJ205" s="4" t="e" cm="1">
        <f t="array" ref="AJ205">VLOOKUP(IF(NOT(_xll.BDP($G205&amp;" CORP",#REF!)="#N/A N/A"),(_xll.BDP($G205&amp;" CORP",#REF!)),"-"), '[1]Country Codes'!$A$2:$B$253,2,0)</f>
        <v>#REF!</v>
      </c>
      <c r="AK205" s="4" t="str" cm="1">
        <f t="array" ref="AK205">IF(OR(_xll.BDP($AI205,"EX028")= "#N/A N/A", _xll.BDP($AI205,"EX028")="#N/A FIELD NOT APPLICABLE"), " ", _xll.BDP($AI205,"EX028"))</f>
        <v>FixedIncome</v>
      </c>
      <c r="AL205" s="14" t="str">
        <f>(IF(_xll.BDP($AI205&amp;" ISIN","DZ282")="Y","Single line Bonds Cocos","Single line Bonds ex Cocos"))</f>
        <v>Single line Bonds ex Cocos</v>
      </c>
      <c r="AM205" s="7">
        <f>(IF(_xll.BDP($G205&amp;" ISIN","SP153")="#n/a n/a"," ",_xll.BDP($G205&amp;" ISIN","SP153")))</f>
        <v>1132.8959222158771</v>
      </c>
      <c r="AN205" s="15">
        <f t="shared" ca="1" si="48"/>
        <v>45777</v>
      </c>
      <c r="AO205" s="10">
        <f>(((_xll.BDP(AI205,"DS032"))/360)*I205)*O205</f>
        <v>151.75125000000003</v>
      </c>
      <c r="AP205" s="10">
        <f>IF(F205="USD",AO205,(((_xll.BDP(F205&amp;"USD CURNCY","PX_LAST")))*AO205))</f>
        <v>151.75125000000003</v>
      </c>
      <c r="AQ205" s="12">
        <f t="shared" si="53"/>
        <v>1.9239351812849671E-2</v>
      </c>
      <c r="AR205" s="10">
        <f t="shared" si="49"/>
        <v>17346.815460000002</v>
      </c>
      <c r="AS205" s="9">
        <f>IF((TEXT(_xll.BDP(AI205,"MATURITY"),"DD/MM/YYYY")="#N/A Field Not Applicable"),"Perp",_xll.BDP(AI205,"DS252"))</f>
        <v>10.759753593429158</v>
      </c>
      <c r="AT205" s="14" t="str">
        <f>(IF(_xll.BDP($AI205&amp;" ISIN","DT247")="Y","Yes","No"))</f>
        <v>No</v>
      </c>
      <c r="AU205" s="14" t="str">
        <f>PROPER(IF(OR(_xll.BDP($AI205,"CPN_TYP")="#n/a N/A",_xll.BDP($AI205,"CPN_TYP")= "#N/A FIELD NOT APPLICABLE"), " ", _xll.BDP($AI205,"CPN_TYP")))</f>
        <v>Step Cpn</v>
      </c>
      <c r="BG205" s="14" t="str">
        <f t="shared" si="50"/>
        <v>XS2895056526</v>
      </c>
      <c r="BH205" s="18">
        <v>44305</v>
      </c>
    </row>
    <row r="206" spans="1:60" s="20" customFormat="1" ht="14.45" hidden="1" customHeight="1" x14ac:dyDescent="0.25">
      <c r="A206" s="47" t="s">
        <v>125</v>
      </c>
      <c r="B206" s="47" t="s">
        <v>157</v>
      </c>
      <c r="C206" s="47">
        <v>1000014769</v>
      </c>
      <c r="D206" s="47" t="s">
        <v>408</v>
      </c>
      <c r="E206" s="4" t="str">
        <f>_xll.BDP(AI206,"ds520")</f>
        <v>QIB Sukuk Ltd</v>
      </c>
      <c r="F206" s="4" t="str">
        <f>_xll.BDP(AI206,"crncy")</f>
        <v>USD</v>
      </c>
      <c r="G206" s="5" t="s">
        <v>406</v>
      </c>
      <c r="H206" s="4" t="str">
        <f>IF(_xll.BDP(AI206,"RTG_MOODY")="#N/A N/A","N/A",_xll.BDP(AI206,"RTG_MOODY"))&amp;","&amp;IF(_xll.BDP(AI206,"RTG_FITCH")="#N/A N/A","N/A",_xll.BDP(AI206,"RTG_FITCH"))&amp;","&amp;IF(_xll.BDP(AI206,"RTG_SP")="#N/A N/A","N/A",_xll.BDP(AI206,"RTG_SP"))</f>
        <v>N/A,A,N/A</v>
      </c>
      <c r="I206" s="6">
        <f>_xll.BDP(AI206,"cpn")/100</f>
        <v>4.4850000000000001E-2</v>
      </c>
      <c r="J206" s="6">
        <f ca="1">_xll.BDP($G206&amp;" isin","YAS_BOND_YLD", "YAS_YLD_FLAG=15", "user_local_trade_date",AN206,"Yas_bond_px",$Q206)/100</f>
        <v>4.6812079999999999E-2</v>
      </c>
      <c r="K206" s="4" t="str">
        <f>_xll.BDP(AI206,"PAYMENT_RANK")</f>
        <v>Sr Unsecured</v>
      </c>
      <c r="L206" s="4" t="str">
        <f>IF((TEXT(_xll.BDP(AI206,"MATURITY"),"DD/MM/YYYY")="#N/A Field Not Applicable"),"Perp",TEXT(_xll.BDP(AI206,"MATURITY"),"DD/MM/YYYY"))</f>
        <v>17/09/2029</v>
      </c>
      <c r="M206" s="7">
        <f>(IF(_xll.BDP($AI206&amp;" ISIN","DU003")="#n/a n/a"," ",_xll.BDP($AI206&amp;" ISIN","DU003")))</f>
        <v>4.0010377463595432</v>
      </c>
      <c r="N206" s="4" t="str">
        <f>IF(_xll.BDP(AI206,"CALLABLE")="Y",_xll.BDP(AI206,"NXT_CALL_DT")," ")</f>
        <v xml:space="preserve"> </v>
      </c>
      <c r="O206" s="8">
        <v>500000</v>
      </c>
      <c r="P206" s="5">
        <v>100.2</v>
      </c>
      <c r="Q206" s="9">
        <f>_xll.BDP(AI206,"px_bid")</f>
        <v>99.227000000000004</v>
      </c>
      <c r="R206" s="10">
        <f>IF(F206="USD",AG206,(((_xll.BDP(F206&amp;"USD CURNCY","PX_LAST")))*AG206))</f>
        <v>501000</v>
      </c>
      <c r="S206" s="10">
        <f>IF(F206="USD",AH206,(((_xll.BDP(F206&amp;"USD CURNCY","PX_LAST")))*AH206))+AP206</f>
        <v>498875.83333333331</v>
      </c>
      <c r="T206" s="11">
        <f t="shared" si="42"/>
        <v>-4864.9999999999945</v>
      </c>
      <c r="U206" s="12">
        <f t="shared" si="43"/>
        <v>-9.710578842315359E-3</v>
      </c>
      <c r="V206" s="12" cm="1">
        <f t="array" ref="V206">IFERROR(_xll.BDP($G206&amp;" ISIN","CHG_PCT_1D")/100,"")</f>
        <v>-7.8202493167085145E-4</v>
      </c>
      <c r="W206" s="12" cm="1">
        <f t="array" ref="W206">IFERROR(_xll.BDP($G206&amp;" ISIN","CHG_PCT_5D")/100,"")</f>
        <v>2.2773985644197223E-3</v>
      </c>
      <c r="X206" s="12" cm="1">
        <f t="array" ref="X206">_xll.BDP($G206&amp;" ISIN","CHG_PCT_1M")/100</f>
        <v>9.6329183696195332E-5</v>
      </c>
      <c r="Y206" s="12" cm="1">
        <f t="array" ref="Y206">_xll.BDP($G206&amp;" ISIN","CHG_PCT_3M")/100</f>
        <v>1.0113907268070699E-2</v>
      </c>
      <c r="Z206" s="12" cm="1">
        <f t="array" ref="Z206">_xll.BDP($G206&amp;" ISIN","CHG_PCT_6M")/100</f>
        <v>-6.0692389422458302E-3</v>
      </c>
      <c r="AA206" s="12" cm="1">
        <f t="array" ref="AA206">_xll.BDP($G206&amp;" ISIN","CHG_PCT_YTD")/100</f>
        <v>3.0586519761454218E-3</v>
      </c>
      <c r="AB206" s="12" t="e">
        <f t="shared" si="51"/>
        <v>#VALUE!</v>
      </c>
      <c r="AC206" s="13">
        <f t="shared" ca="1" si="44"/>
        <v>9150.6250000000036</v>
      </c>
      <c r="AD206" s="4" t="str">
        <f>_xll.BDP(AI206,"DS199")</f>
        <v>Financial</v>
      </c>
      <c r="AE206" s="9">
        <f>_xll.BDP(AI206,"px_ask")</f>
        <v>99.486000000000004</v>
      </c>
      <c r="AF206" s="13">
        <f>IF(F206="USD",O206,(((_xll.BDP(F206&amp;"USD CURNCY","PX_LAST")))*O206))</f>
        <v>500000</v>
      </c>
      <c r="AG206" s="10">
        <f t="shared" si="45"/>
        <v>501000</v>
      </c>
      <c r="AH206" s="10">
        <f t="shared" si="46"/>
        <v>496135</v>
      </c>
      <c r="AI206" s="4" t="str">
        <f t="shared" si="47"/>
        <v>XS2900444139 ISIN</v>
      </c>
      <c r="AJ206" s="4" t="e" cm="1">
        <f t="array" ref="AJ206">VLOOKUP(IF(NOT(_xll.BDP($G206&amp;" CORP",#REF!)="#N/A N/A"),(_xll.BDP($G206&amp;" CORP",#REF!)),"-"), '[1]Country Codes'!$A$2:$B$253,2,0)</f>
        <v>#REF!</v>
      </c>
      <c r="AK206" s="4" t="str" cm="1">
        <f t="array" ref="AK206">IF(OR(_xll.BDP($AI206,"EX028")= "#N/A N/A", _xll.BDP($AI206,"EX028")="#N/A FIELD NOT APPLICABLE"), " ", _xll.BDP($AI206,"EX028"))</f>
        <v>FixedIncome</v>
      </c>
      <c r="AL206" s="14" t="str">
        <f>(IF(_xll.BDP($AI206&amp;" ISIN","DZ282")="Y","Single line Bonds Cocos","Single line Bonds ex Cocos"))</f>
        <v>Single line Bonds ex Cocos</v>
      </c>
      <c r="AM206" s="7">
        <f>(IF(_xll.BDP($G206&amp;" ISIN","SP153")="#n/a n/a"," ",_xll.BDP($G206&amp;" ISIN","SP153")))</f>
        <v>118.1281054868344</v>
      </c>
      <c r="AN206" s="15">
        <f t="shared" ca="1" si="48"/>
        <v>45777</v>
      </c>
      <c r="AO206" s="10">
        <f>(((_xll.BDP(AI206,"DS032"))/360)*I206)*O206</f>
        <v>2740.8333333333335</v>
      </c>
      <c r="AP206" s="10">
        <f>IF(F206="USD",AO206,(((_xll.BDP(F206&amp;"USD CURNCY","PX_LAST")))*AO206))</f>
        <v>2740.8333333333335</v>
      </c>
      <c r="AQ206" s="12">
        <f t="shared" si="53"/>
        <v>0.54850479056341839</v>
      </c>
      <c r="AR206" s="10">
        <f t="shared" si="49"/>
        <v>496135</v>
      </c>
      <c r="AS206" s="9">
        <f>IF((TEXT(_xll.BDP(AI206,"MATURITY"),"DD/MM/YYYY")="#N/A Field Not Applicable"),"Perp",_xll.BDP(AI206,"DS252"))</f>
        <v>4.386036960985626</v>
      </c>
      <c r="AT206" s="14" t="str">
        <f>(IF(_xll.BDP($AI206&amp;" ISIN","DT247")="Y","Yes","No"))</f>
        <v>No</v>
      </c>
      <c r="AU206" s="14" t="str">
        <f>PROPER(IF(OR(_xll.BDP($AI206,"CPN_TYP")="#n/a N/A",_xll.BDP($AI206,"CPN_TYP")= "#N/A FIELD NOT APPLICABLE"), " ", _xll.BDP($AI206,"CPN_TYP")))</f>
        <v>Fixed</v>
      </c>
      <c r="BG206" s="14" t="str">
        <f t="shared" si="50"/>
        <v>XS2900444139</v>
      </c>
      <c r="BH206" s="18">
        <v>45552</v>
      </c>
    </row>
    <row r="207" spans="1:60" s="20" customFormat="1" ht="14.45" hidden="1" customHeight="1" x14ac:dyDescent="0.25">
      <c r="A207" s="47" t="s">
        <v>125</v>
      </c>
      <c r="B207" s="47" t="s">
        <v>157</v>
      </c>
      <c r="C207" s="47">
        <v>1000014769</v>
      </c>
      <c r="D207" s="47" t="s">
        <v>408</v>
      </c>
      <c r="E207" s="4" t="str">
        <f>_xll.BDP(AI207,"ds520")</f>
        <v>Aldar Properties PJSC</v>
      </c>
      <c r="F207" s="4" t="str">
        <f>_xll.BDP(AI207,"crncy")</f>
        <v>USD</v>
      </c>
      <c r="G207" s="5" t="s">
        <v>803</v>
      </c>
      <c r="H207" s="4" t="str">
        <f>IF(_xll.BDP(AI207,"RTG_MOODY")="#N/A N/A","N/A",_xll.BDP(AI207,"RTG_MOODY"))&amp;","&amp;IF(_xll.BDP(AI207,"RTG_FITCH")="#N/A N/A","N/A",_xll.BDP(AI207,"RTG_FITCH"))&amp;","&amp;IF(_xll.BDP(AI207,"RTG_SP")="#N/A N/A","N/A",_xll.BDP(AI207,"RTG_SP"))</f>
        <v>Baa3,N/A,N/A</v>
      </c>
      <c r="I207" s="6">
        <f>_xll.BDP(AI207,"cpn")/100</f>
        <v>6.6226999999999994E-2</v>
      </c>
      <c r="J207" s="6">
        <f ca="1">_xll.BDP($G207&amp;" isin","YAS_BOND_YLD", "YAS_YLD_FLAG=15", "user_local_trade_date",AN207,"Yas_bond_px",$Q207)/100</f>
        <v>6.534819E-2</v>
      </c>
      <c r="K207" s="4" t="str">
        <f>_xll.BDP(AI207,"PAYMENT_RANK")</f>
        <v>Subordinated</v>
      </c>
      <c r="L207" s="4" t="str">
        <f>IF((TEXT(_xll.BDP(AI207,"MATURITY"),"DD/MM/YYYY")="#N/A Field Not Applicable"),"Perp",TEXT(_xll.BDP(AI207,"MATURITY"),"DD/MM/YYYY"))</f>
        <v>15/04/2055</v>
      </c>
      <c r="M207" s="7">
        <f>(IF(_xll.BDP($AI207&amp;" ISIN","DU003")="#n/a n/a"," ",_xll.BDP($AI207&amp;" ISIN","DU003")))</f>
        <v>5.5111873192480436</v>
      </c>
      <c r="N207" s="4" t="str">
        <f>IF(_xll.BDP(AI207,"CALLABLE")="Y",_xll.BDP(AI207,"NXT_CALL_DT")," ")</f>
        <v>15/01/2032</v>
      </c>
      <c r="O207" s="8">
        <v>1000000</v>
      </c>
      <c r="P207" s="5">
        <v>100.2</v>
      </c>
      <c r="Q207" s="9">
        <f>_xll.BDP(AI207,"px_bid")</f>
        <v>100.47499999999999</v>
      </c>
      <c r="R207" s="10">
        <f>IF(F207="USD",AG207,(((_xll.BDP(F207&amp;"USD CURNCY","PX_LAST")))*AG207))</f>
        <v>1002000</v>
      </c>
      <c r="S207" s="10">
        <f>IF(F207="USD",AH207,(((_xll.BDP(F207&amp;"USD CURNCY","PX_LAST")))*AH207))+AP207</f>
        <v>1007693.4222222222</v>
      </c>
      <c r="T207" s="11">
        <f t="shared" si="42"/>
        <v>2749.9999999999145</v>
      </c>
      <c r="U207" s="12">
        <f t="shared" si="43"/>
        <v>2.7445109780438268E-3</v>
      </c>
      <c r="V207" s="12" cm="1">
        <f t="array" ref="V207">IFERROR(_xll.BDP($G207&amp;" ISIN","CHG_PCT_1D")/100,"")</f>
        <v>-1.2759312960072286E-3</v>
      </c>
      <c r="W207" s="12" cm="1">
        <f t="array" ref="W207">IFERROR(_xll.BDP($G207&amp;" ISIN","CHG_PCT_5D")/100,"")</f>
        <v>1.4066438752335111E-2</v>
      </c>
      <c r="X207" s="12" cm="1">
        <f t="array" ref="X207">_xll.BDP($G207&amp;" ISIN","CHG_PCT_1M")/100</f>
        <v>-1.2909541106232497E-2</v>
      </c>
      <c r="Y207" s="12" cm="1">
        <f t="array" ref="Y207">_xll.BDP($G207&amp;" ISIN","CHG_PCT_3M")/100</f>
        <v>1.0881522578413748E-3</v>
      </c>
      <c r="Z207" s="12" t="e" cm="1">
        <f t="array" ref="Z207">_xll.BDP($G207&amp;" ISIN","CHG_PCT_6M")/100</f>
        <v>#VALUE!</v>
      </c>
      <c r="AA207" s="12" t="e" cm="1">
        <f t="array" ref="AA207">_xll.BDP($G207&amp;" ISIN","CHG_PCT_YTD")/100</f>
        <v>#VALUE!</v>
      </c>
      <c r="AB207" s="12" t="e">
        <f t="shared" si="51"/>
        <v>#VALUE!</v>
      </c>
      <c r="AC207" s="13">
        <f t="shared" ca="1" si="44"/>
        <v>22066.208333333252</v>
      </c>
      <c r="AD207" s="4" t="str">
        <f>_xll.BDP(AI207,"DS199")</f>
        <v>Financial</v>
      </c>
      <c r="AE207" s="9">
        <f>_xll.BDP(AI207,"px_ask")</f>
        <v>101.02500000000001</v>
      </c>
      <c r="AF207" s="13">
        <f>IF(F207="USD",O207,(((_xll.BDP(F207&amp;"USD CURNCY","PX_LAST")))*O207))</f>
        <v>1000000</v>
      </c>
      <c r="AG207" s="10">
        <f t="shared" si="45"/>
        <v>1002000</v>
      </c>
      <c r="AH207" s="10">
        <f t="shared" si="46"/>
        <v>1004750</v>
      </c>
      <c r="AI207" s="4" t="str">
        <f t="shared" si="47"/>
        <v>XS2975294393 ISIN</v>
      </c>
      <c r="AJ207" s="4" t="e" cm="1">
        <f t="array" ref="AJ207">VLOOKUP(IF(NOT(_xll.BDP($G207&amp;" CORP",#REF!)="#N/A N/A"),(_xll.BDP($G207&amp;" CORP",#REF!)),"-"), '[1]Country Codes'!$A$2:$B$253,2,0)</f>
        <v>#REF!</v>
      </c>
      <c r="AK207" s="4" t="str" cm="1">
        <f t="array" ref="AK207">IF(OR(_xll.BDP($AI207,"EX028")= "#N/A N/A", _xll.BDP($AI207,"EX028")="#N/A FIELD NOT APPLICABLE"), " ", _xll.BDP($AI207,"EX028"))</f>
        <v>FixedIncome</v>
      </c>
      <c r="AL207" s="14" t="str">
        <f>(IF(_xll.BDP($AI207&amp;" ISIN","DZ282")="Y","Single line Bonds Cocos","Single line Bonds ex Cocos"))</f>
        <v>Single line Bonds ex Cocos</v>
      </c>
      <c r="AM207" s="7">
        <f>(IF(_xll.BDP($G207&amp;" ISIN","SP153")="#n/a n/a"," ",_xll.BDP($G207&amp;" ISIN","SP153")))</f>
        <v>291.15778490863903</v>
      </c>
      <c r="AN207" s="15">
        <f t="shared" ca="1" si="48"/>
        <v>45777</v>
      </c>
      <c r="AO207" s="10">
        <f>(((_xll.BDP(AI207,"DS032"))/360)*I207)*O207</f>
        <v>2943.422222222222</v>
      </c>
      <c r="AP207" s="10">
        <f>IF(F207="USD",AO207,(((_xll.BDP(F207&amp;"USD CURNCY","PX_LAST")))*AO207))</f>
        <v>2943.422222222222</v>
      </c>
      <c r="AQ207" s="12">
        <f t="shared" si="53"/>
        <v>1.1079403582550789</v>
      </c>
      <c r="AR207" s="10">
        <f t="shared" si="49"/>
        <v>1004750</v>
      </c>
      <c r="AS207" s="9">
        <f>IF((TEXT(_xll.BDP(AI207,"MATURITY"),"DD/MM/YYYY")="#N/A Field Not Applicable"),"Perp",_xll.BDP(AI207,"DS252"))</f>
        <v>29.960301163586585</v>
      </c>
      <c r="AT207" s="14" t="str">
        <f>(IF(_xll.BDP($AI207&amp;" ISIN","DT247")="Y","Yes","No"))</f>
        <v>No</v>
      </c>
      <c r="AU207" s="14" t="str">
        <f>PROPER(IF(OR(_xll.BDP($AI207,"CPN_TYP")="#n/a N/A",_xll.BDP($AI207,"CPN_TYP")= "#N/A FIELD NOT APPLICABLE"), " ", _xll.BDP($AI207,"CPN_TYP")))</f>
        <v>Variable</v>
      </c>
      <c r="BG207" s="14" t="str">
        <f t="shared" si="50"/>
        <v>XS2975294393</v>
      </c>
      <c r="BH207" s="18">
        <v>45672</v>
      </c>
    </row>
    <row r="208" spans="1:60" s="20" customFormat="1" ht="14.45" hidden="1" customHeight="1" x14ac:dyDescent="0.25">
      <c r="A208" s="47" t="s">
        <v>125</v>
      </c>
      <c r="B208" s="47" t="s">
        <v>157</v>
      </c>
      <c r="C208" s="47">
        <v>1000014769</v>
      </c>
      <c r="D208" s="47" t="s">
        <v>408</v>
      </c>
      <c r="E208" s="4" t="str">
        <f>_xll.BDP(AI208,"ds520")</f>
        <v>Bapco Energies Sukuk Ltd</v>
      </c>
      <c r="F208" s="4" t="str">
        <f>_xll.BDP(AI208,"crncy")</f>
        <v>USD</v>
      </c>
      <c r="G208" s="5" t="s">
        <v>802</v>
      </c>
      <c r="H208" s="4" t="str">
        <f>IF(_xll.BDP(AI208,"RTG_MOODY")="#N/A N/A","N/A",_xll.BDP(AI208,"RTG_MOODY"))&amp;","&amp;IF(_xll.BDP(AI208,"RTG_FITCH")="#N/A N/A","N/A",_xll.BDP(AI208,"RTG_FITCH"))&amp;","&amp;IF(_xll.BDP(AI208,"RTG_SP")="#N/A N/A","N/A",_xll.BDP(AI208,"RTG_SP"))</f>
        <v>N/A,B+,N/A</v>
      </c>
      <c r="I208" s="6">
        <f>_xll.BDP(AI208,"cpn")/100</f>
        <v>6.25E-2</v>
      </c>
      <c r="J208" s="6">
        <f ca="1">_xll.BDP($G208&amp;" isin","YAS_BOND_YLD", "YAS_YLD_FLAG=15", "user_local_trade_date",AN208,"Yas_bond_px",$Q208)/100</f>
        <v>6.1084590000000001E-2</v>
      </c>
      <c r="K208" s="4" t="str">
        <f>_xll.BDP(AI208,"PAYMENT_RANK")</f>
        <v>Sr Unsecured</v>
      </c>
      <c r="L208" s="4" t="str">
        <f>IF((TEXT(_xll.BDP(AI208,"MATURITY"),"DD/MM/YYYY")="#N/A Field Not Applicable"),"Perp",TEXT(_xll.BDP(AI208,"MATURITY"),"DD/MM/YYYY"))</f>
        <v>29/01/2035</v>
      </c>
      <c r="M208" s="7">
        <f>(IF(_xll.BDP($AI208&amp;" ISIN","DU003")="#n/a n/a"," ",_xll.BDP($AI208&amp;" ISIN","DU003")))</f>
        <v>7.3505620034452797</v>
      </c>
      <c r="N208" s="4" t="str">
        <f>IF(_xll.BDP(AI208,"CALLABLE")="Y",_xll.BDP(AI208,"NXT_CALL_DT")," ")</f>
        <v xml:space="preserve"> </v>
      </c>
      <c r="O208" s="8">
        <v>500000</v>
      </c>
      <c r="P208" s="5">
        <v>100.2</v>
      </c>
      <c r="Q208" s="9">
        <f>_xll.BDP(AI208,"px_bid")</f>
        <v>101.01600000000001</v>
      </c>
      <c r="R208" s="10">
        <f>IF(F208="USD",AG208,(((_xll.BDP(F208&amp;"USD CURNCY","PX_LAST")))*AG208))</f>
        <v>501000</v>
      </c>
      <c r="S208" s="10">
        <f>IF(F208="USD",AH208,(((_xll.BDP(F208&amp;"USD CURNCY","PX_LAST")))*AH208))+AP208</f>
        <v>513066.11111111112</v>
      </c>
      <c r="T208" s="11">
        <f t="shared" si="42"/>
        <v>4080.0000000000127</v>
      </c>
      <c r="U208" s="12">
        <f t="shared" si="43"/>
        <v>8.1437125748503245E-3</v>
      </c>
      <c r="V208" s="12" cm="1">
        <f t="array" ref="V208">IFERROR(_xll.BDP($G208&amp;" ISIN","CHG_PCT_1D")/100,"")</f>
        <v>-1.4391514016744156E-3</v>
      </c>
      <c r="W208" s="12" cm="1">
        <f t="array" ref="W208">IFERROR(_xll.BDP($G208&amp;" ISIN","CHG_PCT_5D")/100,"")</f>
        <v>4.6283255898077365E-3</v>
      </c>
      <c r="X208" s="12" cm="1">
        <f t="array" ref="X208">_xll.BDP($G208&amp;" ISIN","CHG_PCT_1M")/100</f>
        <v>8.0135658434276596E-3</v>
      </c>
      <c r="Y208" s="12" t="e" cm="1">
        <f t="array" ref="Y208">_xll.BDP($G208&amp;" ISIN","CHG_PCT_3M")/100</f>
        <v>#VALUE!</v>
      </c>
      <c r="Z208" s="12" t="e" cm="1">
        <f t="array" ref="Z208">_xll.BDP($G208&amp;" ISIN","CHG_PCT_6M")/100</f>
        <v>#VALUE!</v>
      </c>
      <c r="AA208" s="12" t="e" cm="1">
        <f t="array" ref="AA208">_xll.BDP($G208&amp;" ISIN","CHG_PCT_YTD")/100</f>
        <v>#VALUE!</v>
      </c>
      <c r="AB208" s="12" t="e">
        <f t="shared" si="51"/>
        <v>#VALUE!</v>
      </c>
      <c r="AC208" s="13">
        <f t="shared" ca="1" si="44"/>
        <v>11979.305555555567</v>
      </c>
      <c r="AD208" s="4" t="str">
        <f>_xll.BDP(AI208,"DS199")</f>
        <v>Energy</v>
      </c>
      <c r="AE208" s="9">
        <f>_xll.BDP(AI208,"px_ask")</f>
        <v>102.291</v>
      </c>
      <c r="AF208" s="13">
        <f>IF(F208="USD",O208,(((_xll.BDP(F208&amp;"USD CURNCY","PX_LAST")))*O208))</f>
        <v>500000</v>
      </c>
      <c r="AG208" s="10">
        <f t="shared" si="45"/>
        <v>501000</v>
      </c>
      <c r="AH208" s="10">
        <f t="shared" si="46"/>
        <v>505080</v>
      </c>
      <c r="AI208" s="4" t="str">
        <f t="shared" si="47"/>
        <v>XS2976035316 ISIN</v>
      </c>
      <c r="AJ208" s="4" t="e" cm="1">
        <f t="array" ref="AJ208">VLOOKUP(IF(NOT(_xll.BDP($G208&amp;" CORP",#REF!)="#N/A N/A"),(_xll.BDP($G208&amp;" CORP",#REF!)),"-"), '[1]Country Codes'!$A$2:$B$253,2,0)</f>
        <v>#REF!</v>
      </c>
      <c r="AK208" s="4" t="str" cm="1">
        <f t="array" ref="AK208">IF(OR(_xll.BDP($AI208,"EX028")= "#N/A N/A", _xll.BDP($AI208,"EX028")="#N/A FIELD NOT APPLICABLE"), " ", _xll.BDP($AI208,"EX028"))</f>
        <v>FixedIncome</v>
      </c>
      <c r="AL208" s="14" t="str">
        <f>(IF(_xll.BDP($AI208&amp;" ISIN","DZ282")="Y","Single line Bonds Cocos","Single line Bonds ex Cocos"))</f>
        <v>Single line Bonds ex Cocos</v>
      </c>
      <c r="AM208" s="7">
        <f>(IF(_xll.BDP($G208&amp;" ISIN","SP153")="#n/a n/a"," ",_xll.BDP($G208&amp;" ISIN","SP153")))</f>
        <v>231.4035547626529</v>
      </c>
      <c r="AN208" s="15">
        <f t="shared" ca="1" si="48"/>
        <v>45777</v>
      </c>
      <c r="AO208" s="10">
        <f>(((_xll.BDP(AI208,"DS032"))/360)*I208)*O208</f>
        <v>7986.1111111111104</v>
      </c>
      <c r="AP208" s="10">
        <f>IF(F208="USD",AO208,(((_xll.BDP(F208&amp;"USD CURNCY","PX_LAST")))*AO208))</f>
        <v>7986.1111111111104</v>
      </c>
      <c r="AQ208" s="12">
        <f t="shared" si="53"/>
        <v>0.5641067396266356</v>
      </c>
      <c r="AR208" s="10">
        <f t="shared" si="49"/>
        <v>505080</v>
      </c>
      <c r="AS208" s="9">
        <f>IF((TEXT(_xll.BDP(AI208,"MATURITY"),"DD/MM/YYYY")="#N/A Field Not Applicable"),"Perp",_xll.BDP(AI208,"DS252"))</f>
        <v>9.7522245037645447</v>
      </c>
      <c r="AT208" s="14" t="str">
        <f>(IF(_xll.BDP($AI208&amp;" ISIN","DT247")="Y","Yes","No"))</f>
        <v>No</v>
      </c>
      <c r="AU208" s="14" t="str">
        <f>PROPER(IF(OR(_xll.BDP($AI208,"CPN_TYP")="#n/a N/A",_xll.BDP($AI208,"CPN_TYP")= "#N/A FIELD NOT APPLICABLE"), " ", _xll.BDP($AI208,"CPN_TYP")))</f>
        <v>Fixed</v>
      </c>
      <c r="BG208" s="14" t="str">
        <f t="shared" si="50"/>
        <v>XS2976035316</v>
      </c>
      <c r="BH208" s="18">
        <v>45686</v>
      </c>
    </row>
    <row r="209" spans="1:60" s="20" customFormat="1" ht="14.45" hidden="1" customHeight="1" x14ac:dyDescent="0.25">
      <c r="A209" s="47" t="s">
        <v>125</v>
      </c>
      <c r="B209" s="47" t="s">
        <v>157</v>
      </c>
      <c r="C209" s="47">
        <v>1000014769</v>
      </c>
      <c r="D209" s="47" t="s">
        <v>408</v>
      </c>
      <c r="E209" s="4" t="str">
        <f>_xll.BDP(AI209,"ds520")</f>
        <v>Bangkok Bank PCL/Hong Kong</v>
      </c>
      <c r="F209" s="4" t="str">
        <f>_xll.BDP(AI209,"crncy")</f>
        <v>USD</v>
      </c>
      <c r="G209" s="5" t="s">
        <v>912</v>
      </c>
      <c r="H209" s="4" t="str">
        <f>IF(_xll.BDP(AI209,"RTG_MOODY")="#N/A N/A","N/A",_xll.BDP(AI209,"RTG_MOODY"))&amp;","&amp;IF(_xll.BDP(AI209,"RTG_FITCH")="#N/A N/A","N/A",_xll.BDP(AI209,"RTG_FITCH"))&amp;","&amp;IF(_xll.BDP(AI209,"RTG_SP")="#N/A N/A","N/A",_xll.BDP(AI209,"RTG_SP"))</f>
        <v>Baa3,N/A,N/A</v>
      </c>
      <c r="I209" s="6">
        <f>_xll.BDP(AI209,"cpn")/100</f>
        <v>6.0560000000000003E-2</v>
      </c>
      <c r="J209" s="6">
        <f ca="1">_xll.BDP($G209&amp;" isin","YAS_BOND_YLD", "YAS_YLD_FLAG=15", "user_local_trade_date",AN209,"Yas_bond_px",$Q209)/100</f>
        <v>6.2710719999999998E-2</v>
      </c>
      <c r="K209" s="4" t="str">
        <f>_xll.BDP(AI209,"PAYMENT_RANK")</f>
        <v>Subordinated</v>
      </c>
      <c r="L209" s="4" t="str">
        <f>IF((TEXT(_xll.BDP(AI209,"MATURITY"),"DD/MM/YYYY")="#N/A Field Not Applicable"),"Perp",TEXT(_xll.BDP(AI209,"MATURITY"),"DD/MM/YYYY"))</f>
        <v>25/03/2040</v>
      </c>
      <c r="M209" s="7">
        <f>(IF(_xll.BDP($AI209&amp;" ISIN","DU003")="#n/a n/a"," ",_xll.BDP($AI209&amp;" ISIN","DU003")))</f>
        <v>7.5351544336716678</v>
      </c>
      <c r="N209" s="4" t="str">
        <f>IF(_xll.BDP(AI209,"CALLABLE")="Y",_xll.BDP(AI209,"NXT_CALL_DT")," ")</f>
        <v>25/03/2035</v>
      </c>
      <c r="O209" s="8">
        <v>1000000</v>
      </c>
      <c r="P209" s="5">
        <v>100.2</v>
      </c>
      <c r="Q209" s="9">
        <f>_xll.BDP(AI209,"px_bid")</f>
        <v>98.424000000000007</v>
      </c>
      <c r="R209" s="10">
        <f>IF(F209="USD",AG209,(((_xll.BDP(F209&amp;"USD CURNCY","PX_LAST")))*AG209))</f>
        <v>1002000</v>
      </c>
      <c r="S209" s="10">
        <f>IF(F209="USD",AH209,(((_xll.BDP(F209&amp;"USD CURNCY","PX_LAST")))*AH209))+AP209</f>
        <v>990127.77777777775</v>
      </c>
      <c r="T209" s="11">
        <f t="shared" si="42"/>
        <v>-17759.999999999964</v>
      </c>
      <c r="U209" s="12">
        <f t="shared" si="43"/>
        <v>-1.7724550898203555E-2</v>
      </c>
      <c r="V209" s="12" cm="1">
        <f t="array" ref="V209">IFERROR(_xll.BDP($G209&amp;" ISIN","CHG_PCT_1D")/100,"")</f>
        <v>-1.6266877073763052E-3</v>
      </c>
      <c r="W209" s="12" cm="1">
        <f t="array" ref="W209">IFERROR(_xll.BDP($G209&amp;" ISIN","CHG_PCT_5D")/100,"")</f>
        <v>2.2747225372619376E-2</v>
      </c>
      <c r="X209" s="12" cm="1">
        <f t="array" ref="X209">_xll.BDP($G209&amp;" ISIN","CHG_PCT_1M")/100</f>
        <v>-1.3048866432547429E-2</v>
      </c>
      <c r="Y209" s="12" t="e" cm="1">
        <f t="array" ref="Y209">_xll.BDP($G209&amp;" ISIN","CHG_PCT_3M")/100</f>
        <v>#VALUE!</v>
      </c>
      <c r="Z209" s="12" t="e" cm="1">
        <f t="array" ref="Z209">_xll.BDP($G209&amp;" ISIN","CHG_PCT_6M")/100</f>
        <v>#VALUE!</v>
      </c>
      <c r="AA209" s="12" t="e" cm="1">
        <f t="array" ref="AA209">_xll.BDP($G209&amp;" ISIN","CHG_PCT_YTD")/100</f>
        <v>#VALUE!</v>
      </c>
      <c r="AB209" s="12" t="e">
        <f t="shared" si="51"/>
        <v>#VALUE!</v>
      </c>
      <c r="AC209" s="13">
        <f t="shared" ca="1" si="44"/>
        <v>-13890.888888888852</v>
      </c>
      <c r="AD209" s="4" t="str">
        <f>_xll.BDP(AI209,"DS199")</f>
        <v>Financial</v>
      </c>
      <c r="AE209" s="9">
        <f>_xll.BDP(AI209,"px_ask")</f>
        <v>99.861999999999995</v>
      </c>
      <c r="AF209" s="13">
        <f>IF(F209="USD",O209,(((_xll.BDP(F209&amp;"USD CURNCY","PX_LAST")))*O209))</f>
        <v>1000000</v>
      </c>
      <c r="AG209" s="10">
        <f t="shared" si="45"/>
        <v>1002000</v>
      </c>
      <c r="AH209" s="10">
        <f t="shared" si="46"/>
        <v>984240</v>
      </c>
      <c r="AI209" s="4" t="str">
        <f t="shared" si="47"/>
        <v>USY0616GAA14 ISIN</v>
      </c>
      <c r="AJ209" s="4" t="e" cm="1">
        <f t="array" ref="AJ209">VLOOKUP(IF(NOT(_xll.BDP($G209&amp;" CORP",#REF!)="#N/A N/A"),(_xll.BDP($G209&amp;" CORP",#REF!)),"-"), '[1]Country Codes'!$A$2:$B$253,2,0)</f>
        <v>#REF!</v>
      </c>
      <c r="AK209" s="4" t="str" cm="1">
        <f t="array" ref="AK209">IF(OR(_xll.BDP($AI209,"EX028")= "#N/A N/A", _xll.BDP($AI209,"EX028")="#N/A FIELD NOT APPLICABLE"), " ", _xll.BDP($AI209,"EX028"))</f>
        <v>FixedIncome</v>
      </c>
      <c r="AL209" s="14" t="str">
        <f>(IF(_xll.BDP($AI209&amp;" ISIN","DZ282")="Y","Single line Bonds Cocos","Single line Bonds ex Cocos"))</f>
        <v>Single line Bonds ex Cocos</v>
      </c>
      <c r="AM209" s="7">
        <f>(IF(_xll.BDP($G209&amp;" ISIN","SP153")="#n/a n/a"," ",_xll.BDP($G209&amp;" ISIN","SP153")))</f>
        <v>245.77138353336366</v>
      </c>
      <c r="AN209" s="15">
        <f t="shared" ca="1" si="48"/>
        <v>45777</v>
      </c>
      <c r="AO209" s="10">
        <f>(((_xll.BDP(AI209,"DS032"))/360)*I209)*O209</f>
        <v>5887.7777777777783</v>
      </c>
      <c r="AP209" s="10">
        <f>IF(F209="USD",AO209,(((_xll.BDP(F209&amp;"USD CURNCY","PX_LAST")))*AO209))</f>
        <v>5887.7777777777783</v>
      </c>
      <c r="AQ209" s="12">
        <f t="shared" si="53"/>
        <v>1.0886272557086305</v>
      </c>
      <c r="AR209" s="10">
        <f t="shared" si="49"/>
        <v>984240</v>
      </c>
      <c r="AS209" s="9">
        <f>IF((TEXT(_xll.BDP(AI209,"MATURITY"),"DD/MM/YYYY")="#N/A Field Not Applicable"),"Perp",_xll.BDP(AI209,"DS252"))</f>
        <v>14.904859685147159</v>
      </c>
      <c r="AT209" s="14" t="str">
        <f>(IF(_xll.BDP($AI209&amp;" ISIN","DT247")="Y","Yes","No"))</f>
        <v>Yes</v>
      </c>
      <c r="AU209" s="14" t="str">
        <f>PROPER(IF(OR(_xll.BDP($AI209,"CPN_TYP")="#n/a N/A",_xll.BDP($AI209,"CPN_TYP")= "#N/A FIELD NOT APPLICABLE"), " ", _xll.BDP($AI209,"CPN_TYP")))</f>
        <v>Variable</v>
      </c>
      <c r="BG209" s="14" t="str">
        <f t="shared" si="50"/>
        <v>USY0616GAA14</v>
      </c>
      <c r="BH209" s="18">
        <v>45754</v>
      </c>
    </row>
  </sheetData>
  <autoFilter ref="A2:BI209" xr:uid="{29283421-505E-45C9-974F-B0776CCFC810}">
    <filterColumn colId="0">
      <filters>
        <filter val="SS"/>
      </filters>
    </filterColumn>
    <sortState xmlns:xlrd2="http://schemas.microsoft.com/office/spreadsheetml/2017/richdata2" ref="A3:BI209">
      <sortCondition ref="B2:B209"/>
    </sortState>
  </autoFilter>
  <sortState xmlns:xlrd2="http://schemas.microsoft.com/office/spreadsheetml/2017/richdata2" ref="A3:XFA37">
    <sortCondition ref="E3:E37"/>
  </sortState>
  <conditionalFormatting sqref="L1:L1048576 N1:N1048576">
    <cfRule type="timePeriod" dxfId="29" priority="11" timePeriod="thisMonth">
      <formula>AND(MONTH(L1)=MONTH(TODAY()),YEAR(L1)=YEAR(TODAY()))</formula>
    </cfRule>
  </conditionalFormatting>
  <conditionalFormatting sqref="U3:U1048576">
    <cfRule type="cellIs" dxfId="28" priority="1" operator="greaterThan">
      <formula>0.05</formula>
    </cfRule>
    <cfRule type="cellIs" dxfId="27" priority="2" operator="lessThan">
      <formula>-0.05</formula>
    </cfRule>
  </conditionalFormatting>
  <conditionalFormatting sqref="V3:V80 V88:V95 V100:V1048576">
    <cfRule type="expression" dxfId="26" priority="5">
      <formula>AND(ISNUMBER(V3),V3&lt;-0.01)</formula>
    </cfRule>
    <cfRule type="expression" dxfId="25" priority="6">
      <formula>AND(ISNUMBER(V3),V3&gt;0.01)</formula>
    </cfRule>
  </conditionalFormatting>
  <conditionalFormatting sqref="W3:W80 W88:W95 W100:W1048576">
    <cfRule type="expression" dxfId="24" priority="3">
      <formula>AND(ISNUMBER(W3),W3&lt;-0.05)</formula>
    </cfRule>
    <cfRule type="expression" dxfId="23" priority="4">
      <formula>AND(ISNUMBER(W3),W3&gt;0.05)</formula>
    </cfRule>
  </conditionalFormatting>
  <pageMargins left="0.7" right="0.7" top="0.75" bottom="0.75" header="0.3" footer="0.3"/>
  <ignoredErrors>
    <ignoredError sqref="A2:C2 E2:AU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35713-B114-4455-AF7D-DE884FC0F93C}">
  <sheetPr filterMode="1"/>
  <dimension ref="A1:BG236"/>
  <sheetViews>
    <sheetView showGridLines="0" zoomScaleNormal="100" workbookViewId="0">
      <pane xSplit="7" ySplit="2" topLeftCell="H104" activePane="bottomRight" state="frozen"/>
      <selection activeCell="T87" sqref="T87:T93"/>
      <selection pane="topRight" activeCell="T87" sqref="T87:T93"/>
      <selection pane="bottomLeft" activeCell="T87" sqref="T87:T93"/>
      <selection pane="bottomRight" activeCell="E247" sqref="E247"/>
    </sheetView>
  </sheetViews>
  <sheetFormatPr defaultRowHeight="15" outlineLevelCol="1" x14ac:dyDescent="0.25"/>
  <cols>
    <col min="2" max="3" width="17.42578125" customWidth="1"/>
    <col min="4" max="4" width="19.28515625" customWidth="1"/>
    <col min="5" max="5" width="22.42578125" bestFit="1" customWidth="1"/>
    <col min="7" max="7" width="9.42578125" bestFit="1" customWidth="1"/>
    <col min="8" max="8" width="19.85546875" bestFit="1" customWidth="1"/>
    <col min="9" max="9" width="11.7109375" customWidth="1"/>
    <col min="24" max="39" width="9.140625" customWidth="1" outlineLevel="1"/>
    <col min="44" max="54" width="9.140625" customWidth="1" outlineLevel="1"/>
    <col min="55" max="55" width="14" customWidth="1" outlineLevel="1"/>
    <col min="56" max="57" width="9.140625" customWidth="1" outlineLevel="1"/>
    <col min="58" max="58" width="10.140625" customWidth="1" outlineLevel="1"/>
    <col min="59" max="59" width="9.140625" customWidth="1" outlineLevel="1"/>
  </cols>
  <sheetData>
    <row r="1" spans="1:59" ht="27" customHeight="1" x14ac:dyDescent="0.25">
      <c r="U1" s="53" t="s">
        <v>147</v>
      </c>
      <c r="V1" s="55" t="s">
        <v>144</v>
      </c>
      <c r="W1" s="53" t="s">
        <v>148</v>
      </c>
    </row>
    <row r="2" spans="1:59" s="3" customFormat="1" ht="30.75" customHeight="1" x14ac:dyDescent="0.25">
      <c r="A2" s="1" t="s">
        <v>0</v>
      </c>
      <c r="B2" s="1" t="s">
        <v>1</v>
      </c>
      <c r="C2" s="1" t="s">
        <v>124</v>
      </c>
      <c r="D2" s="1" t="s">
        <v>154</v>
      </c>
      <c r="E2" s="1" t="s">
        <v>2</v>
      </c>
      <c r="F2" s="1" t="s">
        <v>3</v>
      </c>
      <c r="G2" s="1" t="s">
        <v>45</v>
      </c>
      <c r="H2" s="1" t="s">
        <v>46</v>
      </c>
      <c r="I2" s="2" t="s">
        <v>47</v>
      </c>
      <c r="J2" s="2" t="s">
        <v>48</v>
      </c>
      <c r="K2" s="1" t="s">
        <v>49</v>
      </c>
      <c r="L2" s="1" t="s">
        <v>50</v>
      </c>
      <c r="M2" s="1" t="s">
        <v>51</v>
      </c>
      <c r="N2" s="1" t="s">
        <v>52</v>
      </c>
      <c r="O2" s="1" t="s">
        <v>53</v>
      </c>
      <c r="P2" s="1" t="s">
        <v>13</v>
      </c>
      <c r="Q2" s="1" t="s">
        <v>54</v>
      </c>
      <c r="R2" s="1" t="s">
        <v>15</v>
      </c>
      <c r="S2" s="1" t="s">
        <v>55</v>
      </c>
      <c r="T2" s="1" t="s">
        <v>17</v>
      </c>
      <c r="U2" s="2" t="s">
        <v>56</v>
      </c>
      <c r="V2" s="2" t="s">
        <v>128</v>
      </c>
      <c r="W2" s="2" t="s">
        <v>129</v>
      </c>
      <c r="X2" s="1" t="s">
        <v>19</v>
      </c>
      <c r="Y2" s="1" t="s">
        <v>57</v>
      </c>
      <c r="Z2" s="1" t="s">
        <v>23</v>
      </c>
      <c r="AA2" s="1" t="s">
        <v>24</v>
      </c>
      <c r="AB2" s="1" t="s">
        <v>25</v>
      </c>
      <c r="AC2" s="1" t="s">
        <v>27</v>
      </c>
      <c r="AD2" s="1" t="s">
        <v>28</v>
      </c>
      <c r="AE2" s="1" t="s">
        <v>29</v>
      </c>
      <c r="AF2" s="1" t="s">
        <v>58</v>
      </c>
      <c r="AG2" s="1" t="s">
        <v>59</v>
      </c>
      <c r="AH2" s="1" t="s">
        <v>60</v>
      </c>
      <c r="AI2" s="1" t="s">
        <v>61</v>
      </c>
      <c r="AJ2" s="1" t="s">
        <v>62</v>
      </c>
      <c r="AK2" s="1" t="s">
        <v>63</v>
      </c>
      <c r="AL2" s="1" t="s">
        <v>64</v>
      </c>
      <c r="AM2" s="1" t="s">
        <v>65</v>
      </c>
      <c r="AN2" s="1" t="s">
        <v>66</v>
      </c>
      <c r="AO2" s="2" t="s">
        <v>67</v>
      </c>
      <c r="AP2" s="1" t="s">
        <v>68</v>
      </c>
      <c r="AQ2" s="1" t="s">
        <v>69</v>
      </c>
      <c r="AR2" s="1" t="s">
        <v>70</v>
      </c>
      <c r="AS2" s="1" t="s">
        <v>71</v>
      </c>
      <c r="AT2" s="1" t="s">
        <v>72</v>
      </c>
      <c r="AU2" s="1" t="s">
        <v>73</v>
      </c>
      <c r="AV2" s="1" t="s">
        <v>74</v>
      </c>
      <c r="AW2" s="1" t="s">
        <v>75</v>
      </c>
      <c r="AX2" s="1" t="s">
        <v>76</v>
      </c>
      <c r="BC2" s="1" t="s">
        <v>4</v>
      </c>
      <c r="BD2" s="1" t="s">
        <v>39</v>
      </c>
      <c r="BE2" s="1" t="s">
        <v>40</v>
      </c>
      <c r="BF2" s="1" t="s">
        <v>41</v>
      </c>
      <c r="BG2" s="1" t="s">
        <v>42</v>
      </c>
    </row>
    <row r="3" spans="1:59" s="3" customFormat="1" ht="14.45" hidden="1" customHeight="1" x14ac:dyDescent="0.25">
      <c r="A3" s="47" t="s">
        <v>125</v>
      </c>
      <c r="B3" s="47" t="s">
        <v>156</v>
      </c>
      <c r="C3" s="47">
        <v>4371510</v>
      </c>
      <c r="D3" s="47" t="s">
        <v>194</v>
      </c>
      <c r="E3" s="21" t="str">
        <f>_xll.BDP(AX3,"SECURITY NAME")</f>
        <v>JD Logistics Inc</v>
      </c>
      <c r="F3" s="21" t="str">
        <f>_xll.BDP(AX3,"CRNCY")</f>
        <v>HKD</v>
      </c>
      <c r="G3" s="22" t="s">
        <v>927</v>
      </c>
      <c r="H3" s="21" t="str" cm="1">
        <f t="array" ref="H3">IF(OR(_xll.BDP($AX3,"DX202")= "#N/A N/A", _xll.BDP($AX3,"DX202")="#N/A FIELD NOT APPLICABLE"), " ", _xll.BDP($AX3,"DX202"))</f>
        <v>Industrials</v>
      </c>
      <c r="I3" s="23">
        <f>_xll.BDP(AX3,"CRNCY_ADJ_MKT_CAP", "EQY_FUND_CRNCY=USD")/1000</f>
        <v>10.242172703228992</v>
      </c>
      <c r="J3" s="24">
        <f>IFERROR(_xll.BDP(AX3, "DV013")/100,0)</f>
        <v>0</v>
      </c>
      <c r="K3" s="25" cm="1">
        <f t="array" ref="K3">IF(OR(_xll.BDP($AX3,"RR900")= "#N/A N/A", _xll.BDP($AX3,"RR900")="#N/A FIELD NOT APPLICABLE"), " ", _xll.BDP($AX3,"RR900"))</f>
        <v>11.312060249492102</v>
      </c>
      <c r="L3" s="25" cm="1">
        <f t="array" ref="L3">IF(OR(_xll.BDP($AX3,"EE010")= "#N/A N/A", _xll.BDP($AX3,"EE010")="#N/A FIELD NOT APPLICABLE"), " ", _xll.BDP($AX3,"EE010"))</f>
        <v>8.4049265458772684</v>
      </c>
      <c r="M3" s="25" cm="1">
        <f t="array" ref="M3">IF(OR(_xll.BDP($AX3,"RR903")= "#N/A N/A", _xll.BDP($AX3,"RR903")="#N/A FIELD NOT APPLICABLE"), " ", _xll.BDP($AX3,"RR903"))</f>
        <v>1.3432462560390295</v>
      </c>
      <c r="N3" s="25" cm="1">
        <f t="array" ref="N3">IF(OR(_xll.BDP($AX3,"RR957")= "#N/A N/A", _xll.BDP($AX3,"RR957")="#N/A FIELD NOT APPLICABLE"), " ", _xll.BDP($AX3,"RR957"))</f>
        <v>3.309730614589375</v>
      </c>
      <c r="O3" s="26">
        <v>52500</v>
      </c>
      <c r="P3" s="27">
        <v>14.89</v>
      </c>
      <c r="Q3" s="21" cm="1">
        <f t="array" ref="Q3">IF(OR(_xll.BDP($AX3,"PX_last")="#N/A N/A",_xll.BDP($AX3,"PX_Last")="#N/A FIELD NOT APPLICABLE")," ",IF(F3="GBP",(_xll.BDP($AX3,"PX_LAST")/100),(_xll.BDP($AX3,"PX_LAST"))))</f>
        <v>11.96</v>
      </c>
      <c r="R3" s="28">
        <f>IF(F3="USD",AA3,(((_xll.BDP(F3&amp;"USD CURNCY","PX_LAST")))*AA3))</f>
        <v>100803.43875</v>
      </c>
      <c r="S3" s="28">
        <f>IF(F3="USD",AB3,(((_xll.BDP(F3&amp;"USD CURNCY","PX_LAST")))*AB3))</f>
        <v>80967.705000000002</v>
      </c>
      <c r="T3" s="11">
        <f t="shared" ref="T3:T66" si="0">S3-R3</f>
        <v>-19835.733749999999</v>
      </c>
      <c r="U3" s="12">
        <f t="shared" ref="U3:U34" si="1">T3/R3</f>
        <v>-0.19677635997313633</v>
      </c>
      <c r="V3" s="12" cm="1">
        <f t="array" ref="V3">IFERROR(_xll.BDP($G3&amp;" Equity","CHG_PCT_1D")/100,"")</f>
        <v>5.0420169999999993E-3</v>
      </c>
      <c r="W3" s="12" cm="1">
        <f t="array" ref="W3">IFERROR(_xll.BDP($G3&amp;" Equity","CHG_PCT_5D")/100,"")</f>
        <v>3.3557050000000001E-3</v>
      </c>
      <c r="X3" s="12" t="e">
        <f t="shared" ref="X3:X34" si="2">S3/$H$52</f>
        <v>#VALUE!</v>
      </c>
      <c r="Y3" s="23">
        <f t="shared" ref="Y3:Y66" si="3">IFERROR(S3*J3,0)</f>
        <v>0</v>
      </c>
      <c r="Z3" s="23">
        <f t="shared" ref="Z3:Z66" si="4">S3</f>
        <v>80967.705000000002</v>
      </c>
      <c r="AA3" s="28">
        <f t="shared" ref="AA3:AA66" si="5">P3*O3</f>
        <v>781725</v>
      </c>
      <c r="AB3" s="28">
        <f t="shared" ref="AB3:AB66" si="6">IFERROR(O3*Q3,0)</f>
        <v>627900</v>
      </c>
      <c r="AC3" s="4" t="e" cm="1">
        <f t="array" ref="AC3">VLOOKUP(IF(NOT(_xll.BDP(AX3,$BW$6)="#N/A N/A"),(_xll.BDP(AX3,$BW$6)),"-"), '[1]Country Codes'!$A$2:$B$253,2,0)</f>
        <v>#N/A</v>
      </c>
      <c r="AD3" s="29" t="str" cm="1">
        <f t="array" ref="AD3">IF(OR(_xll.BDP($AX3,"EX028")= "#N/A N/A", _xll.BDP($AX3,"EX028")="#N/A FIELD NOT APPLICABLE"), " ", _xll.BDP($AX3,"EX028"))</f>
        <v>Equity</v>
      </c>
      <c r="AE3" s="30" t="str">
        <f t="shared" ref="AE3:AE66" si="7">IF(("AS97"="Equity"), " ", "Single Line Equity")</f>
        <v>Single Line Equity</v>
      </c>
      <c r="AF3" s="25" cm="1">
        <f t="array" ref="AF3">IF(OR(_xll.BDP($AX3,"RR908")= "#N/A N/A", _xll.BDP($AX3,"RR908")="#N/A FIELD NOT APPLICABLE"), " ", _xll.BDP($AX3,"RR908"))</f>
        <v>3.3557514438313709</v>
      </c>
      <c r="AG3" s="25" cm="1">
        <f t="array" ref="AG3">IF(OR(_xll.BDP($AX3,"RR041")= "#N/A N/A", _xll.BDP($AX3,"RR041")="#N/A FIELD NOT APPLICABLE"), " ", _xll.BDP($AX3,"RR041"))</f>
        <v>19.657391890649549</v>
      </c>
      <c r="AH3" s="21">
        <f>_xll.BDP(AX3,"TOT_BUY_REC")</f>
        <v>22</v>
      </c>
      <c r="AI3" s="21">
        <f>_xll.BDP(AX3,"TOT_HOLD_REC")</f>
        <v>1</v>
      </c>
      <c r="AJ3" s="21">
        <f>_xll.BDP(AX3,"TOT_SELL_REC")</f>
        <v>0</v>
      </c>
      <c r="AK3" s="25" cm="1">
        <f t="array" ref="AK3">IF(OR(_xll.BDP($AX3,"EE201")= "#N/A N/A", _xll.BDP($AX3,"EE201")="#N/A FIELD NOT APPLICABLE"), " ", _xll.BDP($AX3,"EE201"))</f>
        <v>4.8260869979858398</v>
      </c>
      <c r="AL3" s="23">
        <f>_xll.BDP(AX3,"BEST_TARGET_PRICE")</f>
        <v>17.873125076293945</v>
      </c>
      <c r="AM3" s="31">
        <f t="shared" ref="AM3:AM34" si="8">(AL3/Q3)-1</f>
        <v>0.49440845119514587</v>
      </c>
      <c r="AN3" s="31">
        <f>_xll.BDP(AX3,"PR061")/100</f>
        <v>-6.9984419999999992E-2</v>
      </c>
      <c r="AO3" s="31">
        <f>_xll.BDP(AX3,"PR064")/100</f>
        <v>-0.10344829999999999</v>
      </c>
      <c r="AP3" s="31">
        <f>_xll.BDP(AX3,"CHG_PCT_6M")/100</f>
        <v>-0.24779869999999998</v>
      </c>
      <c r="AQ3" s="24">
        <f>_xll.BDP(AX3,"PR079")/100</f>
        <v>-6.5625009999999998E-2</v>
      </c>
      <c r="AR3" s="32">
        <f>_xll.BDP(AX3,"hs001")</f>
        <v>16.84</v>
      </c>
      <c r="AS3" s="32">
        <f>_xll.BDP(AX3,"hs002")</f>
        <v>7.68</v>
      </c>
      <c r="AT3" s="21" t="str" cm="1">
        <f t="array" ref="AT3">IF(OR(_xll.BDP($AX3,"DX202")= "#N/A N/A", _xll.BDP($AX3,"DX202")="#N/A FIELD NOT APPLICABLE"), " ", _xll.BDP($AX3,"DX202"))</f>
        <v>Industrials</v>
      </c>
      <c r="AU3" s="21" t="str" cm="1">
        <f t="array" ref="AU3">IF(OR(_xll.BDP($AX3,"DY997")= "#N/A N/A", _xll.BDP($AX3,"DY997")="#N/A FIELD NOT APPLICABLE"), " ", _xll.BDP($AX3,"DY997"))</f>
        <v>Y</v>
      </c>
      <c r="AV3" s="21" t="str" cm="1">
        <f t="array" ref="AV3">IF(OR(_xll.BDP($AX3,"DY784")= "#N/A N/A", _xll.BDP($AX3,"DY784")="#N/A FIELD NOT APPLICABLE"), " ", _xll.BDP($AX3,"DY784"))</f>
        <v xml:space="preserve"> </v>
      </c>
      <c r="AW3" s="21" t="str">
        <f t="shared" ref="AW3:AW66" si="9">IF(OR(AU3="Y",AV3="Y"),"Y","N")</f>
        <v>Y</v>
      </c>
      <c r="AX3" s="21" t="str">
        <f t="shared" ref="AX3:AX66" si="10">CONCATENATE(G3," ",$AX$2)</f>
        <v>2618 HK Equity</v>
      </c>
      <c r="BC3" s="14" t="str" cm="1">
        <f t="array" ref="BC3">_xll.BDP(AX3,"ID005")</f>
        <v>KYG5074S1012</v>
      </c>
      <c r="BD3" s="16">
        <v>0.80289999999999995</v>
      </c>
      <c r="BE3" s="17">
        <v>5</v>
      </c>
      <c r="BF3" s="18"/>
      <c r="BG3" s="19">
        <v>1</v>
      </c>
    </row>
    <row r="4" spans="1:59" s="3" customFormat="1" ht="14.45" hidden="1" customHeight="1" x14ac:dyDescent="0.25">
      <c r="A4" s="47" t="s">
        <v>125</v>
      </c>
      <c r="B4" s="47" t="s">
        <v>156</v>
      </c>
      <c r="C4" s="47">
        <v>4371510</v>
      </c>
      <c r="D4" s="47" t="s">
        <v>194</v>
      </c>
      <c r="E4" s="21" t="str">
        <f>_xll.BDP(AX4,"SECURITY NAME")</f>
        <v>Adobe Inc</v>
      </c>
      <c r="F4" s="21" t="str">
        <f>_xll.BDP(AX4,"CRNCY")</f>
        <v>USD</v>
      </c>
      <c r="G4" s="22" t="s">
        <v>334</v>
      </c>
      <c r="H4" s="21" t="str" cm="1">
        <f t="array" ref="H4">IF(OR(_xll.BDP($AX4,"DX202")= "#N/A N/A", _xll.BDP($AX4,"DX202")="#N/A FIELD NOT APPLICABLE"), " ", _xll.BDP($AX4,"DX202"))</f>
        <v>Information Technology</v>
      </c>
      <c r="I4" s="23">
        <f>_xll.BDP(AX4,"CRNCY_ADJ_MKT_CAP", "EQY_FUND_CRNCY=USD")/1000</f>
        <v>158.11167600000005</v>
      </c>
      <c r="J4" s="24">
        <f>IFERROR(_xll.BDP(AX4, "DV013")/100,0)</f>
        <v>0</v>
      </c>
      <c r="K4" s="25" cm="1">
        <f t="array" ref="K4">IF(OR(_xll.BDP($AX4,"RR900")= "#N/A N/A", _xll.BDP($AX4,"RR900")="#N/A FIELD NOT APPLICABLE"), " ", _xll.BDP($AX4,"RR900"))</f>
        <v>24.46408636791142</v>
      </c>
      <c r="L4" s="25" cm="1">
        <f t="array" ref="L4">IF(OR(_xll.BDP($AX4,"EE010")= "#N/A N/A", _xll.BDP($AX4,"EE010")="#N/A FIELD NOT APPLICABLE"), " ", _xll.BDP($AX4,"EE010"))</f>
        <v>16.221250546567557</v>
      </c>
      <c r="M4" s="25" cm="1">
        <f t="array" ref="M4">IF(OR(_xll.BDP($AX4,"RR903")= "#N/A N/A", _xll.BDP($AX4,"RR903")="#N/A FIELD NOT APPLICABLE"), " ", _xll.BDP($AX4,"RR903"))</f>
        <v>12.323505519591656</v>
      </c>
      <c r="N4" s="25" cm="1">
        <f t="array" ref="N4">IF(OR(_xll.BDP($AX4,"RR957")= "#N/A N/A", _xll.BDP($AX4,"RR957")="#N/A FIELD NOT APPLICABLE"), " ", _xll.BDP($AX4,"RR957"))</f>
        <v>17.58439677924402</v>
      </c>
      <c r="O4" s="26">
        <v>450</v>
      </c>
      <c r="P4" s="27">
        <v>450.51</v>
      </c>
      <c r="Q4" s="21" cm="1">
        <f t="array" ref="Q4">IF(OR(_xll.BDP($AX4,"PX_last")="#N/A N/A",_xll.BDP($AX4,"PX_Last")="#N/A FIELD NOT APPLICABLE")," ",IF(F4="GBP",(_xll.BDP($AX4,"PX_LAST")/100),(_xll.BDP($AX4,"PX_LAST"))))</f>
        <v>370.98</v>
      </c>
      <c r="R4" s="28">
        <f>IF(F4="USD",AA4,(((_xll.BDP(F4&amp;"USD CURNCY","PX_LAST")))*AA4))</f>
        <v>202729.5</v>
      </c>
      <c r="S4" s="28">
        <f>IF(F4="USD",AB4,(((_xll.BDP(F4&amp;"USD CURNCY","PX_LAST")))*AB4))</f>
        <v>166941</v>
      </c>
      <c r="T4" s="11">
        <f t="shared" si="0"/>
        <v>-35788.5</v>
      </c>
      <c r="U4" s="12">
        <f t="shared" si="1"/>
        <v>-0.17653326230272359</v>
      </c>
      <c r="V4" s="12" cm="1">
        <f t="array" ref="V4">IFERROR(_xll.BDP($G4&amp;" Equity","CHG_PCT_1D")/100,"")</f>
        <v>2.447514E-3</v>
      </c>
      <c r="W4" s="12" cm="1">
        <f t="array" ref="W4">IFERROR(_xll.BDP($G4&amp;" Equity","CHG_PCT_5D")/100,"")</f>
        <v>7.4005009999999996E-2</v>
      </c>
      <c r="X4" s="12" t="e">
        <f t="shared" si="2"/>
        <v>#VALUE!</v>
      </c>
      <c r="Y4" s="23">
        <f t="shared" si="3"/>
        <v>0</v>
      </c>
      <c r="Z4" s="23">
        <f t="shared" si="4"/>
        <v>166941</v>
      </c>
      <c r="AA4" s="28">
        <f t="shared" si="5"/>
        <v>202729.5</v>
      </c>
      <c r="AB4" s="28">
        <f t="shared" si="6"/>
        <v>166941</v>
      </c>
      <c r="AC4" s="4" t="e" cm="1">
        <f t="array" ref="AC4">VLOOKUP(IF(NOT(_xll.BDP(AX4,$BW$6)="#N/A N/A"),(_xll.BDP(AX4,$BW$6)),"-"), '[1]Country Codes'!$A$2:$B$253,2,0)</f>
        <v>#N/A</v>
      </c>
      <c r="AD4" s="29" t="str" cm="1">
        <f t="array" ref="AD4">IF(OR(_xll.BDP($AX4,"EX028")= "#N/A N/A", _xll.BDP($AX4,"EX028")="#N/A FIELD NOT APPLICABLE"), " ", _xll.BDP($AX4,"EX028"))</f>
        <v>Equity</v>
      </c>
      <c r="AE4" s="30" t="str">
        <f t="shared" si="7"/>
        <v>Single Line Equity</v>
      </c>
      <c r="AF4" s="25" cm="1">
        <f t="array" ref="AF4">IF(OR(_xll.BDP($AX4,"RR908")= "#N/A N/A", _xll.BDP($AX4,"RR908")="#N/A FIELD NOT APPLICABLE"), " ", _xll.BDP($AX4,"RR908"))</f>
        <v>17.516797799771368</v>
      </c>
      <c r="AG4" s="25" cm="1">
        <f t="array" ref="AG4">IF(OR(_xll.BDP($AX4,"RR041")= "#N/A N/A", _xll.BDP($AX4,"RR041")="#N/A FIELD NOT APPLICABLE"), " ", _xll.BDP($AX4,"RR041"))</f>
        <v>20.033079722130335</v>
      </c>
      <c r="AH4" s="21">
        <f>_xll.BDP(AX4,"TOT_BUY_REC")</f>
        <v>34</v>
      </c>
      <c r="AI4" s="21">
        <f>_xll.BDP(AX4,"TOT_HOLD_REC")</f>
        <v>14</v>
      </c>
      <c r="AJ4" s="21">
        <f>_xll.BDP(AX4,"TOT_SELL_REC")</f>
        <v>1</v>
      </c>
      <c r="AK4" s="25" cm="1">
        <f t="array" ref="AK4">IF(OR(_xll.BDP($AX4,"EE201")= "#N/A N/A", _xll.BDP($AX4,"EE201")="#N/A FIELD NOT APPLICABLE"), " ", _xll.BDP($AX4,"EE201"))</f>
        <v>4.3673467636108398</v>
      </c>
      <c r="AL4" s="23">
        <f>_xll.BDP(AX4,"BEST_TARGET_PRICE")</f>
        <v>504.35513305664063</v>
      </c>
      <c r="AM4" s="31">
        <f t="shared" si="8"/>
        <v>0.35952108754283407</v>
      </c>
      <c r="AN4" s="31">
        <f>_xll.BDP(AX4,"PR061")/100</f>
        <v>-3.2722340000000003E-2</v>
      </c>
      <c r="AO4" s="31">
        <f>_xll.BDP(AX4,"PR064")/100</f>
        <v>-0.15194879999999999</v>
      </c>
      <c r="AP4" s="31">
        <f>_xll.BDP(AX4,"CHG_PCT_6M")/100</f>
        <v>-0.2240211</v>
      </c>
      <c r="AQ4" s="24">
        <f>_xll.BDP(AX4,"PR079")/100</f>
        <v>-0.16573709999999997</v>
      </c>
      <c r="AR4" s="32">
        <f>_xll.BDP(AX4,"hs001")</f>
        <v>587.75</v>
      </c>
      <c r="AS4" s="32">
        <f>_xll.BDP(AX4,"hs002")</f>
        <v>332.01</v>
      </c>
      <c r="AT4" s="21" t="str" cm="1">
        <f t="array" ref="AT4">IF(OR(_xll.BDP($AX4,"DX202")= "#N/A N/A", _xll.BDP($AX4,"DX202")="#N/A FIELD NOT APPLICABLE"), " ", _xll.BDP($AX4,"DX202"))</f>
        <v>Information Technology</v>
      </c>
      <c r="AU4" s="21" t="str" cm="1">
        <f t="array" ref="AU4">IF(OR(_xll.BDP($AX4,"DY997")= "#N/A N/A", _xll.BDP($AX4,"DY997")="#N/A FIELD NOT APPLICABLE"), " ", _xll.BDP($AX4,"DY997"))</f>
        <v>Y</v>
      </c>
      <c r="AV4" s="21" t="str" cm="1">
        <f t="array" ref="AV4">IF(OR(_xll.BDP($AX4,"DY784")= "#N/A N/A", _xll.BDP($AX4,"DY784")="#N/A FIELD NOT APPLICABLE"), " ", _xll.BDP($AX4,"DY784"))</f>
        <v>Y</v>
      </c>
      <c r="AW4" s="21" t="str">
        <f t="shared" si="9"/>
        <v>Y</v>
      </c>
      <c r="AX4" s="21" t="str">
        <f t="shared" si="10"/>
        <v>ADBE US Equity</v>
      </c>
      <c r="BC4" s="14" t="str" cm="1">
        <f t="array" ref="BC4">_xll.BDP(AX4,"ID005")</f>
        <v>US00724F1012</v>
      </c>
      <c r="BD4" s="16">
        <v>0.80289999999999995</v>
      </c>
      <c r="BE4" s="17">
        <v>5</v>
      </c>
      <c r="BF4" s="18"/>
      <c r="BG4" s="19">
        <v>1</v>
      </c>
    </row>
    <row r="5" spans="1:59" s="3" customFormat="1" ht="14.45" hidden="1" customHeight="1" x14ac:dyDescent="0.25">
      <c r="A5" s="47" t="s">
        <v>125</v>
      </c>
      <c r="B5" s="47" t="s">
        <v>156</v>
      </c>
      <c r="C5" s="47">
        <v>4371510</v>
      </c>
      <c r="D5" s="47" t="s">
        <v>194</v>
      </c>
      <c r="E5" s="21" t="str">
        <f>_xll.BDP(AX5,"SECURITY NAME")</f>
        <v>Bayer AG</v>
      </c>
      <c r="F5" s="21" t="str">
        <f>_xll.BDP(AX5,"CRNCY")</f>
        <v>EUR</v>
      </c>
      <c r="G5" s="22" t="s">
        <v>199</v>
      </c>
      <c r="H5" s="21" t="str" cm="1">
        <f t="array" ref="H5">IF(OR(_xll.BDP($AX5,"DX202")= "#N/A N/A", _xll.BDP($AX5,"DX202")="#N/A FIELD NOT APPLICABLE"), " ", _xll.BDP($AX5,"DX202"))</f>
        <v>Health Care</v>
      </c>
      <c r="I5" s="23">
        <f>_xll.BDP(AX5,"CRNCY_ADJ_MKT_CAP", "EQY_FUND_CRNCY=USD")/1000</f>
        <v>25.893039162237024</v>
      </c>
      <c r="J5" s="24">
        <f>IFERROR(_xll.BDP(AX5, "DV013")/100,0)</f>
        <v>4.7516198446632208E-3</v>
      </c>
      <c r="K5" s="25" t="str" cm="1">
        <f t="array" ref="K5">IF(OR(_xll.BDP($AX5,"RR900")= "#N/A N/A", _xll.BDP($AX5,"RR900")="#N/A FIELD NOT APPLICABLE"), " ", _xll.BDP($AX5,"RR900"))</f>
        <v xml:space="preserve"> </v>
      </c>
      <c r="L5" s="25" cm="1">
        <f t="array" ref="L5">IF(OR(_xll.BDP($AX5,"EE010")= "#N/A N/A", _xll.BDP($AX5,"EE010")="#N/A FIELD NOT APPLICABLE"), " ", _xll.BDP($AX5,"EE010"))</f>
        <v>4.8128898128898117</v>
      </c>
      <c r="M5" s="25" cm="1">
        <f t="array" ref="M5">IF(OR(_xll.BDP($AX5,"RR903")= "#N/A N/A", _xll.BDP($AX5,"RR903")="#N/A FIELD NOT APPLICABLE"), " ", _xll.BDP($AX5,"RR903"))</f>
        <v>0.71277162854252707</v>
      </c>
      <c r="N5" s="25" cm="1">
        <f t="array" ref="N5">IF(OR(_xll.BDP($AX5,"RR957")= "#N/A N/A", _xll.BDP($AX5,"RR957")="#N/A FIELD NOT APPLICABLE"), " ", _xll.BDP($AX5,"RR957"))</f>
        <v>6.8093338440588589</v>
      </c>
      <c r="O5" s="26">
        <v>3600</v>
      </c>
      <c r="P5" s="27">
        <v>80.92</v>
      </c>
      <c r="Q5" s="21" cm="1">
        <f t="array" ref="Q5">IF(OR(_xll.BDP($AX5,"PX_last")="#N/A N/A",_xll.BDP($AX5,"PX_Last")="#N/A FIELD NOT APPLICABLE")," ",IF(F5="GBP",(_xll.BDP($AX5,"PX_LAST")/100),(_xll.BDP($AX5,"PX_LAST"))))</f>
        <v>23.15</v>
      </c>
      <c r="R5" s="28">
        <f>IF(F5="USD",AA5,(((_xll.BDP(F5&amp;"USD CURNCY","PX_LAST")))*AA5))</f>
        <v>331746.10560000001</v>
      </c>
      <c r="S5" s="28">
        <f>IF(F5="USD",AB5,(((_xll.BDP(F5&amp;"USD CURNCY","PX_LAST")))*AB5))</f>
        <v>94907.592000000004</v>
      </c>
      <c r="T5" s="11">
        <f t="shared" si="0"/>
        <v>-236838.51360000001</v>
      </c>
      <c r="U5" s="12">
        <f t="shared" si="1"/>
        <v>-0.71391497775580826</v>
      </c>
      <c r="V5" s="12" cm="1">
        <f t="array" ref="V5">IFERROR(_xll.BDP($G5&amp;" Equity","CHG_PCT_1D")/100,"")</f>
        <v>7.3977369999999997E-3</v>
      </c>
      <c r="W5" s="12" cm="1">
        <f t="array" ref="W5">IFERROR(_xll.BDP($G5&amp;" Equity","CHG_PCT_5D")/100,"")</f>
        <v>7.7495930000000005E-2</v>
      </c>
      <c r="X5" s="12" t="e">
        <f t="shared" si="2"/>
        <v>#VALUE!</v>
      </c>
      <c r="Y5" s="23">
        <f t="shared" si="3"/>
        <v>450.96479755640036</v>
      </c>
      <c r="Z5" s="23">
        <f t="shared" si="4"/>
        <v>94907.592000000004</v>
      </c>
      <c r="AA5" s="28">
        <f t="shared" si="5"/>
        <v>291312</v>
      </c>
      <c r="AB5" s="28">
        <f t="shared" si="6"/>
        <v>83340</v>
      </c>
      <c r="AC5" s="4" t="e" cm="1">
        <f t="array" ref="AC5">VLOOKUP(IF(NOT(_xll.BDP(AX5,$BW$6)="#N/A N/A"),(_xll.BDP(AX5,$BW$6)),"-"), '[1]Country Codes'!$A$2:$B$253,2,0)</f>
        <v>#N/A</v>
      </c>
      <c r="AD5" s="29" t="str" cm="1">
        <f t="array" ref="AD5">IF(OR(_xll.BDP($AX5,"EX028")= "#N/A N/A", _xll.BDP($AX5,"EX028")="#N/A FIELD NOT APPLICABLE"), " ", _xll.BDP($AX5,"EX028"))</f>
        <v>Equity</v>
      </c>
      <c r="AE5" s="30" t="str">
        <f t="shared" si="7"/>
        <v>Single Line Equity</v>
      </c>
      <c r="AF5" s="25" cm="1">
        <f t="array" ref="AF5">IF(OR(_xll.BDP($AX5,"RR908")= "#N/A N/A", _xll.BDP($AX5,"RR908")="#N/A FIELD NOT APPLICABLE"), " ", _xll.BDP($AX5,"RR908"))</f>
        <v>3.864574787635771</v>
      </c>
      <c r="AG5" s="25" cm="1">
        <f t="array" ref="AG5">IF(OR(_xll.BDP($AX5,"RR041")= "#N/A N/A", _xll.BDP($AX5,"RR041")="#N/A FIELD NOT APPLICABLE"), " ", _xll.BDP($AX5,"RR041"))</f>
        <v>36.755976544880468</v>
      </c>
      <c r="AH5" s="21">
        <f>_xll.BDP(AX5,"TOT_BUY_REC")</f>
        <v>7</v>
      </c>
      <c r="AI5" s="21">
        <f>_xll.BDP(AX5,"TOT_HOLD_REC")</f>
        <v>18</v>
      </c>
      <c r="AJ5" s="21">
        <f>_xll.BDP(AX5,"TOT_SELL_REC")</f>
        <v>0</v>
      </c>
      <c r="AK5" s="25" cm="1">
        <f t="array" ref="AK5">IF(OR(_xll.BDP($AX5,"EE201")= "#N/A N/A", _xll.BDP($AX5,"EE201")="#N/A FIELD NOT APPLICABLE"), " ", _xll.BDP($AX5,"EE201"))</f>
        <v>3.559999942779541</v>
      </c>
      <c r="AL5" s="23">
        <f>_xll.BDP(AX5,"BEST_TARGET_PRICE")</f>
        <v>27.143478393554688</v>
      </c>
      <c r="AM5" s="31">
        <f t="shared" si="8"/>
        <v>0.17250446624426297</v>
      </c>
      <c r="AN5" s="31">
        <f>_xll.BDP(AX5,"PR061")/100</f>
        <v>2.569784E-2</v>
      </c>
      <c r="AO5" s="31">
        <f>_xll.BDP(AX5,"PR064")/100</f>
        <v>7.4744619999999998E-2</v>
      </c>
      <c r="AP5" s="31">
        <f>_xll.BDP(AX5,"CHG_PCT_6M")/100</f>
        <v>-9.3933440000000007E-2</v>
      </c>
      <c r="AQ5" s="24">
        <f>_xll.BDP(AX5,"PR079")/100</f>
        <v>0.19861249999999997</v>
      </c>
      <c r="AR5" s="32">
        <f>_xll.BDP(AX5,"hs001")</f>
        <v>31.03</v>
      </c>
      <c r="AS5" s="32">
        <f>_xll.BDP(AX5,"hs002")</f>
        <v>18.378</v>
      </c>
      <c r="AT5" s="21" t="str" cm="1">
        <f t="array" ref="AT5">IF(OR(_xll.BDP($AX5,"DX202")= "#N/A N/A", _xll.BDP($AX5,"DX202")="#N/A FIELD NOT APPLICABLE"), " ", _xll.BDP($AX5,"DX202"))</f>
        <v>Health Care</v>
      </c>
      <c r="AU5" s="21" t="str" cm="1">
        <f t="array" ref="AU5">IF(OR(_xll.BDP($AX5,"DY997")= "#N/A N/A", _xll.BDP($AX5,"DY997")="#N/A FIELD NOT APPLICABLE"), " ", _xll.BDP($AX5,"DY997"))</f>
        <v>N</v>
      </c>
      <c r="AV5" s="21" t="str" cm="1">
        <f t="array" ref="AV5">IF(OR(_xll.BDP($AX5,"DY784")= "#N/A N/A", _xll.BDP($AX5,"DY784")="#N/A FIELD NOT APPLICABLE"), " ", _xll.BDP($AX5,"DY784"))</f>
        <v>N</v>
      </c>
      <c r="AW5" s="21" t="str">
        <f t="shared" si="9"/>
        <v>N</v>
      </c>
      <c r="AX5" s="21" t="str">
        <f t="shared" si="10"/>
        <v>BAYN GY Equity</v>
      </c>
      <c r="BC5" s="14" t="str" cm="1">
        <f t="array" ref="BC5">_xll.BDP(AX5,"ID005")</f>
        <v>DE000BAY0017</v>
      </c>
      <c r="BD5" s="16">
        <v>0</v>
      </c>
      <c r="BE5" s="17">
        <v>5</v>
      </c>
      <c r="BF5" s="18"/>
      <c r="BG5" s="19">
        <v>1</v>
      </c>
    </row>
    <row r="6" spans="1:59" s="3" customFormat="1" ht="14.45" hidden="1" customHeight="1" x14ac:dyDescent="0.25">
      <c r="A6" s="47" t="s">
        <v>125</v>
      </c>
      <c r="B6" s="47" t="s">
        <v>156</v>
      </c>
      <c r="C6" s="47">
        <v>4371510</v>
      </c>
      <c r="D6" s="47" t="s">
        <v>194</v>
      </c>
      <c r="E6" s="21" t="str">
        <f>_xll.BDP(AX6,"SECURITY NAME")</f>
        <v>Baidu Inc</v>
      </c>
      <c r="F6" s="21" t="str">
        <f>_xll.BDP(AX6,"CRNCY")</f>
        <v>USD</v>
      </c>
      <c r="G6" s="22" t="s">
        <v>208</v>
      </c>
      <c r="H6" s="21" t="str" cm="1">
        <f t="array" ref="H6">IF(OR(_xll.BDP($AX6,"DX202")= "#N/A N/A", _xll.BDP($AX6,"DX202")="#N/A FIELD NOT APPLICABLE"), " ", _xll.BDP($AX6,"DX202"))</f>
        <v>Communication Services</v>
      </c>
      <c r="I6" s="23">
        <f>_xll.BDP(AX6,"CRNCY_ADJ_MKT_CAP", "EQY_FUND_CRNCY=USD")/1000</f>
        <v>31.683493273529994</v>
      </c>
      <c r="J6" s="24">
        <f>IFERROR(_xll.BDP(AX6, "DV013")/100,0)</f>
        <v>0</v>
      </c>
      <c r="K6" s="25" cm="1">
        <f t="array" ref="K6">IF(OR(_xll.BDP($AX6,"RR900")= "#N/A N/A", _xll.BDP($AX6,"RR900")="#N/A FIELD NOT APPLICABLE"), " ", _xll.BDP($AX6,"RR900"))</f>
        <v>10.685102589425814</v>
      </c>
      <c r="L6" s="25" cm="1">
        <f t="array" ref="L6">IF(OR(_xll.BDP($AX6,"EE010")= "#N/A N/A", _xll.BDP($AX6,"EE010")="#N/A FIELD NOT APPLICABLE"), " ", _xll.BDP($AX6,"EE010"))</f>
        <v>8.6618526099948259</v>
      </c>
      <c r="M6" s="25" cm="1">
        <f t="array" ref="M6">IF(OR(_xll.BDP($AX6,"RR903")= "#N/A N/A", _xll.BDP($AX6,"RR903")="#N/A FIELD NOT APPLICABLE"), " ", _xll.BDP($AX6,"RR903"))</f>
        <v>0.86129059352339643</v>
      </c>
      <c r="N6" s="25" cm="1">
        <f t="array" ref="N6">IF(OR(_xll.BDP($AX6,"RR957")= "#N/A N/A", _xll.BDP($AX6,"RR957")="#N/A FIELD NOT APPLICABLE"), " ", _xll.BDP($AX6,"RR957"))</f>
        <v>1.9507984126233717</v>
      </c>
      <c r="O6" s="26">
        <v>3985</v>
      </c>
      <c r="P6" s="27">
        <v>165.87</v>
      </c>
      <c r="Q6" s="21" cm="1">
        <f t="array" ref="Q6">IF(OR(_xll.BDP($AX6,"PX_last")="#N/A N/A",_xll.BDP($AX6,"PX_Last")="#N/A FIELD NOT APPLICABLE")," ",IF(F6="GBP",(_xll.BDP($AX6,"PX_LAST")/100),(_xll.BDP($AX6,"PX_LAST"))))</f>
        <v>90.37</v>
      </c>
      <c r="R6" s="28">
        <f>IF(F6="USD",AA6,(((_xll.BDP(F6&amp;"USD CURNCY","PX_LAST")))*AA6))</f>
        <v>660991.95000000007</v>
      </c>
      <c r="S6" s="28">
        <f>IF(F6="USD",AB6,(((_xll.BDP(F6&amp;"USD CURNCY","PX_LAST")))*AB6))</f>
        <v>360124.45</v>
      </c>
      <c r="T6" s="11">
        <f t="shared" si="0"/>
        <v>-300867.50000000006</v>
      </c>
      <c r="U6" s="12">
        <f t="shared" si="1"/>
        <v>-0.45517574003737871</v>
      </c>
      <c r="V6" s="12" cm="1">
        <f t="array" ref="V6">IFERROR(_xll.BDP($G6&amp;" Equity","CHG_PCT_1D")/100,"")</f>
        <v>-4.0775840000000004E-3</v>
      </c>
      <c r="W6" s="12" cm="1">
        <f t="array" ref="W6">IFERROR(_xll.BDP($G6&amp;" Equity","CHG_PCT_5D")/100,"")</f>
        <v>8.9057600000000015E-2</v>
      </c>
      <c r="X6" s="12" t="e">
        <f t="shared" si="2"/>
        <v>#VALUE!</v>
      </c>
      <c r="Y6" s="23">
        <f t="shared" si="3"/>
        <v>0</v>
      </c>
      <c r="Z6" s="23">
        <f t="shared" si="4"/>
        <v>360124.45</v>
      </c>
      <c r="AA6" s="28">
        <f t="shared" si="5"/>
        <v>660991.95000000007</v>
      </c>
      <c r="AB6" s="28">
        <f t="shared" si="6"/>
        <v>360124.45</v>
      </c>
      <c r="AC6" s="4" t="e" cm="1">
        <f t="array" ref="AC6">VLOOKUP(IF(NOT(_xll.BDP(AX6,$BW$6)="#N/A N/A"),(_xll.BDP(AX6,$BW$6)),"-"), '[1]Country Codes'!$A$2:$B$253,2,0)</f>
        <v>#N/A</v>
      </c>
      <c r="AD6" s="29" t="str" cm="1">
        <f t="array" ref="AD6">IF(OR(_xll.BDP($AX6,"EX028")= "#N/A N/A", _xll.BDP($AX6,"EX028")="#N/A FIELD NOT APPLICABLE"), " ", _xll.BDP($AX6,"EX028"))</f>
        <v>Equity</v>
      </c>
      <c r="AE6" s="30" t="str">
        <f t="shared" si="7"/>
        <v>Single Line Equity</v>
      </c>
      <c r="AF6" s="25" cm="1">
        <f t="array" ref="AF6">IF(OR(_xll.BDP($AX6,"RR908")= "#N/A N/A", _xll.BDP($AX6,"RR908")="#N/A FIELD NOT APPLICABLE"), " ", _xll.BDP($AX6,"RR908"))</f>
        <v>10.809733211308705</v>
      </c>
      <c r="AG6" s="25" cm="1">
        <f t="array" ref="AG6">IF(OR(_xll.BDP($AX6,"RR041")= "#N/A N/A", _xll.BDP($AX6,"RR041")="#N/A FIELD NOT APPLICABLE"), " ", _xll.BDP($AX6,"RR041"))</f>
        <v>18.543176399083642</v>
      </c>
      <c r="AH6" s="21">
        <f>_xll.BDP(AX6,"TOT_BUY_REC")</f>
        <v>24</v>
      </c>
      <c r="AI6" s="21">
        <f>_xll.BDP(AX6,"TOT_HOLD_REC")</f>
        <v>14</v>
      </c>
      <c r="AJ6" s="21">
        <f>_xll.BDP(AX6,"TOT_SELL_REC")</f>
        <v>1</v>
      </c>
      <c r="AK6" s="25" cm="1">
        <f t="array" ref="AK6">IF(OR(_xll.BDP($AX6,"EE201")= "#N/A N/A", _xll.BDP($AX6,"EE201")="#N/A FIELD NOT APPLICABLE"), " ", _xll.BDP($AX6,"EE201"))</f>
        <v>4.153846263885498</v>
      </c>
      <c r="AL6" s="23">
        <f>_xll.BDP(AX6,"BEST_TARGET_PRICE")</f>
        <v>110.27146911621094</v>
      </c>
      <c r="AM6" s="31">
        <f t="shared" si="8"/>
        <v>0.22022207719609299</v>
      </c>
      <c r="AN6" s="31">
        <f>_xll.BDP(AX6,"PR061")/100</f>
        <v>-3.2130260000000001E-2</v>
      </c>
      <c r="AO6" s="31">
        <f>_xll.BDP(AX6,"PR064")/100</f>
        <v>8.4811890000000001E-3</v>
      </c>
      <c r="AP6" s="31">
        <f>_xll.BDP(AX6,"CHG_PCT_6M")/100</f>
        <v>-3.4405350000000001E-2</v>
      </c>
      <c r="AQ6" s="24">
        <f>_xll.BDP(AX6,"PR079")/100</f>
        <v>7.1877629999999998E-2</v>
      </c>
      <c r="AR6" s="32">
        <f>_xll.BDP(AX6,"hs001")</f>
        <v>116.25</v>
      </c>
      <c r="AS6" s="32">
        <f>_xll.BDP(AX6,"hs002")</f>
        <v>74.709999999999994</v>
      </c>
      <c r="AT6" s="21" t="str" cm="1">
        <f t="array" ref="AT6">IF(OR(_xll.BDP($AX6,"DX202")= "#N/A N/A", _xll.BDP($AX6,"DX202")="#N/A FIELD NOT APPLICABLE"), " ", _xll.BDP($AX6,"DX202"))</f>
        <v>Communication Services</v>
      </c>
      <c r="AU6" s="21" t="str" cm="1">
        <f t="array" ref="AU6">IF(OR(_xll.BDP($AX6,"DY997")= "#N/A N/A", _xll.BDP($AX6,"DY997")="#N/A FIELD NOT APPLICABLE"), " ", _xll.BDP($AX6,"DY997"))</f>
        <v>N</v>
      </c>
      <c r="AV6" s="21" t="str" cm="1">
        <f t="array" ref="AV6">IF(OR(_xll.BDP($AX6,"DY784")= "#N/A N/A", _xll.BDP($AX6,"DY784")="#N/A FIELD NOT APPLICABLE"), " ", _xll.BDP($AX6,"DY784"))</f>
        <v xml:space="preserve"> </v>
      </c>
      <c r="AW6" s="21" t="str">
        <f t="shared" si="9"/>
        <v>N</v>
      </c>
      <c r="AX6" s="21" t="str">
        <f t="shared" si="10"/>
        <v>BIDU US Equity</v>
      </c>
      <c r="BC6" s="14" t="str" cm="1">
        <f t="array" ref="BC6">_xll.BDP(AX6,"ID005")</f>
        <v>US0567521085</v>
      </c>
      <c r="BD6" s="16">
        <v>0.7782</v>
      </c>
      <c r="BE6" s="17">
        <v>4</v>
      </c>
      <c r="BF6" s="18"/>
      <c r="BG6" s="19">
        <v>1</v>
      </c>
    </row>
    <row r="7" spans="1:59" s="3" customFormat="1" ht="14.45" hidden="1" customHeight="1" x14ac:dyDescent="0.25">
      <c r="A7" s="47" t="s">
        <v>125</v>
      </c>
      <c r="B7" s="47" t="s">
        <v>156</v>
      </c>
      <c r="C7" s="47">
        <v>4371510</v>
      </c>
      <c r="D7" s="47" t="s">
        <v>194</v>
      </c>
      <c r="E7" s="21" t="str">
        <f>_xll.BDP(AX7,"SECURITY NAME")</f>
        <v>Capgemini SE</v>
      </c>
      <c r="F7" s="21" t="str">
        <f>_xll.BDP(AX7,"CRNCY")</f>
        <v>EUR</v>
      </c>
      <c r="G7" s="22" t="s">
        <v>928</v>
      </c>
      <c r="H7" s="21" t="str" cm="1">
        <f t="array" ref="H7">IF(OR(_xll.BDP($AX7,"DX202")= "#N/A N/A", _xll.BDP($AX7,"DX202")="#N/A FIELD NOT APPLICABLE"), " ", _xll.BDP($AX7,"DX202"))</f>
        <v>Information Technology</v>
      </c>
      <c r="I7" s="23">
        <f>_xll.BDP(AX7,"CRNCY_ADJ_MKT_CAP", "EQY_FUND_CRNCY=USD")/1000</f>
        <v>26.969684871022558</v>
      </c>
      <c r="J7" s="24">
        <f>IFERROR(_xll.BDP(AX7, "DV013")/100,0)</f>
        <v>2.4593129080415423E-2</v>
      </c>
      <c r="K7" s="25" cm="1">
        <f t="array" ref="K7">IF(OR(_xll.BDP($AX7,"RR900")= "#N/A N/A", _xll.BDP($AX7,"RR900")="#N/A FIELD NOT APPLICABLE"), " ", _xll.BDP($AX7,"RR900"))</f>
        <v>14.086378385494198</v>
      </c>
      <c r="L7" s="25" cm="1">
        <f t="array" ref="L7">IF(OR(_xll.BDP($AX7,"EE010")= "#N/A N/A", _xll.BDP($AX7,"EE010")="#N/A FIELD NOT APPLICABLE"), " ", _xll.BDP($AX7,"EE010"))</f>
        <v>11.350574712643679</v>
      </c>
      <c r="M7" s="25" cm="1">
        <f t="array" ref="M7">IF(OR(_xll.BDP($AX7,"RR903")= "#N/A N/A", _xll.BDP($AX7,"RR903")="#N/A FIELD NOT APPLICABLE"), " ", _xll.BDP($AX7,"RR903"))</f>
        <v>2.0117866552653929</v>
      </c>
      <c r="N7" s="25" cm="1">
        <f t="array" ref="N7">IF(OR(_xll.BDP($AX7,"RR957")= "#N/A N/A", _xll.BDP($AX7,"RR957")="#N/A FIELD NOT APPLICABLE"), " ", _xll.BDP($AX7,"RR957"))</f>
        <v>8.7959157175880218</v>
      </c>
      <c r="O7" s="26">
        <v>525</v>
      </c>
      <c r="P7" s="27">
        <v>186.14</v>
      </c>
      <c r="Q7" s="21" cm="1">
        <f t="array" ref="Q7">IF(OR(_xll.BDP($AX7,"PX_last")="#N/A N/A",_xll.BDP($AX7,"PX_Last")="#N/A FIELD NOT APPLICABLE")," ",IF(F7="GBP",(_xll.BDP($AX7,"PX_LAST")/100),(_xll.BDP($AX7,"PX_LAST"))))</f>
        <v>138.25</v>
      </c>
      <c r="R7" s="28">
        <f>IF(F7="USD",AA7,(((_xll.BDP(F7&amp;"USD CURNCY","PX_LAST")))*AA7))</f>
        <v>111287.5218</v>
      </c>
      <c r="S7" s="28">
        <f>IF(F7="USD",AB7,(((_xll.BDP(F7&amp;"USD CURNCY","PX_LAST")))*AB7))</f>
        <v>82655.527499999997</v>
      </c>
      <c r="T7" s="11">
        <f t="shared" si="0"/>
        <v>-28631.994300000006</v>
      </c>
      <c r="U7" s="12">
        <f t="shared" si="1"/>
        <v>-0.25727946706779847</v>
      </c>
      <c r="V7" s="12" cm="1">
        <f t="array" ref="V7">IFERROR(_xll.BDP($G7&amp;" Equity","CHG_PCT_1D")/100,"")</f>
        <v>5.8575799999999997E-2</v>
      </c>
      <c r="W7" s="12" cm="1">
        <f t="array" ref="W7">IFERROR(_xll.BDP($G7&amp;" Equity","CHG_PCT_5D")/100,"")</f>
        <v>8.1345329999999993E-2</v>
      </c>
      <c r="X7" s="12" t="e">
        <f t="shared" si="2"/>
        <v>#VALUE!</v>
      </c>
      <c r="Y7" s="23">
        <f t="shared" si="3"/>
        <v>2032.7580570173266</v>
      </c>
      <c r="Z7" s="23">
        <f t="shared" si="4"/>
        <v>82655.527499999997</v>
      </c>
      <c r="AA7" s="28">
        <f t="shared" si="5"/>
        <v>97723.5</v>
      </c>
      <c r="AB7" s="28">
        <f t="shared" si="6"/>
        <v>72581.25</v>
      </c>
      <c r="AC7" s="4" t="e" cm="1">
        <f t="array" ref="AC7">VLOOKUP(IF(NOT(_xll.BDP(AX7,$BW$6)="#N/A N/A"),(_xll.BDP(AX7,$BW$6)),"-"), '[1]Country Codes'!$A$2:$B$253,2,0)</f>
        <v>#N/A</v>
      </c>
      <c r="AD7" s="29" t="str" cm="1">
        <f t="array" ref="AD7">IF(OR(_xll.BDP($AX7,"EX028")= "#N/A N/A", _xll.BDP($AX7,"EX028")="#N/A FIELD NOT APPLICABLE"), " ", _xll.BDP($AX7,"EX028"))</f>
        <v>Equity</v>
      </c>
      <c r="AE7" s="30" t="str">
        <f t="shared" si="7"/>
        <v>Single Line Equity</v>
      </c>
      <c r="AF7" s="25" cm="1">
        <f t="array" ref="AF7">IF(OR(_xll.BDP($AX7,"RR908")= "#N/A N/A", _xll.BDP($AX7,"RR908")="#N/A FIELD NOT APPLICABLE"), " ", _xll.BDP($AX7,"RR908"))</f>
        <v>9.9543571760600145</v>
      </c>
      <c r="AG7" s="25" cm="1">
        <f t="array" ref="AG7">IF(OR(_xll.BDP($AX7,"RR041")= "#N/A N/A", _xll.BDP($AX7,"RR041")="#N/A FIELD NOT APPLICABLE"), " ", _xll.BDP($AX7,"RR041"))</f>
        <v>23.68277474668745</v>
      </c>
      <c r="AH7" s="21">
        <f>_xll.BDP(AX7,"TOT_BUY_REC")</f>
        <v>19</v>
      </c>
      <c r="AI7" s="21">
        <f>_xll.BDP(AX7,"TOT_HOLD_REC")</f>
        <v>3</v>
      </c>
      <c r="AJ7" s="21">
        <f>_xll.BDP(AX7,"TOT_SELL_REC")</f>
        <v>0</v>
      </c>
      <c r="AK7" s="25" cm="1">
        <f t="array" ref="AK7">IF(OR(_xll.BDP($AX7,"EE201")= "#N/A N/A", _xll.BDP($AX7,"EE201")="#N/A FIELD NOT APPLICABLE"), " ", _xll.BDP($AX7,"EE201"))</f>
        <v>4.7272725105285645</v>
      </c>
      <c r="AL7" s="23">
        <f>_xll.BDP(AX7,"BEST_TARGET_PRICE")</f>
        <v>188.57142639160156</v>
      </c>
      <c r="AM7" s="31">
        <f t="shared" si="8"/>
        <v>0.36398861766077073</v>
      </c>
      <c r="AN7" s="31">
        <f>_xll.BDP(AX7,"PR061")/100</f>
        <v>-4.8520320000000006E-2</v>
      </c>
      <c r="AO7" s="31">
        <f>_xll.BDP(AX7,"PR064")/100</f>
        <v>-0.19785319999999998</v>
      </c>
      <c r="AP7" s="31">
        <f>_xll.BDP(AX7,"CHG_PCT_6M")/100</f>
        <v>-0.21471170000000001</v>
      </c>
      <c r="AQ7" s="24">
        <f>_xll.BDP(AX7,"PR079")/100</f>
        <v>-0.12582989999999999</v>
      </c>
      <c r="AR7" s="32">
        <f>_xll.BDP(AX7,"hs001")</f>
        <v>214.7</v>
      </c>
      <c r="AS7" s="32">
        <f>_xll.BDP(AX7,"hs002")</f>
        <v>110</v>
      </c>
      <c r="AT7" s="21" t="str" cm="1">
        <f t="array" ref="AT7">IF(OR(_xll.BDP($AX7,"DX202")= "#N/A N/A", _xll.BDP($AX7,"DX202")="#N/A FIELD NOT APPLICABLE"), " ", _xll.BDP($AX7,"DX202"))</f>
        <v>Information Technology</v>
      </c>
      <c r="AU7" s="21" t="str" cm="1">
        <f t="array" ref="AU7">IF(OR(_xll.BDP($AX7,"DY997")= "#N/A N/A", _xll.BDP($AX7,"DY997")="#N/A FIELD NOT APPLICABLE"), " ", _xll.BDP($AX7,"DY997"))</f>
        <v>N</v>
      </c>
      <c r="AV7" s="21" t="str" cm="1">
        <f t="array" ref="AV7">IF(OR(_xll.BDP($AX7,"DY784")= "#N/A N/A", _xll.BDP($AX7,"DY784")="#N/A FIELD NOT APPLICABLE"), " ", _xll.BDP($AX7,"DY784"))</f>
        <v>Y</v>
      </c>
      <c r="AW7" s="21" t="str">
        <f t="shared" si="9"/>
        <v>Y</v>
      </c>
      <c r="AX7" s="21" t="str">
        <f t="shared" si="10"/>
        <v>CAP FP Equity</v>
      </c>
      <c r="BC7" s="14" t="str" cm="1">
        <f t="array" ref="BC7">_xll.BDP(AX7,"ID005")</f>
        <v>FR0000125338</v>
      </c>
      <c r="BD7" s="16">
        <v>0</v>
      </c>
      <c r="BE7" s="17">
        <v>5</v>
      </c>
      <c r="BF7" s="18"/>
      <c r="BG7" s="19">
        <v>1</v>
      </c>
    </row>
    <row r="8" spans="1:59" s="3" customFormat="1" ht="14.45" hidden="1" customHeight="1" x14ac:dyDescent="0.25">
      <c r="A8" s="47" t="s">
        <v>125</v>
      </c>
      <c r="B8" s="47" t="s">
        <v>156</v>
      </c>
      <c r="C8" s="47">
        <v>4371510</v>
      </c>
      <c r="D8" s="47" t="s">
        <v>194</v>
      </c>
      <c r="E8" s="21" t="str">
        <f>_xll.BDP(AX8,"SECURITY NAME")</f>
        <v>Caesars Entertainment Inc</v>
      </c>
      <c r="F8" s="21" t="str">
        <f>_xll.BDP(AX8,"CRNCY")</f>
        <v>USD</v>
      </c>
      <c r="G8" s="22" t="s">
        <v>201</v>
      </c>
      <c r="H8" s="21" t="str" cm="1">
        <f t="array" ref="H8">IF(OR(_xll.BDP($AX8,"DX202")= "#N/A N/A", _xll.BDP($AX8,"DX202")="#N/A FIELD NOT APPLICABLE"), " ", _xll.BDP($AX8,"DX202"))</f>
        <v>Consumer Discretionary</v>
      </c>
      <c r="I8" s="23">
        <f>_xll.BDP(AX8,"CRNCY_ADJ_MKT_CAP", "EQY_FUND_CRNCY=USD")/1000</f>
        <v>5.8606663169999997</v>
      </c>
      <c r="J8" s="24">
        <f>IFERROR(_xll.BDP(AX8, "DV013")/100,0)</f>
        <v>0</v>
      </c>
      <c r="K8" s="25" t="str" cm="1">
        <f t="array" ref="K8">IF(OR(_xll.BDP($AX8,"RR900")= "#N/A N/A", _xll.BDP($AX8,"RR900")="#N/A FIELD NOT APPLICABLE"), " ", _xll.BDP($AX8,"RR900"))</f>
        <v xml:space="preserve"> </v>
      </c>
      <c r="L8" s="25" cm="1">
        <f t="array" ref="L8">IF(OR(_xll.BDP($AX8,"EE010")= "#N/A N/A", _xll.BDP($AX8,"EE010")="#N/A FIELD NOT APPLICABLE"), " ", _xll.BDP($AX8,"EE010"))</f>
        <v>18.045016077170416</v>
      </c>
      <c r="M8" s="25" cm="1">
        <f t="array" ref="M8">IF(OR(_xll.BDP($AX8,"RR903")= "#N/A N/A", _xll.BDP($AX8,"RR903")="#N/A FIELD NOT APPLICABLE"), " ", _xll.BDP($AX8,"RR903"))</f>
        <v>1.4264570123406852</v>
      </c>
      <c r="N8" s="25" cm="1">
        <f t="array" ref="N8">IF(OR(_xll.BDP($AX8,"RR957")= "#N/A N/A", _xll.BDP($AX8,"RR957")="#N/A FIELD NOT APPLICABLE"), " ", _xll.BDP($AX8,"RR957"))</f>
        <v>8.3558011100026963</v>
      </c>
      <c r="O8" s="26">
        <v>10245</v>
      </c>
      <c r="P8" s="27">
        <v>68.87</v>
      </c>
      <c r="Q8" s="21" cm="1">
        <f t="array" ref="Q8">IF(OR(_xll.BDP($AX8,"PX_last")="#N/A N/A",_xll.BDP($AX8,"PX_Last")="#N/A FIELD NOT APPLICABLE")," ",IF(F8="GBP",(_xll.BDP($AX8,"PX_LAST")/100),(_xll.BDP($AX8,"PX_LAST"))))</f>
        <v>28.06</v>
      </c>
      <c r="R8" s="28">
        <f>IF(F8="USD",AA8,(((_xll.BDP(F8&amp;"USD CURNCY","PX_LAST")))*AA8))</f>
        <v>705573.15</v>
      </c>
      <c r="S8" s="28">
        <f>IF(F8="USD",AB8,(((_xll.BDP(F8&amp;"USD CURNCY","PX_LAST")))*AB8))</f>
        <v>287474.7</v>
      </c>
      <c r="T8" s="11">
        <f t="shared" si="0"/>
        <v>-418098.45</v>
      </c>
      <c r="U8" s="12">
        <f t="shared" si="1"/>
        <v>-0.59256570349934656</v>
      </c>
      <c r="V8" s="12" cm="1">
        <f t="array" ref="V8">IFERROR(_xll.BDP($G8&amp;" Equity","CHG_PCT_1D")/100,"")</f>
        <v>-1.336146E-2</v>
      </c>
      <c r="W8" s="12" cm="1">
        <f t="array" ref="W8">IFERROR(_xll.BDP($G8&amp;" Equity","CHG_PCT_5D")/100,"")</f>
        <v>0.12240000000000001</v>
      </c>
      <c r="X8" s="12" t="e">
        <f t="shared" si="2"/>
        <v>#VALUE!</v>
      </c>
      <c r="Y8" s="23">
        <f t="shared" si="3"/>
        <v>0</v>
      </c>
      <c r="Z8" s="23">
        <f t="shared" si="4"/>
        <v>287474.7</v>
      </c>
      <c r="AA8" s="28">
        <f t="shared" si="5"/>
        <v>705573.15</v>
      </c>
      <c r="AB8" s="28">
        <f t="shared" si="6"/>
        <v>287474.7</v>
      </c>
      <c r="AC8" s="4" t="e" cm="1">
        <f t="array" ref="AC8">VLOOKUP(IF(NOT(_xll.BDP(AX8,$BW$6)="#N/A N/A"),(_xll.BDP(AX8,$BW$6)),"-"), '[1]Country Codes'!$A$2:$B$253,2,0)</f>
        <v>#N/A</v>
      </c>
      <c r="AD8" s="29" t="str" cm="1">
        <f t="array" ref="AD8">IF(OR(_xll.BDP($AX8,"EX028")= "#N/A N/A", _xll.BDP($AX8,"EX028")="#N/A FIELD NOT APPLICABLE"), " ", _xll.BDP($AX8,"EX028"))</f>
        <v>Equity</v>
      </c>
      <c r="AE8" s="30" t="str">
        <f t="shared" si="7"/>
        <v>Single Line Equity</v>
      </c>
      <c r="AF8" s="25" cm="1">
        <f t="array" ref="AF8">IF(OR(_xll.BDP($AX8,"RR908")= "#N/A N/A", _xll.BDP($AX8,"RR908")="#N/A FIELD NOT APPLICABLE"), " ", _xll.BDP($AX8,"RR908"))</f>
        <v>5.602096328619429</v>
      </c>
      <c r="AG8" s="25" cm="1">
        <f t="array" ref="AG8">IF(OR(_xll.BDP($AX8,"RR041")= "#N/A N/A", _xll.BDP($AX8,"RR041")="#N/A FIELD NOT APPLICABLE"), " ", _xll.BDP($AX8,"RR041"))</f>
        <v>79.097882786130711</v>
      </c>
      <c r="AH8" s="21">
        <f>_xll.BDP(AX8,"TOT_BUY_REC")</f>
        <v>14</v>
      </c>
      <c r="AI8" s="21">
        <f>_xll.BDP(AX8,"TOT_HOLD_REC")</f>
        <v>4</v>
      </c>
      <c r="AJ8" s="21">
        <f>_xll.BDP(AX8,"TOT_SELL_REC")</f>
        <v>0</v>
      </c>
      <c r="AK8" s="25" cm="1">
        <f t="array" ref="AK8">IF(OR(_xll.BDP($AX8,"EE201")= "#N/A N/A", _xll.BDP($AX8,"EE201")="#N/A FIELD NOT APPLICABLE"), " ", _xll.BDP($AX8,"EE201"))</f>
        <v>4.5</v>
      </c>
      <c r="AL8" s="23">
        <f>_xll.BDP(AX8,"BEST_TARGET_PRICE")</f>
        <v>44.470588684082031</v>
      </c>
      <c r="AM8" s="31">
        <f t="shared" si="8"/>
        <v>0.58483922608988004</v>
      </c>
      <c r="AN8" s="31">
        <f>_xll.BDP(AX8,"PR061")/100</f>
        <v>9.3104790000000007E-2</v>
      </c>
      <c r="AO8" s="31">
        <f>_xll.BDP(AX8,"PR064")/100</f>
        <v>-0.21135470000000001</v>
      </c>
      <c r="AP8" s="31">
        <f>_xll.BDP(AX8,"CHG_PCT_6M")/100</f>
        <v>-0.38030029999999998</v>
      </c>
      <c r="AQ8" s="24">
        <f>_xll.BDP(AX8,"PR079")/100</f>
        <v>-0.160383</v>
      </c>
      <c r="AR8" s="32">
        <f>_xll.BDP(AX8,"hs001")</f>
        <v>45.93</v>
      </c>
      <c r="AS8" s="32">
        <f>_xll.BDP(AX8,"hs002")</f>
        <v>21.4</v>
      </c>
      <c r="AT8" s="21" t="str" cm="1">
        <f t="array" ref="AT8">IF(OR(_xll.BDP($AX8,"DX202")= "#N/A N/A", _xll.BDP($AX8,"DX202")="#N/A FIELD NOT APPLICABLE"), " ", _xll.BDP($AX8,"DX202"))</f>
        <v>Consumer Discretionary</v>
      </c>
      <c r="AU8" s="21" t="str" cm="1">
        <f t="array" ref="AU8">IF(OR(_xll.BDP($AX8,"DY997")= "#N/A N/A", _xll.BDP($AX8,"DY997")="#N/A FIELD NOT APPLICABLE"), " ", _xll.BDP($AX8,"DY997"))</f>
        <v>N</v>
      </c>
      <c r="AV8" s="21" t="str" cm="1">
        <f t="array" ref="AV8">IF(OR(_xll.BDP($AX8,"DY784")= "#N/A N/A", _xll.BDP($AX8,"DY784")="#N/A FIELD NOT APPLICABLE"), " ", _xll.BDP($AX8,"DY784"))</f>
        <v xml:space="preserve"> </v>
      </c>
      <c r="AW8" s="21" t="str">
        <f t="shared" si="9"/>
        <v>N</v>
      </c>
      <c r="AX8" s="21" t="str">
        <f t="shared" si="10"/>
        <v>CZR US Equity</v>
      </c>
      <c r="BC8" s="14" t="str" cm="1">
        <f t="array" ref="BC8">_xll.BDP(AX8,"ID005")</f>
        <v>US12769G1004</v>
      </c>
      <c r="BD8" s="16">
        <v>0</v>
      </c>
      <c r="BE8" s="17">
        <v>5</v>
      </c>
      <c r="BF8" s="18"/>
      <c r="BG8" s="19">
        <v>1</v>
      </c>
    </row>
    <row r="9" spans="1:59" s="3" customFormat="1" ht="14.45" hidden="1" customHeight="1" x14ac:dyDescent="0.25">
      <c r="A9" s="47" t="s">
        <v>125</v>
      </c>
      <c r="B9" s="47" t="s">
        <v>156</v>
      </c>
      <c r="C9" s="47">
        <v>4371510</v>
      </c>
      <c r="D9" s="47" t="s">
        <v>194</v>
      </c>
      <c r="E9" s="21" t="str">
        <f>_xll.BDP(AX9,"SECURITY NAME")</f>
        <v>Walt Disney Co/The</v>
      </c>
      <c r="F9" s="21" t="str">
        <f>_xll.BDP(AX9,"CRNCY")</f>
        <v>USD</v>
      </c>
      <c r="G9" s="22" t="s">
        <v>206</v>
      </c>
      <c r="H9" s="21" t="str" cm="1">
        <f t="array" ref="H9">IF(OR(_xll.BDP($AX9,"DX202")= "#N/A N/A", _xll.BDP($AX9,"DX202")="#N/A FIELD NOT APPLICABLE"), " ", _xll.BDP($AX9,"DX202"))</f>
        <v>Communication Services</v>
      </c>
      <c r="I9" s="23">
        <f>_xll.BDP(AX9,"CRNCY_ADJ_MKT_CAP", "EQY_FUND_CRNCY=USD")/1000</f>
        <v>164.81611082204998</v>
      </c>
      <c r="J9" s="24">
        <f>IFERROR(_xll.BDP(AX9, "DV013")/100,0)</f>
        <v>1.0969723562966214E-2</v>
      </c>
      <c r="K9" s="25" cm="1">
        <f t="array" ref="K9">IF(OR(_xll.BDP($AX9,"RR900")= "#N/A N/A", _xll.BDP($AX9,"RR900")="#N/A FIELD NOT APPLICABLE"), " ", _xll.BDP($AX9,"RR900"))</f>
        <v>18.702800285177261</v>
      </c>
      <c r="L9" s="25" cm="1">
        <f t="array" ref="L9">IF(OR(_xll.BDP($AX9,"EE010")= "#N/A N/A", _xll.BDP($AX9,"EE010")="#N/A FIELD NOT APPLICABLE"), " ", _xll.BDP($AX9,"EE010"))</f>
        <v>15.356240525517938</v>
      </c>
      <c r="M9" s="25" cm="1">
        <f t="array" ref="M9">IF(OR(_xll.BDP($AX9,"RR903")= "#N/A N/A", _xll.BDP($AX9,"RR903")="#N/A FIELD NOT APPLICABLE"), " ", _xll.BDP($AX9,"RR903"))</f>
        <v>1.6510827368945586</v>
      </c>
      <c r="N9" s="25" cm="1">
        <f t="array" ref="N9">IF(OR(_xll.BDP($AX9,"RR957")= "#N/A N/A", _xll.BDP($AX9,"RR957")="#N/A FIELD NOT APPLICABLE"), " ", _xll.BDP($AX9,"RR957"))</f>
        <v>14.67106408111866</v>
      </c>
      <c r="O9" s="26">
        <v>5380</v>
      </c>
      <c r="P9" s="27">
        <v>149.24</v>
      </c>
      <c r="Q9" s="21" cm="1">
        <f t="array" ref="Q9">IF(OR(_xll.BDP($AX9,"PX_last")="#N/A N/A",_xll.BDP($AX9,"PX_Last")="#N/A FIELD NOT APPLICABLE")," ",IF(F9="GBP",(_xll.BDP($AX9,"PX_LAST")/100),(_xll.BDP($AX9,"PX_LAST"))))</f>
        <v>91.17</v>
      </c>
      <c r="R9" s="28">
        <f>IF(F9="USD",AA9,(((_xll.BDP(F9&amp;"USD CURNCY","PX_LAST")))*AA9))</f>
        <v>802911.20000000007</v>
      </c>
      <c r="S9" s="28">
        <f>IF(F9="USD",AB9,(((_xll.BDP(F9&amp;"USD CURNCY","PX_LAST")))*AB9))</f>
        <v>490494.60000000003</v>
      </c>
      <c r="T9" s="11">
        <f t="shared" si="0"/>
        <v>-312416.60000000003</v>
      </c>
      <c r="U9" s="12">
        <f t="shared" si="1"/>
        <v>-0.389104797641383</v>
      </c>
      <c r="V9" s="12" cm="1">
        <f t="array" ref="V9">IFERROR(_xll.BDP($G9&amp;" Equity","CHG_PCT_1D")/100,"")</f>
        <v>-1.329198E-3</v>
      </c>
      <c r="W9" s="12" cm="1">
        <f t="array" ref="W9">IFERROR(_xll.BDP($G9&amp;" Equity","CHG_PCT_5D")/100,"")</f>
        <v>7.3333330000000002E-2</v>
      </c>
      <c r="X9" s="12" t="e">
        <f t="shared" si="2"/>
        <v>#VALUE!</v>
      </c>
      <c r="Y9" s="23">
        <f t="shared" si="3"/>
        <v>5380.5901711276883</v>
      </c>
      <c r="Z9" s="23">
        <f t="shared" si="4"/>
        <v>490494.60000000003</v>
      </c>
      <c r="AA9" s="28">
        <f t="shared" si="5"/>
        <v>802911.20000000007</v>
      </c>
      <c r="AB9" s="28">
        <f t="shared" si="6"/>
        <v>490494.60000000003</v>
      </c>
      <c r="AC9" s="4" t="e" cm="1">
        <f t="array" ref="AC9">VLOOKUP(IF(NOT(_xll.BDP(AX9,$BW$6)="#N/A N/A"),(_xll.BDP(AX9,$BW$6)),"-"), '[1]Country Codes'!$A$2:$B$253,2,0)</f>
        <v>#N/A</v>
      </c>
      <c r="AD9" s="29" t="str" cm="1">
        <f t="array" ref="AD9">IF(OR(_xll.BDP($AX9,"EX028")= "#N/A N/A", _xll.BDP($AX9,"EX028")="#N/A FIELD NOT APPLICABLE"), " ", _xll.BDP($AX9,"EX028"))</f>
        <v>Equity</v>
      </c>
      <c r="AE9" s="30" t="str">
        <f t="shared" si="7"/>
        <v>Single Line Equity</v>
      </c>
      <c r="AF9" s="25" cm="1">
        <f t="array" ref="AF9">IF(OR(_xll.BDP($AX9,"RR908")= "#N/A N/A", _xll.BDP($AX9,"RR908")="#N/A FIELD NOT APPLICABLE"), " ", _xll.BDP($AX9,"RR908"))</f>
        <v>11.066395284607335</v>
      </c>
      <c r="AG9" s="25" cm="1">
        <f t="array" ref="AG9">IF(OR(_xll.BDP($AX9,"RR041")= "#N/A N/A", _xll.BDP($AX9,"RR041")="#N/A FIELD NOT APPLICABLE"), " ", _xll.BDP($AX9,"RR041"))</f>
        <v>25.235578613691846</v>
      </c>
      <c r="AH9" s="21">
        <f>_xll.BDP(AX9,"TOT_BUY_REC")</f>
        <v>30</v>
      </c>
      <c r="AI9" s="21">
        <f>_xll.BDP(AX9,"TOT_HOLD_REC")</f>
        <v>9</v>
      </c>
      <c r="AJ9" s="21">
        <f>_xll.BDP(AX9,"TOT_SELL_REC")</f>
        <v>1</v>
      </c>
      <c r="AK9" s="25" cm="1">
        <f t="array" ref="AK9">IF(OR(_xll.BDP($AX9,"EE201")= "#N/A N/A", _xll.BDP($AX9,"EE201")="#N/A FIELD NOT APPLICABLE"), " ", _xll.BDP($AX9,"EE201"))</f>
        <v>4.4499998092651367</v>
      </c>
      <c r="AL9" s="23">
        <f>_xll.BDP(AX9,"BEST_TARGET_PRICE")</f>
        <v>122.55555725097656</v>
      </c>
      <c r="AM9" s="31">
        <f t="shared" si="8"/>
        <v>0.34425312329688018</v>
      </c>
      <c r="AN9" s="31">
        <f>_xll.BDP(AX9,"PR061")/100</f>
        <v>-7.629176E-2</v>
      </c>
      <c r="AO9" s="31">
        <f>_xll.BDP(AX9,"PR064")/100</f>
        <v>-0.19361400000000001</v>
      </c>
      <c r="AP9" s="31">
        <f>_xll.BDP(AX9,"CHG_PCT_6M")/100</f>
        <v>-5.2286869999999999E-2</v>
      </c>
      <c r="AQ9" s="24">
        <f>_xll.BDP(AX9,"PR079")/100</f>
        <v>-0.18123030000000001</v>
      </c>
      <c r="AR9" s="32">
        <f>_xll.BDP(AX9,"hs001")</f>
        <v>118.63</v>
      </c>
      <c r="AS9" s="32">
        <f>_xll.BDP(AX9,"hs002")</f>
        <v>80.099999999999994</v>
      </c>
      <c r="AT9" s="21" t="str" cm="1">
        <f t="array" ref="AT9">IF(OR(_xll.BDP($AX9,"DX202")= "#N/A N/A", _xll.BDP($AX9,"DX202")="#N/A FIELD NOT APPLICABLE"), " ", _xll.BDP($AX9,"DX202"))</f>
        <v>Communication Services</v>
      </c>
      <c r="AU9" s="21" t="str" cm="1">
        <f t="array" ref="AU9">IF(OR(_xll.BDP($AX9,"DY997")= "#N/A N/A", _xll.BDP($AX9,"DY997")="#N/A FIELD NOT APPLICABLE"), " ", _xll.BDP($AX9,"DY997"))</f>
        <v>N</v>
      </c>
      <c r="AV9" s="21" t="str" cm="1">
        <f t="array" ref="AV9">IF(OR(_xll.BDP($AX9,"DY784")= "#N/A N/A", _xll.BDP($AX9,"DY784")="#N/A FIELD NOT APPLICABLE"), " ", _xll.BDP($AX9,"DY784"))</f>
        <v>N</v>
      </c>
      <c r="AW9" s="21" t="str">
        <f t="shared" si="9"/>
        <v>N</v>
      </c>
      <c r="AX9" s="21" t="str">
        <f t="shared" si="10"/>
        <v>DIS US Equity</v>
      </c>
      <c r="BC9" s="14" t="str" cm="1">
        <f t="array" ref="BC9">_xll.BDP(AX9,"ID005")</f>
        <v>US2546871060</v>
      </c>
      <c r="BD9" s="16">
        <v>0.80289999999999995</v>
      </c>
      <c r="BE9" s="17">
        <v>4</v>
      </c>
      <c r="BF9" s="18"/>
      <c r="BG9" s="19">
        <v>1</v>
      </c>
    </row>
    <row r="10" spans="1:59" s="3" customFormat="1" ht="14.45" hidden="1" customHeight="1" x14ac:dyDescent="0.25">
      <c r="A10" s="47" t="s">
        <v>125</v>
      </c>
      <c r="B10" s="47" t="s">
        <v>156</v>
      </c>
      <c r="C10" s="47">
        <v>4371510</v>
      </c>
      <c r="D10" s="47" t="s">
        <v>194</v>
      </c>
      <c r="E10" s="21" t="str">
        <f>_xll.BDP(AX10,"SECURITY NAME")</f>
        <v>Intel Corp</v>
      </c>
      <c r="F10" s="21" t="str">
        <f>_xll.BDP(AX10,"CRNCY")</f>
        <v>USD</v>
      </c>
      <c r="G10" s="22" t="s">
        <v>211</v>
      </c>
      <c r="H10" s="21" t="str" cm="1">
        <f t="array" ref="H10">IF(OR(_xll.BDP($AX10,"DX202")= "#N/A N/A", _xll.BDP($AX10,"DX202")="#N/A FIELD NOT APPLICABLE"), " ", _xll.BDP($AX10,"DX202"))</f>
        <v>Information Technology</v>
      </c>
      <c r="I10" s="23">
        <f>_xll.BDP(AX10,"CRNCY_ADJ_MKT_CAP", "EQY_FUND_CRNCY=USD")/1000</f>
        <v>88.723079999999996</v>
      </c>
      <c r="J10" s="24">
        <f>IFERROR(_xll.BDP(AX10, "DV013")/100,0)</f>
        <v>0</v>
      </c>
      <c r="K10" s="25" t="str" cm="1">
        <f t="array" ref="K10">IF(OR(_xll.BDP($AX10,"RR900")= "#N/A N/A", _xll.BDP($AX10,"RR900")="#N/A FIELD NOT APPLICABLE"), " ", _xll.BDP($AX10,"RR900"))</f>
        <v xml:space="preserve"> </v>
      </c>
      <c r="L10" s="25" cm="1">
        <f t="array" ref="L10">IF(OR(_xll.BDP($AX10,"EE010")= "#N/A N/A", _xll.BDP($AX10,"EE010")="#N/A FIELD NOT APPLICABLE"), " ", _xll.BDP($AX10,"EE010"))</f>
        <v>24.624697336561741</v>
      </c>
      <c r="M10" s="25" cm="1">
        <f t="array" ref="M10">IF(OR(_xll.BDP($AX10,"RR903")= "#N/A N/A", _xll.BDP($AX10,"RR903")="#N/A FIELD NOT APPLICABLE"), " ", _xll.BDP($AX10,"RR903"))</f>
        <v>0.88940094496159006</v>
      </c>
      <c r="N10" s="25" cm="1">
        <f t="array" ref="N10">IF(OR(_xll.BDP($AX10,"RR957")= "#N/A N/A", _xll.BDP($AX10,"RR957")="#N/A FIELD NOT APPLICABLE"), " ", _xll.BDP($AX10,"RR957"))</f>
        <v>201.78391891891891</v>
      </c>
      <c r="O10" s="26">
        <v>4875</v>
      </c>
      <c r="P10" s="27">
        <v>30.65</v>
      </c>
      <c r="Q10" s="21" cm="1">
        <f t="array" ref="Q10">IF(OR(_xll.BDP($AX10,"PX_last")="#N/A N/A",_xll.BDP($AX10,"PX_Last")="#N/A FIELD NOT APPLICABLE")," ",IF(F10="GBP",(_xll.BDP($AX10,"PX_LAST")/100),(_xll.BDP($AX10,"PX_LAST"))))</f>
        <v>20.34</v>
      </c>
      <c r="R10" s="28">
        <f>IF(F10="USD",AA10,(((_xll.BDP(F10&amp;"USD CURNCY","PX_LAST")))*AA10))</f>
        <v>149418.75</v>
      </c>
      <c r="S10" s="28">
        <f>IF(F10="USD",AB10,(((_xll.BDP(F10&amp;"USD CURNCY","PX_LAST")))*AB10))</f>
        <v>99157.5</v>
      </c>
      <c r="T10" s="11">
        <f t="shared" si="0"/>
        <v>-50261.25</v>
      </c>
      <c r="U10" s="12">
        <f t="shared" si="1"/>
        <v>-0.33637846655791193</v>
      </c>
      <c r="V10" s="12" cm="1">
        <f t="array" ref="V10">IFERROR(_xll.BDP($G10&amp;" Equity","CHG_PCT_1D")/100,"")</f>
        <v>2.294264E-2</v>
      </c>
      <c r="W10" s="12" cm="1">
        <f t="array" ref="W10">IFERROR(_xll.BDP($G10&amp;" Equity","CHG_PCT_5D")/100,"")</f>
        <v>8.8641190000000009E-2</v>
      </c>
      <c r="X10" s="12" t="e">
        <f t="shared" si="2"/>
        <v>#VALUE!</v>
      </c>
      <c r="Y10" s="23">
        <f t="shared" si="3"/>
        <v>0</v>
      </c>
      <c r="Z10" s="23">
        <f t="shared" si="4"/>
        <v>99157.5</v>
      </c>
      <c r="AA10" s="28">
        <f t="shared" si="5"/>
        <v>149418.75</v>
      </c>
      <c r="AB10" s="28">
        <f t="shared" si="6"/>
        <v>99157.5</v>
      </c>
      <c r="AC10" s="4" t="e" cm="1">
        <f t="array" ref="AC10">VLOOKUP(IF(NOT(_xll.BDP(AX10,$BW$6)="#N/A N/A"),(_xll.BDP(AX10,$BW$6)),"-"), '[1]Country Codes'!$A$2:$B$253,2,0)</f>
        <v>#N/A</v>
      </c>
      <c r="AD10" s="29" t="str" cm="1">
        <f t="array" ref="AD10">IF(OR(_xll.BDP($AX10,"EX028")= "#N/A N/A", _xll.BDP($AX10,"EX028")="#N/A FIELD NOT APPLICABLE"), " ", _xll.BDP($AX10,"EX028"))</f>
        <v>Equity</v>
      </c>
      <c r="AE10" s="30" t="str">
        <f t="shared" si="7"/>
        <v>Single Line Equity</v>
      </c>
      <c r="AF10" s="25" cm="1">
        <f t="array" ref="AF10">IF(OR(_xll.BDP($AX10,"RR908")= "#N/A N/A", _xll.BDP($AX10,"RR908")="#N/A FIELD NOT APPLICABLE"), " ", _xll.BDP($AX10,"RR908"))</f>
        <v>8.469001745539332</v>
      </c>
      <c r="AG10" s="25" cm="1">
        <f t="array" ref="AG10">IF(OR(_xll.BDP($AX10,"RR041")= "#N/A N/A", _xll.BDP($AX10,"RR041")="#N/A FIELD NOT APPLICABLE"), " ", _xll.BDP($AX10,"RR041"))</f>
        <v>25.686948113087517</v>
      </c>
      <c r="AH10" s="21">
        <f>_xll.BDP(AX10,"TOT_BUY_REC")</f>
        <v>3</v>
      </c>
      <c r="AI10" s="21">
        <f>_xll.BDP(AX10,"TOT_HOLD_REC")</f>
        <v>40</v>
      </c>
      <c r="AJ10" s="21">
        <f>_xll.BDP(AX10,"TOT_SELL_REC")</f>
        <v>5</v>
      </c>
      <c r="AK10" s="25" cm="1">
        <f t="array" ref="AK10">IF(OR(_xll.BDP($AX10,"EE201")= "#N/A N/A", _xll.BDP($AX10,"EE201")="#N/A FIELD NOT APPLICABLE"), " ", _xll.BDP($AX10,"EE201"))</f>
        <v>2.8958332538604736</v>
      </c>
      <c r="AL10" s="23">
        <f>_xll.BDP(AX10,"BEST_TARGET_PRICE")</f>
        <v>21.191429138183594</v>
      </c>
      <c r="AM10" s="31">
        <f t="shared" si="8"/>
        <v>4.1859839635378204E-2</v>
      </c>
      <c r="AN10" s="31">
        <f>_xll.BDP(AX10,"PR061")/100</f>
        <v>-0.1043593</v>
      </c>
      <c r="AO10" s="31">
        <f>_xll.BDP(AX10,"PR064")/100</f>
        <v>4.6834779999999999E-2</v>
      </c>
      <c r="AP10" s="31">
        <f>_xll.BDP(AX10,"CHG_PCT_6M")/100</f>
        <v>-5.4832729999999996E-2</v>
      </c>
      <c r="AQ10" s="24">
        <f>_xll.BDP(AX10,"PR079")/100</f>
        <v>1.446388E-2</v>
      </c>
      <c r="AR10" s="32">
        <f>_xll.BDP(AX10,"hs001")</f>
        <v>37.159999999999997</v>
      </c>
      <c r="AS10" s="32">
        <f>_xll.BDP(AX10,"hs002")</f>
        <v>17.664999999999999</v>
      </c>
      <c r="AT10" s="21" t="str" cm="1">
        <f t="array" ref="AT10">IF(OR(_xll.BDP($AX10,"DX202")= "#N/A N/A", _xll.BDP($AX10,"DX202")="#N/A FIELD NOT APPLICABLE"), " ", _xll.BDP($AX10,"DX202"))</f>
        <v>Information Technology</v>
      </c>
      <c r="AU10" s="21" t="str" cm="1">
        <f t="array" ref="AU10">IF(OR(_xll.BDP($AX10,"DY997")= "#N/A N/A", _xll.BDP($AX10,"DY997")="#N/A FIELD NOT APPLICABLE"), " ", _xll.BDP($AX10,"DY997"))</f>
        <v>Y</v>
      </c>
      <c r="AV10" s="21" t="str" cm="1">
        <f t="array" ref="AV10">IF(OR(_xll.BDP($AX10,"DY784")= "#N/A N/A", _xll.BDP($AX10,"DY784")="#N/A FIELD NOT APPLICABLE"), " ", _xll.BDP($AX10,"DY784"))</f>
        <v>Y</v>
      </c>
      <c r="AW10" s="21" t="str">
        <f t="shared" si="9"/>
        <v>Y</v>
      </c>
      <c r="AX10" s="21" t="str">
        <f t="shared" si="10"/>
        <v>INTC US Equity</v>
      </c>
      <c r="BC10" s="14" t="str" cm="1">
        <f t="array" ref="BC10">_xll.BDP(AX10,"ID005")</f>
        <v>US4581401001</v>
      </c>
      <c r="BD10" s="16">
        <v>0</v>
      </c>
      <c r="BE10" s="17">
        <v>5</v>
      </c>
      <c r="BF10" s="18"/>
      <c r="BG10" s="19">
        <v>1</v>
      </c>
    </row>
    <row r="11" spans="1:59" s="3" customFormat="1" ht="14.45" hidden="1" customHeight="1" x14ac:dyDescent="0.25">
      <c r="A11" s="47" t="s">
        <v>125</v>
      </c>
      <c r="B11" s="47" t="s">
        <v>156</v>
      </c>
      <c r="C11" s="47">
        <v>4371510</v>
      </c>
      <c r="D11" s="47" t="s">
        <v>194</v>
      </c>
      <c r="E11" s="21" t="str">
        <f>_xll.BDP(AX11,"SECURITY NAME")</f>
        <v>iQIYI Inc</v>
      </c>
      <c r="F11" s="21" t="str">
        <f>_xll.BDP(AX11,"CRNCY")</f>
        <v>USD</v>
      </c>
      <c r="G11" s="22" t="s">
        <v>209</v>
      </c>
      <c r="H11" s="21" t="str" cm="1">
        <f t="array" ref="H11">IF(OR(_xll.BDP($AX11,"DX202")= "#N/A N/A", _xll.BDP($AX11,"DX202")="#N/A FIELD NOT APPLICABLE"), " ", _xll.BDP($AX11,"DX202"))</f>
        <v>Communication Services</v>
      </c>
      <c r="I11" s="23">
        <f>_xll.BDP(AX11,"CRNCY_ADJ_MKT_CAP", "EQY_FUND_CRNCY=USD")/1000</f>
        <v>1.8199922213699997</v>
      </c>
      <c r="J11" s="24">
        <f>IFERROR(_xll.BDP(AX11, "DV013")/100,0)</f>
        <v>0</v>
      </c>
      <c r="K11" s="25" cm="1">
        <f t="array" ref="K11">IF(OR(_xll.BDP($AX11,"RR900")= "#N/A N/A", _xll.BDP($AX11,"RR900")="#N/A FIELD NOT APPLICABLE"), " ", _xll.BDP($AX11,"RR900"))</f>
        <v>14.154293365085437</v>
      </c>
      <c r="L11" s="25" cm="1">
        <f t="array" ref="L11">IF(OR(_xll.BDP($AX11,"EE010")= "#N/A N/A", _xll.BDP($AX11,"EE010")="#N/A FIELD NOT APPLICABLE"), " ", _xll.BDP($AX11,"EE010"))</f>
        <v>6.8354842415026669</v>
      </c>
      <c r="M11" s="25" cm="1">
        <f t="array" ref="M11">IF(OR(_xll.BDP($AX11,"RR903")= "#N/A N/A", _xll.BDP($AX11,"RR903")="#N/A FIELD NOT APPLICABLE"), " ", _xll.BDP($AX11,"RR903"))</f>
        <v>1.0131662687272933</v>
      </c>
      <c r="N11" s="25" cm="1">
        <f t="array" ref="N11">IF(OR(_xll.BDP($AX11,"RR957")= "#N/A N/A", _xll.BDP($AX11,"RR957")="#N/A FIELD NOT APPLICABLE"), " ", _xll.BDP($AX11,"RR957"))</f>
        <v>2.3569487542219729</v>
      </c>
      <c r="O11" s="26">
        <v>15710</v>
      </c>
      <c r="P11" s="27">
        <v>12.84</v>
      </c>
      <c r="Q11" s="21" cm="1">
        <f t="array" ref="Q11">IF(OR(_xll.BDP($AX11,"PX_last")="#N/A N/A",_xll.BDP($AX11,"PX_Last")="#N/A FIELD NOT APPLICABLE")," ",IF(F11="GBP",(_xll.BDP($AX11,"PX_LAST")/100),(_xll.BDP($AX11,"PX_LAST"))))</f>
        <v>1.89</v>
      </c>
      <c r="R11" s="28">
        <f>IF(F11="USD",AA11,(((_xll.BDP(F11&amp;"USD CURNCY","PX_LAST")))*AA11))</f>
        <v>201716.4</v>
      </c>
      <c r="S11" s="28">
        <f>IF(F11="USD",AB11,(((_xll.BDP(F11&amp;"USD CURNCY","PX_LAST")))*AB11))</f>
        <v>29691.899999999998</v>
      </c>
      <c r="T11" s="11">
        <f t="shared" si="0"/>
        <v>-172024.5</v>
      </c>
      <c r="U11" s="12">
        <f t="shared" si="1"/>
        <v>-0.85280373831775702</v>
      </c>
      <c r="V11" s="12" cm="1">
        <f t="array" ref="V11">IFERROR(_xll.BDP($G11&amp;" Equity","CHG_PCT_1D")/100,"")</f>
        <v>-1.5625E-2</v>
      </c>
      <c r="W11" s="12" cm="1">
        <f t="array" ref="W11">IFERROR(_xll.BDP($G11&amp;" Equity","CHG_PCT_5D")/100,"")</f>
        <v>0.14545450000000001</v>
      </c>
      <c r="X11" s="12" t="e">
        <f t="shared" si="2"/>
        <v>#VALUE!</v>
      </c>
      <c r="Y11" s="23">
        <f t="shared" si="3"/>
        <v>0</v>
      </c>
      <c r="Z11" s="23">
        <f t="shared" si="4"/>
        <v>29691.899999999998</v>
      </c>
      <c r="AA11" s="28">
        <f t="shared" si="5"/>
        <v>201716.4</v>
      </c>
      <c r="AB11" s="28">
        <f t="shared" si="6"/>
        <v>29691.899999999998</v>
      </c>
      <c r="AC11" s="4" t="e" cm="1">
        <f t="array" ref="AC11">VLOOKUP(IF(NOT(_xll.BDP(AX11,$BW$6)="#N/A N/A"),(_xll.BDP(AX11,$BW$6)),"-"), '[1]Country Codes'!$A$2:$B$253,2,0)</f>
        <v>#N/A</v>
      </c>
      <c r="AD11" s="29" t="str" cm="1">
        <f t="array" ref="AD11">IF(OR(_xll.BDP($AX11,"EX028")= "#N/A N/A", _xll.BDP($AX11,"EX028")="#N/A FIELD NOT APPLICABLE"), " ", _xll.BDP($AX11,"EX028"))</f>
        <v>Equity</v>
      </c>
      <c r="AE11" s="30" t="str">
        <f t="shared" si="7"/>
        <v>Single Line Equity</v>
      </c>
      <c r="AF11" s="25" cm="1">
        <f t="array" ref="AF11">IF(OR(_xll.BDP($AX11,"RR908")= "#N/A N/A", _xll.BDP($AX11,"RR908")="#N/A FIELD NOT APPLICABLE"), " ", _xll.BDP($AX11,"RR908"))</f>
        <v>6.2603053170342244</v>
      </c>
      <c r="AG11" s="25" cm="1">
        <f t="array" ref="AG11">IF(OR(_xll.BDP($AX11,"RR041")= "#N/A N/A", _xll.BDP($AX11,"RR041")="#N/A FIELD NOT APPLICABLE"), " ", _xll.BDP($AX11,"RR041"))</f>
        <v>30.540329246659649</v>
      </c>
      <c r="AH11" s="21">
        <f>_xll.BDP(AX11,"TOT_BUY_REC")</f>
        <v>19</v>
      </c>
      <c r="AI11" s="21">
        <f>_xll.BDP(AX11,"TOT_HOLD_REC")</f>
        <v>12</v>
      </c>
      <c r="AJ11" s="21">
        <f>_xll.BDP(AX11,"TOT_SELL_REC")</f>
        <v>0</v>
      </c>
      <c r="AK11" s="25" cm="1">
        <f t="array" ref="AK11">IF(OR(_xll.BDP($AX11,"EE201")= "#N/A N/A", _xll.BDP($AX11,"EE201")="#N/A FIELD NOT APPLICABLE"), " ", _xll.BDP($AX11,"EE201"))</f>
        <v>4.161290168762207</v>
      </c>
      <c r="AL11" s="23">
        <f>_xll.BDP(AX11,"BEST_TARGET_PRICE")</f>
        <v>2.3983333110809326</v>
      </c>
      <c r="AM11" s="31">
        <f t="shared" si="8"/>
        <v>0.26895942385234539</v>
      </c>
      <c r="AN11" s="31">
        <f>_xll.BDP(AX11,"PR061")/100</f>
        <v>-0.16</v>
      </c>
      <c r="AO11" s="31">
        <f>_xll.BDP(AX11,"PR064")/100</f>
        <v>-0.125</v>
      </c>
      <c r="AP11" s="31">
        <f>_xll.BDP(AX11,"CHG_PCT_6M")/100</f>
        <v>-0.3051471</v>
      </c>
      <c r="AQ11" s="24">
        <f>_xll.BDP(AX11,"PR079")/100</f>
        <v>-5.9701490000000003E-2</v>
      </c>
      <c r="AR11" s="32">
        <f>_xll.BDP(AX11,"hs001")</f>
        <v>5.8</v>
      </c>
      <c r="AS11" s="32">
        <f>_xll.BDP(AX11,"hs002")</f>
        <v>1.5</v>
      </c>
      <c r="AT11" s="21" t="str" cm="1">
        <f t="array" ref="AT11">IF(OR(_xll.BDP($AX11,"DX202")= "#N/A N/A", _xll.BDP($AX11,"DX202")="#N/A FIELD NOT APPLICABLE"), " ", _xll.BDP($AX11,"DX202"))</f>
        <v>Communication Services</v>
      </c>
      <c r="AU11" s="21" t="str" cm="1">
        <f t="array" ref="AU11">IF(OR(_xll.BDP($AX11,"DY997")= "#N/A N/A", _xll.BDP($AX11,"DY997")="#N/A FIELD NOT APPLICABLE"), " ", _xll.BDP($AX11,"DY997"))</f>
        <v>N</v>
      </c>
      <c r="AV11" s="21" t="str" cm="1">
        <f t="array" ref="AV11">IF(OR(_xll.BDP($AX11,"DY784")= "#N/A N/A", _xll.BDP($AX11,"DY784")="#N/A FIELD NOT APPLICABLE"), " ", _xll.BDP($AX11,"DY784"))</f>
        <v xml:space="preserve"> </v>
      </c>
      <c r="AW11" s="21" t="str">
        <f t="shared" si="9"/>
        <v>N</v>
      </c>
      <c r="AX11" s="21" t="str">
        <f t="shared" si="10"/>
        <v>IQ US Equity</v>
      </c>
      <c r="BC11" s="14" t="str" cm="1">
        <f t="array" ref="BC11">_xll.BDP(AX11,"ID005")</f>
        <v>US46267X1081</v>
      </c>
      <c r="BD11" s="16">
        <v>0.80289999999999995</v>
      </c>
      <c r="BE11" s="17">
        <v>4</v>
      </c>
      <c r="BF11" s="18"/>
      <c r="BG11" s="19">
        <v>1</v>
      </c>
    </row>
    <row r="12" spans="1:59" s="3" customFormat="1" ht="14.45" hidden="1" customHeight="1" x14ac:dyDescent="0.25">
      <c r="A12" s="47" t="s">
        <v>125</v>
      </c>
      <c r="B12" s="47" t="s">
        <v>156</v>
      </c>
      <c r="C12" s="47">
        <v>4371510</v>
      </c>
      <c r="D12" s="47" t="s">
        <v>194</v>
      </c>
      <c r="E12" s="21" t="str">
        <f>_xll.BDP(AX12,"SECURITY NAME")</f>
        <v>Marvell Technology Inc</v>
      </c>
      <c r="F12" s="21" t="str">
        <f>_xll.BDP(AX12,"CRNCY")</f>
        <v>USD</v>
      </c>
      <c r="G12" s="22" t="s">
        <v>888</v>
      </c>
      <c r="H12" s="21" t="str" cm="1">
        <f t="array" ref="H12">IF(OR(_xll.BDP($AX12,"DX202")= "#N/A N/A", _xll.BDP($AX12,"DX202")="#N/A FIELD NOT APPLICABLE"), " ", _xll.BDP($AX12,"DX202"))</f>
        <v>Information Technology</v>
      </c>
      <c r="I12" s="23">
        <f>_xll.BDP(AX12,"CRNCY_ADJ_MKT_CAP", "EQY_FUND_CRNCY=USD")/1000</f>
        <v>50.840070000000004</v>
      </c>
      <c r="J12" s="24">
        <f>IFERROR(_xll.BDP(AX12, "DV013")/100,0)</f>
        <v>4.0906765746647686E-3</v>
      </c>
      <c r="K12" s="25" t="str" cm="1">
        <f t="array" ref="K12">IF(OR(_xll.BDP($AX12,"RR900")= "#N/A N/A", _xll.BDP($AX12,"RR900")="#N/A FIELD NOT APPLICABLE"), " ", _xll.BDP($AX12,"RR900"))</f>
        <v xml:space="preserve"> </v>
      </c>
      <c r="L12" s="25" cm="1">
        <f t="array" ref="L12">IF(OR(_xll.BDP($AX12,"EE010")= "#N/A N/A", _xll.BDP($AX12,"EE010")="#N/A FIELD NOT APPLICABLE"), " ", _xll.BDP($AX12,"EE010"))</f>
        <v>16.251384274640088</v>
      </c>
      <c r="M12" s="25" cm="1">
        <f t="array" ref="M12">IF(OR(_xll.BDP($AX12,"RR903")= "#N/A N/A", _xll.BDP($AX12,"RR903")="#N/A FIELD NOT APPLICABLE"), " ", _xll.BDP($AX12,"RR903"))</f>
        <v>3.7859686199974356</v>
      </c>
      <c r="N12" s="25" cm="1">
        <f t="array" ref="N12">IF(OR(_xll.BDP($AX12,"RR957")= "#N/A N/A", _xll.BDP($AX12,"RR957")="#N/A FIELD NOT APPLICABLE"), " ", _xll.BDP($AX12,"RR957"))</f>
        <v>78.058246977547483</v>
      </c>
      <c r="O12" s="26">
        <v>725</v>
      </c>
      <c r="P12" s="27">
        <v>70.69</v>
      </c>
      <c r="Q12" s="21" cm="1">
        <f t="array" ref="Q12">IF(OR(_xll.BDP($AX12,"PX_last")="#N/A N/A",_xll.BDP($AX12,"PX_Last")="#N/A FIELD NOT APPLICABLE")," ",IF(F12="GBP",(_xll.BDP($AX12,"PX_LAST")/100),(_xll.BDP($AX12,"PX_LAST"))))</f>
        <v>58.7</v>
      </c>
      <c r="R12" s="28">
        <f>IF(F12="USD",AA12,(((_xll.BDP(F12&amp;"USD CURNCY","PX_LAST")))*AA12))</f>
        <v>51250.25</v>
      </c>
      <c r="S12" s="28">
        <f>IF(F12="USD",AB12,(((_xll.BDP(F12&amp;"USD CURNCY","PX_LAST")))*AB12))</f>
        <v>42557.5</v>
      </c>
      <c r="T12" s="11">
        <f t="shared" si="0"/>
        <v>-8692.75</v>
      </c>
      <c r="U12" s="12">
        <f t="shared" si="1"/>
        <v>-0.16961380676191823</v>
      </c>
      <c r="V12" s="12" cm="1">
        <f t="array" ref="V12">IFERROR(_xll.BDP($G12&amp;" Equity","CHG_PCT_1D")/100,"")</f>
        <v>-3.7338759999999997E-3</v>
      </c>
      <c r="W12" s="12" cm="1">
        <f t="array" ref="W12">IFERROR(_xll.BDP($G12&amp;" Equity","CHG_PCT_5D")/100,"")</f>
        <v>0.1887404</v>
      </c>
      <c r="X12" s="12" t="e">
        <f t="shared" si="2"/>
        <v>#VALUE!</v>
      </c>
      <c r="Y12" s="23">
        <f t="shared" si="3"/>
        <v>174.08896832629588</v>
      </c>
      <c r="Z12" s="23">
        <f t="shared" si="4"/>
        <v>42557.5</v>
      </c>
      <c r="AA12" s="28">
        <f t="shared" si="5"/>
        <v>51250.25</v>
      </c>
      <c r="AB12" s="28">
        <f t="shared" si="6"/>
        <v>42557.5</v>
      </c>
      <c r="AC12" s="4" t="e" cm="1">
        <f t="array" ref="AC12">VLOOKUP(IF(NOT(_xll.BDP(AX12,$BW$6)="#N/A N/A"),(_xll.BDP(AX12,$BW$6)),"-"), '[1]Country Codes'!$A$2:$B$253,2,0)</f>
        <v>#N/A</v>
      </c>
      <c r="AD12" s="29" t="str" cm="1">
        <f t="array" ref="AD12">IF(OR(_xll.BDP($AX12,"EX028")= "#N/A N/A", _xll.BDP($AX12,"EX028")="#N/A FIELD NOT APPLICABLE"), " ", _xll.BDP($AX12,"EX028"))</f>
        <v>Equity</v>
      </c>
      <c r="AE12" s="30" t="str">
        <f t="shared" si="7"/>
        <v>Single Line Equity</v>
      </c>
      <c r="AF12" s="25" cm="1">
        <f t="array" ref="AF12">IF(OR(_xll.BDP($AX12,"RR908")= "#N/A N/A", _xll.BDP($AX12,"RR908")="#N/A FIELD NOT APPLICABLE"), " ", _xll.BDP($AX12,"RR908"))</f>
        <v>30.221659777350002</v>
      </c>
      <c r="AG12" s="25" cm="1">
        <f t="array" ref="AG12">IF(OR(_xll.BDP($AX12,"RR041")= "#N/A N/A", _xll.BDP($AX12,"RR041")="#N/A FIELD NOT APPLICABLE"), " ", _xll.BDP($AX12,"RR041"))</f>
        <v>21.495706402039154</v>
      </c>
      <c r="AH12" s="21">
        <f>_xll.BDP(AX12,"TOT_BUY_REC")</f>
        <v>42</v>
      </c>
      <c r="AI12" s="21">
        <f>_xll.BDP(AX12,"TOT_HOLD_REC")</f>
        <v>4</v>
      </c>
      <c r="AJ12" s="21">
        <f>_xll.BDP(AX12,"TOT_SELL_REC")</f>
        <v>0</v>
      </c>
      <c r="AK12" s="25" cm="1">
        <f t="array" ref="AK12">IF(OR(_xll.BDP($AX12,"EE201")= "#N/A N/A", _xll.BDP($AX12,"EE201")="#N/A FIELD NOT APPLICABLE"), " ", _xll.BDP($AX12,"EE201"))</f>
        <v>4.7826085090637207</v>
      </c>
      <c r="AL12" s="23">
        <f>_xll.BDP(AX12,"BEST_TARGET_PRICE")</f>
        <v>101.38500213623047</v>
      </c>
      <c r="AM12" s="31">
        <f t="shared" si="8"/>
        <v>0.72717209772113223</v>
      </c>
      <c r="AN12" s="31">
        <f>_xll.BDP(AX12,"PR061")/100</f>
        <v>-5.3836250000000002E-2</v>
      </c>
      <c r="AO12" s="31">
        <f>_xll.BDP(AX12,"PR064")/100</f>
        <v>-0.45032310000000003</v>
      </c>
      <c r="AP12" s="31">
        <f>_xll.BDP(AX12,"CHG_PCT_6M")/100</f>
        <v>-0.30835400000000002</v>
      </c>
      <c r="AQ12" s="24">
        <f>_xll.BDP(AX12,"PR079")/100</f>
        <v>-0.4685378</v>
      </c>
      <c r="AR12" s="32">
        <f>_xll.BDP(AX12,"hs001")</f>
        <v>127.48</v>
      </c>
      <c r="AS12" s="32">
        <f>_xll.BDP(AX12,"hs002")</f>
        <v>47.085000000000001</v>
      </c>
      <c r="AT12" s="21" t="str" cm="1">
        <f t="array" ref="AT12">IF(OR(_xll.BDP($AX12,"DX202")= "#N/A N/A", _xll.BDP($AX12,"DX202")="#N/A FIELD NOT APPLICABLE"), " ", _xll.BDP($AX12,"DX202"))</f>
        <v>Information Technology</v>
      </c>
      <c r="AU12" s="21" t="str" cm="1">
        <f t="array" ref="AU12">IF(OR(_xll.BDP($AX12,"DY997")= "#N/A N/A", _xll.BDP($AX12,"DY997")="#N/A FIELD NOT APPLICABLE"), " ", _xll.BDP($AX12,"DY997"))</f>
        <v>Y</v>
      </c>
      <c r="AV12" s="21" t="str" cm="1">
        <f t="array" ref="AV12">IF(OR(_xll.BDP($AX12,"DY784")= "#N/A N/A", _xll.BDP($AX12,"DY784")="#N/A FIELD NOT APPLICABLE"), " ", _xll.BDP($AX12,"DY784"))</f>
        <v xml:space="preserve"> </v>
      </c>
      <c r="AW12" s="21" t="str">
        <f t="shared" si="9"/>
        <v>Y</v>
      </c>
      <c r="AX12" s="21" t="str">
        <f t="shared" si="10"/>
        <v>MRVL US Equity</v>
      </c>
      <c r="BC12" s="14" t="str" cm="1">
        <f t="array" ref="BC12">_xll.BDP(AX12,"ID005")</f>
        <v>US5738741041</v>
      </c>
      <c r="BD12" s="16">
        <v>0</v>
      </c>
      <c r="BE12" s="17">
        <v>5</v>
      </c>
      <c r="BF12" s="18"/>
      <c r="BG12" s="19">
        <v>1</v>
      </c>
    </row>
    <row r="13" spans="1:59" s="3" customFormat="1" ht="14.45" hidden="1" customHeight="1" x14ac:dyDescent="0.25">
      <c r="A13" s="47" t="s">
        <v>125</v>
      </c>
      <c r="B13" s="47" t="s">
        <v>156</v>
      </c>
      <c r="C13" s="47">
        <v>4371510</v>
      </c>
      <c r="D13" s="47" t="s">
        <v>194</v>
      </c>
      <c r="E13" s="21" t="str">
        <f>_xll.BDP(AX13,"SECURITY NAME")</f>
        <v>NIKE Inc</v>
      </c>
      <c r="F13" s="21" t="str">
        <f>_xll.BDP(AX13,"CRNCY")</f>
        <v>USD</v>
      </c>
      <c r="G13" s="22" t="s">
        <v>410</v>
      </c>
      <c r="H13" s="21" t="str" cm="1">
        <f t="array" ref="H13">IF(OR(_xll.BDP($AX13,"DX202")= "#N/A N/A", _xll.BDP($AX13,"DX202")="#N/A FIELD NOT APPLICABLE"), " ", _xll.BDP($AX13,"DX202"))</f>
        <v>Consumer Discretionary</v>
      </c>
      <c r="I13" s="23">
        <f>_xll.BDP(AX13,"CRNCY_ADJ_MKT_CAP", "EQY_FUND_CRNCY=USD")/1000</f>
        <v>84.589014809969996</v>
      </c>
      <c r="J13" s="24">
        <f>IFERROR(_xll.BDP(AX13, "DV013")/100,0)</f>
        <v>2.7913468664372956E-2</v>
      </c>
      <c r="K13" s="25" cm="1">
        <f t="array" ref="K13">IF(OR(_xll.BDP($AX13,"RR900")= "#N/A N/A", _xll.BDP($AX13,"RR900")="#N/A FIELD NOT APPLICABLE"), " ", _xll.BDP($AX13,"RR900"))</f>
        <v>18.914191872373269</v>
      </c>
      <c r="L13" s="25" cm="1">
        <f t="array" ref="L13">IF(OR(_xll.BDP($AX13,"EE010")= "#N/A N/A", _xll.BDP($AX13,"EE010")="#N/A FIELD NOT APPLICABLE"), " ", _xll.BDP($AX13,"EE010"))</f>
        <v>28.597804391217565</v>
      </c>
      <c r="M13" s="25" cm="1">
        <f t="array" ref="M13">IF(OR(_xll.BDP($AX13,"RR903")= "#N/A N/A", _xll.BDP($AX13,"RR903")="#N/A FIELD NOT APPLICABLE"), " ", _xll.BDP($AX13,"RR903"))</f>
        <v>6.0431835531056493</v>
      </c>
      <c r="N13" s="25" cm="1">
        <f t="array" ref="N13">IF(OR(_xll.BDP($AX13,"RR957")= "#N/A N/A", _xll.BDP($AX13,"RR957")="#N/A FIELD NOT APPLICABLE"), " ", _xll.BDP($AX13,"RR957"))</f>
        <v>15.08003761995972</v>
      </c>
      <c r="O13" s="26">
        <v>1246</v>
      </c>
      <c r="P13" s="27">
        <v>80.650000000000006</v>
      </c>
      <c r="Q13" s="21" cm="1">
        <f t="array" ref="Q13">IF(OR(_xll.BDP($AX13,"PX_last")="#N/A N/A",_xll.BDP($AX13,"PX_Last")="#N/A FIELD NOT APPLICABLE")," ",IF(F13="GBP",(_xll.BDP($AX13,"PX_LAST")/100),(_xll.BDP($AX13,"PX_LAST"))))</f>
        <v>57.31</v>
      </c>
      <c r="R13" s="28">
        <f>IF(F13="USD",AA13,(((_xll.BDP(F13&amp;"USD CURNCY","PX_LAST")))*AA13))</f>
        <v>100489.90000000001</v>
      </c>
      <c r="S13" s="28">
        <f>IF(F13="USD",AB13,(((_xll.BDP(F13&amp;"USD CURNCY","PX_LAST")))*AB13))</f>
        <v>71408.260000000009</v>
      </c>
      <c r="T13" s="11">
        <f t="shared" si="0"/>
        <v>-29081.64</v>
      </c>
      <c r="U13" s="12">
        <f t="shared" si="1"/>
        <v>-0.28939863608183508</v>
      </c>
      <c r="V13" s="12" cm="1">
        <f t="array" ref="V13">IFERROR(_xll.BDP($G13&amp;" Equity","CHG_PCT_1D")/100,"")</f>
        <v>-5.3800760000000001E-3</v>
      </c>
      <c r="W13" s="12" cm="1">
        <f t="array" ref="W13">IFERROR(_xll.BDP($G13&amp;" Equity","CHG_PCT_5D")/100,"")</f>
        <v>2.1204559999999997E-2</v>
      </c>
      <c r="X13" s="12" t="e">
        <f t="shared" si="2"/>
        <v>#VALUE!</v>
      </c>
      <c r="Y13" s="23">
        <f t="shared" si="3"/>
        <v>1993.2522278873971</v>
      </c>
      <c r="Z13" s="23">
        <f t="shared" si="4"/>
        <v>71408.260000000009</v>
      </c>
      <c r="AA13" s="28">
        <f t="shared" si="5"/>
        <v>100489.90000000001</v>
      </c>
      <c r="AB13" s="28">
        <f t="shared" si="6"/>
        <v>71408.260000000009</v>
      </c>
      <c r="AC13" s="4" t="e" cm="1">
        <f t="array" ref="AC13">VLOOKUP(IF(NOT(_xll.BDP(AX13,$BW$6)="#N/A N/A"),(_xll.BDP(AX13,$BW$6)),"-"), '[1]Country Codes'!$A$2:$B$253,2,0)</f>
        <v>#N/A</v>
      </c>
      <c r="AD13" s="29" t="str" cm="1">
        <f t="array" ref="AD13">IF(OR(_xll.BDP($AX13,"EX028")= "#N/A N/A", _xll.BDP($AX13,"EX028")="#N/A FIELD NOT APPLICABLE"), " ", _xll.BDP($AX13,"EX028"))</f>
        <v>Equity</v>
      </c>
      <c r="AE13" s="30" t="str">
        <f t="shared" si="7"/>
        <v>Single Line Equity</v>
      </c>
      <c r="AF13" s="25" cm="1">
        <f t="array" ref="AF13">IF(OR(_xll.BDP($AX13,"RR908")= "#N/A N/A", _xll.BDP($AX13,"RR908")="#N/A FIELD NOT APPLICABLE"), " ", _xll.BDP($AX13,"RR908"))</f>
        <v>14.628418716685728</v>
      </c>
      <c r="AG13" s="25" cm="1">
        <f t="array" ref="AG13">IF(OR(_xll.BDP($AX13,"RR041")= "#N/A N/A", _xll.BDP($AX13,"RR041")="#N/A FIELD NOT APPLICABLE"), " ", _xll.BDP($AX13,"RR041"))</f>
        <v>31.361847284177379</v>
      </c>
      <c r="AH13" s="21">
        <f>_xll.BDP(AX13,"TOT_BUY_REC")</f>
        <v>24</v>
      </c>
      <c r="AI13" s="21">
        <f>_xll.BDP(AX13,"TOT_HOLD_REC")</f>
        <v>19</v>
      </c>
      <c r="AJ13" s="21">
        <f>_xll.BDP(AX13,"TOT_SELL_REC")</f>
        <v>2</v>
      </c>
      <c r="AK13" s="25" cm="1">
        <f t="array" ref="AK13">IF(OR(_xll.BDP($AX13,"EE201")= "#N/A N/A", _xll.BDP($AX13,"EE201")="#N/A FIELD NOT APPLICABLE"), " ", _xll.BDP($AX13,"EE201"))</f>
        <v>3.9777777194976807</v>
      </c>
      <c r="AL13" s="23">
        <f>_xll.BDP(AX13,"BEST_TARGET_PRICE")</f>
        <v>75.608421325683594</v>
      </c>
      <c r="AM13" s="31">
        <f t="shared" si="8"/>
        <v>0.31928845447013776</v>
      </c>
      <c r="AN13" s="31">
        <f>_xll.BDP(AX13,"PR061")/100</f>
        <v>-9.4485710000000001E-2</v>
      </c>
      <c r="AO13" s="31">
        <f>_xll.BDP(AX13,"PR064")/100</f>
        <v>-0.25163229999999998</v>
      </c>
      <c r="AP13" s="31">
        <f>_xll.BDP(AX13,"CHG_PCT_6M")/100</f>
        <v>-0.2690051</v>
      </c>
      <c r="AQ13" s="24">
        <f>_xll.BDP(AX13,"PR079")/100</f>
        <v>-0.2426325</v>
      </c>
      <c r="AR13" s="32">
        <f>_xll.BDP(AX13,"hs001")</f>
        <v>98.04</v>
      </c>
      <c r="AS13" s="32">
        <f>_xll.BDP(AX13,"hs002")</f>
        <v>52.28</v>
      </c>
      <c r="AT13" s="21" t="str" cm="1">
        <f t="array" ref="AT13">IF(OR(_xll.BDP($AX13,"DX202")= "#N/A N/A", _xll.BDP($AX13,"DX202")="#N/A FIELD NOT APPLICABLE"), " ", _xll.BDP($AX13,"DX202"))</f>
        <v>Consumer Discretionary</v>
      </c>
      <c r="AU13" s="21" t="str" cm="1">
        <f t="array" ref="AU13">IF(OR(_xll.BDP($AX13,"DY997")= "#N/A N/A", _xll.BDP($AX13,"DY997")="#N/A FIELD NOT APPLICABLE"), " ", _xll.BDP($AX13,"DY997"))</f>
        <v>Y</v>
      </c>
      <c r="AV13" s="21" t="str" cm="1">
        <f t="array" ref="AV13">IF(OR(_xll.BDP($AX13,"DY784")= "#N/A N/A", _xll.BDP($AX13,"DY784")="#N/A FIELD NOT APPLICABLE"), " ", _xll.BDP($AX13,"DY784"))</f>
        <v xml:space="preserve"> </v>
      </c>
      <c r="AW13" s="21" t="str">
        <f t="shared" si="9"/>
        <v>Y</v>
      </c>
      <c r="AX13" s="21" t="str">
        <f t="shared" si="10"/>
        <v>NKE US Equity</v>
      </c>
      <c r="BC13" s="14" t="str" cm="1">
        <f t="array" ref="BC13">_xll.BDP(AX13,"ID005")</f>
        <v>US6541061031</v>
      </c>
      <c r="BD13" s="16">
        <v>0.75360000000000005</v>
      </c>
      <c r="BE13" s="17">
        <v>5</v>
      </c>
      <c r="BF13" s="18"/>
      <c r="BG13" s="19">
        <v>1</v>
      </c>
    </row>
    <row r="14" spans="1:59" s="3" customFormat="1" ht="14.45" hidden="1" customHeight="1" x14ac:dyDescent="0.25">
      <c r="A14" s="47" t="s">
        <v>125</v>
      </c>
      <c r="B14" s="47" t="s">
        <v>156</v>
      </c>
      <c r="C14" s="47">
        <v>4371510</v>
      </c>
      <c r="D14" s="47" t="s">
        <v>194</v>
      </c>
      <c r="E14" s="21" t="str">
        <f>_xll.BDP(AX14,"SECURITY NAME")</f>
        <v>Pfizer Inc</v>
      </c>
      <c r="F14" s="21" t="str">
        <f>_xll.BDP(AX14,"CRNCY")</f>
        <v>USD</v>
      </c>
      <c r="G14" s="22" t="s">
        <v>203</v>
      </c>
      <c r="H14" s="21" t="str" cm="1">
        <f t="array" ref="H14">IF(OR(_xll.BDP($AX14,"DX202")= "#N/A N/A", _xll.BDP($AX14,"DX202")="#N/A FIELD NOT APPLICABLE"), " ", _xll.BDP($AX14,"DX202"))</f>
        <v>Health Care</v>
      </c>
      <c r="I14" s="23">
        <f>_xll.BDP(AX14,"CRNCY_ADJ_MKT_CAP", "EQY_FUND_CRNCY=USD")/1000</f>
        <v>130.72703237935002</v>
      </c>
      <c r="J14" s="24">
        <f>IFERROR(_xll.BDP(AX14, "DV013")/100,0)</f>
        <v>7.4652779019541218E-2</v>
      </c>
      <c r="K14" s="25" cm="1">
        <f t="array" ref="K14">IF(OR(_xll.BDP($AX14,"RR900")= "#N/A N/A", _xll.BDP($AX14,"RR900")="#N/A FIELD NOT APPLICABLE"), " ", _xll.BDP($AX14,"RR900"))</f>
        <v>9.5376807657705012</v>
      </c>
      <c r="L14" s="25" cm="1">
        <f t="array" ref="L14">IF(OR(_xll.BDP($AX14,"EE010")= "#N/A N/A", _xll.BDP($AX14,"EE010")="#N/A FIELD NOT APPLICABLE"), " ", _xll.BDP($AX14,"EE010"))</f>
        <v>7.6198347107438025</v>
      </c>
      <c r="M14" s="25" cm="1">
        <f t="array" ref="M14">IF(OR(_xll.BDP($AX14,"RR903")= "#N/A N/A", _xll.BDP($AX14,"RR903")="#N/A FIELD NOT APPLICABLE"), " ", _xll.BDP($AX14,"RR903"))</f>
        <v>1.480951279167626</v>
      </c>
      <c r="N14" s="25" cm="1">
        <f t="array" ref="N14">IF(OR(_xll.BDP($AX14,"RR957")= "#N/A N/A", _xll.BDP($AX14,"RR957")="#N/A FIELD NOT APPLICABLE"), " ", _xll.BDP($AX14,"RR957"))</f>
        <v>8.8397247749128667</v>
      </c>
      <c r="O14" s="26">
        <v>12000</v>
      </c>
      <c r="P14" s="27">
        <v>41.47</v>
      </c>
      <c r="Q14" s="21" cm="1">
        <f t="array" ref="Q14">IF(OR(_xll.BDP($AX14,"PX_last")="#N/A N/A",_xll.BDP($AX14,"PX_Last")="#N/A FIELD NOT APPLICABLE")," ",IF(F14="GBP",(_xll.BDP($AX14,"PX_LAST")/100),(_xll.BDP($AX14,"PX_LAST"))))</f>
        <v>23.05</v>
      </c>
      <c r="R14" s="28">
        <f>IF(F14="USD",AA14,(((_xll.BDP(F14&amp;"USD CURNCY","PX_LAST")))*AA14))</f>
        <v>497640</v>
      </c>
      <c r="S14" s="28">
        <f>IF(F14="USD",AB14,(((_xll.BDP(F14&amp;"USD CURNCY","PX_LAST")))*AB14))</f>
        <v>276600</v>
      </c>
      <c r="T14" s="11">
        <f t="shared" si="0"/>
        <v>-221040</v>
      </c>
      <c r="U14" s="12">
        <f t="shared" si="1"/>
        <v>-0.44417651314203038</v>
      </c>
      <c r="V14" s="12" cm="1">
        <f t="array" ref="V14">IFERROR(_xll.BDP($G14&amp;" Equity","CHG_PCT_1D")/100,"")</f>
        <v>5.6719019999999995E-3</v>
      </c>
      <c r="W14" s="12" cm="1">
        <f t="array" ref="W14">IFERROR(_xll.BDP($G14&amp;" Equity","CHG_PCT_5D")/100,"")</f>
        <v>4.5825769999999995E-2</v>
      </c>
      <c r="X14" s="12" t="e">
        <f t="shared" si="2"/>
        <v>#VALUE!</v>
      </c>
      <c r="Y14" s="23">
        <f t="shared" si="3"/>
        <v>20648.958676805101</v>
      </c>
      <c r="Z14" s="23">
        <f t="shared" si="4"/>
        <v>276600</v>
      </c>
      <c r="AA14" s="28">
        <f t="shared" si="5"/>
        <v>497640</v>
      </c>
      <c r="AB14" s="28">
        <f t="shared" si="6"/>
        <v>276600</v>
      </c>
      <c r="AC14" s="4" t="e" cm="1">
        <f t="array" ref="AC14">VLOOKUP(IF(NOT(_xll.BDP(AX14,$BW$6)="#N/A N/A"),(_xll.BDP(AX14,$BW$6)),"-"), '[1]Country Codes'!$A$2:$B$253,2,0)</f>
        <v>#N/A</v>
      </c>
      <c r="AD14" s="29" t="str" cm="1">
        <f t="array" ref="AD14">IF(OR(_xll.BDP($AX14,"EX028")= "#N/A N/A", _xll.BDP($AX14,"EX028")="#N/A FIELD NOT APPLICABLE"), " ", _xll.BDP($AX14,"EX028"))</f>
        <v>Equity</v>
      </c>
      <c r="AE14" s="30" t="str">
        <f t="shared" si="7"/>
        <v>Single Line Equity</v>
      </c>
      <c r="AF14" s="25" cm="1">
        <f t="array" ref="AF14">IF(OR(_xll.BDP($AX14,"RR908")= "#N/A N/A", _xll.BDP($AX14,"RR908")="#N/A FIELD NOT APPLICABLE"), " ", _xll.BDP($AX14,"RR908"))</f>
        <v>10.248573446566994</v>
      </c>
      <c r="AG14" s="25" cm="1">
        <f t="array" ref="AG14">IF(OR(_xll.BDP($AX14,"RR041")= "#N/A N/A", _xll.BDP($AX14,"RR041")="#N/A FIELD NOT APPLICABLE"), " ", _xll.BDP($AX14,"RR041"))</f>
        <v>31.393746836866672</v>
      </c>
      <c r="AH14" s="21">
        <f>_xll.BDP(AX14,"TOT_BUY_REC")</f>
        <v>12</v>
      </c>
      <c r="AI14" s="21">
        <f>_xll.BDP(AX14,"TOT_HOLD_REC")</f>
        <v>14</v>
      </c>
      <c r="AJ14" s="21">
        <f>_xll.BDP(AX14,"TOT_SELL_REC")</f>
        <v>1</v>
      </c>
      <c r="AK14" s="25" cm="1">
        <f t="array" ref="AK14">IF(OR(_xll.BDP($AX14,"EE201")= "#N/A N/A", _xll.BDP($AX14,"EE201")="#N/A FIELD NOT APPLICABLE"), " ", _xll.BDP($AX14,"EE201"))</f>
        <v>3.8148148059844971</v>
      </c>
      <c r="AL14" s="23">
        <f>_xll.BDP(AX14,"BEST_TARGET_PRICE")</f>
        <v>28.782608032226563</v>
      </c>
      <c r="AM14" s="31">
        <f t="shared" si="8"/>
        <v>0.24870316842631501</v>
      </c>
      <c r="AN14" s="31">
        <f>_xll.BDP(AX14,"PR061")/100</f>
        <v>-8.5680249999999999E-2</v>
      </c>
      <c r="AO14" s="31">
        <f>_xll.BDP(AX14,"PR064")/100</f>
        <v>-0.1341097</v>
      </c>
      <c r="AP14" s="31">
        <f>_xll.BDP(AX14,"CHG_PCT_6M")/100</f>
        <v>-0.19009129999999999</v>
      </c>
      <c r="AQ14" s="24">
        <f>_xll.BDP(AX14,"PR079")/100</f>
        <v>-0.13117229999999999</v>
      </c>
      <c r="AR14" s="32">
        <f>_xll.BDP(AX14,"hs001")</f>
        <v>31.54</v>
      </c>
      <c r="AS14" s="32">
        <f>_xll.BDP(AX14,"hs002")</f>
        <v>20.914999999999999</v>
      </c>
      <c r="AT14" s="21" t="str" cm="1">
        <f t="array" ref="AT14">IF(OR(_xll.BDP($AX14,"DX202")= "#N/A N/A", _xll.BDP($AX14,"DX202")="#N/A FIELD NOT APPLICABLE"), " ", _xll.BDP($AX14,"DX202"))</f>
        <v>Health Care</v>
      </c>
      <c r="AU14" s="21" t="str" cm="1">
        <f t="array" ref="AU14">IF(OR(_xll.BDP($AX14,"DY997")= "#N/A N/A", _xll.BDP($AX14,"DY997")="#N/A FIELD NOT APPLICABLE"), " ", _xll.BDP($AX14,"DY997"))</f>
        <v>Y</v>
      </c>
      <c r="AV14" s="21" t="str" cm="1">
        <f t="array" ref="AV14">IF(OR(_xll.BDP($AX14,"DY784")= "#N/A N/A", _xll.BDP($AX14,"DY784")="#N/A FIELD NOT APPLICABLE"), " ", _xll.BDP($AX14,"DY784"))</f>
        <v>Y</v>
      </c>
      <c r="AW14" s="21" t="str">
        <f t="shared" si="9"/>
        <v>Y</v>
      </c>
      <c r="AX14" s="21" t="str">
        <f t="shared" si="10"/>
        <v>PFE US Equity</v>
      </c>
      <c r="BC14" s="14" t="str" cm="1">
        <f t="array" ref="BC14">_xll.BDP(AX14,"ID005")</f>
        <v>US7170811035</v>
      </c>
      <c r="BD14" s="16">
        <v>0.80289999999999995</v>
      </c>
      <c r="BE14" s="17">
        <v>4</v>
      </c>
      <c r="BF14" s="18"/>
      <c r="BG14" s="19">
        <v>1</v>
      </c>
    </row>
    <row r="15" spans="1:59" s="3" customFormat="1" ht="14.45" hidden="1" customHeight="1" x14ac:dyDescent="0.25">
      <c r="A15" s="47" t="s">
        <v>125</v>
      </c>
      <c r="B15" s="47" t="s">
        <v>156</v>
      </c>
      <c r="C15" s="47">
        <v>4371510</v>
      </c>
      <c r="D15" s="47" t="s">
        <v>194</v>
      </c>
      <c r="E15" s="21" t="str">
        <f>_xll.BDP(AX15,"SECURITY NAME")</f>
        <v>Paysafe Ltd</v>
      </c>
      <c r="F15" s="21" t="str">
        <f>_xll.BDP(AX15,"CRNCY")</f>
        <v>USD</v>
      </c>
      <c r="G15" s="22" t="s">
        <v>207</v>
      </c>
      <c r="H15" s="21" t="str" cm="1">
        <f t="array" ref="H15">IF(OR(_xll.BDP($AX15,"DX202")= "#N/A N/A", _xll.BDP($AX15,"DX202")="#N/A FIELD NOT APPLICABLE"), " ", _xll.BDP($AX15,"DX202"))</f>
        <v>Financials</v>
      </c>
      <c r="I15" s="23">
        <f>_xll.BDP(AX15,"CRNCY_ADJ_MKT_CAP", "EQY_FUND_CRNCY=USD")/1000</f>
        <v>0.91928546639999986</v>
      </c>
      <c r="J15" s="24">
        <f>IFERROR(_xll.BDP(AX15, "DV013")/100,0)</f>
        <v>0</v>
      </c>
      <c r="K15" s="25" cm="1">
        <f t="array" ref="K15">IF(OR(_xll.BDP($AX15,"RR900")= "#N/A N/A", _xll.BDP($AX15,"RR900")="#N/A FIELD NOT APPLICABLE"), " ", _xll.BDP($AX15,"RR900"))</f>
        <v>66.87637404355776</v>
      </c>
      <c r="L15" s="25" cm="1">
        <f t="array" ref="L15">IF(OR(_xll.BDP($AX15,"EE010")= "#N/A N/A", _xll.BDP($AX15,"EE010")="#N/A FIELD NOT APPLICABLE"), " ", _xll.BDP($AX15,"EE010"))</f>
        <v>5.3224687933425798</v>
      </c>
      <c r="M15" s="25" cm="1">
        <f t="array" ref="M15">IF(OR(_xll.BDP($AX15,"RR903")= "#N/A N/A", _xll.BDP($AX15,"RR903")="#N/A FIELD NOT APPLICABLE"), " ", _xll.BDP($AX15,"RR903"))</f>
        <v>1.0913090313866911</v>
      </c>
      <c r="N15" s="25" cm="1">
        <f t="array" ref="N15">IF(OR(_xll.BDP($AX15,"RR957")= "#N/A N/A", _xll.BDP($AX15,"RR957")="#N/A FIELD NOT APPLICABLE"), " ", _xll.BDP($AX15,"RR957"))</f>
        <v>7.4556800809499135</v>
      </c>
      <c r="O15" s="26">
        <v>3495</v>
      </c>
      <c r="P15" s="27">
        <v>142.56</v>
      </c>
      <c r="Q15" s="21" cm="1">
        <f t="array" ref="Q15">IF(OR(_xll.BDP($AX15,"PX_last")="#N/A N/A",_xll.BDP($AX15,"PX_Last")="#N/A FIELD NOT APPLICABLE")," ",IF(F15="GBP",(_xll.BDP($AX15,"PX_LAST")/100),(_xll.BDP($AX15,"PX_LAST"))))</f>
        <v>15.35</v>
      </c>
      <c r="R15" s="28">
        <f>IF(F15="USD",AA15,(((_xll.BDP(F15&amp;"USD CURNCY","PX_LAST")))*AA15))</f>
        <v>498247.2</v>
      </c>
      <c r="S15" s="28">
        <f>IF(F15="USD",AB15,(((_xll.BDP(F15&amp;"USD CURNCY","PX_LAST")))*AB15))</f>
        <v>53648.25</v>
      </c>
      <c r="T15" s="11">
        <f t="shared" si="0"/>
        <v>-444598.95</v>
      </c>
      <c r="U15" s="12">
        <f t="shared" si="1"/>
        <v>-0.8923260381593715</v>
      </c>
      <c r="V15" s="12" cm="1">
        <f t="array" ref="V15">IFERROR(_xll.BDP($G15&amp;" Equity","CHG_PCT_1D")/100,"")</f>
        <v>-1.1590469999999999E-2</v>
      </c>
      <c r="W15" s="12" cm="1">
        <f t="array" ref="W15">IFERROR(_xll.BDP($G15&amp;" Equity","CHG_PCT_5D")/100,"")</f>
        <v>0.1123188</v>
      </c>
      <c r="X15" s="12" t="e">
        <f t="shared" si="2"/>
        <v>#VALUE!</v>
      </c>
      <c r="Y15" s="23">
        <f t="shared" si="3"/>
        <v>0</v>
      </c>
      <c r="Z15" s="23">
        <f t="shared" si="4"/>
        <v>53648.25</v>
      </c>
      <c r="AA15" s="28">
        <f t="shared" si="5"/>
        <v>498247.2</v>
      </c>
      <c r="AB15" s="28">
        <f t="shared" si="6"/>
        <v>53648.25</v>
      </c>
      <c r="AC15" s="4" t="e" cm="1">
        <f t="array" ref="AC15">VLOOKUP(IF(NOT(_xll.BDP(AX15,$BW$6)="#N/A N/A"),(_xll.BDP(AX15,$BW$6)),"-"), '[1]Country Codes'!$A$2:$B$253,2,0)</f>
        <v>#N/A</v>
      </c>
      <c r="AD15" s="29" t="str" cm="1">
        <f t="array" ref="AD15">IF(OR(_xll.BDP($AX15,"EX028")= "#N/A N/A", _xll.BDP($AX15,"EX028")="#N/A FIELD NOT APPLICABLE"), " ", _xll.BDP($AX15,"EX028"))</f>
        <v>Equity</v>
      </c>
      <c r="AE15" s="30" t="str">
        <f t="shared" si="7"/>
        <v>Single Line Equity</v>
      </c>
      <c r="AF15" s="25" cm="1">
        <f t="array" ref="AF15">IF(OR(_xll.BDP($AX15,"RR908")= "#N/A N/A", _xll.BDP($AX15,"RR908")="#N/A FIELD NOT APPLICABLE"), " ", _xll.BDP($AX15,"RR908"))</f>
        <v>3.6832162740993297</v>
      </c>
      <c r="AG15" s="25" cm="1">
        <f t="array" ref="AG15">IF(OR(_xll.BDP($AX15,"RR041")= "#N/A N/A", _xll.BDP($AX15,"RR041")="#N/A FIELD NOT APPLICABLE"), " ", _xll.BDP($AX15,"RR041"))</f>
        <v>50.043810639893174</v>
      </c>
      <c r="AH15" s="21">
        <f>_xll.BDP(AX15,"TOT_BUY_REC")</f>
        <v>1</v>
      </c>
      <c r="AI15" s="21">
        <f>_xll.BDP(AX15,"TOT_HOLD_REC")</f>
        <v>4</v>
      </c>
      <c r="AJ15" s="21">
        <f>_xll.BDP(AX15,"TOT_SELL_REC")</f>
        <v>2</v>
      </c>
      <c r="AK15" s="25" cm="1">
        <f t="array" ref="AK15">IF(OR(_xll.BDP($AX15,"EE201")= "#N/A N/A", _xll.BDP($AX15,"EE201")="#N/A FIELD NOT APPLICABLE"), " ", _xll.BDP($AX15,"EE201"))</f>
        <v>2.7142856121063232</v>
      </c>
      <c r="AL15" s="23">
        <f>_xll.BDP(AX15,"BEST_TARGET_PRICE")</f>
        <v>17.833333969116211</v>
      </c>
      <c r="AM15" s="31">
        <f t="shared" si="8"/>
        <v>0.16178071460040466</v>
      </c>
      <c r="AN15" s="31">
        <f>_xll.BDP(AX15,"PR061")/100</f>
        <v>-4.6583869999999999E-2</v>
      </c>
      <c r="AO15" s="31">
        <f>_xll.BDP(AX15,"PR064")/100</f>
        <v>-0.19633510000000001</v>
      </c>
      <c r="AP15" s="31">
        <f>_xll.BDP(AX15,"CHG_PCT_6M")/100</f>
        <v>-0.30855860000000002</v>
      </c>
      <c r="AQ15" s="24">
        <f>_xll.BDP(AX15,"PR079")/100</f>
        <v>-0.10233919999999999</v>
      </c>
      <c r="AR15" s="32">
        <f>_xll.BDP(AX15,"hs001")</f>
        <v>26.25</v>
      </c>
      <c r="AS15" s="32">
        <f>_xll.BDP(AX15,"hs002")</f>
        <v>13.01</v>
      </c>
      <c r="AT15" s="21" t="str" cm="1">
        <f t="array" ref="AT15">IF(OR(_xll.BDP($AX15,"DX202")= "#N/A N/A", _xll.BDP($AX15,"DX202")="#N/A FIELD NOT APPLICABLE"), " ", _xll.BDP($AX15,"DX202"))</f>
        <v>Financials</v>
      </c>
      <c r="AU15" s="21" t="str" cm="1">
        <f t="array" ref="AU15">IF(OR(_xll.BDP($AX15,"DY997")= "#N/A N/A", _xll.BDP($AX15,"DY997")="#N/A FIELD NOT APPLICABLE"), " ", _xll.BDP($AX15,"DY997"))</f>
        <v>N</v>
      </c>
      <c r="AV15" s="21" t="str" cm="1">
        <f t="array" ref="AV15">IF(OR(_xll.BDP($AX15,"DY784")= "#N/A N/A", _xll.BDP($AX15,"DY784")="#N/A FIELD NOT APPLICABLE"), " ", _xll.BDP($AX15,"DY784"))</f>
        <v xml:space="preserve"> </v>
      </c>
      <c r="AW15" s="21" t="str">
        <f t="shared" si="9"/>
        <v>N</v>
      </c>
      <c r="AX15" s="21" t="str">
        <f t="shared" si="10"/>
        <v>PSFE US Equity</v>
      </c>
      <c r="BC15" s="14" t="str" cm="1">
        <f t="array" ref="BC15">_xll.BDP(AX15,"ID005")</f>
        <v>BMG6964L2062</v>
      </c>
      <c r="BD15" s="16">
        <v>0.80289999999999995</v>
      </c>
      <c r="BE15" s="17">
        <v>5</v>
      </c>
      <c r="BF15" s="18"/>
      <c r="BG15" s="19">
        <v>1</v>
      </c>
    </row>
    <row r="16" spans="1:59" s="3" customFormat="1" ht="14.45" hidden="1" customHeight="1" x14ac:dyDescent="0.25">
      <c r="A16" s="47" t="s">
        <v>125</v>
      </c>
      <c r="B16" s="47" t="s">
        <v>156</v>
      </c>
      <c r="C16" s="47">
        <v>4371510</v>
      </c>
      <c r="D16" s="47" t="s">
        <v>194</v>
      </c>
      <c r="E16" s="21" t="str">
        <f>_xll.BDP(AX16,"SECURITY NAME")</f>
        <v>PayPal Holdings Inc</v>
      </c>
      <c r="F16" s="21" t="str">
        <f>_xll.BDP(AX16,"CRNCY")</f>
        <v>USD</v>
      </c>
      <c r="G16" s="22" t="s">
        <v>202</v>
      </c>
      <c r="H16" s="21" t="str" cm="1">
        <f t="array" ref="H16">IF(OR(_xll.BDP($AX16,"DX202")= "#N/A N/A", _xll.BDP($AX16,"DX202")="#N/A FIELD NOT APPLICABLE"), " ", _xll.BDP($AX16,"DX202"))</f>
        <v>Financials</v>
      </c>
      <c r="I16" s="23">
        <f>_xll.BDP(AX16,"CRNCY_ADJ_MKT_CAP", "EQY_FUND_CRNCY=USD")/1000</f>
        <v>63.462265661040007</v>
      </c>
      <c r="J16" s="24">
        <f>IFERROR(_xll.BDP(AX16, "DV013")/100,0)</f>
        <v>0</v>
      </c>
      <c r="K16" s="25" cm="1">
        <f t="array" ref="K16">IF(OR(_xll.BDP($AX16,"RR900")= "#N/A N/A", _xll.BDP($AX16,"RR900")="#N/A FIELD NOT APPLICABLE"), " ", _xll.BDP($AX16,"RR900"))</f>
        <v>14.01100905486558</v>
      </c>
      <c r="L16" s="25" cm="1">
        <f t="array" ref="L16">IF(OR(_xll.BDP($AX16,"EE010")= "#N/A N/A", _xll.BDP($AX16,"EE010")="#N/A FIELD NOT APPLICABLE"), " ", _xll.BDP($AX16,"EE010"))</f>
        <v>11.663373450691576</v>
      </c>
      <c r="M16" s="25" cm="1">
        <f t="array" ref="M16">IF(OR(_xll.BDP($AX16,"RR903")= "#N/A N/A", _xll.BDP($AX16,"RR903")="#N/A FIELD NOT APPLICABLE"), " ", _xll.BDP($AX16,"RR903"))</f>
        <v>3.1579316404486235</v>
      </c>
      <c r="N16" s="25" cm="1">
        <f t="array" ref="N16">IF(OR(_xll.BDP($AX16,"RR957")= "#N/A N/A", _xll.BDP($AX16,"RR957")="#N/A FIELD NOT APPLICABLE"), " ", _xll.BDP($AX16,"RR957"))</f>
        <v>9.7177926383660953</v>
      </c>
      <c r="O16" s="26">
        <v>4460</v>
      </c>
      <c r="P16" s="27">
        <v>191.78</v>
      </c>
      <c r="Q16" s="21" cm="1">
        <f t="array" ref="Q16">IF(OR(_xll.BDP($AX16,"PX_last")="#N/A N/A",_xll.BDP($AX16,"PX_Last")="#N/A FIELD NOT APPLICABLE")," ",IF(F16="GBP",(_xll.BDP($AX16,"PX_LAST")/100),(_xll.BDP($AX16,"PX_LAST"))))</f>
        <v>64.930000000000007</v>
      </c>
      <c r="R16" s="28">
        <f>IF(F16="USD",AA16,(((_xll.BDP(F16&amp;"USD CURNCY","PX_LAST")))*AA16))</f>
        <v>855338.8</v>
      </c>
      <c r="S16" s="28">
        <f>IF(F16="USD",AB16,(((_xll.BDP(F16&amp;"USD CURNCY","PX_LAST")))*AB16))</f>
        <v>289587.80000000005</v>
      </c>
      <c r="T16" s="11">
        <f t="shared" si="0"/>
        <v>-565751</v>
      </c>
      <c r="U16" s="12">
        <f t="shared" si="1"/>
        <v>-0.66143497757847525</v>
      </c>
      <c r="V16" s="12" cm="1">
        <f t="array" ref="V16">IFERROR(_xll.BDP($G16&amp;" Equity","CHG_PCT_1D")/100,"")</f>
        <v>-6.2748700000000001E-3</v>
      </c>
      <c r="W16" s="12" cm="1">
        <f t="array" ref="W16">IFERROR(_xll.BDP($G16&amp;" Equity","CHG_PCT_5D")/100,"")</f>
        <v>7.7050679999999996E-2</v>
      </c>
      <c r="X16" s="12" t="e">
        <f t="shared" si="2"/>
        <v>#VALUE!</v>
      </c>
      <c r="Y16" s="23">
        <f t="shared" si="3"/>
        <v>0</v>
      </c>
      <c r="Z16" s="23">
        <f t="shared" si="4"/>
        <v>289587.80000000005</v>
      </c>
      <c r="AA16" s="28">
        <f t="shared" si="5"/>
        <v>855338.8</v>
      </c>
      <c r="AB16" s="28">
        <f t="shared" si="6"/>
        <v>289587.80000000005</v>
      </c>
      <c r="AC16" s="4" t="e" cm="1">
        <f t="array" ref="AC16">VLOOKUP(IF(NOT(_xll.BDP(AX16,$BW$6)="#N/A N/A"),(_xll.BDP(AX16,$BW$6)),"-"), '[1]Country Codes'!$A$2:$B$253,2,0)</f>
        <v>#N/A</v>
      </c>
      <c r="AD16" s="29" t="str" cm="1">
        <f t="array" ref="AD16">IF(OR(_xll.BDP($AX16,"EX028")= "#N/A N/A", _xll.BDP($AX16,"EX028")="#N/A FIELD NOT APPLICABLE"), " ", _xll.BDP($AX16,"EX028"))</f>
        <v>Equity</v>
      </c>
      <c r="AE16" s="30" t="str">
        <f t="shared" si="7"/>
        <v>Single Line Equity</v>
      </c>
      <c r="AF16" s="25" cm="1">
        <f t="array" ref="AF16">IF(OR(_xll.BDP($AX16,"RR908")= "#N/A N/A", _xll.BDP($AX16,"RR908")="#N/A FIELD NOT APPLICABLE"), " ", _xll.BDP($AX16,"RR908"))</f>
        <v>8.9477476846748871</v>
      </c>
      <c r="AG16" s="25" cm="1">
        <f t="array" ref="AG16">IF(OR(_xll.BDP($AX16,"RR041")= "#N/A N/A", _xll.BDP($AX16,"RR041")="#N/A FIELD NOT APPLICABLE"), " ", _xll.BDP($AX16,"RR041"))</f>
        <v>13.041134160836162</v>
      </c>
      <c r="AH16" s="21">
        <f>_xll.BDP(AX16,"TOT_BUY_REC")</f>
        <v>26</v>
      </c>
      <c r="AI16" s="21">
        <f>_xll.BDP(AX16,"TOT_HOLD_REC")</f>
        <v>22</v>
      </c>
      <c r="AJ16" s="21">
        <f>_xll.BDP(AX16,"TOT_SELL_REC")</f>
        <v>4</v>
      </c>
      <c r="AK16" s="25" cm="1">
        <f t="array" ref="AK16">IF(OR(_xll.BDP($AX16,"EE201")= "#N/A N/A", _xll.BDP($AX16,"EE201")="#N/A FIELD NOT APPLICABLE"), " ", _xll.BDP($AX16,"EE201"))</f>
        <v>3.788461446762085</v>
      </c>
      <c r="AL16" s="23">
        <f>_xll.BDP(AX16,"BEST_TARGET_PRICE")</f>
        <v>83.324996948242188</v>
      </c>
      <c r="AM16" s="31">
        <f t="shared" si="8"/>
        <v>0.28330505079689172</v>
      </c>
      <c r="AN16" s="31">
        <f>_xll.BDP(AX16,"PR061")/100</f>
        <v>-3.3768460000000002E-3</v>
      </c>
      <c r="AO16" s="31">
        <f>_xll.BDP(AX16,"PR064")/100</f>
        <v>-0.26847680000000002</v>
      </c>
      <c r="AP16" s="31">
        <f>_xll.BDP(AX16,"CHG_PCT_6M")/100</f>
        <v>-0.19120580000000001</v>
      </c>
      <c r="AQ16" s="24">
        <f>_xll.BDP(AX16,"PR079")/100</f>
        <v>-0.23925009999999999</v>
      </c>
      <c r="AR16" s="32">
        <f>_xll.BDP(AX16,"hs001")</f>
        <v>93.66</v>
      </c>
      <c r="AS16" s="32">
        <f>_xll.BDP(AX16,"hs002")</f>
        <v>55.85</v>
      </c>
      <c r="AT16" s="21" t="str" cm="1">
        <f t="array" ref="AT16">IF(OR(_xll.BDP($AX16,"DX202")= "#N/A N/A", _xll.BDP($AX16,"DX202")="#N/A FIELD NOT APPLICABLE"), " ", _xll.BDP($AX16,"DX202"))</f>
        <v>Financials</v>
      </c>
      <c r="AU16" s="21" t="str" cm="1">
        <f t="array" ref="AU16">IF(OR(_xll.BDP($AX16,"DY997")= "#N/A N/A", _xll.BDP($AX16,"DY997")="#N/A FIELD NOT APPLICABLE"), " ", _xll.BDP($AX16,"DY997"))</f>
        <v>N</v>
      </c>
      <c r="AV16" s="21" t="str" cm="1">
        <f t="array" ref="AV16">IF(OR(_xll.BDP($AX16,"DY784")= "#N/A N/A", _xll.BDP($AX16,"DY784")="#N/A FIELD NOT APPLICABLE"), " ", _xll.BDP($AX16,"DY784"))</f>
        <v xml:space="preserve"> </v>
      </c>
      <c r="AW16" s="21" t="str">
        <f t="shared" si="9"/>
        <v>N</v>
      </c>
      <c r="AX16" s="21" t="str">
        <f t="shared" si="10"/>
        <v>PYPL US Equity</v>
      </c>
      <c r="BC16" s="14" t="str" cm="1">
        <f t="array" ref="BC16">_xll.BDP(AX16,"ID005")</f>
        <v>US70450Y1038</v>
      </c>
      <c r="BD16" s="16">
        <v>0</v>
      </c>
      <c r="BE16" s="17">
        <v>5</v>
      </c>
      <c r="BF16" s="18"/>
      <c r="BG16" s="19">
        <v>1</v>
      </c>
    </row>
    <row r="17" spans="1:59" s="3" customFormat="1" ht="14.45" hidden="1" customHeight="1" x14ac:dyDescent="0.25">
      <c r="A17" s="47" t="s">
        <v>125</v>
      </c>
      <c r="B17" s="47" t="s">
        <v>156</v>
      </c>
      <c r="C17" s="47">
        <v>4371510</v>
      </c>
      <c r="D17" s="47" t="s">
        <v>194</v>
      </c>
      <c r="E17" s="21" t="str">
        <f>_xll.BDP(AX17,"SECURITY NAME")</f>
        <v>Rio Tinto PLC</v>
      </c>
      <c r="F17" s="21" t="str">
        <f>_xll.BDP(AX17,"CRNCY")</f>
        <v>GBp</v>
      </c>
      <c r="G17" s="22" t="s">
        <v>200</v>
      </c>
      <c r="H17" s="21" t="str" cm="1">
        <f t="array" ref="H17">IF(OR(_xll.BDP($AX17,"DX202")= "#N/A N/A", _xll.BDP($AX17,"DX202")="#N/A FIELD NOT APPLICABLE"), " ", _xll.BDP($AX17,"DX202"))</f>
        <v>Materials</v>
      </c>
      <c r="I17" s="23">
        <f>_xll.BDP(AX17,"CRNCY_ADJ_MKT_CAP", "EQY_FUND_CRNCY=USD")/1000</f>
        <v>105.09719290945874</v>
      </c>
      <c r="J17" s="24">
        <f>IFERROR(_xll.BDP(AX17, "DV013")/100,0)</f>
        <v>6.7284604213124252E-2</v>
      </c>
      <c r="K17" s="25" cm="1">
        <f t="array" ref="K17">IF(OR(_xll.BDP($AX17,"RR900")= "#N/A N/A", _xll.BDP($AX17,"RR900")="#N/A FIELD NOT APPLICABLE"), " ", _xll.BDP($AX17,"RR900"))</f>
        <v>8.6725818757389845</v>
      </c>
      <c r="L17" s="25" cm="1">
        <f t="array" ref="L17">IF(OR(_xll.BDP($AX17,"EE010")= "#N/A N/A", _xll.BDP($AX17,"EE010")="#N/A FIELD NOT APPLICABLE"), " ", _xll.BDP($AX17,"EE010"))</f>
        <v>10.037529273711867</v>
      </c>
      <c r="M17" s="25" cm="1">
        <f t="array" ref="M17">IF(OR(_xll.BDP($AX17,"RR903")= "#N/A N/A", _xll.BDP($AX17,"RR903")="#N/A FIELD NOT APPLICABLE"), " ", _xll.BDP($AX17,"RR903"))</f>
        <v>1.8145460503036421</v>
      </c>
      <c r="N17" s="25" cm="1">
        <f t="array" ref="N17">IF(OR(_xll.BDP($AX17,"RR957")= "#N/A N/A", _xll.BDP($AX17,"RR957")="#N/A FIELD NOT APPLICABLE"), " ", _xll.BDP($AX17,"RR957"))</f>
        <v>5.2297117164888238</v>
      </c>
      <c r="O17" s="26">
        <v>2250</v>
      </c>
      <c r="P17" s="27">
        <v>52.86</v>
      </c>
      <c r="Q17" s="21" cm="1">
        <f t="array" ref="Q17">IF(OR(_xll.BDP($AX17,"PX_last")="#N/A N/A",_xll.BDP($AX17,"PX_Last")="#N/A FIELD NOT APPLICABLE")," ",IF(F17="GBP",(_xll.BDP($AX17,"PX_LAST")/100),(_xll.BDP($AX17,"PX_LAST"))))</f>
        <v>46.104999999999997</v>
      </c>
      <c r="R17" s="28">
        <f>IF(F17="USD",AA17,(((_xll.BDP(F17&amp;"USD CURNCY","PX_LAST")))*AA17))</f>
        <v>159491.83499999999</v>
      </c>
      <c r="S17" s="28">
        <f>IF(F17="USD",AB17,(((_xll.BDP(F17&amp;"USD CURNCY","PX_LAST")))*AB17))</f>
        <v>139110.31125</v>
      </c>
      <c r="T17" s="11">
        <f t="shared" si="0"/>
        <v>-20381.523749999993</v>
      </c>
      <c r="U17" s="12">
        <f t="shared" si="1"/>
        <v>-0.12779038970866435</v>
      </c>
      <c r="V17" s="12" cm="1">
        <f t="array" ref="V17">IFERROR(_xll.BDP($G17&amp;" Equity","CHG_PCT_1D")/100,"")</f>
        <v>1.889503E-2</v>
      </c>
      <c r="W17" s="12" cm="1">
        <f t="array" ref="W17">IFERROR(_xll.BDP($G17&amp;" Equity","CHG_PCT_5D")/100,"")</f>
        <v>3.2124470000000002E-2</v>
      </c>
      <c r="X17" s="12" t="e">
        <f t="shared" si="2"/>
        <v>#VALUE!</v>
      </c>
      <c r="Y17" s="23">
        <f t="shared" si="3"/>
        <v>9359.9822344207769</v>
      </c>
      <c r="Z17" s="23">
        <f t="shared" si="4"/>
        <v>139110.31125</v>
      </c>
      <c r="AA17" s="28">
        <f t="shared" si="5"/>
        <v>118935</v>
      </c>
      <c r="AB17" s="28">
        <f t="shared" si="6"/>
        <v>103736.25</v>
      </c>
      <c r="AC17" s="4" t="e" cm="1">
        <f t="array" ref="AC17">VLOOKUP(IF(NOT(_xll.BDP(AX17,$BW$6)="#N/A N/A"),(_xll.BDP(AX17,$BW$6)),"-"), '[1]Country Codes'!$A$2:$B$253,2,0)</f>
        <v>#N/A</v>
      </c>
      <c r="AD17" s="29" t="str" cm="1">
        <f t="array" ref="AD17">IF(OR(_xll.BDP($AX17,"EX028")= "#N/A N/A", _xll.BDP($AX17,"EX028")="#N/A FIELD NOT APPLICABLE"), " ", _xll.BDP($AX17,"EX028"))</f>
        <v>Equity</v>
      </c>
      <c r="AE17" s="30" t="str">
        <f t="shared" si="7"/>
        <v>Single Line Equity</v>
      </c>
      <c r="AF17" s="25" cm="1">
        <f t="array" ref="AF17">IF(OR(_xll.BDP($AX17,"RR908")= "#N/A N/A", _xll.BDP($AX17,"RR908")="#N/A FIELD NOT APPLICABLE"), " ", _xll.BDP($AX17,"RR908"))</f>
        <v>6.4225309570809577</v>
      </c>
      <c r="AG17" s="25" cm="1">
        <f t="array" ref="AG17">IF(OR(_xll.BDP($AX17,"RR041")= "#N/A N/A", _xll.BDP($AX17,"RR041")="#N/A FIELD NOT APPLICABLE"), " ", _xll.BDP($AX17,"RR041"))</f>
        <v>13.479462183565854</v>
      </c>
      <c r="AH17" s="21">
        <f>_xll.BDP(AX17,"TOT_BUY_REC")</f>
        <v>19</v>
      </c>
      <c r="AI17" s="21">
        <f>_xll.BDP(AX17,"TOT_HOLD_REC")</f>
        <v>7</v>
      </c>
      <c r="AJ17" s="21">
        <f>_xll.BDP(AX17,"TOT_SELL_REC")</f>
        <v>0</v>
      </c>
      <c r="AK17" s="25" cm="1">
        <f t="array" ref="AK17">IF(OR(_xll.BDP($AX17,"EE201")= "#N/A N/A", _xll.BDP($AX17,"EE201")="#N/A FIELD NOT APPLICABLE"), " ", _xll.BDP($AX17,"EE201"))</f>
        <v>4.4230771064758301</v>
      </c>
      <c r="AL17" s="23">
        <f>_xll.BDP(AX17,"BEST_TARGET_PRICE")</f>
        <v>5672.91650390625</v>
      </c>
      <c r="AM17" s="31">
        <f t="shared" si="8"/>
        <v>122.04341186218957</v>
      </c>
      <c r="AN17" s="31">
        <f>_xll.BDP(AX17,"PR061")/100</f>
        <v>-2.2370649999999999E-2</v>
      </c>
      <c r="AO17" s="31">
        <f>_xll.BDP(AX17,"PR064")/100</f>
        <v>-4.8400410000000005E-2</v>
      </c>
      <c r="AP17" s="31">
        <f>_xll.BDP(AX17,"CHG_PCT_6M")/100</f>
        <v>-0.10144220000000001</v>
      </c>
      <c r="AQ17" s="24">
        <f>_xll.BDP(AX17,"PR079")/100</f>
        <v>-2.3819610000000001E-2</v>
      </c>
      <c r="AR17" s="32">
        <f>_xll.BDP(AX17,"hs001")</f>
        <v>5854</v>
      </c>
      <c r="AS17" s="32">
        <f>_xll.BDP(AX17,"hs002")</f>
        <v>4025</v>
      </c>
      <c r="AT17" s="21" t="str" cm="1">
        <f t="array" ref="AT17">IF(OR(_xll.BDP($AX17,"DX202")= "#N/A N/A", _xll.BDP($AX17,"DX202")="#N/A FIELD NOT APPLICABLE"), " ", _xll.BDP($AX17,"DX202"))</f>
        <v>Materials</v>
      </c>
      <c r="AU17" s="21" t="str" cm="1">
        <f t="array" ref="AU17">IF(OR(_xll.BDP($AX17,"DY997")= "#N/A N/A", _xll.BDP($AX17,"DY997")="#N/A FIELD NOT APPLICABLE"), " ", _xll.BDP($AX17,"DY997"))</f>
        <v>Y</v>
      </c>
      <c r="AV17" s="21" t="str" cm="1">
        <f t="array" ref="AV17">IF(OR(_xll.BDP($AX17,"DY784")= "#N/A N/A", _xll.BDP($AX17,"DY784")="#N/A FIELD NOT APPLICABLE"), " ", _xll.BDP($AX17,"DY784"))</f>
        <v>N</v>
      </c>
      <c r="AW17" s="21" t="str">
        <f t="shared" si="9"/>
        <v>Y</v>
      </c>
      <c r="AX17" s="21" t="str">
        <f t="shared" si="10"/>
        <v>RIO LN Equity</v>
      </c>
      <c r="BC17" s="14" t="str" cm="1">
        <f t="array" ref="BC17">_xll.BDP(AX17,"ID005")</f>
        <v>GB0007188757</v>
      </c>
      <c r="BD17" s="16">
        <v>0.80289999999999995</v>
      </c>
      <c r="BE17" s="17">
        <v>5</v>
      </c>
      <c r="BF17" s="18"/>
      <c r="BG17" s="19">
        <v>1</v>
      </c>
    </row>
    <row r="18" spans="1:59" s="3" customFormat="1" ht="14.45" hidden="1" customHeight="1" x14ac:dyDescent="0.25">
      <c r="A18" s="47" t="s">
        <v>125</v>
      </c>
      <c r="B18" s="47" t="s">
        <v>156</v>
      </c>
      <c r="C18" s="47">
        <v>4371510</v>
      </c>
      <c r="D18" s="47" t="s">
        <v>194</v>
      </c>
      <c r="E18" s="21" t="str">
        <f>_xll.BDP(AX18,"SECURITY NAME")</f>
        <v>Stellantis NV</v>
      </c>
      <c r="F18" s="21" t="str">
        <f>_xll.BDP(AX18,"CRNCY")</f>
        <v>EUR</v>
      </c>
      <c r="G18" s="22" t="s">
        <v>929</v>
      </c>
      <c r="H18" s="21" t="str" cm="1">
        <f t="array" ref="H18">IF(OR(_xll.BDP($AX18,"DX202")= "#N/A N/A", _xll.BDP($AX18,"DX202")="#N/A FIELD NOT APPLICABLE"), " ", _xll.BDP($AX18,"DX202"))</f>
        <v>Consumer Discretionary</v>
      </c>
      <c r="I18" s="23">
        <f>_xll.BDP(AX18,"CRNCY_ADJ_MKT_CAP", "EQY_FUND_CRNCY=USD")/1000</f>
        <v>26.960278445855881</v>
      </c>
      <c r="J18" s="24">
        <f>IFERROR(_xll.BDP(AX18, "DV013")/100,0)</f>
        <v>8.2674772906085991E-2</v>
      </c>
      <c r="K18" s="25" cm="1">
        <f t="array" ref="K18">IF(OR(_xll.BDP($AX18,"RR900")= "#N/A N/A", _xll.BDP($AX18,"RR900")="#N/A FIELD NOT APPLICABLE"), " ", _xll.BDP($AX18,"RR900"))</f>
        <v>2.9699779053404809</v>
      </c>
      <c r="L18" s="25" cm="1">
        <f t="array" ref="L18">IF(OR(_xll.BDP($AX18,"EE010")= "#N/A N/A", _xll.BDP($AX18,"EE010")="#N/A FIELD NOT APPLICABLE"), " ", _xll.BDP($AX18,"EE010"))</f>
        <v>3.4631578947368418</v>
      </c>
      <c r="M18" s="25" cm="1">
        <f t="array" ref="M18">IF(OR(_xll.BDP($AX18,"RR903")= "#N/A N/A", _xll.BDP($AX18,"RR903")="#N/A FIELD NOT APPLICABLE"), " ", _xll.BDP($AX18,"RR903"))</f>
        <v>0.29001677145369931</v>
      </c>
      <c r="N18" s="25" cm="1">
        <f t="array" ref="N18">IF(OR(_xll.BDP($AX18,"RR957")= "#N/A N/A", _xll.BDP($AX18,"RR957")="#N/A FIELD NOT APPLICABLE"), " ", _xll.BDP($AX18,"RR957"))</f>
        <v>1.2028338444384232</v>
      </c>
      <c r="O18" s="26">
        <v>14725</v>
      </c>
      <c r="P18" s="27">
        <v>19.100000000000001</v>
      </c>
      <c r="Q18" s="21" cm="1">
        <f t="array" ref="Q18">IF(OR(_xll.BDP($AX18,"PX_last")="#N/A N/A",_xll.BDP($AX18,"PX_Last")="#N/A FIELD NOT APPLICABLE")," ",IF(F18="GBP",(_xll.BDP($AX18,"PX_LAST")/100),(_xll.BDP($AX18,"PX_LAST"))))</f>
        <v>8.2249999999999996</v>
      </c>
      <c r="R18" s="28">
        <f>IF(F18="USD",AA18,(((_xll.BDP(F18&amp;"USD CURNCY","PX_LAST")))*AA18))</f>
        <v>320284.65299999999</v>
      </c>
      <c r="S18" s="28">
        <f>IF(F18="USD",AB18,(((_xll.BDP(F18&amp;"USD CURNCY","PX_LAST")))*AB18))</f>
        <v>137923.62675</v>
      </c>
      <c r="T18" s="11">
        <f t="shared" si="0"/>
        <v>-182361.02625</v>
      </c>
      <c r="U18" s="12">
        <f t="shared" si="1"/>
        <v>-0.56937172774869105</v>
      </c>
      <c r="V18" s="12" cm="1">
        <f t="array" ref="V18">IFERROR(_xll.BDP($G18&amp;" Equity","CHG_PCT_1D")/100,"")</f>
        <v>4.865588E-4</v>
      </c>
      <c r="W18" s="12" cm="1">
        <f t="array" ref="W18">IFERROR(_xll.BDP($G18&amp;" Equity","CHG_PCT_5D")/100,"")</f>
        <v>6.6519709999999996E-2</v>
      </c>
      <c r="X18" s="12" t="e">
        <f t="shared" si="2"/>
        <v>#VALUE!</v>
      </c>
      <c r="Y18" s="23">
        <f t="shared" si="3"/>
        <v>11402.804519940017</v>
      </c>
      <c r="Z18" s="23">
        <f t="shared" si="4"/>
        <v>137923.62675</v>
      </c>
      <c r="AA18" s="28">
        <f t="shared" si="5"/>
        <v>281247.5</v>
      </c>
      <c r="AB18" s="28">
        <f t="shared" si="6"/>
        <v>121113.125</v>
      </c>
      <c r="AC18" s="4" t="e" cm="1">
        <f t="array" ref="AC18">VLOOKUP(IF(NOT(_xll.BDP(AX18,$BW$6)="#N/A N/A"),(_xll.BDP(AX18,$BW$6)),"-"), '[1]Country Codes'!$A$2:$B$253,2,0)</f>
        <v>#N/A</v>
      </c>
      <c r="AD18" s="29" t="str" cm="1">
        <f t="array" ref="AD18">IF(OR(_xll.BDP($AX18,"EX028")= "#N/A N/A", _xll.BDP($AX18,"EX028")="#N/A FIELD NOT APPLICABLE"), " ", _xll.BDP($AX18,"EX028"))</f>
        <v>Equity</v>
      </c>
      <c r="AE18" s="30" t="str">
        <f t="shared" si="7"/>
        <v>Single Line Equity</v>
      </c>
      <c r="AF18" s="25" cm="1">
        <f t="array" ref="AF18">IF(OR(_xll.BDP($AX18,"RR908")= "#N/A N/A", _xll.BDP($AX18,"RR908")="#N/A FIELD NOT APPLICABLE"), " ", _xll.BDP($AX18,"RR908"))</f>
        <v>6.2122682451015079</v>
      </c>
      <c r="AG18" s="25" cm="1">
        <f t="array" ref="AG18">IF(OR(_xll.BDP($AX18,"RR041")= "#N/A N/A", _xll.BDP($AX18,"RR041")="#N/A FIELD NOT APPLICABLE"), " ", _xll.BDP($AX18,"RR041"))</f>
        <v>17.931476298968725</v>
      </c>
      <c r="AH18" s="21">
        <f>_xll.BDP(AX18,"TOT_BUY_REC")</f>
        <v>9</v>
      </c>
      <c r="AI18" s="21">
        <f>_xll.BDP(AX18,"TOT_HOLD_REC")</f>
        <v>22</v>
      </c>
      <c r="AJ18" s="21">
        <f>_xll.BDP(AX18,"TOT_SELL_REC")</f>
        <v>3</v>
      </c>
      <c r="AK18" s="25" cm="1">
        <f t="array" ref="AK18">IF(OR(_xll.BDP($AX18,"EE201")= "#N/A N/A", _xll.BDP($AX18,"EE201")="#N/A FIELD NOT APPLICABLE"), " ", _xll.BDP($AX18,"EE201"))</f>
        <v>3.3529412746429443</v>
      </c>
      <c r="AL18" s="23">
        <f>_xll.BDP(AX18,"BEST_TARGET_PRICE")</f>
        <v>10.869756698608398</v>
      </c>
      <c r="AM18" s="31">
        <f t="shared" si="8"/>
        <v>0.32155096639615799</v>
      </c>
      <c r="AN18" s="31">
        <f>_xll.BDP(AX18,"PR061")/100</f>
        <v>-0.21532150000000003</v>
      </c>
      <c r="AO18" s="31">
        <f>_xll.BDP(AX18,"PR064")/100</f>
        <v>-0.36091689999999998</v>
      </c>
      <c r="AP18" s="31">
        <f>_xll.BDP(AX18,"CHG_PCT_6M")/100</f>
        <v>-0.33658650000000001</v>
      </c>
      <c r="AQ18" s="24">
        <f>_xll.BDP(AX18,"PR079")/100</f>
        <v>-0.3467037</v>
      </c>
      <c r="AR18" s="32">
        <f>_xll.BDP(AX18,"hs001")</f>
        <v>23.324999999999999</v>
      </c>
      <c r="AS18" s="32">
        <f>_xll.BDP(AX18,"hs002")</f>
        <v>7.2670000000000003</v>
      </c>
      <c r="AT18" s="21" t="str" cm="1">
        <f t="array" ref="AT18">IF(OR(_xll.BDP($AX18,"DX202")= "#N/A N/A", _xll.BDP($AX18,"DX202")="#N/A FIELD NOT APPLICABLE"), " ", _xll.BDP($AX18,"DX202"))</f>
        <v>Consumer Discretionary</v>
      </c>
      <c r="AU18" s="21" t="str" cm="1">
        <f t="array" ref="AU18">IF(OR(_xll.BDP($AX18,"DY997")= "#N/A N/A", _xll.BDP($AX18,"DY997")="#N/A FIELD NOT APPLICABLE"), " ", _xll.BDP($AX18,"DY997"))</f>
        <v xml:space="preserve"> </v>
      </c>
      <c r="AV18" s="21" t="str" cm="1">
        <f t="array" ref="AV18">IF(OR(_xll.BDP($AX18,"DY784")= "#N/A N/A", _xll.BDP($AX18,"DY784")="#N/A FIELD NOT APPLICABLE"), " ", _xll.BDP($AX18,"DY784"))</f>
        <v xml:space="preserve"> </v>
      </c>
      <c r="AW18" s="21" t="str">
        <f t="shared" si="9"/>
        <v>N</v>
      </c>
      <c r="AX18" s="21" t="str">
        <f t="shared" si="10"/>
        <v>STLAM IM  Equity</v>
      </c>
      <c r="BC18" s="14" t="str" cm="1">
        <f t="array" ref="BC18">_xll.BDP(AX18,"ID005")</f>
        <v>NL00150001Q9</v>
      </c>
      <c r="BD18" s="16">
        <v>0.80289999999999995</v>
      </c>
      <c r="BE18" s="17">
        <v>4</v>
      </c>
      <c r="BF18" s="18">
        <v>45462</v>
      </c>
      <c r="BG18" s="19">
        <v>1</v>
      </c>
    </row>
    <row r="19" spans="1:59" s="3" customFormat="1" ht="14.45" hidden="1" customHeight="1" x14ac:dyDescent="0.25">
      <c r="A19" s="47" t="s">
        <v>125</v>
      </c>
      <c r="B19" s="47" t="s">
        <v>156</v>
      </c>
      <c r="C19" s="47">
        <v>4371510</v>
      </c>
      <c r="D19" s="47" t="s">
        <v>194</v>
      </c>
      <c r="E19" s="21" t="str">
        <f>_xll.BDP(AX19,"SECURITY NAME")</f>
        <v>Teladoc Health Inc</v>
      </c>
      <c r="F19" s="21" t="str">
        <f>_xll.BDP(AX19,"CRNCY")</f>
        <v>USD</v>
      </c>
      <c r="G19" s="22" t="s">
        <v>205</v>
      </c>
      <c r="H19" s="21" t="str" cm="1">
        <f t="array" ref="H19">IF(OR(_xll.BDP($AX19,"DX202")= "#N/A N/A", _xll.BDP($AX19,"DX202")="#N/A FIELD NOT APPLICABLE"), " ", _xll.BDP($AX19,"DX202"))</f>
        <v>Health Care</v>
      </c>
      <c r="I19" s="23">
        <f>_xll.BDP(AX19,"CRNCY_ADJ_MKT_CAP", "EQY_FUND_CRNCY=USD")/1000</f>
        <v>1.2549892269999998</v>
      </c>
      <c r="J19" s="24">
        <f>IFERROR(_xll.BDP(AX19, "DV013")/100,0)</f>
        <v>0</v>
      </c>
      <c r="K19" s="25" t="str" cm="1">
        <f t="array" ref="K19">IF(OR(_xll.BDP($AX19,"RR900")= "#N/A N/A", _xll.BDP($AX19,"RR900")="#N/A FIELD NOT APPLICABLE"), " ", _xll.BDP($AX19,"RR900"))</f>
        <v xml:space="preserve"> </v>
      </c>
      <c r="L19" s="25" t="str" cm="1">
        <f t="array" ref="L19">IF(OR(_xll.BDP($AX19,"EE010")= "#N/A N/A", _xll.BDP($AX19,"EE010")="#N/A FIELD NOT APPLICABLE"), " ", _xll.BDP($AX19,"EE010"))</f>
        <v xml:space="preserve"> </v>
      </c>
      <c r="M19" s="25" cm="1">
        <f t="array" ref="M19">IF(OR(_xll.BDP($AX19,"RR903")= "#N/A N/A", _xll.BDP($AX19,"RR903")="#N/A FIELD NOT APPLICABLE"), " ", _xll.BDP($AX19,"RR903"))</f>
        <v>0.83267210395994851</v>
      </c>
      <c r="N19" s="25" t="str" cm="1">
        <f t="array" ref="N19">IF(OR(_xll.BDP($AX19,"RR957")= "#N/A N/A", _xll.BDP($AX19,"RR957")="#N/A FIELD NOT APPLICABLE"), " ", _xll.BDP($AX19,"RR957"))</f>
        <v xml:space="preserve"> </v>
      </c>
      <c r="O19" s="26">
        <v>995</v>
      </c>
      <c r="P19" s="27">
        <v>148.78</v>
      </c>
      <c r="Q19" s="21" cm="1">
        <f t="array" ref="Q19">IF(OR(_xll.BDP($AX19,"PX_last")="#N/A N/A",_xll.BDP($AX19,"PX_Last")="#N/A FIELD NOT APPLICABLE")," ",IF(F19="GBP",(_xll.BDP($AX19,"PX_LAST")/100),(_xll.BDP($AX19,"PX_LAST"))))</f>
        <v>7.16</v>
      </c>
      <c r="R19" s="28">
        <f>IF(F19="USD",AA19,(((_xll.BDP(F19&amp;"USD CURNCY","PX_LAST")))*AA19))</f>
        <v>148036.1</v>
      </c>
      <c r="S19" s="28">
        <f>IF(F19="USD",AB19,(((_xll.BDP(F19&amp;"USD CURNCY","PX_LAST")))*AB19))</f>
        <v>7124.2</v>
      </c>
      <c r="T19" s="11">
        <f t="shared" si="0"/>
        <v>-140911.9</v>
      </c>
      <c r="U19" s="12">
        <f t="shared" si="1"/>
        <v>-0.95187525205000667</v>
      </c>
      <c r="V19" s="12" cm="1">
        <f t="array" ref="V19">IFERROR(_xll.BDP($G19&amp;" Equity","CHG_PCT_1D")/100,"")</f>
        <v>-5.5555560000000006E-3</v>
      </c>
      <c r="W19" s="12" cm="1">
        <f t="array" ref="W19">IFERROR(_xll.BDP($G19&amp;" Equity","CHG_PCT_5D")/100,"")</f>
        <v>9.9846389999999993E-2</v>
      </c>
      <c r="X19" s="12" t="e">
        <f t="shared" si="2"/>
        <v>#VALUE!</v>
      </c>
      <c r="Y19" s="23">
        <f t="shared" si="3"/>
        <v>0</v>
      </c>
      <c r="Z19" s="23">
        <f t="shared" si="4"/>
        <v>7124.2</v>
      </c>
      <c r="AA19" s="28">
        <f t="shared" si="5"/>
        <v>148036.1</v>
      </c>
      <c r="AB19" s="28">
        <f t="shared" si="6"/>
        <v>7124.2</v>
      </c>
      <c r="AC19" s="4" t="e" cm="1">
        <f t="array" ref="AC19">VLOOKUP(IF(NOT(_xll.BDP(AX19,$BW$6)="#N/A N/A"),(_xll.BDP(AX19,$BW$6)),"-"), '[1]Country Codes'!$A$2:$B$253,2,0)</f>
        <v>#N/A</v>
      </c>
      <c r="AD19" s="29" t="str" cm="1">
        <f t="array" ref="AD19">IF(OR(_xll.BDP($AX19,"EX028")= "#N/A N/A", _xll.BDP($AX19,"EX028")="#N/A FIELD NOT APPLICABLE"), " ", _xll.BDP($AX19,"EX028"))</f>
        <v>Equity</v>
      </c>
      <c r="AE19" s="30" t="str">
        <f t="shared" si="7"/>
        <v>Single Line Equity</v>
      </c>
      <c r="AF19" s="25" cm="1">
        <f t="array" ref="AF19">IF(OR(_xll.BDP($AX19,"RR908")= "#N/A N/A", _xll.BDP($AX19,"RR908")="#N/A FIELD NOT APPLICABLE"), " ", _xll.BDP($AX19,"RR908"))</f>
        <v>4.1778667351022625</v>
      </c>
      <c r="AG19" s="25" cm="1">
        <f t="array" ref="AG19">IF(OR(_xll.BDP($AX19,"RR041")= "#N/A N/A", _xll.BDP($AX19,"RR041")="#N/A FIELD NOT APPLICABLE"), " ", _xll.BDP($AX19,"RR041"))</f>
        <v>45.061913412221841</v>
      </c>
      <c r="AH19" s="21">
        <f>_xll.BDP(AX19,"TOT_BUY_REC")</f>
        <v>5</v>
      </c>
      <c r="AI19" s="21">
        <f>_xll.BDP(AX19,"TOT_HOLD_REC")</f>
        <v>21</v>
      </c>
      <c r="AJ19" s="21">
        <f>_xll.BDP(AX19,"TOT_SELL_REC")</f>
        <v>0</v>
      </c>
      <c r="AK19" s="25" cm="1">
        <f t="array" ref="AK19">IF(OR(_xll.BDP($AX19,"EE201")= "#N/A N/A", _xll.BDP($AX19,"EE201")="#N/A FIELD NOT APPLICABLE"), " ", _xll.BDP($AX19,"EE201"))</f>
        <v>3.384615421295166</v>
      </c>
      <c r="AL19" s="23">
        <f>_xll.BDP(AX19,"BEST_TARGET_PRICE")</f>
        <v>10.087499618530273</v>
      </c>
      <c r="AM19" s="31">
        <f t="shared" si="8"/>
        <v>0.40886866180590409</v>
      </c>
      <c r="AN19" s="31">
        <f>_xll.BDP(AX19,"PR061")/100</f>
        <v>-0.1149568</v>
      </c>
      <c r="AO19" s="31">
        <f>_xll.BDP(AX19,"PR064")/100</f>
        <v>-0.3082126</v>
      </c>
      <c r="AP19" s="31">
        <f>_xll.BDP(AX19,"CHG_PCT_6M")/100</f>
        <v>-0.1973094</v>
      </c>
      <c r="AQ19" s="24">
        <f>_xll.BDP(AX19,"PR079")/100</f>
        <v>-0.21232119999999999</v>
      </c>
      <c r="AR19" s="32">
        <f>_xll.BDP(AX19,"hs001")</f>
        <v>15.21</v>
      </c>
      <c r="AS19" s="32">
        <f>_xll.BDP(AX19,"hs002")</f>
        <v>6.35</v>
      </c>
      <c r="AT19" s="21" t="str" cm="1">
        <f t="array" ref="AT19">IF(OR(_xll.BDP($AX19,"DX202")= "#N/A N/A", _xll.BDP($AX19,"DX202")="#N/A FIELD NOT APPLICABLE"), " ", _xll.BDP($AX19,"DX202"))</f>
        <v>Health Care</v>
      </c>
      <c r="AU19" s="21" t="str" cm="1">
        <f t="array" ref="AU19">IF(OR(_xll.BDP($AX19,"DY997")= "#N/A N/A", _xll.BDP($AX19,"DY997")="#N/A FIELD NOT APPLICABLE"), " ", _xll.BDP($AX19,"DY997"))</f>
        <v>N</v>
      </c>
      <c r="AV19" s="21" t="str" cm="1">
        <f t="array" ref="AV19">IF(OR(_xll.BDP($AX19,"DY784")= "#N/A N/A", _xll.BDP($AX19,"DY784")="#N/A FIELD NOT APPLICABLE"), " ", _xll.BDP($AX19,"DY784"))</f>
        <v xml:space="preserve"> </v>
      </c>
      <c r="AW19" s="21" t="str">
        <f t="shared" si="9"/>
        <v>N</v>
      </c>
      <c r="AX19" s="21" t="str">
        <f t="shared" si="10"/>
        <v>TDOC US Equity</v>
      </c>
      <c r="BC19" s="14" t="str" cm="1">
        <f t="array" ref="BC19">_xll.BDP(AX19,"ID005")</f>
        <v>US87918A1051</v>
      </c>
      <c r="BD19" s="16">
        <v>0</v>
      </c>
      <c r="BE19" s="17">
        <v>5</v>
      </c>
      <c r="BF19" s="18"/>
      <c r="BG19" s="19">
        <v>1</v>
      </c>
    </row>
    <row r="20" spans="1:59" s="3" customFormat="1" ht="14.45" hidden="1" customHeight="1" x14ac:dyDescent="0.25">
      <c r="A20" s="47" t="s">
        <v>125</v>
      </c>
      <c r="B20" s="47" t="s">
        <v>156</v>
      </c>
      <c r="C20" s="47">
        <v>4371510</v>
      </c>
      <c r="D20" s="47" t="s">
        <v>194</v>
      </c>
      <c r="E20" s="21" t="str">
        <f>_xll.BDP(AX20,"SECURITY NAME")</f>
        <v>Target Corp</v>
      </c>
      <c r="F20" s="21" t="str">
        <f>_xll.BDP(AX20,"CRNCY")</f>
        <v>USD</v>
      </c>
      <c r="G20" s="22" t="s">
        <v>204</v>
      </c>
      <c r="H20" s="21" t="str" cm="1">
        <f t="array" ref="H20">IF(OR(_xll.BDP($AX20,"DX202")= "#N/A N/A", _xll.BDP($AX20,"DX202")="#N/A FIELD NOT APPLICABLE"), " ", _xll.BDP($AX20,"DX202"))</f>
        <v>Consumer Staples</v>
      </c>
      <c r="I20" s="23">
        <f>_xll.BDP(AX20,"CRNCY_ADJ_MKT_CAP", "EQY_FUND_CRNCY=USD")/1000</f>
        <v>43.78664226523</v>
      </c>
      <c r="J20" s="24">
        <f>IFERROR(_xll.BDP(AX20, "DV013")/100,0)</f>
        <v>4.6506799741238308E-2</v>
      </c>
      <c r="K20" s="25" cm="1">
        <f t="array" ref="K20">IF(OR(_xll.BDP($AX20,"RR900")= "#N/A N/A", _xll.BDP($AX20,"RR900")="#N/A FIELD NOT APPLICABLE"), " ", _xll.BDP($AX20,"RR900"))</f>
        <v>10.790071560955283</v>
      </c>
      <c r="L20" s="25" cm="1">
        <f t="array" ref="L20">IF(OR(_xll.BDP($AX20,"EE010")= "#N/A N/A", _xll.BDP($AX20,"EE010")="#N/A FIELD NOT APPLICABLE"), " ", _xll.BDP($AX20,"EE010"))</f>
        <v>10.302544366046611</v>
      </c>
      <c r="M20" s="25" cm="1">
        <f t="array" ref="M20">IF(OR(_xll.BDP($AX20,"RR903")= "#N/A N/A", _xll.BDP($AX20,"RR903")="#N/A FIELD NOT APPLICABLE"), " ", _xll.BDP($AX20,"RR903"))</f>
        <v>2.9935219255013039</v>
      </c>
      <c r="N20" s="25" cm="1">
        <f t="array" ref="N20">IF(OR(_xll.BDP($AX20,"RR957")= "#N/A N/A", _xll.BDP($AX20,"RR957")="#N/A FIELD NOT APPLICABLE"), " ", _xll.BDP($AX20,"RR957"))</f>
        <v>6.4209792069366625</v>
      </c>
      <c r="O20" s="26">
        <v>1990</v>
      </c>
      <c r="P20" s="27">
        <v>198.6</v>
      </c>
      <c r="Q20" s="21" cm="1">
        <f t="array" ref="Q20">IF(OR(_xll.BDP($AX20,"PX_last")="#N/A N/A",_xll.BDP($AX20,"PX_Last")="#N/A FIELD NOT APPLICABLE")," ",IF(F20="GBP",(_xll.BDP($AX20,"PX_LAST")/100),(_xll.BDP($AX20,"PX_LAST"))))</f>
        <v>96.37</v>
      </c>
      <c r="R20" s="28">
        <f>IF(F20="USD",AA20,(((_xll.BDP(F20&amp;"USD CURNCY","PX_LAST")))*AA20))</f>
        <v>395214</v>
      </c>
      <c r="S20" s="28">
        <f>IF(F20="USD",AB20,(((_xll.BDP(F20&amp;"USD CURNCY","PX_LAST")))*AB20))</f>
        <v>191776.30000000002</v>
      </c>
      <c r="T20" s="11">
        <f t="shared" si="0"/>
        <v>-203437.69999999998</v>
      </c>
      <c r="U20" s="12">
        <f t="shared" si="1"/>
        <v>-0.51475327291037254</v>
      </c>
      <c r="V20" s="12" cm="1">
        <f t="array" ref="V20">IFERROR(_xll.BDP($G20&amp;" Equity","CHG_PCT_1D")/100,"")</f>
        <v>-2.1743629999999999E-3</v>
      </c>
      <c r="W20" s="12" cm="1">
        <f t="array" ref="W20">IFERROR(_xll.BDP($G20&amp;" Equity","CHG_PCT_5D")/100,"")</f>
        <v>2.7617829999999999E-2</v>
      </c>
      <c r="X20" s="12" t="e">
        <f t="shared" si="2"/>
        <v>#VALUE!</v>
      </c>
      <c r="Y20" s="23">
        <f t="shared" si="3"/>
        <v>8918.9019792156414</v>
      </c>
      <c r="Z20" s="23">
        <f t="shared" si="4"/>
        <v>191776.30000000002</v>
      </c>
      <c r="AA20" s="28">
        <f t="shared" si="5"/>
        <v>395214</v>
      </c>
      <c r="AB20" s="28">
        <f t="shared" si="6"/>
        <v>191776.30000000002</v>
      </c>
      <c r="AC20" s="4" t="e" cm="1">
        <f t="array" ref="AC20">VLOOKUP(IF(NOT(_xll.BDP(AX20,$BW$6)="#N/A N/A"),(_xll.BDP(AX20,$BW$6)),"-"), '[1]Country Codes'!$A$2:$B$253,2,0)</f>
        <v>#N/A</v>
      </c>
      <c r="AD20" s="29" t="str" cm="1">
        <f t="array" ref="AD20">IF(OR(_xll.BDP($AX20,"EX028")= "#N/A N/A", _xll.BDP($AX20,"EX028")="#N/A FIELD NOT APPLICABLE"), " ", _xll.BDP($AX20,"EX028"))</f>
        <v>Equity</v>
      </c>
      <c r="AE20" s="30" t="str">
        <f t="shared" si="7"/>
        <v>Single Line Equity</v>
      </c>
      <c r="AF20" s="25" cm="1">
        <f t="array" ref="AF20">IF(OR(_xll.BDP($AX20,"RR908")= "#N/A N/A", _xll.BDP($AX20,"RR908")="#N/A FIELD NOT APPLICABLE"), " ", _xll.BDP($AX20,"RR908"))</f>
        <v>6.0128789504762592</v>
      </c>
      <c r="AG20" s="25" cm="1">
        <f t="array" ref="AG20">IF(OR(_xll.BDP($AX20,"RR041")= "#N/A N/A", _xll.BDP($AX20,"RR041")="#N/A FIELD NOT APPLICABLE"), " ", _xll.BDP($AX20,"RR041"))</f>
        <v>34.404265263376551</v>
      </c>
      <c r="AH20" s="21">
        <f>_xll.BDP(AX20,"TOT_BUY_REC")</f>
        <v>14</v>
      </c>
      <c r="AI20" s="21">
        <f>_xll.BDP(AX20,"TOT_HOLD_REC")</f>
        <v>25</v>
      </c>
      <c r="AJ20" s="21">
        <f>_xll.BDP(AX20,"TOT_SELL_REC")</f>
        <v>1</v>
      </c>
      <c r="AK20" s="25" cm="1">
        <f t="array" ref="AK20">IF(OR(_xll.BDP($AX20,"EE201")= "#N/A N/A", _xll.BDP($AX20,"EE201")="#N/A FIELD NOT APPLICABLE"), " ", _xll.BDP($AX20,"EE201"))</f>
        <v>3.6500000953674316</v>
      </c>
      <c r="AL20" s="23">
        <f>_xll.BDP(AX20,"BEST_TARGET_PRICE")</f>
        <v>127.94444274902344</v>
      </c>
      <c r="AM20" s="31">
        <f t="shared" si="8"/>
        <v>0.32763767509622732</v>
      </c>
      <c r="AN20" s="31">
        <f>_xll.BDP(AX20,"PR061")/100</f>
        <v>-7.0236389999999996E-2</v>
      </c>
      <c r="AO20" s="31">
        <f>_xll.BDP(AX20,"PR064")/100</f>
        <v>-0.3120851</v>
      </c>
      <c r="AP20" s="31">
        <f>_xll.BDP(AX20,"CHG_PCT_6M")/100</f>
        <v>-0.3485432</v>
      </c>
      <c r="AQ20" s="24">
        <f>_xll.BDP(AX20,"PR079")/100</f>
        <v>-0.28709859999999998</v>
      </c>
      <c r="AR20" s="32">
        <f>_xll.BDP(AX20,"hs001")</f>
        <v>167.4</v>
      </c>
      <c r="AS20" s="32">
        <f>_xll.BDP(AX20,"hs002")</f>
        <v>87.35</v>
      </c>
      <c r="AT20" s="21" t="str" cm="1">
        <f t="array" ref="AT20">IF(OR(_xll.BDP($AX20,"DX202")= "#N/A N/A", _xll.BDP($AX20,"DX202")="#N/A FIELD NOT APPLICABLE"), " ", _xll.BDP($AX20,"DX202"))</f>
        <v>Consumer Staples</v>
      </c>
      <c r="AU20" s="21" t="str" cm="1">
        <f t="array" ref="AU20">IF(OR(_xll.BDP($AX20,"DY997")= "#N/A N/A", _xll.BDP($AX20,"DY997")="#N/A FIELD NOT APPLICABLE"), " ", _xll.BDP($AX20,"DY997"))</f>
        <v>N</v>
      </c>
      <c r="AV20" s="21" t="str" cm="1">
        <f t="array" ref="AV20">IF(OR(_xll.BDP($AX20,"DY784")= "#N/A N/A", _xll.BDP($AX20,"DY784")="#N/A FIELD NOT APPLICABLE"), " ", _xll.BDP($AX20,"DY784"))</f>
        <v>N</v>
      </c>
      <c r="AW20" s="21" t="str">
        <f t="shared" si="9"/>
        <v>N</v>
      </c>
      <c r="AX20" s="21" t="str">
        <f t="shared" si="10"/>
        <v>TGT US Equity</v>
      </c>
      <c r="BC20" s="14" t="str" cm="1">
        <f t="array" ref="BC20">_xll.BDP(AX20,"ID005")</f>
        <v>US87612E1064</v>
      </c>
      <c r="BD20" s="16">
        <v>0</v>
      </c>
      <c r="BE20" s="17">
        <v>5</v>
      </c>
      <c r="BF20" s="18"/>
      <c r="BG20" s="19">
        <v>1</v>
      </c>
    </row>
    <row r="21" spans="1:59" s="3" customFormat="1" ht="14.45" hidden="1" customHeight="1" x14ac:dyDescent="0.25">
      <c r="A21" s="47" t="s">
        <v>125</v>
      </c>
      <c r="B21" s="47" t="s">
        <v>156</v>
      </c>
      <c r="C21" s="47" t="s">
        <v>904</v>
      </c>
      <c r="D21" s="47" t="s">
        <v>740</v>
      </c>
      <c r="E21" s="21" t="str">
        <f>_xll.BDP(AX21,"SECURITY NAME")</f>
        <v>Alphabet Inc</v>
      </c>
      <c r="F21" s="21" t="str">
        <f>_xll.BDP(AX21,"CRNCY")</f>
        <v>USD</v>
      </c>
      <c r="G21" s="22" t="s">
        <v>285</v>
      </c>
      <c r="H21" s="21" t="str" cm="1">
        <f t="array" ref="H21">IF(OR(_xll.BDP($AX21,"DX202")= "#N/A N/A", _xll.BDP($AX21,"DX202")="#N/A FIELD NOT APPLICABLE"), " ", _xll.BDP($AX21,"DX202"))</f>
        <v>Communication Services</v>
      </c>
      <c r="I21" s="23">
        <f>_xll.BDP(AX21,"CRNCY_ADJ_MKT_CAP", "EQY_FUND_CRNCY=USD")/1000</f>
        <v>1954.7268999999999</v>
      </c>
      <c r="J21" s="24">
        <f>IFERROR(_xll.BDP(AX21, "DV013")/100,0)</f>
        <v>5.2447550810062219E-3</v>
      </c>
      <c r="K21" s="25" cm="1">
        <f t="array" ref="K21">IF(OR(_xll.BDP($AX21,"RR900")= "#N/A N/A", _xll.BDP($AX21,"RR900")="#N/A FIELD NOT APPLICABLE"), " ", _xll.BDP($AX21,"RR900"))</f>
        <v>19.343028316969299</v>
      </c>
      <c r="L21" s="25" cm="1">
        <f t="array" ref="L21">IF(OR(_xll.BDP($AX21,"EE010")= "#N/A N/A", _xll.BDP($AX21,"EE010")="#N/A FIELD NOT APPLICABLE"), " ", _xll.BDP($AX21,"EE010"))</f>
        <v>15.191122071516645</v>
      </c>
      <c r="M21" s="25" cm="1">
        <f t="array" ref="M21">IF(OR(_xll.BDP($AX21,"RR903")= "#N/A N/A", _xll.BDP($AX21,"RR903")="#N/A FIELD NOT APPLICABLE"), " ", _xll.BDP($AX21,"RR903"))</f>
        <v>5.6383750677387052</v>
      </c>
      <c r="N21" s="25" cm="1">
        <f t="array" ref="N21">IF(OR(_xll.BDP($AX21,"RR957")= "#N/A N/A", _xll.BDP($AX21,"RR957")="#N/A FIELD NOT APPLICABLE"), " ", _xll.BDP($AX21,"RR957"))</f>
        <v>13.626568012260712</v>
      </c>
      <c r="O21" s="26">
        <v>25</v>
      </c>
      <c r="P21" s="27">
        <v>144.74</v>
      </c>
      <c r="Q21" s="21" cm="1">
        <f t="array" ref="Q21">IF(OR(_xll.BDP($AX21,"PX_last")="#N/A N/A",_xll.BDP($AX21,"PX_Last")="#N/A FIELD NOT APPLICABLE")," ",IF(F21="GBP",(_xll.BDP($AX21,"PX_LAST")/100),(_xll.BDP($AX21,"PX_LAST"))))</f>
        <v>160.16</v>
      </c>
      <c r="R21" s="28">
        <f>IF(F21="USD",AA21,(((_xll.BDP(F21&amp;"USD CURNCY","PX_LAST")))*AA21))</f>
        <v>3618.5</v>
      </c>
      <c r="S21" s="28">
        <f>IF(F21="USD",AB21,(((_xll.BDP(F21&amp;"USD CURNCY","PX_LAST")))*AB21))</f>
        <v>4004</v>
      </c>
      <c r="T21" s="11">
        <f t="shared" si="0"/>
        <v>385.5</v>
      </c>
      <c r="U21" s="12">
        <f t="shared" si="1"/>
        <v>0.10653585739947492</v>
      </c>
      <c r="V21" s="12" cm="1">
        <f t="array" ref="V21">IFERROR(_xll.BDP($G21&amp;" Equity","CHG_PCT_1D")/100,"")</f>
        <v>-8.3353909999999993E-3</v>
      </c>
      <c r="W21" s="12" cm="1">
        <f t="array" ref="W21">IFERROR(_xll.BDP($G21&amp;" Equity","CHG_PCT_5D")/100,"")</f>
        <v>8.7627819999999995E-2</v>
      </c>
      <c r="X21" s="12" t="e">
        <f t="shared" si="2"/>
        <v>#VALUE!</v>
      </c>
      <c r="Y21" s="23">
        <f t="shared" si="3"/>
        <v>20.999999344348911</v>
      </c>
      <c r="Z21" s="23">
        <f t="shared" si="4"/>
        <v>4004</v>
      </c>
      <c r="AA21" s="28">
        <f t="shared" si="5"/>
        <v>3618.5</v>
      </c>
      <c r="AB21" s="28">
        <f t="shared" si="6"/>
        <v>4004</v>
      </c>
      <c r="AC21" s="4" t="e" cm="1">
        <f t="array" ref="AC21">VLOOKUP(IF(NOT(_xll.BDP(AX21,$BW$6)="#N/A N/A"),(_xll.BDP(AX21,$BW$6)),"-"), '[1]Country Codes'!$A$2:$B$253,2,0)</f>
        <v>#N/A</v>
      </c>
      <c r="AD21" s="29" t="str" cm="1">
        <f t="array" ref="AD21">IF(OR(_xll.BDP($AX21,"EX028")= "#N/A N/A", _xll.BDP($AX21,"EX028")="#N/A FIELD NOT APPLICABLE"), " ", _xll.BDP($AX21,"EX028"))</f>
        <v>Equity</v>
      </c>
      <c r="AE21" s="30" t="str">
        <f t="shared" si="7"/>
        <v>Single Line Equity</v>
      </c>
      <c r="AF21" s="25" cm="1">
        <f t="array" ref="AF21">IF(OR(_xll.BDP($AX21,"RR908")= "#N/A N/A", _xll.BDP($AX21,"RR908")="#N/A FIELD NOT APPLICABLE"), " ", _xll.BDP($AX21,"RR908"))</f>
        <v>14.799478291719275</v>
      </c>
      <c r="AG21" s="25" cm="1">
        <f t="array" ref="AG21">IF(OR(_xll.BDP($AX21,"RR041")= "#N/A N/A", _xll.BDP($AX21,"RR041")="#N/A FIELD NOT APPLICABLE"), " ", _xll.BDP($AX21,"RR041"))</f>
        <v>5.7069755872214918</v>
      </c>
      <c r="AH21" s="21">
        <f>_xll.BDP(AX21,"TOT_BUY_REC")</f>
        <v>62</v>
      </c>
      <c r="AI21" s="21">
        <f>_xll.BDP(AX21,"TOT_HOLD_REC")</f>
        <v>14</v>
      </c>
      <c r="AJ21" s="21">
        <f>_xll.BDP(AX21,"TOT_SELL_REC")</f>
        <v>0</v>
      </c>
      <c r="AK21" s="25" cm="1">
        <f t="array" ref="AK21">IF(OR(_xll.BDP($AX21,"EE201")= "#N/A N/A", _xll.BDP($AX21,"EE201")="#N/A FIELD NOT APPLICABLE"), " ", _xll.BDP($AX21,"EE201"))</f>
        <v>4.6052632331848145</v>
      </c>
      <c r="AL21" s="23">
        <f>_xll.BDP(AX21,"BEST_TARGET_PRICE")</f>
        <v>202.69219970703125</v>
      </c>
      <c r="AM21" s="31">
        <f t="shared" si="8"/>
        <v>0.26556068748146378</v>
      </c>
      <c r="AN21" s="31">
        <f>_xll.BDP(AX21,"PR061")/100</f>
        <v>3.5695810000000001E-2</v>
      </c>
      <c r="AO21" s="31">
        <f>_xll.BDP(AX21,"PR064")/100</f>
        <v>-0.21497890000000003</v>
      </c>
      <c r="AP21" s="31">
        <f>_xll.BDP(AX21,"CHG_PCT_6M")/100</f>
        <v>-6.3993930000000004E-2</v>
      </c>
      <c r="AQ21" s="24">
        <f>_xll.BDP(AX21,"PR079")/100</f>
        <v>-0.15393560000000001</v>
      </c>
      <c r="AR21" s="32">
        <f>_xll.BDP(AX21,"hs001")</f>
        <v>207.05</v>
      </c>
      <c r="AS21" s="32">
        <f>_xll.BDP(AX21,"hs002")</f>
        <v>140.53</v>
      </c>
      <c r="AT21" s="21" t="str" cm="1">
        <f t="array" ref="AT21">IF(OR(_xll.BDP($AX21,"DX202")= "#N/A N/A", _xll.BDP($AX21,"DX202")="#N/A FIELD NOT APPLICABLE"), " ", _xll.BDP($AX21,"DX202"))</f>
        <v>Communication Services</v>
      </c>
      <c r="AU21" s="21" t="str" cm="1">
        <f t="array" ref="AU21">IF(OR(_xll.BDP($AX21,"DY997")= "#N/A N/A", _xll.BDP($AX21,"DY997")="#N/A FIELD NOT APPLICABLE"), " ", _xll.BDP($AX21,"DY997"))</f>
        <v>Y</v>
      </c>
      <c r="AV21" s="21" t="str" cm="1">
        <f t="array" ref="AV21">IF(OR(_xll.BDP($AX21,"DY784")= "#N/A N/A", _xll.BDP($AX21,"DY784")="#N/A FIELD NOT APPLICABLE"), " ", _xll.BDP($AX21,"DY784"))</f>
        <v xml:space="preserve"> </v>
      </c>
      <c r="AW21" s="21" t="str">
        <f t="shared" si="9"/>
        <v>Y</v>
      </c>
      <c r="AX21" s="21" t="str">
        <f t="shared" si="10"/>
        <v>GOOGL US Equity</v>
      </c>
      <c r="BC21" s="14" t="str" cm="1">
        <f t="array" ref="BC21">_xll.BDP(AX21,"ID005")</f>
        <v>US02079K3059</v>
      </c>
      <c r="BD21" s="16">
        <v>0.74999997640653615</v>
      </c>
      <c r="BE21" s="17">
        <v>4</v>
      </c>
      <c r="BF21" s="18"/>
      <c r="BG21" s="19">
        <v>1</v>
      </c>
    </row>
    <row r="22" spans="1:59" s="3" customFormat="1" ht="14.45" hidden="1" customHeight="1" x14ac:dyDescent="0.25">
      <c r="A22" s="47" t="s">
        <v>125</v>
      </c>
      <c r="B22" s="47" t="s">
        <v>156</v>
      </c>
      <c r="C22" s="47" t="s">
        <v>904</v>
      </c>
      <c r="D22" s="47" t="s">
        <v>740</v>
      </c>
      <c r="E22" s="21" t="str">
        <f>_xll.BDP(AX22,"SECURITY NAME")</f>
        <v>Uber Technologies Inc</v>
      </c>
      <c r="F22" s="21" t="str">
        <f>_xll.BDP(AX22,"CRNCY")</f>
        <v>USD</v>
      </c>
      <c r="G22" s="22" t="s">
        <v>480</v>
      </c>
      <c r="H22" s="21" t="str" cm="1">
        <f t="array" ref="H22">IF(OR(_xll.BDP($AX22,"DX202")= "#N/A N/A", _xll.BDP($AX22,"DX202")="#N/A FIELD NOT APPLICABLE"), " ", _xll.BDP($AX22,"DX202"))</f>
        <v>Industrials</v>
      </c>
      <c r="I22" s="23">
        <f>_xll.BDP(AX22,"CRNCY_ADJ_MKT_CAP", "EQY_FUND_CRNCY=USD")/1000</f>
        <v>166.08771941388</v>
      </c>
      <c r="J22" s="24">
        <f>IFERROR(_xll.BDP(AX22, "DV013")/100,0)</f>
        <v>0</v>
      </c>
      <c r="K22" s="25" cm="1">
        <f t="array" ref="K22">IF(OR(_xll.BDP($AX22,"RR900")= "#N/A N/A", _xll.BDP($AX22,"RR900")="#N/A FIELD NOT APPLICABLE"), " ", _xll.BDP($AX22,"RR900"))</f>
        <v>55.212551761904251</v>
      </c>
      <c r="L22" s="25" cm="1">
        <f t="array" ref="L22">IF(OR(_xll.BDP($AX22,"EE010")= "#N/A N/A", _xll.BDP($AX22,"EE010")="#N/A FIELD NOT APPLICABLE"), " ", _xll.BDP($AX22,"EE010"))</f>
        <v>22.240268832259872</v>
      </c>
      <c r="M22" s="25" cm="1">
        <f t="array" ref="M22">IF(OR(_xll.BDP($AX22,"RR903")= "#N/A N/A", _xll.BDP($AX22,"RR903")="#N/A FIELD NOT APPLICABLE"), " ", _xll.BDP($AX22,"RR903"))</f>
        <v>7.6301258320633663</v>
      </c>
      <c r="N22" s="25" cm="1">
        <f t="array" ref="N22">IF(OR(_xll.BDP($AX22,"RR957")= "#N/A N/A", _xll.BDP($AX22,"RR957")="#N/A FIELD NOT APPLICABLE"), " ", _xll.BDP($AX22,"RR957"))</f>
        <v>44.725504047762605</v>
      </c>
      <c r="O22" s="26">
        <v>429</v>
      </c>
      <c r="P22" s="27">
        <v>61.01</v>
      </c>
      <c r="Q22" s="21" cm="1">
        <f t="array" ref="Q22">IF(OR(_xll.BDP($AX22,"PX_last")="#N/A N/A",_xll.BDP($AX22,"PX_Last")="#N/A FIELD NOT APPLICABLE")," ",IF(F22="GBP",(_xll.BDP($AX22,"PX_LAST")/100),(_xll.BDP($AX22,"PX_LAST"))))</f>
        <v>79.42</v>
      </c>
      <c r="R22" s="28">
        <f>IF(F22="USD",AA22,(((_xll.BDP(F22&amp;"USD CURNCY","PX_LAST")))*AA22))</f>
        <v>26173.29</v>
      </c>
      <c r="S22" s="28">
        <f>IF(F22="USD",AB22,(((_xll.BDP(F22&amp;"USD CURNCY","PX_LAST")))*AB22))</f>
        <v>34071.18</v>
      </c>
      <c r="T22" s="11">
        <f t="shared" si="0"/>
        <v>7897.8899999999994</v>
      </c>
      <c r="U22" s="12">
        <f t="shared" si="1"/>
        <v>0.3017538108506802</v>
      </c>
      <c r="V22" s="12" cm="1">
        <f t="array" ref="V22">IFERROR(_xll.BDP($G22&amp;" Equity","CHG_PCT_1D")/100,"")</f>
        <v>7.4598070000000006E-3</v>
      </c>
      <c r="W22" s="12" cm="1">
        <f t="array" ref="W22">IFERROR(_xll.BDP($G22&amp;" Equity","CHG_PCT_5D")/100,"")</f>
        <v>7.4190889999999995E-2</v>
      </c>
      <c r="X22" s="12" t="e">
        <f t="shared" si="2"/>
        <v>#VALUE!</v>
      </c>
      <c r="Y22" s="23">
        <f t="shared" si="3"/>
        <v>0</v>
      </c>
      <c r="Z22" s="23">
        <f t="shared" si="4"/>
        <v>34071.18</v>
      </c>
      <c r="AA22" s="28">
        <f t="shared" si="5"/>
        <v>26173.29</v>
      </c>
      <c r="AB22" s="28">
        <f t="shared" si="6"/>
        <v>34071.18</v>
      </c>
      <c r="AC22" s="4" t="e" cm="1">
        <f t="array" ref="AC22">VLOOKUP(IF(NOT(_xll.BDP(AX22,$BW$6)="#N/A N/A"),(_xll.BDP(AX22,$BW$6)),"-"), '[1]Country Codes'!$A$2:$B$253,2,0)</f>
        <v>#N/A</v>
      </c>
      <c r="AD22" s="29" t="str" cm="1">
        <f t="array" ref="AD22">IF(OR(_xll.BDP($AX22,"EX028")= "#N/A N/A", _xll.BDP($AX22,"EX028")="#N/A FIELD NOT APPLICABLE"), " ", _xll.BDP($AX22,"EX028"))</f>
        <v>Equity</v>
      </c>
      <c r="AE22" s="30" t="str">
        <f t="shared" si="7"/>
        <v>Single Line Equity</v>
      </c>
      <c r="AF22" s="25" cm="1">
        <f t="array" ref="AF22">IF(OR(_xll.BDP($AX22,"RR908")= "#N/A N/A", _xll.BDP($AX22,"RR908")="#N/A FIELD NOT APPLICABLE"), " ", _xll.BDP($AX22,"RR908"))</f>
        <v>23.320049500825132</v>
      </c>
      <c r="AG22" s="25" cm="1">
        <f t="array" ref="AG22">IF(OR(_xll.BDP($AX22,"RR041")= "#N/A N/A", _xll.BDP($AX22,"RR041")="#N/A FIELD NOT APPLICABLE"), " ", _xll.BDP($AX22,"RR041"))</f>
        <v>20.072593864647565</v>
      </c>
      <c r="AH22" s="21">
        <f>_xll.BDP(AX22,"TOT_BUY_REC")</f>
        <v>45</v>
      </c>
      <c r="AI22" s="21">
        <f>_xll.BDP(AX22,"TOT_HOLD_REC")</f>
        <v>11</v>
      </c>
      <c r="AJ22" s="21">
        <f>_xll.BDP(AX22,"TOT_SELL_REC")</f>
        <v>0</v>
      </c>
      <c r="AK22" s="25" cm="1">
        <f t="array" ref="AK22">IF(OR(_xll.BDP($AX22,"EE201")= "#N/A N/A", _xll.BDP($AX22,"EE201")="#N/A FIELD NOT APPLICABLE"), " ", _xll.BDP($AX22,"EE201"))</f>
        <v>4.5892858505249023</v>
      </c>
      <c r="AL22" s="23">
        <f>_xll.BDP(AX22,"BEST_TARGET_PRICE")</f>
        <v>88.6431884765625</v>
      </c>
      <c r="AM22" s="31">
        <f t="shared" si="8"/>
        <v>0.11613181159106656</v>
      </c>
      <c r="AN22" s="31">
        <f>_xll.BDP(AX22,"PR061")/100</f>
        <v>9.0035679999999993E-2</v>
      </c>
      <c r="AO22" s="31">
        <f>_xll.BDP(AX22,"PR064")/100</f>
        <v>0.1880329</v>
      </c>
      <c r="AP22" s="31">
        <f>_xll.BDP(AX22,"CHG_PCT_6M")/100</f>
        <v>0.10228999999999999</v>
      </c>
      <c r="AQ22" s="24">
        <f>_xll.BDP(AX22,"PR079")/100</f>
        <v>0.3166446</v>
      </c>
      <c r="AR22" s="32">
        <f>_xll.BDP(AX22,"hs001")</f>
        <v>87</v>
      </c>
      <c r="AS22" s="32">
        <f>_xll.BDP(AX22,"hs002")</f>
        <v>54.84</v>
      </c>
      <c r="AT22" s="21" t="str" cm="1">
        <f t="array" ref="AT22">IF(OR(_xll.BDP($AX22,"DX202")= "#N/A N/A", _xll.BDP($AX22,"DX202")="#N/A FIELD NOT APPLICABLE"), " ", _xll.BDP($AX22,"DX202"))</f>
        <v>Industrials</v>
      </c>
      <c r="AU22" s="21" t="str" cm="1">
        <f t="array" ref="AU22">IF(OR(_xll.BDP($AX22,"DY997")= "#N/A N/A", _xll.BDP($AX22,"DY997")="#N/A FIELD NOT APPLICABLE"), " ", _xll.BDP($AX22,"DY997"))</f>
        <v>Y</v>
      </c>
      <c r="AV22" s="21" t="str" cm="1">
        <f t="array" ref="AV22">IF(OR(_xll.BDP($AX22,"DY784")= "#N/A N/A", _xll.BDP($AX22,"DY784")="#N/A FIELD NOT APPLICABLE"), " ", _xll.BDP($AX22,"DY784"))</f>
        <v xml:space="preserve"> </v>
      </c>
      <c r="AW22" s="21" t="str">
        <f t="shared" si="9"/>
        <v>Y</v>
      </c>
      <c r="AX22" s="21" t="str">
        <f t="shared" si="10"/>
        <v>UBER US Equity</v>
      </c>
      <c r="BC22" s="14" t="str" cm="1">
        <f t="array" ref="BC22">_xll.BDP(AX22,"ID005")</f>
        <v>US90353T1007</v>
      </c>
      <c r="BD22" s="16">
        <v>0.74999997640653615</v>
      </c>
      <c r="BE22" s="17">
        <v>4</v>
      </c>
      <c r="BF22" s="18"/>
      <c r="BG22" s="19">
        <v>1</v>
      </c>
    </row>
    <row r="23" spans="1:59" s="3" customFormat="1" ht="14.45" hidden="1" customHeight="1" x14ac:dyDescent="0.25">
      <c r="A23" s="47" t="s">
        <v>125</v>
      </c>
      <c r="B23" s="47" t="s">
        <v>156</v>
      </c>
      <c r="C23" s="47" t="s">
        <v>904</v>
      </c>
      <c r="D23" s="47" t="s">
        <v>740</v>
      </c>
      <c r="E23" s="21" t="str">
        <f>_xll.BDP(AX23,"SECURITY NAME")</f>
        <v>Volkswagen AG</v>
      </c>
      <c r="F23" s="21" t="str">
        <f>_xll.BDP(AX23,"CRNCY")</f>
        <v>EUR</v>
      </c>
      <c r="G23" s="22" t="s">
        <v>212</v>
      </c>
      <c r="H23" s="21" t="str" cm="1">
        <f t="array" ref="H23">IF(OR(_xll.BDP($AX23,"DX202")= "#N/A N/A", _xll.BDP($AX23,"DX202")="#N/A FIELD NOT APPLICABLE"), " ", _xll.BDP($AX23,"DX202"))</f>
        <v>Consumer Discretionary</v>
      </c>
      <c r="I23" s="23">
        <f>_xll.BDP(AX23,"CRNCY_ADJ_MKT_CAP", "EQY_FUND_CRNCY=USD")/1000</f>
        <v>56.762974671071767</v>
      </c>
      <c r="J23" s="24">
        <f>IFERROR(_xll.BDP(AX23, "DV013")/100,0)</f>
        <v>6.4765785473670109E-2</v>
      </c>
      <c r="K23" s="25" cm="1">
        <f t="array" ref="K23">IF(OR(_xll.BDP($AX23,"RR900")= "#N/A N/A", _xll.BDP($AX23,"RR900")="#N/A FIELD NOT APPLICABLE"), " ", _xll.BDP($AX23,"RR900"))</f>
        <v>4.3412329901464259</v>
      </c>
      <c r="L23" s="25" cm="1">
        <f t="array" ref="L23">IF(OR(_xll.BDP($AX23,"EE010")= "#N/A N/A", _xll.BDP($AX23,"EE010")="#N/A FIELD NOT APPLICABLE"), " ", _xll.BDP($AX23,"EE010"))</f>
        <v>3.8734616598295992</v>
      </c>
      <c r="M23" s="25" cm="1">
        <f t="array" ref="M23">IF(OR(_xll.BDP($AX23,"RR903")= "#N/A N/A", _xll.BDP($AX23,"RR903")="#N/A FIELD NOT APPLICABLE"), " ", _xll.BDP($AX23,"RR903"))</f>
        <v>0.29231605720035309</v>
      </c>
      <c r="N23" s="25" cm="1">
        <f t="array" ref="N23">IF(OR(_xll.BDP($AX23,"RR957")= "#N/A N/A", _xll.BDP($AX23,"RR957")="#N/A FIELD NOT APPLICABLE"), " ", _xll.BDP($AX23,"RR957"))</f>
        <v>0.59671213801328316</v>
      </c>
      <c r="O23" s="26">
        <v>2285</v>
      </c>
      <c r="P23" s="27">
        <v>199.29669999999999</v>
      </c>
      <c r="Q23" s="21" cm="1">
        <f t="array" ref="Q23">IF(OR(_xll.BDP($AX23,"PX_last")="#N/A N/A",_xll.BDP($AX23,"PX_Last")="#N/A FIELD NOT APPLICABLE")," ",IF(F23="GBP",(_xll.BDP($AX23,"PX_LAST")/100),(_xll.BDP($AX23,"PX_LAST"))))</f>
        <v>98.2</v>
      </c>
      <c r="R23" s="28">
        <f>IF(F23="USD",AA23,(((_xll.BDP(F23&amp;"USD CURNCY","PX_LAST")))*AA23))</f>
        <v>518601.5022786</v>
      </c>
      <c r="S23" s="28">
        <f>IF(F23="USD",AB23,(((_xll.BDP(F23&amp;"USD CURNCY","PX_LAST")))*AB23))</f>
        <v>255531.91560000001</v>
      </c>
      <c r="T23" s="11">
        <f t="shared" si="0"/>
        <v>-263069.5866786</v>
      </c>
      <c r="U23" s="12">
        <f t="shared" si="1"/>
        <v>-0.50726730547971943</v>
      </c>
      <c r="V23" s="12" cm="1">
        <f t="array" ref="V23">IFERROR(_xll.BDP($G23&amp;" Equity","CHG_PCT_1D")/100,"")</f>
        <v>-5.8931109999999995E-3</v>
      </c>
      <c r="W23" s="12" cm="1">
        <f t="array" ref="W23">IFERROR(_xll.BDP($G23&amp;" Equity","CHG_PCT_5D")/100,"")</f>
        <v>5.8874459999999997E-2</v>
      </c>
      <c r="X23" s="12" t="e">
        <f t="shared" si="2"/>
        <v>#VALUE!</v>
      </c>
      <c r="Y23" s="23">
        <f t="shared" si="3"/>
        <v>16549.725227425577</v>
      </c>
      <c r="Z23" s="23">
        <f t="shared" si="4"/>
        <v>255531.91560000001</v>
      </c>
      <c r="AA23" s="28">
        <f t="shared" si="5"/>
        <v>455392.9595</v>
      </c>
      <c r="AB23" s="28">
        <f t="shared" si="6"/>
        <v>224387</v>
      </c>
      <c r="AC23" s="4" t="e" cm="1">
        <f t="array" ref="AC23">VLOOKUP(IF(NOT(_xll.BDP(AX23,$BW$6)="#N/A N/A"),(_xll.BDP(AX23,$BW$6)),"-"), '[1]Country Codes'!$A$2:$B$253,2,0)</f>
        <v>#N/A</v>
      </c>
      <c r="AD23" s="29" t="str" cm="1">
        <f t="array" ref="AD23">IF(OR(_xll.BDP($AX23,"EX028")= "#N/A N/A", _xll.BDP($AX23,"EX028")="#N/A FIELD NOT APPLICABLE"), " ", _xll.BDP($AX23,"EX028"))</f>
        <v>Equity</v>
      </c>
      <c r="AE23" s="30" t="str">
        <f t="shared" si="7"/>
        <v>Single Line Equity</v>
      </c>
      <c r="AF23" s="25" cm="1">
        <f t="array" ref="AF23">IF(OR(_xll.BDP($AX23,"RR908")= "#N/A N/A", _xll.BDP($AX23,"RR908")="#N/A FIELD NOT APPLICABLE"), " ", _xll.BDP($AX23,"RR908"))</f>
        <v>2.8702229197579308</v>
      </c>
      <c r="AG23" s="25" cm="1">
        <f t="array" ref="AG23">IF(OR(_xll.BDP($AX23,"RR041")= "#N/A N/A", _xll.BDP($AX23,"RR041")="#N/A FIELD NOT APPLICABLE"), " ", _xll.BDP($AX23,"RR041"))</f>
        <v>40.144887463363382</v>
      </c>
      <c r="AH23" s="21">
        <f>_xll.BDP(AX23,"TOT_BUY_REC")</f>
        <v>16</v>
      </c>
      <c r="AI23" s="21">
        <f>_xll.BDP(AX23,"TOT_HOLD_REC")</f>
        <v>8</v>
      </c>
      <c r="AJ23" s="21">
        <f>_xll.BDP(AX23,"TOT_SELL_REC")</f>
        <v>1</v>
      </c>
      <c r="AK23" s="25" cm="1">
        <f t="array" ref="AK23">IF(OR(_xll.BDP($AX23,"EE201")= "#N/A N/A", _xll.BDP($AX23,"EE201")="#N/A FIELD NOT APPLICABLE"), " ", _xll.BDP($AX23,"EE201"))</f>
        <v>4.1999998092651367</v>
      </c>
      <c r="AL23" s="23">
        <f>_xll.BDP(AX23,"BEST_TARGET_PRICE")</f>
        <v>117.40000152587891</v>
      </c>
      <c r="AM23" s="31">
        <f t="shared" si="8"/>
        <v>0.19551936380732071</v>
      </c>
      <c r="AN23" s="31">
        <f>_xll.BDP(AX23,"PR061")/100</f>
        <v>1.2788790000000001E-2</v>
      </c>
      <c r="AO23" s="31">
        <f>_xll.BDP(AX23,"PR064")/100</f>
        <v>6.9729629999999996E-3</v>
      </c>
      <c r="AP23" s="31">
        <f>_xll.BDP(AX23,"CHG_PCT_6M")/100</f>
        <v>0.1043635</v>
      </c>
      <c r="AQ23" s="24">
        <f>_xll.BDP(AX23,"PR079")/100</f>
        <v>0.1028751</v>
      </c>
      <c r="AR23" s="32">
        <f>_xll.BDP(AX23,"hs001")</f>
        <v>123.95</v>
      </c>
      <c r="AS23" s="32">
        <f>_xll.BDP(AX23,"hs002")</f>
        <v>78.86</v>
      </c>
      <c r="AT23" s="21" t="str" cm="1">
        <f t="array" ref="AT23">IF(OR(_xll.BDP($AX23,"DX202")= "#N/A N/A", _xll.BDP($AX23,"DX202")="#N/A FIELD NOT APPLICABLE"), " ", _xll.BDP($AX23,"DX202"))</f>
        <v>Consumer Discretionary</v>
      </c>
      <c r="AU23" s="21" t="str" cm="1">
        <f t="array" ref="AU23">IF(OR(_xll.BDP($AX23,"DY997")= "#N/A N/A", _xll.BDP($AX23,"DY997")="#N/A FIELD NOT APPLICABLE"), " ", _xll.BDP($AX23,"DY997"))</f>
        <v>N</v>
      </c>
      <c r="AV23" s="21" t="str" cm="1">
        <f t="array" ref="AV23">IF(OR(_xll.BDP($AX23,"DY784")= "#N/A N/A", _xll.BDP($AX23,"DY784")="#N/A FIELD NOT APPLICABLE"), " ", _xll.BDP($AX23,"DY784"))</f>
        <v>N</v>
      </c>
      <c r="AW23" s="21" t="str">
        <f t="shared" si="9"/>
        <v>N</v>
      </c>
      <c r="AX23" s="21" t="str">
        <f t="shared" si="10"/>
        <v>VOW3 GY Equity</v>
      </c>
      <c r="BC23" s="14" t="str" cm="1">
        <f t="array" ref="BC23">_xll.BDP(AX23,"ID005")</f>
        <v>DE0007664039</v>
      </c>
      <c r="BD23" s="16">
        <v>0.74999997640653615</v>
      </c>
      <c r="BE23" s="17">
        <v>4</v>
      </c>
      <c r="BF23" s="18"/>
      <c r="BG23" s="19">
        <v>1</v>
      </c>
    </row>
    <row r="24" spans="1:59" s="3" customFormat="1" ht="14.45" hidden="1" customHeight="1" x14ac:dyDescent="0.25">
      <c r="A24" s="47" t="s">
        <v>125</v>
      </c>
      <c r="B24" s="47" t="s">
        <v>158</v>
      </c>
      <c r="C24" s="47" t="s">
        <v>263</v>
      </c>
      <c r="D24" s="47" t="s">
        <v>264</v>
      </c>
      <c r="E24" s="21" t="str">
        <f>_xll.BDP(AX24,"SECURITY NAME")</f>
        <v>Lonza Group AG</v>
      </c>
      <c r="F24" s="21" t="str">
        <f>_xll.BDP(AX24,"CRNCY")</f>
        <v>CHF</v>
      </c>
      <c r="G24" s="22" t="s">
        <v>272</v>
      </c>
      <c r="H24" s="21" t="str" cm="1">
        <f t="array" ref="H24">IF(OR(_xll.BDP($AX24,"DX202")= "#N/A N/A", _xll.BDP($AX24,"DX202")="#N/A FIELD NOT APPLICABLE"), " ", _xll.BDP($AX24,"DX202"))</f>
        <v>Health Care</v>
      </c>
      <c r="I24" s="23">
        <f>_xll.BDP(AX24,"CRNCY_ADJ_MKT_CAP", "EQY_FUND_CRNCY=USD")/1000</f>
        <v>51.542593544188065</v>
      </c>
      <c r="J24" s="24">
        <f>IFERROR(_xll.BDP(AX24, "DV013")/100,0)</f>
        <v>6.7957866123003726E-3</v>
      </c>
      <c r="K24" s="25" cm="1">
        <f t="array" ref="K24">IF(OR(_xll.BDP($AX24,"RR900")= "#N/A N/A", _xll.BDP($AX24,"RR900")="#N/A FIELD NOT APPLICABLE"), " ", _xll.BDP($AX24,"RR900"))</f>
        <v>65.903529543496276</v>
      </c>
      <c r="L24" s="25" cm="1">
        <f t="array" ref="L24">IF(OR(_xll.BDP($AX24,"EE010")= "#N/A N/A", _xll.BDP($AX24,"EE010")="#N/A FIELD NOT APPLICABLE"), " ", _xll.BDP($AX24,"EE010"))</f>
        <v>29.739288601455133</v>
      </c>
      <c r="M24" s="25" cm="1">
        <f t="array" ref="M24">IF(OR(_xll.BDP($AX24,"RR903")= "#N/A N/A", _xll.BDP($AX24,"RR903")="#N/A FIELD NOT APPLICABLE"), " ", _xll.BDP($AX24,"RR903"))</f>
        <v>4.457190162915408</v>
      </c>
      <c r="N24" s="25" cm="1">
        <f t="array" ref="N24">IF(OR(_xll.BDP($AX24,"RR957")= "#N/A N/A", _xll.BDP($AX24,"RR957")="#N/A FIELD NOT APPLICABLE"), " ", _xll.BDP($AX24,"RR957"))</f>
        <v>28.542105463935446</v>
      </c>
      <c r="O24" s="26">
        <v>100</v>
      </c>
      <c r="P24" s="27">
        <v>484.32299999999998</v>
      </c>
      <c r="Q24" s="21" cm="1">
        <f t="array" ref="Q24">IF(OR(_xll.BDP($AX24,"PX_last")="#N/A N/A",_xll.BDP($AX24,"PX_Last")="#N/A FIELD NOT APPLICABLE")," ",IF(F24="GBP",(_xll.BDP($AX24,"PX_LAST")/100),(_xll.BDP($AX24,"PX_LAST"))))</f>
        <v>588.6</v>
      </c>
      <c r="R24" s="28">
        <f>IF(F24="USD",AA24,(((_xll.BDP(F24&amp;"USD CURNCY","PX_LAST")))*AA24))</f>
        <v>58767.752819999994</v>
      </c>
      <c r="S24" s="28">
        <f>IF(F24="USD",AB24,(((_xll.BDP(F24&amp;"USD CURNCY","PX_LAST")))*AB24))</f>
        <v>71420.724000000002</v>
      </c>
      <c r="T24" s="11">
        <f t="shared" si="0"/>
        <v>12652.971180000008</v>
      </c>
      <c r="U24" s="12">
        <f t="shared" si="1"/>
        <v>0.21530466238440066</v>
      </c>
      <c r="V24" s="12" cm="1">
        <f t="array" ref="V24">IFERROR(_xll.BDP($G24&amp;" Equity","CHG_PCT_1D")/100,"")</f>
        <v>1.377885E-2</v>
      </c>
      <c r="W24" s="12" cm="1">
        <f t="array" ref="W24">IFERROR(_xll.BDP($G24&amp;" Equity","CHG_PCT_5D")/100,"")</f>
        <v>7.1740709999999999E-2</v>
      </c>
      <c r="X24" s="12" t="e">
        <f t="shared" si="2"/>
        <v>#VALUE!</v>
      </c>
      <c r="Y24" s="23">
        <f t="shared" si="3"/>
        <v>485.3599999999999</v>
      </c>
      <c r="Z24" s="23">
        <f t="shared" si="4"/>
        <v>71420.724000000002</v>
      </c>
      <c r="AA24" s="28">
        <f t="shared" si="5"/>
        <v>48432.299999999996</v>
      </c>
      <c r="AB24" s="28">
        <f t="shared" si="6"/>
        <v>58860</v>
      </c>
      <c r="AC24" s="4" t="e" cm="1">
        <f t="array" ref="AC24">VLOOKUP(IF(NOT(_xll.BDP(AX24,$BW$6)="#N/A N/A"),(_xll.BDP(AX24,$BW$6)),"-"), '[1]Country Codes'!$A$2:$B$253,2,0)</f>
        <v>#N/A</v>
      </c>
      <c r="AD24" s="29" t="str" cm="1">
        <f t="array" ref="AD24">IF(OR(_xll.BDP($AX24,"EX028")= "#N/A N/A", _xll.BDP($AX24,"EX028")="#N/A FIELD NOT APPLICABLE"), " ", _xll.BDP($AX24,"EX028"))</f>
        <v>Equity</v>
      </c>
      <c r="AE24" s="30" t="str">
        <f t="shared" si="7"/>
        <v>Single Line Equity</v>
      </c>
      <c r="AF24" s="25" cm="1">
        <f t="array" ref="AF24">IF(OR(_xll.BDP($AX24,"RR908")= "#N/A N/A", _xll.BDP($AX24,"RR908")="#N/A FIELD NOT APPLICABLE"), " ", _xll.BDP($AX24,"RR908"))</f>
        <v>31.992417218657963</v>
      </c>
      <c r="AG24" s="25" cm="1">
        <f t="array" ref="AG24">IF(OR(_xll.BDP($AX24,"RR041")= "#N/A N/A", _xll.BDP($AX24,"RR041")="#N/A FIELD NOT APPLICABLE"), " ", _xll.BDP($AX24,"RR041"))</f>
        <v>25.946384229463337</v>
      </c>
      <c r="AH24" s="21">
        <f>_xll.BDP(AX24,"TOT_BUY_REC")</f>
        <v>24</v>
      </c>
      <c r="AI24" s="21">
        <f>_xll.BDP(AX24,"TOT_HOLD_REC")</f>
        <v>5</v>
      </c>
      <c r="AJ24" s="21">
        <f>_xll.BDP(AX24,"TOT_SELL_REC")</f>
        <v>1</v>
      </c>
      <c r="AK24" s="25" cm="1">
        <f t="array" ref="AK24">IF(OR(_xll.BDP($AX24,"EE201")= "#N/A N/A", _xll.BDP($AX24,"EE201")="#N/A FIELD NOT APPLICABLE"), " ", _xll.BDP($AX24,"EE201"))</f>
        <v>4.5333333015441895</v>
      </c>
      <c r="AL24" s="23">
        <f>_xll.BDP(AX24,"BEST_TARGET_PRICE")</f>
        <v>660.629638671875</v>
      </c>
      <c r="AM24" s="31">
        <f t="shared" si="8"/>
        <v>0.12237451354379036</v>
      </c>
      <c r="AN24" s="31">
        <f>_xll.BDP(AX24,"PR061")/100</f>
        <v>4.9946529999999996E-2</v>
      </c>
      <c r="AO24" s="31">
        <f>_xll.BDP(AX24,"PR064")/100</f>
        <v>1.6580310000000001E-2</v>
      </c>
      <c r="AP24" s="31">
        <f>_xll.BDP(AX24,"CHG_PCT_6M")/100</f>
        <v>8.3578769999999997E-2</v>
      </c>
      <c r="AQ24" s="24">
        <f>_xll.BDP(AX24,"PR079")/100</f>
        <v>9.8544259999999995E-2</v>
      </c>
      <c r="AR24" s="32">
        <f>_xll.BDP(AX24,"hs001")</f>
        <v>616</v>
      </c>
      <c r="AS24" s="32">
        <f>_xll.BDP(AX24,"hs002")</f>
        <v>467.8</v>
      </c>
      <c r="AT24" s="21" t="str" cm="1">
        <f t="array" ref="AT24">IF(OR(_xll.BDP($AX24,"DX202")= "#N/A N/A", _xll.BDP($AX24,"DX202")="#N/A FIELD NOT APPLICABLE"), " ", _xll.BDP($AX24,"DX202"))</f>
        <v>Health Care</v>
      </c>
      <c r="AU24" s="21" t="str" cm="1">
        <f t="array" ref="AU24">IF(OR(_xll.BDP($AX24,"DY997")= "#N/A N/A", _xll.BDP($AX24,"DY997")="#N/A FIELD NOT APPLICABLE"), " ", _xll.BDP($AX24,"DY997"))</f>
        <v>Y</v>
      </c>
      <c r="AV24" s="21" t="str" cm="1">
        <f t="array" ref="AV24">IF(OR(_xll.BDP($AX24,"DY784")= "#N/A N/A", _xll.BDP($AX24,"DY784")="#N/A FIELD NOT APPLICABLE"), " ", _xll.BDP($AX24,"DY784"))</f>
        <v>N</v>
      </c>
      <c r="AW24" s="21" t="str">
        <f t="shared" si="9"/>
        <v>Y</v>
      </c>
      <c r="AX24" s="21" t="str">
        <f t="shared" si="10"/>
        <v>LONN SW Equity</v>
      </c>
      <c r="BC24" s="14" t="str" cm="1">
        <f t="array" ref="BC24">_xll.BDP(AX24,"ID005")</f>
        <v>CH0013841017</v>
      </c>
      <c r="BD24" s="16">
        <v>0.75</v>
      </c>
      <c r="BE24" s="17">
        <v>5</v>
      </c>
      <c r="BF24" s="18"/>
      <c r="BG24" s="19">
        <v>1</v>
      </c>
    </row>
    <row r="25" spans="1:59" s="3" customFormat="1" ht="14.45" hidden="1" customHeight="1" x14ac:dyDescent="0.25">
      <c r="A25" s="47" t="s">
        <v>125</v>
      </c>
      <c r="B25" s="47" t="s">
        <v>158</v>
      </c>
      <c r="C25" s="47" t="s">
        <v>263</v>
      </c>
      <c r="D25" s="47" t="s">
        <v>264</v>
      </c>
      <c r="E25" s="21" t="str">
        <f>_xll.BDP(AX25,"SECURITY NAME")</f>
        <v>Nestle SA</v>
      </c>
      <c r="F25" s="21" t="str">
        <f>_xll.BDP(AX25,"CRNCY")</f>
        <v>CHF</v>
      </c>
      <c r="G25" s="22" t="s">
        <v>273</v>
      </c>
      <c r="H25" s="21" t="str" cm="1">
        <f t="array" ref="H25">IF(OR(_xll.BDP($AX25,"DX202")= "#N/A N/A", _xll.BDP($AX25,"DX202")="#N/A FIELD NOT APPLICABLE"), " ", _xll.BDP($AX25,"DX202"))</f>
        <v>Consumer Staples</v>
      </c>
      <c r="I25" s="23">
        <f>_xll.BDP(AX25,"CRNCY_ADJ_MKT_CAP", "EQY_FUND_CRNCY=USD")/1000</f>
        <v>271.3771766023296</v>
      </c>
      <c r="J25" s="24">
        <f>IFERROR(_xll.BDP(AX25, "DV013")/100,0)</f>
        <v>3.5148371677514077E-2</v>
      </c>
      <c r="K25" s="25" cm="1">
        <f t="array" ref="K25">IF(OR(_xll.BDP($AX25,"RR900")= "#N/A N/A", _xll.BDP($AX25,"RR900")="#N/A FIELD NOT APPLICABLE"), " ", _xll.BDP($AX25,"RR900"))</f>
        <v>20.722672883728816</v>
      </c>
      <c r="L25" s="25" cm="1">
        <f t="array" ref="L25">IF(OR(_xll.BDP($AX25,"EE010")= "#N/A N/A", _xll.BDP($AX25,"EE010")="#N/A FIELD NOT APPLICABLE"), " ", _xll.BDP($AX25,"EE010"))</f>
        <v>18.323833649989442</v>
      </c>
      <c r="M25" s="25" cm="1">
        <f t="array" ref="M25">IF(OR(_xll.BDP($AX25,"RR903")= "#N/A N/A", _xll.BDP($AX25,"RR903")="#N/A FIELD NOT APPLICABLE"), " ", _xll.BDP($AX25,"RR903"))</f>
        <v>6.2174366800262613</v>
      </c>
      <c r="N25" s="25" cm="1">
        <f t="array" ref="N25">IF(OR(_xll.BDP($AX25,"RR957")= "#N/A N/A", _xll.BDP($AX25,"RR957")="#N/A FIELD NOT APPLICABLE"), " ", _xll.BDP($AX25,"RR957"))</f>
        <v>15.256633672020103</v>
      </c>
      <c r="O25" s="26">
        <v>2000</v>
      </c>
      <c r="P25" s="27">
        <v>117.29300000000001</v>
      </c>
      <c r="Q25" s="21" cm="1">
        <f t="array" ref="Q25">IF(OR(_xll.BDP($AX25,"PX_last")="#N/A N/A",_xll.BDP($AX25,"PX_Last")="#N/A FIELD NOT APPLICABLE")," ",IF(F25="GBP",(_xll.BDP($AX25,"PX_LAST")/100),(_xll.BDP($AX25,"PX_LAST"))))</f>
        <v>86.8</v>
      </c>
      <c r="R25" s="28">
        <f>IF(F25="USD",AA25,(((_xll.BDP(F25&amp;"USD CURNCY","PX_LAST")))*AA25))</f>
        <v>284646.65240000002</v>
      </c>
      <c r="S25" s="28">
        <f>IF(F25="USD",AB25,(((_xll.BDP(F25&amp;"USD CURNCY","PX_LAST")))*AB25))</f>
        <v>210646.24000000002</v>
      </c>
      <c r="T25" s="11">
        <f t="shared" si="0"/>
        <v>-74000.412400000001</v>
      </c>
      <c r="U25" s="12">
        <f t="shared" si="1"/>
        <v>-0.25997288840766286</v>
      </c>
      <c r="V25" s="12" cm="1">
        <f t="array" ref="V25">IFERROR(_xll.BDP($G25&amp;" Equity","CHG_PCT_1D")/100,"")</f>
        <v>1.8443799999999998E-3</v>
      </c>
      <c r="W25" s="12" cm="1">
        <f t="array" ref="W25">IFERROR(_xll.BDP($G25&amp;" Equity","CHG_PCT_5D")/100,"")</f>
        <v>2.8848369999999999E-3</v>
      </c>
      <c r="X25" s="12" t="e">
        <f t="shared" si="2"/>
        <v>#VALUE!</v>
      </c>
      <c r="Y25" s="23">
        <f t="shared" si="3"/>
        <v>7403.8723359908336</v>
      </c>
      <c r="Z25" s="23">
        <f t="shared" si="4"/>
        <v>210646.24000000002</v>
      </c>
      <c r="AA25" s="28">
        <f t="shared" si="5"/>
        <v>234586</v>
      </c>
      <c r="AB25" s="28">
        <f t="shared" si="6"/>
        <v>173600</v>
      </c>
      <c r="AC25" s="4" t="e" cm="1">
        <f t="array" ref="AC25">VLOOKUP(IF(NOT(_xll.BDP(AX25,$BW$6)="#N/A N/A"),(_xll.BDP(AX25,$BW$6)),"-"), '[1]Country Codes'!$A$2:$B$253,2,0)</f>
        <v>#N/A</v>
      </c>
      <c r="AD25" s="29" t="str" cm="1">
        <f t="array" ref="AD25">IF(OR(_xll.BDP($AX25,"EX028")= "#N/A N/A", _xll.BDP($AX25,"EX028")="#N/A FIELD NOT APPLICABLE"), " ", _xll.BDP($AX25,"EX028"))</f>
        <v>Equity</v>
      </c>
      <c r="AE25" s="30" t="str">
        <f t="shared" si="7"/>
        <v>Single Line Equity</v>
      </c>
      <c r="AF25" s="25" cm="1">
        <f t="array" ref="AF25">IF(OR(_xll.BDP($AX25,"RR908")= "#N/A N/A", _xll.BDP($AX25,"RR908")="#N/A FIELD NOT APPLICABLE"), " ", _xll.BDP($AX25,"RR908"))</f>
        <v>13.501783259267656</v>
      </c>
      <c r="AG25" s="25" cm="1">
        <f t="array" ref="AG25">IF(OR(_xll.BDP($AX25,"RR041")= "#N/A N/A", _xll.BDP($AX25,"RR041")="#N/A FIELD NOT APPLICABLE"), " ", _xll.BDP($AX25,"RR041"))</f>
        <v>45.051843979779413</v>
      </c>
      <c r="AH25" s="21">
        <f>_xll.BDP(AX25,"TOT_BUY_REC")</f>
        <v>12</v>
      </c>
      <c r="AI25" s="21">
        <f>_xll.BDP(AX25,"TOT_HOLD_REC")</f>
        <v>13</v>
      </c>
      <c r="AJ25" s="21">
        <f>_xll.BDP(AX25,"TOT_SELL_REC")</f>
        <v>2</v>
      </c>
      <c r="AK25" s="25" cm="1">
        <f t="array" ref="AK25">IF(OR(_xll.BDP($AX25,"EE201")= "#N/A N/A", _xll.BDP($AX25,"EE201")="#N/A FIELD NOT APPLICABLE"), " ", _xll.BDP($AX25,"EE201"))</f>
        <v>3.7037036418914795</v>
      </c>
      <c r="AL25" s="23">
        <f>_xll.BDP(AX25,"BEST_TARGET_PRICE")</f>
        <v>89.5</v>
      </c>
      <c r="AM25" s="31">
        <f t="shared" si="8"/>
        <v>3.1105990783410142E-2</v>
      </c>
      <c r="AN25" s="31">
        <f>_xll.BDP(AX25,"PR061")/100</f>
        <v>-2.8430670000000002E-2</v>
      </c>
      <c r="AO25" s="31">
        <f>_xll.BDP(AX25,"PR064")/100</f>
        <v>0.1202891</v>
      </c>
      <c r="AP25" s="31">
        <f>_xll.BDP(AX25,"CHG_PCT_6M")/100</f>
        <v>6.3986249999999995E-2</v>
      </c>
      <c r="AQ25" s="24">
        <f>_xll.BDP(AX25,"PR079")/100</f>
        <v>0.1591881</v>
      </c>
      <c r="AR25" s="32">
        <f>_xll.BDP(AX25,"hs001")</f>
        <v>98.62</v>
      </c>
      <c r="AS25" s="32">
        <f>_xll.BDP(AX25,"hs002")</f>
        <v>72.819999999999993</v>
      </c>
      <c r="AT25" s="21" t="str" cm="1">
        <f t="array" ref="AT25">IF(OR(_xll.BDP($AX25,"DX202")= "#N/A N/A", _xll.BDP($AX25,"DX202")="#N/A FIELD NOT APPLICABLE"), " ", _xll.BDP($AX25,"DX202"))</f>
        <v>Consumer Staples</v>
      </c>
      <c r="AU25" s="21" t="str" cm="1">
        <f t="array" ref="AU25">IF(OR(_xll.BDP($AX25,"DY997")= "#N/A N/A", _xll.BDP($AX25,"DY997")="#N/A FIELD NOT APPLICABLE"), " ", _xll.BDP($AX25,"DY997"))</f>
        <v>N</v>
      </c>
      <c r="AV25" s="21" t="str" cm="1">
        <f t="array" ref="AV25">IF(OR(_xll.BDP($AX25,"DY784")= "#N/A N/A", _xll.BDP($AX25,"DY784")="#N/A FIELD NOT APPLICABLE"), " ", _xll.BDP($AX25,"DY784"))</f>
        <v>Y</v>
      </c>
      <c r="AW25" s="21" t="str">
        <f t="shared" si="9"/>
        <v>Y</v>
      </c>
      <c r="AX25" s="21" t="str">
        <f t="shared" si="10"/>
        <v>NESN SW Equity</v>
      </c>
      <c r="BC25" s="14" t="str" cm="1">
        <f t="array" ref="BC25">_xll.BDP(AX25,"ID005")</f>
        <v>CH0038863350</v>
      </c>
      <c r="BD25" s="16">
        <v>0.75</v>
      </c>
      <c r="BE25" s="17">
        <v>4</v>
      </c>
      <c r="BF25" s="18"/>
      <c r="BG25" s="19">
        <v>1</v>
      </c>
    </row>
    <row r="26" spans="1:59" s="3" customFormat="1" ht="14.45" hidden="1" customHeight="1" x14ac:dyDescent="0.25">
      <c r="A26" s="47" t="s">
        <v>125</v>
      </c>
      <c r="B26" s="47" t="s">
        <v>158</v>
      </c>
      <c r="C26" s="47" t="s">
        <v>263</v>
      </c>
      <c r="D26" s="47" t="s">
        <v>264</v>
      </c>
      <c r="E26" s="21" t="str">
        <f>_xll.BDP(AX26,"SECURITY NAME")</f>
        <v>LVMH Moet Hennessy Louis Vuitt</v>
      </c>
      <c r="F26" s="21" t="str">
        <f>_xll.BDP(AX26,"CRNCY")</f>
        <v>EUR</v>
      </c>
      <c r="G26" s="22" t="s">
        <v>274</v>
      </c>
      <c r="H26" s="21" t="str" cm="1">
        <f t="array" ref="H26">IF(OR(_xll.BDP($AX26,"DX202")= "#N/A N/A", _xll.BDP($AX26,"DX202")="#N/A FIELD NOT APPLICABLE"), " ", _xll.BDP($AX26,"DX202"))</f>
        <v>Consumer Discretionary</v>
      </c>
      <c r="I26" s="23">
        <f>_xll.BDP(AX26,"CRNCY_ADJ_MKT_CAP", "EQY_FUND_CRNCY=USD")/1000</f>
        <v>283.36754491100095</v>
      </c>
      <c r="J26" s="24">
        <f>IFERROR(_xll.BDP(AX26, "DV013")/100,0)</f>
        <v>2.6122777052145083E-2</v>
      </c>
      <c r="K26" s="25" cm="1">
        <f t="array" ref="K26">IF(OR(_xll.BDP($AX26,"RR900")= "#N/A N/A", _xll.BDP($AX26,"RR900")="#N/A FIELD NOT APPLICABLE"), " ", _xll.BDP($AX26,"RR900"))</f>
        <v>19.802240766779235</v>
      </c>
      <c r="L26" s="25" cm="1">
        <f t="array" ref="L26">IF(OR(_xll.BDP($AX26,"EE010")= "#N/A N/A", _xll.BDP($AX26,"EE010")="#N/A FIELD NOT APPLICABLE"), " ", _xll.BDP($AX26,"EE010"))</f>
        <v>18.037986153901915</v>
      </c>
      <c r="M26" s="25" cm="1">
        <f t="array" ref="M26">IF(OR(_xll.BDP($AX26,"RR903")= "#N/A N/A", _xll.BDP($AX26,"RR903")="#N/A FIELD NOT APPLICABLE"), " ", _xll.BDP($AX26,"RR903"))</f>
        <v>3.6807452912565757</v>
      </c>
      <c r="N26" s="25" cm="1">
        <f t="array" ref="N26">IF(OR(_xll.BDP($AX26,"RR957")= "#N/A N/A", _xll.BDP($AX26,"RR957")="#N/A FIELD NOT APPLICABLE"), " ", _xll.BDP($AX26,"RR957"))</f>
        <v>10.416176832427368</v>
      </c>
      <c r="O26" s="26">
        <v>350</v>
      </c>
      <c r="P26" s="27">
        <v>519.79999999999995</v>
      </c>
      <c r="Q26" s="21" cm="1">
        <f t="array" ref="Q26">IF(OR(_xll.BDP($AX26,"PX_last")="#N/A N/A",_xll.BDP($AX26,"PX_Last")="#N/A FIELD NOT APPLICABLE")," ",IF(F26="GBP",(_xll.BDP($AX26,"PX_LAST")/100),(_xll.BDP($AX26,"PX_LAST"))))</f>
        <v>497.65</v>
      </c>
      <c r="R26" s="28">
        <f>IF(F26="USD",AA26,(((_xll.BDP(F26&amp;"USD CURNCY","PX_LAST")))*AA26))</f>
        <v>207181.88399999996</v>
      </c>
      <c r="S26" s="28">
        <f>IF(F26="USD",AB26,(((_xll.BDP(F26&amp;"USD CURNCY","PX_LAST")))*AB26))</f>
        <v>198353.337</v>
      </c>
      <c r="T26" s="11">
        <f t="shared" si="0"/>
        <v>-8828.5469999999623</v>
      </c>
      <c r="U26" s="12">
        <f t="shared" si="1"/>
        <v>-4.2612543285879011E-2</v>
      </c>
      <c r="V26" s="12" cm="1">
        <f t="array" ref="V26">IFERROR(_xll.BDP($G26&amp;" Equity","CHG_PCT_1D")/100,"")</f>
        <v>-8.6653389999999993E-3</v>
      </c>
      <c r="W26" s="12" cm="1">
        <f t="array" ref="W26">IFERROR(_xll.BDP($G26&amp;" Equity","CHG_PCT_5D")/100,"")</f>
        <v>2.1239479999999998E-2</v>
      </c>
      <c r="X26" s="12" t="e">
        <f t="shared" si="2"/>
        <v>#VALUE!</v>
      </c>
      <c r="Y26" s="23">
        <f t="shared" si="3"/>
        <v>5181.54</v>
      </c>
      <c r="Z26" s="23">
        <f t="shared" si="4"/>
        <v>198353.337</v>
      </c>
      <c r="AA26" s="28">
        <f t="shared" si="5"/>
        <v>181929.99999999997</v>
      </c>
      <c r="AB26" s="28">
        <f t="shared" si="6"/>
        <v>174177.5</v>
      </c>
      <c r="AC26" s="4" t="e" cm="1">
        <f t="array" ref="AC26">VLOOKUP(IF(NOT(_xll.BDP(AX26,$BW$6)="#N/A N/A"),(_xll.BDP(AX26,$BW$6)),"-"), '[1]Country Codes'!$A$2:$B$253,2,0)</f>
        <v>#N/A</v>
      </c>
      <c r="AD26" s="29" t="str" cm="1">
        <f t="array" ref="AD26">IF(OR(_xll.BDP($AX26,"EX028")= "#N/A N/A", _xll.BDP($AX26,"EX028")="#N/A FIELD NOT APPLICABLE"), " ", _xll.BDP($AX26,"EX028"))</f>
        <v>Equity</v>
      </c>
      <c r="AE26" s="30" t="str">
        <f t="shared" si="7"/>
        <v>Single Line Equity</v>
      </c>
      <c r="AF26" s="25" cm="1">
        <f t="array" ref="AF26">IF(OR(_xll.BDP($AX26,"RR908")= "#N/A N/A", _xll.BDP($AX26,"RR908")="#N/A FIELD NOT APPLICABLE"), " ", _xll.BDP($AX26,"RR908"))</f>
        <v>13.126220593509755</v>
      </c>
      <c r="AG26" s="25" cm="1">
        <f t="array" ref="AG26">IF(OR(_xll.BDP($AX26,"RR041")= "#N/A N/A", _xll.BDP($AX26,"RR041")="#N/A FIELD NOT APPLICABLE"), " ", _xll.BDP($AX26,"RR041"))</f>
        <v>27.329579730544946</v>
      </c>
      <c r="AH26" s="21">
        <f>_xll.BDP(AX26,"TOT_BUY_REC")</f>
        <v>22</v>
      </c>
      <c r="AI26" s="21">
        <f>_xll.BDP(AX26,"TOT_HOLD_REC")</f>
        <v>14</v>
      </c>
      <c r="AJ26" s="21">
        <f>_xll.BDP(AX26,"TOT_SELL_REC")</f>
        <v>1</v>
      </c>
      <c r="AK26" s="25" cm="1">
        <f t="array" ref="AK26">IF(OR(_xll.BDP($AX26,"EE201")= "#N/A N/A", _xll.BDP($AX26,"EE201")="#N/A FIELD NOT APPLICABLE"), " ", _xll.BDP($AX26,"EE201"))</f>
        <v>4.1081080436706543</v>
      </c>
      <c r="AL26" s="23">
        <f>_xll.BDP(AX26,"BEST_TARGET_PRICE")</f>
        <v>621.71875</v>
      </c>
      <c r="AM26" s="31">
        <f t="shared" si="8"/>
        <v>0.24930925349140964</v>
      </c>
      <c r="AN26" s="31">
        <f>_xll.BDP(AX26,"PR061")/100</f>
        <v>-0.15235900000000002</v>
      </c>
      <c r="AO26" s="31">
        <f>_xll.BDP(AX26,"PR064")/100</f>
        <v>-0.30222940000000004</v>
      </c>
      <c r="AP26" s="31">
        <f>_xll.BDP(AX26,"CHG_PCT_6M")/100</f>
        <v>-0.21120619999999998</v>
      </c>
      <c r="AQ26" s="24">
        <f>_xll.BDP(AX26,"PR079")/100</f>
        <v>-0.21691579999999999</v>
      </c>
      <c r="AR26" s="32">
        <f>_xll.BDP(AX26,"hs001")</f>
        <v>796.4</v>
      </c>
      <c r="AS26" s="32">
        <f>_xll.BDP(AX26,"hs002")</f>
        <v>471.25</v>
      </c>
      <c r="AT26" s="21" t="str" cm="1">
        <f t="array" ref="AT26">IF(OR(_xll.BDP($AX26,"DX202")= "#N/A N/A", _xll.BDP($AX26,"DX202")="#N/A FIELD NOT APPLICABLE"), " ", _xll.BDP($AX26,"DX202"))</f>
        <v>Consumer Discretionary</v>
      </c>
      <c r="AU26" s="21" t="str" cm="1">
        <f t="array" ref="AU26">IF(OR(_xll.BDP($AX26,"DY997")= "#N/A N/A", _xll.BDP($AX26,"DY997")="#N/A FIELD NOT APPLICABLE"), " ", _xll.BDP($AX26,"DY997"))</f>
        <v>N</v>
      </c>
      <c r="AV26" s="21" t="str" cm="1">
        <f t="array" ref="AV26">IF(OR(_xll.BDP($AX26,"DY784")= "#N/A N/A", _xll.BDP($AX26,"DY784")="#N/A FIELD NOT APPLICABLE"), " ", _xll.BDP($AX26,"DY784"))</f>
        <v>N</v>
      </c>
      <c r="AW26" s="21" t="str">
        <f t="shared" si="9"/>
        <v>N</v>
      </c>
      <c r="AX26" s="21" t="str">
        <f t="shared" si="10"/>
        <v>MC FP Equity</v>
      </c>
      <c r="BC26" s="14" t="str" cm="1">
        <f t="array" ref="BC26">_xll.BDP(AX26,"ID005")</f>
        <v>FR0000121014</v>
      </c>
      <c r="BD26" s="16">
        <v>0.75</v>
      </c>
      <c r="BE26" s="17">
        <v>4</v>
      </c>
      <c r="BF26" s="18"/>
      <c r="BG26" s="19">
        <v>1</v>
      </c>
    </row>
    <row r="27" spans="1:59" s="3" customFormat="1" ht="14.45" hidden="1" customHeight="1" x14ac:dyDescent="0.25">
      <c r="A27" s="47" t="s">
        <v>125</v>
      </c>
      <c r="B27" s="47" t="s">
        <v>158</v>
      </c>
      <c r="C27" s="47" t="s">
        <v>263</v>
      </c>
      <c r="D27" s="47" t="s">
        <v>264</v>
      </c>
      <c r="E27" s="21" t="str">
        <f>_xll.BDP(AX27,"SECURITY NAME")</f>
        <v>Bayer AG</v>
      </c>
      <c r="F27" s="21" t="str">
        <f>_xll.BDP(AX27,"CRNCY")</f>
        <v>EUR</v>
      </c>
      <c r="G27" s="22" t="s">
        <v>199</v>
      </c>
      <c r="H27" s="21" t="str" cm="1">
        <f t="array" ref="H27">IF(OR(_xll.BDP($AX27,"DX202")= "#N/A N/A", _xll.BDP($AX27,"DX202")="#N/A FIELD NOT APPLICABLE"), " ", _xll.BDP($AX27,"DX202"))</f>
        <v>Health Care</v>
      </c>
      <c r="I27" s="23">
        <f>_xll.BDP(AX27,"CRNCY_ADJ_MKT_CAP", "EQY_FUND_CRNCY=USD")/1000</f>
        <v>25.893039162237024</v>
      </c>
      <c r="J27" s="24">
        <f>IFERROR(_xll.BDP(AX27, "DV013")/100,0)</f>
        <v>4.7516198446632208E-3</v>
      </c>
      <c r="K27" s="25" t="str" cm="1">
        <f t="array" ref="K27">IF(OR(_xll.BDP($AX27,"RR900")= "#N/A N/A", _xll.BDP($AX27,"RR900")="#N/A FIELD NOT APPLICABLE"), " ", _xll.BDP($AX27,"RR900"))</f>
        <v xml:space="preserve"> </v>
      </c>
      <c r="L27" s="25" cm="1">
        <f t="array" ref="L27">IF(OR(_xll.BDP($AX27,"EE010")= "#N/A N/A", _xll.BDP($AX27,"EE010")="#N/A FIELD NOT APPLICABLE"), " ", _xll.BDP($AX27,"EE010"))</f>
        <v>4.8128898128898117</v>
      </c>
      <c r="M27" s="25" cm="1">
        <f t="array" ref="M27">IF(OR(_xll.BDP($AX27,"RR903")= "#N/A N/A", _xll.BDP($AX27,"RR903")="#N/A FIELD NOT APPLICABLE"), " ", _xll.BDP($AX27,"RR903"))</f>
        <v>0.71277162854252707</v>
      </c>
      <c r="N27" s="25" cm="1">
        <f t="array" ref="N27">IF(OR(_xll.BDP($AX27,"RR957")= "#N/A N/A", _xll.BDP($AX27,"RR957")="#N/A FIELD NOT APPLICABLE"), " ", _xll.BDP($AX27,"RR957"))</f>
        <v>6.8093338440588589</v>
      </c>
      <c r="O27" s="26">
        <v>4800</v>
      </c>
      <c r="P27" s="27">
        <v>83.332999999999998</v>
      </c>
      <c r="Q27" s="21" cm="1">
        <f t="array" ref="Q27">IF(OR(_xll.BDP($AX27,"PX_last")="#N/A N/A",_xll.BDP($AX27,"PX_Last")="#N/A FIELD NOT APPLICABLE")," ",IF(F27="GBP",(_xll.BDP($AX27,"PX_LAST")/100),(_xll.BDP($AX27,"PX_LAST"))))</f>
        <v>23.15</v>
      </c>
      <c r="R27" s="28">
        <f>IF(F27="USD",AA27,(((_xll.BDP(F27&amp;"USD CURNCY","PX_LAST")))*AA27))</f>
        <v>455518.17791999999</v>
      </c>
      <c r="S27" s="28">
        <f>IF(F27="USD",AB27,(((_xll.BDP(F27&amp;"USD CURNCY","PX_LAST")))*AB27))</f>
        <v>126543.45600000001</v>
      </c>
      <c r="T27" s="11">
        <f t="shared" si="0"/>
        <v>-328974.72191999998</v>
      </c>
      <c r="U27" s="12">
        <f t="shared" si="1"/>
        <v>-0.72219888879555516</v>
      </c>
      <c r="V27" s="12" cm="1">
        <f t="array" ref="V27">IFERROR(_xll.BDP($G27&amp;" Equity","CHG_PCT_1D")/100,"")</f>
        <v>7.3977369999999997E-3</v>
      </c>
      <c r="W27" s="12" cm="1">
        <f t="array" ref="W27">IFERROR(_xll.BDP($G27&amp;" Equity","CHG_PCT_5D")/100,"")</f>
        <v>7.7495930000000005E-2</v>
      </c>
      <c r="X27" s="12" t="e">
        <f t="shared" si="2"/>
        <v>#VALUE!</v>
      </c>
      <c r="Y27" s="23">
        <f t="shared" si="3"/>
        <v>601.28639674186718</v>
      </c>
      <c r="Z27" s="23">
        <f t="shared" si="4"/>
        <v>126543.45600000001</v>
      </c>
      <c r="AA27" s="28">
        <f t="shared" si="5"/>
        <v>399998.39999999997</v>
      </c>
      <c r="AB27" s="28">
        <f t="shared" si="6"/>
        <v>111120</v>
      </c>
      <c r="AC27" s="4" t="e" cm="1">
        <f t="array" ref="AC27">VLOOKUP(IF(NOT(_xll.BDP(AX27,$BW$6)="#N/A N/A"),(_xll.BDP(AX27,$BW$6)),"-"), '[1]Country Codes'!$A$2:$B$253,2,0)</f>
        <v>#N/A</v>
      </c>
      <c r="AD27" s="29" t="str" cm="1">
        <f t="array" ref="AD27">IF(OR(_xll.BDP($AX27,"EX028")= "#N/A N/A", _xll.BDP($AX27,"EX028")="#N/A FIELD NOT APPLICABLE"), " ", _xll.BDP($AX27,"EX028"))</f>
        <v>Equity</v>
      </c>
      <c r="AE27" s="30" t="str">
        <f t="shared" si="7"/>
        <v>Single Line Equity</v>
      </c>
      <c r="AF27" s="25" cm="1">
        <f t="array" ref="AF27">IF(OR(_xll.BDP($AX27,"RR908")= "#N/A N/A", _xll.BDP($AX27,"RR908")="#N/A FIELD NOT APPLICABLE"), " ", _xll.BDP($AX27,"RR908"))</f>
        <v>3.864574787635771</v>
      </c>
      <c r="AG27" s="25" cm="1">
        <f t="array" ref="AG27">IF(OR(_xll.BDP($AX27,"RR041")= "#N/A N/A", _xll.BDP($AX27,"RR041")="#N/A FIELD NOT APPLICABLE"), " ", _xll.BDP($AX27,"RR041"))</f>
        <v>36.755976544880468</v>
      </c>
      <c r="AH27" s="21">
        <f>_xll.BDP(AX27,"TOT_BUY_REC")</f>
        <v>7</v>
      </c>
      <c r="AI27" s="21">
        <f>_xll.BDP(AX27,"TOT_HOLD_REC")</f>
        <v>18</v>
      </c>
      <c r="AJ27" s="21">
        <f>_xll.BDP(AX27,"TOT_SELL_REC")</f>
        <v>0</v>
      </c>
      <c r="AK27" s="25" cm="1">
        <f t="array" ref="AK27">IF(OR(_xll.BDP($AX27,"EE201")= "#N/A N/A", _xll.BDP($AX27,"EE201")="#N/A FIELD NOT APPLICABLE"), " ", _xll.BDP($AX27,"EE201"))</f>
        <v>3.559999942779541</v>
      </c>
      <c r="AL27" s="23">
        <f>_xll.BDP(AX27,"BEST_TARGET_PRICE")</f>
        <v>27.143478393554688</v>
      </c>
      <c r="AM27" s="31">
        <f t="shared" si="8"/>
        <v>0.17250446624426297</v>
      </c>
      <c r="AN27" s="31">
        <f>_xll.BDP(AX27,"PR061")/100</f>
        <v>2.569784E-2</v>
      </c>
      <c r="AO27" s="31">
        <f>_xll.BDP(AX27,"PR064")/100</f>
        <v>7.4744619999999998E-2</v>
      </c>
      <c r="AP27" s="31">
        <f>_xll.BDP(AX27,"CHG_PCT_6M")/100</f>
        <v>-9.3933440000000007E-2</v>
      </c>
      <c r="AQ27" s="24">
        <f>_xll.BDP(AX27,"PR079")/100</f>
        <v>0.19861249999999997</v>
      </c>
      <c r="AR27" s="32">
        <f>_xll.BDP(AX27,"hs001")</f>
        <v>31.03</v>
      </c>
      <c r="AS27" s="32">
        <f>_xll.BDP(AX27,"hs002")</f>
        <v>18.378</v>
      </c>
      <c r="AT27" s="21" t="str" cm="1">
        <f t="array" ref="AT27">IF(OR(_xll.BDP($AX27,"DX202")= "#N/A N/A", _xll.BDP($AX27,"DX202")="#N/A FIELD NOT APPLICABLE"), " ", _xll.BDP($AX27,"DX202"))</f>
        <v>Health Care</v>
      </c>
      <c r="AU27" s="21" t="str" cm="1">
        <f t="array" ref="AU27">IF(OR(_xll.BDP($AX27,"DY997")= "#N/A N/A", _xll.BDP($AX27,"DY997")="#N/A FIELD NOT APPLICABLE"), " ", _xll.BDP($AX27,"DY997"))</f>
        <v>N</v>
      </c>
      <c r="AV27" s="21" t="str" cm="1">
        <f t="array" ref="AV27">IF(OR(_xll.BDP($AX27,"DY784")= "#N/A N/A", _xll.BDP($AX27,"DY784")="#N/A FIELD NOT APPLICABLE"), " ", _xll.BDP($AX27,"DY784"))</f>
        <v>N</v>
      </c>
      <c r="AW27" s="21" t="str">
        <f t="shared" si="9"/>
        <v>N</v>
      </c>
      <c r="AX27" s="21" t="str">
        <f t="shared" si="10"/>
        <v>BAYN GY Equity</v>
      </c>
      <c r="BC27" s="14" t="str" cm="1">
        <f t="array" ref="BC27">_xll.BDP(AX27,"ID005")</f>
        <v>DE000BAY0017</v>
      </c>
      <c r="BD27" s="16">
        <v>0.75</v>
      </c>
      <c r="BE27" s="17">
        <v>4</v>
      </c>
      <c r="BF27" s="18"/>
      <c r="BG27" s="19">
        <v>1</v>
      </c>
    </row>
    <row r="28" spans="1:59" s="3" customFormat="1" ht="14.45" hidden="1" customHeight="1" x14ac:dyDescent="0.25">
      <c r="A28" s="47" t="s">
        <v>125</v>
      </c>
      <c r="B28" s="47" t="s">
        <v>158</v>
      </c>
      <c r="C28" s="47" t="s">
        <v>263</v>
      </c>
      <c r="D28" s="47" t="s">
        <v>264</v>
      </c>
      <c r="E28" s="21" t="str">
        <f>_xll.BDP(AX28,"SECURITY NAME")</f>
        <v>Infineon Technologies AG</v>
      </c>
      <c r="F28" s="21" t="str">
        <f>_xll.BDP(AX28,"CRNCY")</f>
        <v>EUR</v>
      </c>
      <c r="G28" s="22" t="s">
        <v>275</v>
      </c>
      <c r="H28" s="21" t="str" cm="1">
        <f t="array" ref="H28">IF(OR(_xll.BDP($AX28,"DX202")= "#N/A N/A", _xll.BDP($AX28,"DX202")="#N/A FIELD NOT APPLICABLE"), " ", _xll.BDP($AX28,"DX202"))</f>
        <v>Information Technology</v>
      </c>
      <c r="I28" s="23">
        <f>_xll.BDP(AX28,"CRNCY_ADJ_MKT_CAP", "EQY_FUND_CRNCY=USD")/1000</f>
        <v>43.510944707460979</v>
      </c>
      <c r="J28" s="24">
        <f>IFERROR(_xll.BDP(AX28, "DV013")/100,0)</f>
        <v>1.1959678593525902E-2</v>
      </c>
      <c r="K28" s="25" cm="1">
        <f t="array" ref="K28">IF(OR(_xll.BDP($AX28,"RR900")= "#N/A N/A", _xll.BDP($AX28,"RR900")="#N/A FIELD NOT APPLICABLE"), " ", _xll.BDP($AX28,"RR900"))</f>
        <v>26.957144347748955</v>
      </c>
      <c r="L28" s="25" cm="1">
        <f t="array" ref="L28">IF(OR(_xll.BDP($AX28,"EE010")= "#N/A N/A", _xll.BDP($AX28,"EE010")="#N/A FIELD NOT APPLICABLE"), " ", _xll.BDP($AX28,"EE010"))</f>
        <v>13.200270635994586</v>
      </c>
      <c r="M28" s="25" cm="1">
        <f t="array" ref="M28">IF(OR(_xll.BDP($AX28,"RR903")= "#N/A N/A", _xll.BDP($AX28,"RR903")="#N/A FIELD NOT APPLICABLE"), " ", _xll.BDP($AX28,"RR903"))</f>
        <v>2.2451992290702618</v>
      </c>
      <c r="N28" s="25" cm="1">
        <f t="array" ref="N28">IF(OR(_xll.BDP($AX28,"RR957")= "#N/A N/A", _xll.BDP($AX28,"RR957")="#N/A FIELD NOT APPLICABLE"), " ", _xll.BDP($AX28,"RR957"))</f>
        <v>11.564770954701514</v>
      </c>
      <c r="O28" s="26">
        <v>3000</v>
      </c>
      <c r="P28" s="27">
        <v>31.417999999999999</v>
      </c>
      <c r="Q28" s="21" cm="1">
        <f t="array" ref="Q28">IF(OR(_xll.BDP($AX28,"PX_last")="#N/A N/A",_xll.BDP($AX28,"PX_Last")="#N/A FIELD NOT APPLICABLE")," ",IF(F28="GBP",(_xll.BDP($AX28,"PX_LAST")/100),(_xll.BDP($AX28,"PX_LAST"))))</f>
        <v>29.265000000000001</v>
      </c>
      <c r="R28" s="28">
        <f>IF(F28="USD",AA28,(((_xll.BDP(F28&amp;"USD CURNCY","PX_LAST")))*AA28))</f>
        <v>107336.4552</v>
      </c>
      <c r="S28" s="28">
        <f>IF(F28="USD",AB28,(((_xll.BDP(F28&amp;"USD CURNCY","PX_LAST")))*AB28))</f>
        <v>99980.945999999996</v>
      </c>
      <c r="T28" s="11">
        <f t="shared" si="0"/>
        <v>-7355.5092000000004</v>
      </c>
      <c r="U28" s="12">
        <f t="shared" si="1"/>
        <v>-6.852759564580814E-2</v>
      </c>
      <c r="V28" s="12" cm="1">
        <f t="array" ref="V28">IFERROR(_xll.BDP($G28&amp;" Equity","CHG_PCT_1D")/100,"")</f>
        <v>-2.0746190000000001E-2</v>
      </c>
      <c r="W28" s="12" cm="1">
        <f t="array" ref="W28">IFERROR(_xll.BDP($G28&amp;" Equity","CHG_PCT_5D")/100,"")</f>
        <v>9.7506090000000004E-2</v>
      </c>
      <c r="X28" s="12" t="e">
        <f t="shared" si="2"/>
        <v>#VALUE!</v>
      </c>
      <c r="Y28" s="23">
        <f t="shared" si="3"/>
        <v>1195.739979636669</v>
      </c>
      <c r="Z28" s="23">
        <f t="shared" si="4"/>
        <v>99980.945999999996</v>
      </c>
      <c r="AA28" s="28">
        <f t="shared" si="5"/>
        <v>94254</v>
      </c>
      <c r="AB28" s="28">
        <f t="shared" si="6"/>
        <v>87795</v>
      </c>
      <c r="AC28" s="4" t="e" cm="1">
        <f t="array" ref="AC28">VLOOKUP(IF(NOT(_xll.BDP(AX28,$BW$6)="#N/A N/A"),(_xll.BDP(AX28,$BW$6)),"-"), '[1]Country Codes'!$A$2:$B$253,2,0)</f>
        <v>#N/A</v>
      </c>
      <c r="AD28" s="29" t="str" cm="1">
        <f t="array" ref="AD28">IF(OR(_xll.BDP($AX28,"EX028")= "#N/A N/A", _xll.BDP($AX28,"EX028")="#N/A FIELD NOT APPLICABLE"), " ", _xll.BDP($AX28,"EX028"))</f>
        <v>Equity</v>
      </c>
      <c r="AE28" s="30" t="str">
        <f t="shared" si="7"/>
        <v>Single Line Equity</v>
      </c>
      <c r="AF28" s="25" cm="1">
        <f t="array" ref="AF28">IF(OR(_xll.BDP($AX28,"RR908")= "#N/A N/A", _xll.BDP($AX28,"RR908")="#N/A FIELD NOT APPLICABLE"), " ", _xll.BDP($AX28,"RR908"))</f>
        <v>10.973469668044258</v>
      </c>
      <c r="AG28" s="25" cm="1">
        <f t="array" ref="AG28">IF(OR(_xll.BDP($AX28,"RR041")= "#N/A N/A", _xll.BDP($AX28,"RR041")="#N/A FIELD NOT APPLICABLE"), " ", _xll.BDP($AX28,"RR041"))</f>
        <v>18.045322811550683</v>
      </c>
      <c r="AH28" s="21">
        <f>_xll.BDP(AX28,"TOT_BUY_REC")</f>
        <v>28</v>
      </c>
      <c r="AI28" s="21">
        <f>_xll.BDP(AX28,"TOT_HOLD_REC")</f>
        <v>3</v>
      </c>
      <c r="AJ28" s="21">
        <f>_xll.BDP(AX28,"TOT_SELL_REC")</f>
        <v>0</v>
      </c>
      <c r="AK28" s="25" cm="1">
        <f t="array" ref="AK28">IF(OR(_xll.BDP($AX28,"EE201")= "#N/A N/A", _xll.BDP($AX28,"EE201")="#N/A FIELD NOT APPLICABLE"), " ", _xll.BDP($AX28,"EE201"))</f>
        <v>4.7096772193908691</v>
      </c>
      <c r="AL28" s="23">
        <f>_xll.BDP(AX28,"BEST_TARGET_PRICE")</f>
        <v>40.529628753662109</v>
      </c>
      <c r="AM28" s="31">
        <f t="shared" si="8"/>
        <v>0.38491811903851381</v>
      </c>
      <c r="AN28" s="31">
        <f>_xll.BDP(AX28,"PR061")/100</f>
        <v>-5.9910030000000003E-2</v>
      </c>
      <c r="AO28" s="31">
        <f>_xll.BDP(AX28,"PR064")/100</f>
        <v>-9.9815390000000004E-2</v>
      </c>
      <c r="AP28" s="31">
        <f>_xll.BDP(AX28,"CHG_PCT_6M")/100</f>
        <v>-4.95291E-2</v>
      </c>
      <c r="AQ28" s="24">
        <f>_xll.BDP(AX28,"PR079")/100</f>
        <v>-6.7993620000000005E-2</v>
      </c>
      <c r="AR28" s="32">
        <f>_xll.BDP(AX28,"hs001")</f>
        <v>39.43</v>
      </c>
      <c r="AS28" s="32">
        <f>_xll.BDP(AX28,"hs002")</f>
        <v>23.17</v>
      </c>
      <c r="AT28" s="21" t="str" cm="1">
        <f t="array" ref="AT28">IF(OR(_xll.BDP($AX28,"DX202")= "#N/A N/A", _xll.BDP($AX28,"DX202")="#N/A FIELD NOT APPLICABLE"), " ", _xll.BDP($AX28,"DX202"))</f>
        <v>Information Technology</v>
      </c>
      <c r="AU28" s="21" t="str" cm="1">
        <f t="array" ref="AU28">IF(OR(_xll.BDP($AX28,"DY997")= "#N/A N/A", _xll.BDP($AX28,"DY997")="#N/A FIELD NOT APPLICABLE"), " ", _xll.BDP($AX28,"DY997"))</f>
        <v>Y</v>
      </c>
      <c r="AV28" s="21" t="str" cm="1">
        <f t="array" ref="AV28">IF(OR(_xll.BDP($AX28,"DY784")= "#N/A N/A", _xll.BDP($AX28,"DY784")="#N/A FIELD NOT APPLICABLE"), " ", _xll.BDP($AX28,"DY784"))</f>
        <v>N</v>
      </c>
      <c r="AW28" s="21" t="str">
        <f t="shared" si="9"/>
        <v>Y</v>
      </c>
      <c r="AX28" s="21" t="str">
        <f t="shared" si="10"/>
        <v>IFX GY Equity</v>
      </c>
      <c r="BC28" s="14" t="str" cm="1">
        <f t="array" ref="BC28">_xll.BDP(AX28,"ID005")</f>
        <v>DE0006231004</v>
      </c>
      <c r="BD28" s="16">
        <v>0.75</v>
      </c>
      <c r="BE28" s="17">
        <v>4</v>
      </c>
      <c r="BF28" s="18"/>
      <c r="BG28" s="19">
        <v>1</v>
      </c>
    </row>
    <row r="29" spans="1:59" s="3" customFormat="1" ht="14.45" hidden="1" customHeight="1" x14ac:dyDescent="0.25">
      <c r="A29" s="47" t="s">
        <v>125</v>
      </c>
      <c r="B29" s="47" t="s">
        <v>158</v>
      </c>
      <c r="C29" s="47" t="s">
        <v>263</v>
      </c>
      <c r="D29" s="47" t="s">
        <v>264</v>
      </c>
      <c r="E29" s="21" t="str">
        <f>_xll.BDP(AX29,"SECURITY NAME")</f>
        <v>Fresenius SE &amp; Co KGaA</v>
      </c>
      <c r="F29" s="21" t="str">
        <f>_xll.BDP(AX29,"CRNCY")</f>
        <v>EUR</v>
      </c>
      <c r="G29" s="22" t="s">
        <v>276</v>
      </c>
      <c r="H29" s="21" t="str" cm="1">
        <f t="array" ref="H29">IF(OR(_xll.BDP($AX29,"DX202")= "#N/A N/A", _xll.BDP($AX29,"DX202")="#N/A FIELD NOT APPLICABLE"), " ", _xll.BDP($AX29,"DX202"))</f>
        <v>Health Care</v>
      </c>
      <c r="I29" s="23">
        <f>_xll.BDP(AX29,"CRNCY_ADJ_MKT_CAP", "EQY_FUND_CRNCY=USD")/1000</f>
        <v>26.265421297696498</v>
      </c>
      <c r="J29" s="24">
        <f>IFERROR(_xll.BDP(AX29, "DV013")/100,0)</f>
        <v>2.44140625E-2</v>
      </c>
      <c r="K29" s="25" cm="1">
        <f t="array" ref="K29">IF(OR(_xll.BDP($AX29,"RR900")= "#N/A N/A", _xll.BDP($AX29,"RR900")="#N/A FIELD NOT APPLICABLE"), " ", _xll.BDP($AX29,"RR900"))</f>
        <v>22.183167700349948</v>
      </c>
      <c r="L29" s="25" cm="1">
        <f t="array" ref="L29">IF(OR(_xll.BDP($AX29,"EE010")= "#N/A N/A", _xll.BDP($AX29,"EE010")="#N/A FIELD NOT APPLICABLE"), " ", _xll.BDP($AX29,"EE010"))</f>
        <v>11.158038147138965</v>
      </c>
      <c r="M29" s="25" cm="1">
        <f t="array" ref="M29">IF(OR(_xll.BDP($AX29,"RR903")= "#N/A N/A", _xll.BDP($AX29,"RR903")="#N/A FIELD NOT APPLICABLE"), " ", _xll.BDP($AX29,"RR903"))</f>
        <v>1.1805438033129221</v>
      </c>
      <c r="N29" s="25" cm="1">
        <f t="array" ref="N29">IF(OR(_xll.BDP($AX29,"RR957")= "#N/A N/A", _xll.BDP($AX29,"RR957")="#N/A FIELD NOT APPLICABLE"), " ", _xll.BDP($AX29,"RR957"))</f>
        <v>11.45586030338915</v>
      </c>
      <c r="O29" s="26">
        <v>8500</v>
      </c>
      <c r="P29" s="27">
        <v>58.823999999999998</v>
      </c>
      <c r="Q29" s="21" cm="1">
        <f t="array" ref="Q29">IF(OR(_xll.BDP($AX29,"PX_last")="#N/A N/A",_xll.BDP($AX29,"PX_Last")="#N/A FIELD NOT APPLICABLE")," ",IF(F29="GBP",(_xll.BDP($AX29,"PX_LAST")/100),(_xll.BDP($AX29,"PX_LAST"))))</f>
        <v>40.96</v>
      </c>
      <c r="R29" s="28">
        <f>IF(F29="USD",AA29,(((_xll.BDP(F29&amp;"USD CURNCY","PX_LAST")))*AA29))</f>
        <v>569404.55520000006</v>
      </c>
      <c r="S29" s="28">
        <f>IF(F29="USD",AB29,(((_xll.BDP(F29&amp;"USD CURNCY","PX_LAST")))*AB29))</f>
        <v>396484.60800000001</v>
      </c>
      <c r="T29" s="11">
        <f t="shared" si="0"/>
        <v>-172919.94720000005</v>
      </c>
      <c r="U29" s="12">
        <f t="shared" si="1"/>
        <v>-0.30368557051543593</v>
      </c>
      <c r="V29" s="12" cm="1">
        <f t="array" ref="V29">IFERROR(_xll.BDP($G29&amp;" Equity","CHG_PCT_1D")/100,"")</f>
        <v>7.874016000000001E-3</v>
      </c>
      <c r="W29" s="12" cm="1">
        <f t="array" ref="W29">IFERROR(_xll.BDP($G29&amp;" Equity","CHG_PCT_5D")/100,"")</f>
        <v>3.565107E-2</v>
      </c>
      <c r="X29" s="12" t="e">
        <f t="shared" si="2"/>
        <v>#VALUE!</v>
      </c>
      <c r="Y29" s="23">
        <f t="shared" si="3"/>
        <v>9679.7999999999993</v>
      </c>
      <c r="Z29" s="23">
        <f t="shared" si="4"/>
        <v>396484.60800000001</v>
      </c>
      <c r="AA29" s="28">
        <f t="shared" si="5"/>
        <v>500004</v>
      </c>
      <c r="AB29" s="28">
        <f t="shared" si="6"/>
        <v>348160</v>
      </c>
      <c r="AC29" s="4" t="e" cm="1">
        <f t="array" ref="AC29">VLOOKUP(IF(NOT(_xll.BDP(AX29,$BW$6)="#N/A N/A"),(_xll.BDP(AX29,$BW$6)),"-"), '[1]Country Codes'!$A$2:$B$253,2,0)</f>
        <v>#N/A</v>
      </c>
      <c r="AD29" s="29" t="str" cm="1">
        <f t="array" ref="AD29">IF(OR(_xll.BDP($AX29,"EX028")= "#N/A N/A", _xll.BDP($AX29,"EX028")="#N/A FIELD NOT APPLICABLE"), " ", _xll.BDP($AX29,"EX028"))</f>
        <v>Equity</v>
      </c>
      <c r="AE29" s="30" t="str">
        <f t="shared" si="7"/>
        <v>Single Line Equity</v>
      </c>
      <c r="AF29" s="25" cm="1">
        <f t="array" ref="AF29">IF(OR(_xll.BDP($AX29,"RR908")= "#N/A N/A", _xll.BDP($AX29,"RR908")="#N/A FIELD NOT APPLICABLE"), " ", _xll.BDP($AX29,"RR908"))</f>
        <v>9.0153178391015505</v>
      </c>
      <c r="AG29" s="25" cm="1">
        <f t="array" ref="AG29">IF(OR(_xll.BDP($AX29,"RR041")= "#N/A N/A", _xll.BDP($AX29,"RR041")="#N/A FIELD NOT APPLICABLE"), " ", _xll.BDP($AX29,"RR041"))</f>
        <v>29.391504018369691</v>
      </c>
      <c r="AH29" s="21">
        <f>_xll.BDP(AX29,"TOT_BUY_REC")</f>
        <v>18</v>
      </c>
      <c r="AI29" s="21">
        <f>_xll.BDP(AX29,"TOT_HOLD_REC")</f>
        <v>3</v>
      </c>
      <c r="AJ29" s="21">
        <f>_xll.BDP(AX29,"TOT_SELL_REC")</f>
        <v>0</v>
      </c>
      <c r="AK29" s="25" cm="1">
        <f t="array" ref="AK29">IF(OR(_xll.BDP($AX29,"EE201")= "#N/A N/A", _xll.BDP($AX29,"EE201")="#N/A FIELD NOT APPLICABLE"), " ", _xll.BDP($AX29,"EE201"))</f>
        <v>4.7142858505249023</v>
      </c>
      <c r="AL29" s="23">
        <f>_xll.BDP(AX29,"BEST_TARGET_PRICE")</f>
        <v>46.794998168945313</v>
      </c>
      <c r="AM29" s="31">
        <f t="shared" si="8"/>
        <v>0.14245600998401642</v>
      </c>
      <c r="AN29" s="31">
        <f>_xll.BDP(AX29,"PR061")/100</f>
        <v>2.3744109999999999E-2</v>
      </c>
      <c r="AO29" s="31">
        <f>_xll.BDP(AX29,"PR064")/100</f>
        <v>0.1022605</v>
      </c>
      <c r="AP29" s="31">
        <f>_xll.BDP(AX29,"CHG_PCT_6M")/100</f>
        <v>0.20223069999999999</v>
      </c>
      <c r="AQ29" s="24">
        <f>_xll.BDP(AX29,"PR079")/100</f>
        <v>0.22122839999999999</v>
      </c>
      <c r="AR29" s="32">
        <f>_xll.BDP(AX29,"hs001")</f>
        <v>41.04</v>
      </c>
      <c r="AS29" s="32">
        <f>_xll.BDP(AX29,"hs002")</f>
        <v>27.26</v>
      </c>
      <c r="AT29" s="21" t="str" cm="1">
        <f t="array" ref="AT29">IF(OR(_xll.BDP($AX29,"DX202")= "#N/A N/A", _xll.BDP($AX29,"DX202")="#N/A FIELD NOT APPLICABLE"), " ", _xll.BDP($AX29,"DX202"))</f>
        <v>Health Care</v>
      </c>
      <c r="AU29" s="21" t="str" cm="1">
        <f t="array" ref="AU29">IF(OR(_xll.BDP($AX29,"DY997")= "#N/A N/A", _xll.BDP($AX29,"DY997")="#N/A FIELD NOT APPLICABLE"), " ", _xll.BDP($AX29,"DY997"))</f>
        <v>Y</v>
      </c>
      <c r="AV29" s="21" t="str" cm="1">
        <f t="array" ref="AV29">IF(OR(_xll.BDP($AX29,"DY784")= "#N/A N/A", _xll.BDP($AX29,"DY784")="#N/A FIELD NOT APPLICABLE"), " ", _xll.BDP($AX29,"DY784"))</f>
        <v>N</v>
      </c>
      <c r="AW29" s="21" t="str">
        <f t="shared" si="9"/>
        <v>Y</v>
      </c>
      <c r="AX29" s="21" t="str">
        <f t="shared" si="10"/>
        <v>FRE GY Equity</v>
      </c>
      <c r="BC29" s="14" t="str" cm="1">
        <f t="array" ref="BC29">_xll.BDP(AX29,"ID005")</f>
        <v>DE0005785604</v>
      </c>
      <c r="BD29" s="16">
        <v>0.75</v>
      </c>
      <c r="BE29" s="17">
        <v>4</v>
      </c>
      <c r="BF29" s="18"/>
      <c r="BG29" s="19">
        <v>1</v>
      </c>
    </row>
    <row r="30" spans="1:59" s="3" customFormat="1" ht="14.45" hidden="1" customHeight="1" x14ac:dyDescent="0.25">
      <c r="A30" s="47" t="s">
        <v>125</v>
      </c>
      <c r="B30" s="47" t="s">
        <v>158</v>
      </c>
      <c r="C30" s="47" t="s">
        <v>263</v>
      </c>
      <c r="D30" s="47" t="s">
        <v>264</v>
      </c>
      <c r="E30" s="21" t="str">
        <f>_xll.BDP(AX30,"SECURITY NAME")</f>
        <v>AIA Group Ltd</v>
      </c>
      <c r="F30" s="21" t="str">
        <f>_xll.BDP(AX30,"CRNCY")</f>
        <v>HKD</v>
      </c>
      <c r="G30" s="22" t="s">
        <v>277</v>
      </c>
      <c r="H30" s="21" t="str" cm="1">
        <f t="array" ref="H30">IF(OR(_xll.BDP($AX30,"DX202")= "#N/A N/A", _xll.BDP($AX30,"DX202")="#N/A FIELD NOT APPLICABLE"), " ", _xll.BDP($AX30,"DX202"))</f>
        <v>Financials</v>
      </c>
      <c r="I30" s="23">
        <f>_xll.BDP(AX30,"CRNCY_ADJ_MKT_CAP", "EQY_FUND_CRNCY=USD")/1000</f>
        <v>75.196524393576155</v>
      </c>
      <c r="J30" s="24">
        <f>IFERROR(_xll.BDP(AX30, "DV013")/100,0)</f>
        <v>3.2168651916475936E-2</v>
      </c>
      <c r="K30" s="25" cm="1">
        <f t="array" ref="K30">IF(OR(_xll.BDP($AX30,"RR900")= "#N/A N/A", _xll.BDP($AX30,"RR900")="#N/A FIELD NOT APPLICABLE"), " ", _xll.BDP($AX30,"RR900"))</f>
        <v>11.372545954197967</v>
      </c>
      <c r="L30" s="25" cm="1">
        <f t="array" ref="L30">IF(OR(_xll.BDP($AX30,"EE010")= "#N/A N/A", _xll.BDP($AX30,"EE010")="#N/A FIELD NOT APPLICABLE"), " ", _xll.BDP($AX30,"EE010"))</f>
        <v>9.738601090262792</v>
      </c>
      <c r="M30" s="25" cm="1">
        <f t="array" ref="M30">IF(OR(_xll.BDP($AX30,"RR903")= "#N/A N/A", _xll.BDP($AX30,"RR903")="#N/A FIELD NOT APPLICABLE"), " ", _xll.BDP($AX30,"RR903"))</f>
        <v>1.8742649216270715</v>
      </c>
      <c r="N30" s="25" t="str" cm="1">
        <f t="array" ref="N30">IF(OR(_xll.BDP($AX30,"RR957")= "#N/A N/A", _xll.BDP($AX30,"RR957")="#N/A FIELD NOT APPLICABLE"), " ", _xll.BDP($AX30,"RR957"))</f>
        <v xml:space="preserve"> </v>
      </c>
      <c r="O30" s="26">
        <v>15000</v>
      </c>
      <c r="P30" s="27">
        <v>51.719000000000001</v>
      </c>
      <c r="Q30" s="21" cm="1">
        <f t="array" ref="Q30">IF(OR(_xll.BDP($AX30,"PX_last")="#N/A N/A",_xll.BDP($AX30,"PX_Last")="#N/A FIELD NOT APPLICABLE")," ",IF(F30="GBP",(_xll.BDP($AX30,"PX_LAST")/100),(_xll.BDP($AX30,"PX_LAST"))))</f>
        <v>54.55</v>
      </c>
      <c r="R30" s="28">
        <f>IF(F30="USD",AA30,(((_xll.BDP(F30&amp;"USD CURNCY","PX_LAST")))*AA30))</f>
        <v>100037.47575000001</v>
      </c>
      <c r="S30" s="28">
        <f>IF(F30="USD",AB30,(((_xll.BDP(F30&amp;"USD CURNCY","PX_LAST")))*AB30))</f>
        <v>105513.33750000001</v>
      </c>
      <c r="T30" s="11">
        <f t="shared" si="0"/>
        <v>5475.8617499999964</v>
      </c>
      <c r="U30" s="12">
        <f t="shared" si="1"/>
        <v>5.4738103984995803E-2</v>
      </c>
      <c r="V30" s="12" cm="1">
        <f t="array" ref="V30">IFERROR(_xll.BDP($G30&amp;" Equity","CHG_PCT_1D")/100,"")</f>
        <v>-9.1575089999999999E-4</v>
      </c>
      <c r="W30" s="12" cm="1">
        <f t="array" ref="W30">IFERROR(_xll.BDP($G30&amp;" Equity","CHG_PCT_5D")/100,"")</f>
        <v>1.836547E-3</v>
      </c>
      <c r="X30" s="12" t="e">
        <f t="shared" si="2"/>
        <v>#VALUE!</v>
      </c>
      <c r="Y30" s="23">
        <f t="shared" si="3"/>
        <v>3394.2218265831475</v>
      </c>
      <c r="Z30" s="23">
        <f t="shared" si="4"/>
        <v>105513.33750000001</v>
      </c>
      <c r="AA30" s="28">
        <f t="shared" si="5"/>
        <v>775785</v>
      </c>
      <c r="AB30" s="28">
        <f t="shared" si="6"/>
        <v>818250</v>
      </c>
      <c r="AC30" s="4" t="e" cm="1">
        <f t="array" ref="AC30">VLOOKUP(IF(NOT(_xll.BDP(AX30,$BW$6)="#N/A N/A"),(_xll.BDP(AX30,$BW$6)),"-"), '[1]Country Codes'!$A$2:$B$253,2,0)</f>
        <v>#N/A</v>
      </c>
      <c r="AD30" s="29" t="str" cm="1">
        <f t="array" ref="AD30">IF(OR(_xll.BDP($AX30,"EX028")= "#N/A N/A", _xll.BDP($AX30,"EX028")="#N/A FIELD NOT APPLICABLE"), " ", _xll.BDP($AX30,"EX028"))</f>
        <v>Equity</v>
      </c>
      <c r="AE30" s="30" t="str">
        <f t="shared" si="7"/>
        <v>Single Line Equity</v>
      </c>
      <c r="AF30" s="25" cm="1">
        <f t="array" ref="AF30">IF(OR(_xll.BDP($AX30,"RR908")= "#N/A N/A", _xll.BDP($AX30,"RR908")="#N/A FIELD NOT APPLICABLE"), " ", _xll.BDP($AX30,"RR908"))</f>
        <v>27.849536134719475</v>
      </c>
      <c r="AG30" s="25" cm="1">
        <f t="array" ref="AG30">IF(OR(_xll.BDP($AX30,"RR041")= "#N/A N/A", _xll.BDP($AX30,"RR041")="#N/A FIELD NOT APPLICABLE"), " ", _xll.BDP($AX30,"RR041"))</f>
        <v>5.8748616813006214</v>
      </c>
      <c r="AH30" s="21">
        <f>_xll.BDP(AX30,"TOT_BUY_REC")</f>
        <v>30</v>
      </c>
      <c r="AI30" s="21">
        <f>_xll.BDP(AX30,"TOT_HOLD_REC")</f>
        <v>0</v>
      </c>
      <c r="AJ30" s="21">
        <f>_xll.BDP(AX30,"TOT_SELL_REC")</f>
        <v>0</v>
      </c>
      <c r="AK30" s="25" cm="1">
        <f t="array" ref="AK30">IF(OR(_xll.BDP($AX30,"EE201")= "#N/A N/A", _xll.BDP($AX30,"EE201")="#N/A FIELD NOT APPLICABLE"), " ", _xll.BDP($AX30,"EE201"))</f>
        <v>4.9000000953674316</v>
      </c>
      <c r="AL30" s="23">
        <f>_xll.BDP(AX30,"BEST_TARGET_PRICE")</f>
        <v>89.033332824707031</v>
      </c>
      <c r="AM30" s="31">
        <f t="shared" si="8"/>
        <v>0.63214175663990901</v>
      </c>
      <c r="AN30" s="31">
        <f>_xll.BDP(AX30,"PR061")/100</f>
        <v>-8.4731520000000005E-2</v>
      </c>
      <c r="AO30" s="31">
        <f>_xll.BDP(AX30,"PR064")/100</f>
        <v>5.5299540000000001E-3</v>
      </c>
      <c r="AP30" s="31">
        <f>_xll.BDP(AX30,"CHG_PCT_6M")/100</f>
        <v>-0.12720000000000001</v>
      </c>
      <c r="AQ30" s="24">
        <f>_xll.BDP(AX30,"PR079")/100</f>
        <v>-3.1083470000000002E-2</v>
      </c>
      <c r="AR30" s="32">
        <f>_xll.BDP(AX30,"hs001")</f>
        <v>74.599999999999994</v>
      </c>
      <c r="AS30" s="32">
        <f>_xll.BDP(AX30,"hs002")</f>
        <v>48.6</v>
      </c>
      <c r="AT30" s="21" t="str" cm="1">
        <f t="array" ref="AT30">IF(OR(_xll.BDP($AX30,"DX202")= "#N/A N/A", _xll.BDP($AX30,"DX202")="#N/A FIELD NOT APPLICABLE"), " ", _xll.BDP($AX30,"DX202"))</f>
        <v>Financials</v>
      </c>
      <c r="AU30" s="21" t="str" cm="1">
        <f t="array" ref="AU30">IF(OR(_xll.BDP($AX30,"DY997")= "#N/A N/A", _xll.BDP($AX30,"DY997")="#N/A FIELD NOT APPLICABLE"), " ", _xll.BDP($AX30,"DY997"))</f>
        <v>N</v>
      </c>
      <c r="AV30" s="21" t="str" cm="1">
        <f t="array" ref="AV30">IF(OR(_xll.BDP($AX30,"DY784")= "#N/A N/A", _xll.BDP($AX30,"DY784")="#N/A FIELD NOT APPLICABLE"), " ", _xll.BDP($AX30,"DY784"))</f>
        <v>N</v>
      </c>
      <c r="AW30" s="21" t="str">
        <f t="shared" si="9"/>
        <v>N</v>
      </c>
      <c r="AX30" s="21" t="str">
        <f t="shared" si="10"/>
        <v>1299 HK Equity</v>
      </c>
      <c r="BC30" s="14" t="str" cm="1">
        <f t="array" ref="BC30">_xll.BDP(AX30,"ID005")</f>
        <v>HK0000069689</v>
      </c>
      <c r="BD30" s="16">
        <v>0.75</v>
      </c>
      <c r="BE30" s="17">
        <v>4</v>
      </c>
      <c r="BF30" s="18"/>
      <c r="BG30" s="19">
        <v>1</v>
      </c>
    </row>
    <row r="31" spans="1:59" s="3" customFormat="1" ht="14.45" hidden="1" customHeight="1" x14ac:dyDescent="0.25">
      <c r="A31" s="47" t="s">
        <v>125</v>
      </c>
      <c r="B31" s="47" t="s">
        <v>158</v>
      </c>
      <c r="C31" s="47" t="s">
        <v>263</v>
      </c>
      <c r="D31" s="47" t="s">
        <v>264</v>
      </c>
      <c r="E31" s="21" t="str">
        <f>_xll.BDP(AX31,"SECURITY NAME")</f>
        <v>Shopify Inc</v>
      </c>
      <c r="F31" s="21" t="str">
        <f>_xll.BDP(AX31,"CRNCY")</f>
        <v>USD</v>
      </c>
      <c r="G31" s="22" t="s">
        <v>278</v>
      </c>
      <c r="H31" s="21" t="str" cm="1">
        <f t="array" ref="H31">IF(OR(_xll.BDP($AX31,"DX202")= "#N/A N/A", _xll.BDP($AX31,"DX202")="#N/A FIELD NOT APPLICABLE"), " ", _xll.BDP($AX31,"DX202"))</f>
        <v>Information Technology</v>
      </c>
      <c r="I31" s="23">
        <f>_xll.BDP(AX31,"CRNCY_ADJ_MKT_CAP", "EQY_FUND_CRNCY=USD")/1000</f>
        <v>127.44339445000958</v>
      </c>
      <c r="J31" s="24">
        <f>IFERROR(_xll.BDP(AX31, "DV013")/100,0)</f>
        <v>0</v>
      </c>
      <c r="K31" s="25" t="str" cm="1">
        <f t="array" ref="K31">IF(OR(_xll.BDP($AX31,"RR900")= "#N/A N/A", _xll.BDP($AX31,"RR900")="#N/A FIELD NOT APPLICABLE"), " ", _xll.BDP($AX31,"RR900"))</f>
        <v xml:space="preserve"> </v>
      </c>
      <c r="L31" s="25" cm="1">
        <f t="array" ref="L31">IF(OR(_xll.BDP($AX31,"EE010")= "#N/A N/A", _xll.BDP($AX31,"EE010")="#N/A FIELD NOT APPLICABLE"), " ", _xll.BDP($AX31,"EE010"))</f>
        <v>52.852546916890077</v>
      </c>
      <c r="M31" s="25" t="str" cm="1">
        <f t="array" ref="M31">IF(OR(_xll.BDP($AX31,"RR903")= "#N/A N/A", _xll.BDP($AX31,"RR903")="#N/A FIELD NOT APPLICABLE"), " ", _xll.BDP($AX31,"RR903"))</f>
        <v xml:space="preserve"> </v>
      </c>
      <c r="N31" s="25" t="str" cm="1">
        <f t="array" ref="N31">IF(OR(_xll.BDP($AX31,"RR957")= "#N/A N/A", _xll.BDP($AX31,"RR957")="#N/A FIELD NOT APPLICABLE"), " ", _xll.BDP($AX31,"RR957"))</f>
        <v xml:space="preserve"> </v>
      </c>
      <c r="O31" s="26">
        <v>3000</v>
      </c>
      <c r="P31" s="27">
        <v>72.143000000000001</v>
      </c>
      <c r="Q31" s="21" cm="1">
        <f t="array" ref="Q31">IF(OR(_xll.BDP($AX31,"PX_last")="#N/A N/A",_xll.BDP($AX31,"PX_Last")="#N/A FIELD NOT APPLICABLE")," ",IF(F31="GBP",(_xll.BDP($AX31,"PX_LAST")/100),(_xll.BDP($AX31,"PX_LAST"))))</f>
        <v>98.57</v>
      </c>
      <c r="R31" s="28">
        <f>IF(F31="USD",AA31,(((_xll.BDP(F31&amp;"USD CURNCY","PX_LAST")))*AA31))</f>
        <v>216429</v>
      </c>
      <c r="S31" s="28">
        <f>IF(F31="USD",AB31,(((_xll.BDP(F31&amp;"USD CURNCY","PX_LAST")))*AB31))</f>
        <v>295710</v>
      </c>
      <c r="T31" s="11">
        <f t="shared" si="0"/>
        <v>79281</v>
      </c>
      <c r="U31" s="12">
        <f t="shared" si="1"/>
        <v>0.36631412611064135</v>
      </c>
      <c r="V31" s="12" cm="1">
        <f t="array" ref="V31">IFERROR(_xll.BDP($G31&amp;" Equity","CHG_PCT_1D")/100,"")</f>
        <v>1.4929980000000001E-2</v>
      </c>
      <c r="W31" s="12" cm="1">
        <f t="array" ref="W31">IFERROR(_xll.BDP($G31&amp;" Equity","CHG_PCT_5D")/100,"")</f>
        <v>0.20737380000000002</v>
      </c>
      <c r="X31" s="12" t="e">
        <f t="shared" si="2"/>
        <v>#VALUE!</v>
      </c>
      <c r="Y31" s="23">
        <f t="shared" si="3"/>
        <v>0</v>
      </c>
      <c r="Z31" s="23">
        <f t="shared" si="4"/>
        <v>295710</v>
      </c>
      <c r="AA31" s="28">
        <f t="shared" si="5"/>
        <v>216429</v>
      </c>
      <c r="AB31" s="28">
        <f t="shared" si="6"/>
        <v>295710</v>
      </c>
      <c r="AC31" s="4" t="e" cm="1">
        <f t="array" ref="AC31">VLOOKUP(IF(NOT(_xll.BDP(AX31,$BW$6)="#N/A N/A"),(_xll.BDP(AX31,$BW$6)),"-"), '[1]Country Codes'!$A$2:$B$253,2,0)</f>
        <v>#N/A</v>
      </c>
      <c r="AD31" s="29" t="str" cm="1">
        <f t="array" ref="AD31">IF(OR(_xll.BDP($AX31,"EX028")= "#N/A N/A", _xll.BDP($AX31,"EX028")="#N/A FIELD NOT APPLICABLE"), " ", _xll.BDP($AX31,"EX028"))</f>
        <v>Equity</v>
      </c>
      <c r="AE31" s="30" t="str">
        <f t="shared" si="7"/>
        <v>Single Line Equity</v>
      </c>
      <c r="AF31" s="25" t="str" cm="1">
        <f t="array" ref="AF31">IF(OR(_xll.BDP($AX31,"RR908")= "#N/A N/A", _xll.BDP($AX31,"RR908")="#N/A FIELD NOT APPLICABLE"), " ", _xll.BDP($AX31,"RR908"))</f>
        <v xml:space="preserve"> </v>
      </c>
      <c r="AG31" s="25" cm="1">
        <f t="array" ref="AG31">IF(OR(_xll.BDP($AX31,"RR041")= "#N/A N/A", _xll.BDP($AX31,"RR041")="#N/A FIELD NOT APPLICABLE"), " ", _xll.BDP($AX31,"RR041"))</f>
        <v>8.0867566791151972</v>
      </c>
      <c r="AH31" s="21">
        <f>_xll.BDP(AX31,"TOT_BUY_REC")</f>
        <v>37</v>
      </c>
      <c r="AI31" s="21">
        <f>_xll.BDP(AX31,"TOT_HOLD_REC")</f>
        <v>16</v>
      </c>
      <c r="AJ31" s="21">
        <f>_xll.BDP(AX31,"TOT_SELL_REC")</f>
        <v>3</v>
      </c>
      <c r="AK31" s="25" cm="1">
        <f t="array" ref="AK31">IF(OR(_xll.BDP($AX31,"EE201")= "#N/A N/A", _xll.BDP($AX31,"EE201")="#N/A FIELD NOT APPLICABLE"), " ", _xll.BDP($AX31,"EE201"))</f>
        <v>4.1964287757873535</v>
      </c>
      <c r="AL31" s="23">
        <f>_xll.BDP(AX31,"BEST_TARGET_PRICE")</f>
        <v>121.69905853271484</v>
      </c>
      <c r="AM31" s="31">
        <f t="shared" si="8"/>
        <v>0.23464602346266461</v>
      </c>
      <c r="AN31" s="31">
        <f>_xll.BDP(AX31,"PR061")/100</f>
        <v>1.954902E-2</v>
      </c>
      <c r="AO31" s="31">
        <f>_xll.BDP(AX31,"PR064")/100</f>
        <v>-0.15455870000000002</v>
      </c>
      <c r="AP31" s="31">
        <f>_xll.BDP(AX31,"CHG_PCT_6M")/100</f>
        <v>0.2261475</v>
      </c>
      <c r="AQ31" s="24">
        <f>_xll.BDP(AX31,"PR079")/100</f>
        <v>-7.2980359999999994E-2</v>
      </c>
      <c r="AR31" s="32">
        <f>_xll.BDP(AX31,"hs001")</f>
        <v>129.38</v>
      </c>
      <c r="AS31" s="32">
        <f>_xll.BDP(AX31,"hs002")</f>
        <v>48.56</v>
      </c>
      <c r="AT31" s="21" t="str" cm="1">
        <f t="array" ref="AT31">IF(OR(_xll.BDP($AX31,"DX202")= "#N/A N/A", _xll.BDP($AX31,"DX202")="#N/A FIELD NOT APPLICABLE"), " ", _xll.BDP($AX31,"DX202"))</f>
        <v>Information Technology</v>
      </c>
      <c r="AU31" s="21" t="str" cm="1">
        <f t="array" ref="AU31">IF(OR(_xll.BDP($AX31,"DY997")= "#N/A N/A", _xll.BDP($AX31,"DY997")="#N/A FIELD NOT APPLICABLE"), " ", _xll.BDP($AX31,"DY997"))</f>
        <v xml:space="preserve"> </v>
      </c>
      <c r="AV31" s="21" t="str" cm="1">
        <f t="array" ref="AV31">IF(OR(_xll.BDP($AX31,"DY784")= "#N/A N/A", _xll.BDP($AX31,"DY784")="#N/A FIELD NOT APPLICABLE"), " ", _xll.BDP($AX31,"DY784"))</f>
        <v xml:space="preserve"> </v>
      </c>
      <c r="AW31" s="21" t="str">
        <f t="shared" si="9"/>
        <v>N</v>
      </c>
      <c r="AX31" s="21" t="str">
        <f t="shared" si="10"/>
        <v>SHOP US Equity</v>
      </c>
      <c r="BC31" s="14" t="str" cm="1">
        <f t="array" ref="BC31">_xll.BDP(AX31,"ID005")</f>
        <v>CA82509L1076</v>
      </c>
      <c r="BD31" s="16">
        <v>0.75</v>
      </c>
      <c r="BE31" s="17">
        <v>4</v>
      </c>
      <c r="BF31" s="18"/>
      <c r="BG31" s="19">
        <v>1</v>
      </c>
    </row>
    <row r="32" spans="1:59" s="3" customFormat="1" ht="14.45" hidden="1" customHeight="1" x14ac:dyDescent="0.25">
      <c r="A32" s="47" t="s">
        <v>125</v>
      </c>
      <c r="B32" s="47" t="s">
        <v>158</v>
      </c>
      <c r="C32" s="47" t="s">
        <v>263</v>
      </c>
      <c r="D32" s="47" t="s">
        <v>264</v>
      </c>
      <c r="E32" s="21" t="str">
        <f>_xll.BDP(AX32,"SECURITY NAME")</f>
        <v>Medtronic PLC</v>
      </c>
      <c r="F32" s="21" t="str">
        <f>_xll.BDP(AX32,"CRNCY")</f>
        <v>USD</v>
      </c>
      <c r="G32" s="22" t="s">
        <v>279</v>
      </c>
      <c r="H32" s="21" t="str" cm="1">
        <f t="array" ref="H32">IF(OR(_xll.BDP($AX32,"DX202")= "#N/A N/A", _xll.BDP($AX32,"DX202")="#N/A FIELD NOT APPLICABLE"), " ", _xll.BDP($AX32,"DX202"))</f>
        <v>Health Care</v>
      </c>
      <c r="I32" s="23">
        <f>_xll.BDP(AX32,"CRNCY_ADJ_MKT_CAP", "EQY_FUND_CRNCY=USD")/1000</f>
        <v>107.7849561602</v>
      </c>
      <c r="J32" s="24">
        <f>IFERROR(_xll.BDP(AX32, "DV013")/100,0)</f>
        <v>3.3333332765670048E-2</v>
      </c>
      <c r="K32" s="25" cm="1">
        <f t="array" ref="K32">IF(OR(_xll.BDP($AX32,"RR900")= "#N/A N/A", _xll.BDP($AX32,"RR900")="#N/A FIELD NOT APPLICABLE"), " ", _xll.BDP($AX32,"RR900"))</f>
        <v>19.663884439706198</v>
      </c>
      <c r="L32" s="25" cm="1">
        <f t="array" ref="L32">IF(OR(_xll.BDP($AX32,"EE010")= "#N/A N/A", _xll.BDP($AX32,"EE010")="#N/A FIELD NOT APPLICABLE"), " ", _xll.BDP($AX32,"EE010"))</f>
        <v>14.3978070926846</v>
      </c>
      <c r="M32" s="25" cm="1">
        <f t="array" ref="M32">IF(OR(_xll.BDP($AX32,"RR903")= "#N/A N/A", _xll.BDP($AX32,"RR903")="#N/A FIELD NOT APPLICABLE"), " ", _xll.BDP($AX32,"RR903"))</f>
        <v>2.1836857625898562</v>
      </c>
      <c r="N32" s="25" cm="1">
        <f t="array" ref="N32">IF(OR(_xll.BDP($AX32,"RR957")= "#N/A N/A", _xll.BDP($AX32,"RR957")="#N/A FIELD NOT APPLICABLE"), " ", _xll.BDP($AX32,"RR957"))</f>
        <v>15.362914533794108</v>
      </c>
      <c r="O32" s="26">
        <v>1250</v>
      </c>
      <c r="P32" s="27">
        <v>80.897999999999996</v>
      </c>
      <c r="Q32" s="21" cm="1">
        <f t="array" ref="Q32">IF(OR(_xll.BDP($AX32,"PX_last")="#N/A N/A",_xll.BDP($AX32,"PX_Last")="#N/A FIELD NOT APPLICABLE")," ",IF(F32="GBP",(_xll.BDP($AX32,"PX_LAST")/100),(_xll.BDP($AX32,"PX_LAST"))))</f>
        <v>84.04</v>
      </c>
      <c r="R32" s="28">
        <f>IF(F32="USD",AA32,(((_xll.BDP(F32&amp;"USD CURNCY","PX_LAST")))*AA32))</f>
        <v>101122.5</v>
      </c>
      <c r="S32" s="28">
        <f>IF(F32="USD",AB32,(((_xll.BDP(F32&amp;"USD CURNCY","PX_LAST")))*AB32))</f>
        <v>105050.00000000001</v>
      </c>
      <c r="T32" s="11">
        <f t="shared" si="0"/>
        <v>3927.5000000000146</v>
      </c>
      <c r="U32" s="12">
        <f t="shared" si="1"/>
        <v>3.8839031867289819E-2</v>
      </c>
      <c r="V32" s="12" cm="1">
        <f t="array" ref="V32">IFERROR(_xll.BDP($G32&amp;" Equity","CHG_PCT_1D")/100,"")</f>
        <v>-1.4258560000000001E-3</v>
      </c>
      <c r="W32" s="12" cm="1">
        <f t="array" ref="W32">IFERROR(_xll.BDP($G32&amp;" Equity","CHG_PCT_5D")/100,"")</f>
        <v>2.7383860000000003E-2</v>
      </c>
      <c r="X32" s="12" t="e">
        <f t="shared" si="2"/>
        <v>#VALUE!</v>
      </c>
      <c r="Y32" s="23">
        <f t="shared" si="3"/>
        <v>3501.6666070336391</v>
      </c>
      <c r="Z32" s="23">
        <f t="shared" si="4"/>
        <v>105050.00000000001</v>
      </c>
      <c r="AA32" s="28">
        <f t="shared" si="5"/>
        <v>101122.5</v>
      </c>
      <c r="AB32" s="28">
        <f t="shared" si="6"/>
        <v>105050.00000000001</v>
      </c>
      <c r="AC32" s="4" t="e" cm="1">
        <f t="array" ref="AC32">VLOOKUP(IF(NOT(_xll.BDP(AX32,$BW$6)="#N/A N/A"),(_xll.BDP(AX32,$BW$6)),"-"), '[1]Country Codes'!$A$2:$B$253,2,0)</f>
        <v>#N/A</v>
      </c>
      <c r="AD32" s="29" t="str" cm="1">
        <f t="array" ref="AD32">IF(OR(_xll.BDP($AX32,"EX028")= "#N/A N/A", _xll.BDP($AX32,"EX028")="#N/A FIELD NOT APPLICABLE"), " ", _xll.BDP($AX32,"EX028"))</f>
        <v>Equity</v>
      </c>
      <c r="AE32" s="30" t="str">
        <f t="shared" si="7"/>
        <v>Single Line Equity</v>
      </c>
      <c r="AF32" s="25" cm="1">
        <f t="array" ref="AF32">IF(OR(_xll.BDP($AX32,"RR908")= "#N/A N/A", _xll.BDP($AX32,"RR908")="#N/A FIELD NOT APPLICABLE"), " ", _xll.BDP($AX32,"RR908"))</f>
        <v>14.966597902939766</v>
      </c>
      <c r="AG32" s="25" cm="1">
        <f t="array" ref="AG32">IF(OR(_xll.BDP($AX32,"RR041")= "#N/A N/A", _xll.BDP($AX32,"RR041")="#N/A FIELD NOT APPLICABLE"), " ", _xll.BDP($AX32,"RR041"))</f>
        <v>28.947222191351507</v>
      </c>
      <c r="AH32" s="21">
        <f>_xll.BDP(AX32,"TOT_BUY_REC")</f>
        <v>16</v>
      </c>
      <c r="AI32" s="21">
        <f>_xll.BDP(AX32,"TOT_HOLD_REC")</f>
        <v>15</v>
      </c>
      <c r="AJ32" s="21">
        <f>_xll.BDP(AX32,"TOT_SELL_REC")</f>
        <v>2</v>
      </c>
      <c r="AK32" s="25" cm="1">
        <f t="array" ref="AK32">IF(OR(_xll.BDP($AX32,"EE201")= "#N/A N/A", _xll.BDP($AX32,"EE201")="#N/A FIELD NOT APPLICABLE"), " ", _xll.BDP($AX32,"EE201"))</f>
        <v>3.8484847545623779</v>
      </c>
      <c r="AL32" s="23">
        <f>_xll.BDP(AX32,"BEST_TARGET_PRICE")</f>
        <v>97.03448486328125</v>
      </c>
      <c r="AM32" s="31">
        <f t="shared" si="8"/>
        <v>0.15462261855403669</v>
      </c>
      <c r="AN32" s="31">
        <f>_xll.BDP(AX32,"PR061")/100</f>
        <v>-4.0967679999999999E-2</v>
      </c>
      <c r="AO32" s="31">
        <f>_xll.BDP(AX32,"PR064")/100</f>
        <v>-8.0625789999999989E-2</v>
      </c>
      <c r="AP32" s="31">
        <f>_xll.BDP(AX32,"CHG_PCT_6M")/100</f>
        <v>-6.9530549999999997E-2</v>
      </c>
      <c r="AQ32" s="24">
        <f>_xll.BDP(AX32,"PR079")/100</f>
        <v>5.2078150000000004E-2</v>
      </c>
      <c r="AR32" s="32">
        <f>_xll.BDP(AX32,"hs001")</f>
        <v>96.25</v>
      </c>
      <c r="AS32" s="32">
        <f>_xll.BDP(AX32,"hs002")</f>
        <v>75.959999999999994</v>
      </c>
      <c r="AT32" s="21" t="str" cm="1">
        <f t="array" ref="AT32">IF(OR(_xll.BDP($AX32,"DX202")= "#N/A N/A", _xll.BDP($AX32,"DX202")="#N/A FIELD NOT APPLICABLE"), " ", _xll.BDP($AX32,"DX202"))</f>
        <v>Health Care</v>
      </c>
      <c r="AU32" s="21" t="str" cm="1">
        <f t="array" ref="AU32">IF(OR(_xll.BDP($AX32,"DY997")= "#N/A N/A", _xll.BDP($AX32,"DY997")="#N/A FIELD NOT APPLICABLE"), " ", _xll.BDP($AX32,"DY997"))</f>
        <v>Y</v>
      </c>
      <c r="AV32" s="21" t="str" cm="1">
        <f t="array" ref="AV32">IF(OR(_xll.BDP($AX32,"DY784")= "#N/A N/A", _xll.BDP($AX32,"DY784")="#N/A FIELD NOT APPLICABLE"), " ", _xll.BDP($AX32,"DY784"))</f>
        <v xml:space="preserve"> </v>
      </c>
      <c r="AW32" s="21" t="str">
        <f t="shared" si="9"/>
        <v>Y</v>
      </c>
      <c r="AX32" s="21" t="str">
        <f t="shared" si="10"/>
        <v>MDT US Equity</v>
      </c>
      <c r="BC32" s="14" t="str" cm="1">
        <f t="array" ref="BC32">_xll.BDP(AX32,"ID005")</f>
        <v>IE00BTN1Y115</v>
      </c>
      <c r="BD32" s="16">
        <v>0.7</v>
      </c>
      <c r="BE32" s="17">
        <v>4</v>
      </c>
      <c r="BF32" s="18"/>
      <c r="BG32" s="19">
        <v>1</v>
      </c>
    </row>
    <row r="33" spans="1:59" s="3" customFormat="1" ht="14.45" hidden="1" customHeight="1" x14ac:dyDescent="0.25">
      <c r="A33" s="47" t="s">
        <v>125</v>
      </c>
      <c r="B33" s="47" t="s">
        <v>158</v>
      </c>
      <c r="C33" s="47" t="s">
        <v>263</v>
      </c>
      <c r="D33" s="47" t="s">
        <v>264</v>
      </c>
      <c r="E33" s="21" t="str">
        <f>_xll.BDP(AX33,"SECURITY NAME")</f>
        <v>Schlumberger NV</v>
      </c>
      <c r="F33" s="21" t="str">
        <f>_xll.BDP(AX33,"CRNCY")</f>
        <v>USD</v>
      </c>
      <c r="G33" s="22" t="s">
        <v>280</v>
      </c>
      <c r="H33" s="21" t="str" cm="1">
        <f t="array" ref="H33">IF(OR(_xll.BDP($AX33,"DX202")= "#N/A N/A", _xll.BDP($AX33,"DX202")="#N/A FIELD NOT APPLICABLE"), " ", _xll.BDP($AX33,"DX202"))</f>
        <v>Energy</v>
      </c>
      <c r="I33" s="23">
        <f>_xll.BDP(AX33,"CRNCY_ADJ_MKT_CAP", "EQY_FUND_CRNCY=USD")/1000</f>
        <v>46.381512401400002</v>
      </c>
      <c r="J33" s="24">
        <f>IFERROR(_xll.BDP(AX33, "DV013")/100,0)</f>
        <v>3.3431084624483437E-2</v>
      </c>
      <c r="K33" s="25" cm="1">
        <f t="array" ref="K33">IF(OR(_xll.BDP($AX33,"RR900")= "#N/A N/A", _xll.BDP($AX33,"RR900")="#N/A FIELD NOT APPLICABLE"), " ", _xll.BDP($AX33,"RR900"))</f>
        <v>10.105913077917807</v>
      </c>
      <c r="L33" s="25" cm="1">
        <f t="array" ref="L33">IF(OR(_xll.BDP($AX33,"EE010")= "#N/A N/A", _xll.BDP($AX33,"EE010")="#N/A FIELD NOT APPLICABLE"), " ", _xll.BDP($AX33,"EE010"))</f>
        <v>9.8242581388648809</v>
      </c>
      <c r="M33" s="25" cm="1">
        <f t="array" ref="M33">IF(OR(_xll.BDP($AX33,"RR903")= "#N/A N/A", _xll.BDP($AX33,"RR903")="#N/A FIELD NOT APPLICABLE"), " ", _xll.BDP($AX33,"RR903"))</f>
        <v>2.376428282080691</v>
      </c>
      <c r="N33" s="25" cm="1">
        <f t="array" ref="N33">IF(OR(_xll.BDP($AX33,"RR957")= "#N/A N/A", _xll.BDP($AX33,"RR957")="#N/A FIELD NOT APPLICABLE"), " ", _xll.BDP($AX33,"RR957"))</f>
        <v>7.1179568875817001</v>
      </c>
      <c r="O33" s="26">
        <v>8000</v>
      </c>
      <c r="P33" s="27">
        <v>62.5</v>
      </c>
      <c r="Q33" s="21" cm="1">
        <f t="array" ref="Q33">IF(OR(_xll.BDP($AX33,"PX_last")="#N/A N/A",_xll.BDP($AX33,"PX_Last")="#N/A FIELD NOT APPLICABLE")," ",IF(F33="GBP",(_xll.BDP($AX33,"PX_LAST")/100),(_xll.BDP($AX33,"PX_LAST"))))</f>
        <v>34.1</v>
      </c>
      <c r="R33" s="28">
        <f>IF(F33="USD",AA33,(((_xll.BDP(F33&amp;"USD CURNCY","PX_LAST")))*AA33))</f>
        <v>500000</v>
      </c>
      <c r="S33" s="28">
        <f>IF(F33="USD",AB33,(((_xll.BDP(F33&amp;"USD CURNCY","PX_LAST")))*AB33))</f>
        <v>272800</v>
      </c>
      <c r="T33" s="11">
        <f t="shared" si="0"/>
        <v>-227200</v>
      </c>
      <c r="U33" s="12">
        <f t="shared" si="1"/>
        <v>-0.45440000000000003</v>
      </c>
      <c r="V33" s="12" cm="1">
        <f t="array" ref="V33">IFERROR(_xll.BDP($G33&amp;" Equity","CHG_PCT_1D")/100,"")</f>
        <v>-1.216686E-2</v>
      </c>
      <c r="W33" s="12" cm="1">
        <f t="array" ref="W33">IFERROR(_xll.BDP($G33&amp;" Equity","CHG_PCT_5D")/100,"")</f>
        <v>-1.5020219999999999E-2</v>
      </c>
      <c r="X33" s="12" t="e">
        <f t="shared" si="2"/>
        <v>#VALUE!</v>
      </c>
      <c r="Y33" s="23">
        <f t="shared" si="3"/>
        <v>9119.999885559082</v>
      </c>
      <c r="Z33" s="23">
        <f t="shared" si="4"/>
        <v>272800</v>
      </c>
      <c r="AA33" s="28">
        <f t="shared" si="5"/>
        <v>500000</v>
      </c>
      <c r="AB33" s="28">
        <f t="shared" si="6"/>
        <v>272800</v>
      </c>
      <c r="AC33" s="4" t="e" cm="1">
        <f t="array" ref="AC33">VLOOKUP(IF(NOT(_xll.BDP(AX33,$BW$6)="#N/A N/A"),(_xll.BDP(AX33,$BW$6)),"-"), '[1]Country Codes'!$A$2:$B$253,2,0)</f>
        <v>#N/A</v>
      </c>
      <c r="AD33" s="29" t="str" cm="1">
        <f t="array" ref="AD33">IF(OR(_xll.BDP($AX33,"EX028")= "#N/A N/A", _xll.BDP($AX33,"EX028")="#N/A FIELD NOT APPLICABLE"), " ", _xll.BDP($AX33,"EX028"))</f>
        <v>Equity</v>
      </c>
      <c r="AE33" s="30" t="str">
        <f t="shared" si="7"/>
        <v>Single Line Equity</v>
      </c>
      <c r="AF33" s="25" cm="1">
        <f t="array" ref="AF33">IF(OR(_xll.BDP($AX33,"RR908")= "#N/A N/A", _xll.BDP($AX33,"RR908")="#N/A FIELD NOT APPLICABLE"), " ", _xll.BDP($AX33,"RR908"))</f>
        <v>6.9352331212876992</v>
      </c>
      <c r="AG33" s="25" cm="1">
        <f t="array" ref="AG33">IF(OR(_xll.BDP($AX33,"RR041")= "#N/A N/A", _xll.BDP($AX33,"RR041")="#N/A FIELD NOT APPLICABLE"), " ", _xll.BDP($AX33,"RR041"))</f>
        <v>26.189843670174724</v>
      </c>
      <c r="AH33" s="21">
        <f>_xll.BDP(AX33,"TOT_BUY_REC")</f>
        <v>27</v>
      </c>
      <c r="AI33" s="21">
        <f>_xll.BDP(AX33,"TOT_HOLD_REC")</f>
        <v>5</v>
      </c>
      <c r="AJ33" s="21">
        <f>_xll.BDP(AX33,"TOT_SELL_REC")</f>
        <v>0</v>
      </c>
      <c r="AK33" s="25" cm="1">
        <f t="array" ref="AK33">IF(OR(_xll.BDP($AX33,"EE201")= "#N/A N/A", _xll.BDP($AX33,"EE201")="#N/A FIELD NOT APPLICABLE"), " ", _xll.BDP($AX33,"EE201"))</f>
        <v>4.625</v>
      </c>
      <c r="AL33" s="23">
        <f>_xll.BDP(AX33,"BEST_TARGET_PRICE")</f>
        <v>48.520000457763672</v>
      </c>
      <c r="AM33" s="31">
        <f t="shared" si="8"/>
        <v>0.42287391371740957</v>
      </c>
      <c r="AN33" s="31">
        <f>_xll.BDP(AX33,"PR061")/100</f>
        <v>-0.18576889999999999</v>
      </c>
      <c r="AO33" s="31">
        <f>_xll.BDP(AX33,"PR064")/100</f>
        <v>-0.16707370000000002</v>
      </c>
      <c r="AP33" s="31">
        <f>_xll.BDP(AX33,"CHG_PCT_6M")/100</f>
        <v>-0.15656689999999998</v>
      </c>
      <c r="AQ33" s="24">
        <f>_xll.BDP(AX33,"PR079")/100</f>
        <v>-0.11058949999999999</v>
      </c>
      <c r="AR33" s="32">
        <f>_xll.BDP(AX33,"hs001")</f>
        <v>50.94</v>
      </c>
      <c r="AS33" s="32">
        <f>_xll.BDP(AX33,"hs002")</f>
        <v>31.11</v>
      </c>
      <c r="AT33" s="21" t="str" cm="1">
        <f t="array" ref="AT33">IF(OR(_xll.BDP($AX33,"DX202")= "#N/A N/A", _xll.BDP($AX33,"DX202")="#N/A FIELD NOT APPLICABLE"), " ", _xll.BDP($AX33,"DX202"))</f>
        <v>Energy</v>
      </c>
      <c r="AU33" s="21" t="str" cm="1">
        <f t="array" ref="AU33">IF(OR(_xll.BDP($AX33,"DY997")= "#N/A N/A", _xll.BDP($AX33,"DY997")="#N/A FIELD NOT APPLICABLE"), " ", _xll.BDP($AX33,"DY997"))</f>
        <v>Y</v>
      </c>
      <c r="AV33" s="21" t="str" cm="1">
        <f t="array" ref="AV33">IF(OR(_xll.BDP($AX33,"DY784")= "#N/A N/A", _xll.BDP($AX33,"DY784")="#N/A FIELD NOT APPLICABLE"), " ", _xll.BDP($AX33,"DY784"))</f>
        <v xml:space="preserve"> </v>
      </c>
      <c r="AW33" s="21" t="str">
        <f t="shared" si="9"/>
        <v>Y</v>
      </c>
      <c r="AX33" s="21" t="str">
        <f t="shared" si="10"/>
        <v>SLB US Equity</v>
      </c>
      <c r="BC33" s="14" t="str" cm="1">
        <f t="array" ref="BC33">_xll.BDP(AX33,"ID005")</f>
        <v>AN8068571086</v>
      </c>
      <c r="BD33" s="16">
        <v>0.75</v>
      </c>
      <c r="BE33" s="17">
        <v>4</v>
      </c>
      <c r="BF33" s="18"/>
      <c r="BG33" s="19">
        <v>1</v>
      </c>
    </row>
    <row r="34" spans="1:59" s="3" customFormat="1" ht="14.45" hidden="1" customHeight="1" x14ac:dyDescent="0.25">
      <c r="A34" s="47" t="s">
        <v>125</v>
      </c>
      <c r="B34" s="47" t="s">
        <v>158</v>
      </c>
      <c r="C34" s="47" t="s">
        <v>263</v>
      </c>
      <c r="D34" s="47" t="s">
        <v>264</v>
      </c>
      <c r="E34" s="21" t="str">
        <f>_xll.BDP(AX34,"SECURITY NAME")</f>
        <v>Costco Wholesale Corp</v>
      </c>
      <c r="F34" s="21" t="str">
        <f>_xll.BDP(AX34,"CRNCY")</f>
        <v>USD</v>
      </c>
      <c r="G34" s="22" t="s">
        <v>805</v>
      </c>
      <c r="H34" s="21" t="str" cm="1">
        <f t="array" ref="H34">IF(OR(_xll.BDP($AX34,"DX202")= "#N/A N/A", _xll.BDP($AX34,"DX202")="#N/A FIELD NOT APPLICABLE"), " ", _xll.BDP($AX34,"DX202"))</f>
        <v>Consumer Staples</v>
      </c>
      <c r="I34" s="23">
        <f>_xll.BDP(AX34,"CRNCY_ADJ_MKT_CAP", "EQY_FUND_CRNCY=USD")/1000</f>
        <v>434.16191215877996</v>
      </c>
      <c r="J34" s="24">
        <f>IFERROR(_xll.BDP(AX34, "DV013")/100,0)</f>
        <v>5.3157774419508256E-3</v>
      </c>
      <c r="K34" s="25" cm="1">
        <f t="array" ref="K34">IF(OR(_xll.BDP($AX34,"RR900")= "#N/A N/A", _xll.BDP($AX34,"RR900")="#N/A FIELD NOT APPLICABLE"), " ", _xll.BDP($AX34,"RR900"))</f>
        <v>57.177744586280198</v>
      </c>
      <c r="L34" s="25" cm="1">
        <f t="array" ref="L34">IF(OR(_xll.BDP($AX34,"EE010")= "#N/A N/A", _xll.BDP($AX34,"EE010")="#N/A FIELD NOT APPLICABLE"), " ", _xll.BDP($AX34,"EE010"))</f>
        <v>48.953924658562208</v>
      </c>
      <c r="M34" s="25" cm="1">
        <f t="array" ref="M34">IF(OR(_xll.BDP($AX34,"RR903")= "#N/A N/A", _xll.BDP($AX34,"RR903")="#N/A FIELD NOT APPLICABLE"), " ", _xll.BDP($AX34,"RR903"))</f>
        <v>16.976484515387781</v>
      </c>
      <c r="N34" s="25" cm="1">
        <f t="array" ref="N34">IF(OR(_xll.BDP($AX34,"RR957")= "#N/A N/A", _xll.BDP($AX34,"RR957")="#N/A FIELD NOT APPLICABLE"), " ", _xll.BDP($AX34,"RR957"))</f>
        <v>35.537390222710179</v>
      </c>
      <c r="O34" s="26">
        <v>150</v>
      </c>
      <c r="P34" s="27">
        <v>936.33900000000006</v>
      </c>
      <c r="Q34" s="21" cm="1">
        <f t="array" ref="Q34">IF(OR(_xll.BDP($AX34,"PX_last")="#N/A N/A",_xll.BDP($AX34,"PX_Last")="#N/A FIELD NOT APPLICABLE")," ",IF(F34="GBP",(_xll.BDP($AX34,"PX_LAST")/100),(_xll.BDP($AX34,"PX_LAST"))))</f>
        <v>978.54</v>
      </c>
      <c r="R34" s="28">
        <f>IF(F34="USD",AA34,(((_xll.BDP(F34&amp;"USD CURNCY","PX_LAST")))*AA34))</f>
        <v>140450.85</v>
      </c>
      <c r="S34" s="28">
        <f>IF(F34="USD",AB34,(((_xll.BDP(F34&amp;"USD CURNCY","PX_LAST")))*AB34))</f>
        <v>146781</v>
      </c>
      <c r="T34" s="11">
        <f t="shared" si="0"/>
        <v>6330.1499999999942</v>
      </c>
      <c r="U34" s="12">
        <f t="shared" si="1"/>
        <v>4.5070214954199238E-2</v>
      </c>
      <c r="V34" s="12" cm="1">
        <f t="array" ref="V34">IFERROR(_xll.BDP($G34&amp;" Equity","CHG_PCT_1D")/100,"")</f>
        <v>1.412256E-3</v>
      </c>
      <c r="W34" s="12" cm="1">
        <f t="array" ref="W34">IFERROR(_xll.BDP($G34&amp;" Equity","CHG_PCT_5D")/100,"")</f>
        <v>2.1685789999999996E-2</v>
      </c>
      <c r="X34" s="12" t="e">
        <f t="shared" si="2"/>
        <v>#VALUE!</v>
      </c>
      <c r="Y34" s="23">
        <f t="shared" si="3"/>
        <v>780.25512870698412</v>
      </c>
      <c r="Z34" s="23">
        <f t="shared" si="4"/>
        <v>146781</v>
      </c>
      <c r="AA34" s="28">
        <f t="shared" si="5"/>
        <v>140450.85</v>
      </c>
      <c r="AB34" s="28">
        <f t="shared" si="6"/>
        <v>146781</v>
      </c>
      <c r="AC34" s="4" t="e" cm="1">
        <f t="array" ref="AC34">VLOOKUP(IF(NOT(_xll.BDP(AX34,$BW$6)="#N/A N/A"),(_xll.BDP(AX34,$BW$6)),"-"), '[1]Country Codes'!$A$2:$B$253,2,0)</f>
        <v>#N/A</v>
      </c>
      <c r="AD34" s="29" t="str" cm="1">
        <f t="array" ref="AD34">IF(OR(_xll.BDP($AX34,"EX028")= "#N/A N/A", _xll.BDP($AX34,"EX028")="#N/A FIELD NOT APPLICABLE"), " ", _xll.BDP($AX34,"EX028"))</f>
        <v>Equity</v>
      </c>
      <c r="AE34" s="30" t="str">
        <f t="shared" si="7"/>
        <v>Single Line Equity</v>
      </c>
      <c r="AF34" s="25" cm="1">
        <f t="array" ref="AF34">IF(OR(_xll.BDP($AX34,"RR908")= "#N/A N/A", _xll.BDP($AX34,"RR908")="#N/A FIELD NOT APPLICABLE"), " ", _xll.BDP($AX34,"RR908"))</f>
        <v>36.309331949049913</v>
      </c>
      <c r="AG34" s="25" cm="1">
        <f t="array" ref="AG34">IF(OR(_xll.BDP($AX34,"RR041")= "#N/A N/A", _xll.BDP($AX34,"RR041")="#N/A FIELD NOT APPLICABLE"), " ", _xll.BDP($AX34,"RR041"))</f>
        <v>12.312583236671394</v>
      </c>
      <c r="AH34" s="21">
        <f>_xll.BDP(AX34,"TOT_BUY_REC")</f>
        <v>28</v>
      </c>
      <c r="AI34" s="21">
        <f>_xll.BDP(AX34,"TOT_HOLD_REC")</f>
        <v>15</v>
      </c>
      <c r="AJ34" s="21">
        <f>_xll.BDP(AX34,"TOT_SELL_REC")</f>
        <v>1</v>
      </c>
      <c r="AK34" s="25" cm="1">
        <f t="array" ref="AK34">IF(OR(_xll.BDP($AX34,"EE201")= "#N/A N/A", _xll.BDP($AX34,"EE201")="#N/A FIELD NOT APPLICABLE"), " ", _xll.BDP($AX34,"EE201"))</f>
        <v>4.2272725105285645</v>
      </c>
      <c r="AL34" s="23">
        <f>_xll.BDP(AX34,"BEST_TARGET_PRICE")</f>
        <v>1055.6060791015625</v>
      </c>
      <c r="AM34" s="31">
        <f t="shared" si="8"/>
        <v>7.8756186871832057E-2</v>
      </c>
      <c r="AN34" s="31">
        <f>_xll.BDP(AX34,"PR061")/100</f>
        <v>5.2578389999999996E-2</v>
      </c>
      <c r="AO34" s="31">
        <f>_xll.BDP(AX34,"PR064")/100</f>
        <v>1.5061910000000001E-2</v>
      </c>
      <c r="AP34" s="31">
        <f>_xll.BDP(AX34,"CHG_PCT_6M")/100</f>
        <v>0.10321429999999999</v>
      </c>
      <c r="AQ34" s="24">
        <f>_xll.BDP(AX34,"PR079")/100</f>
        <v>6.7960289999999993E-2</v>
      </c>
      <c r="AR34" s="32">
        <f>_xll.BDP(AX34,"hs001")</f>
        <v>1078.2349999999999</v>
      </c>
      <c r="AS34" s="32">
        <f>_xll.BDP(AX34,"hs002")</f>
        <v>715.32</v>
      </c>
      <c r="AT34" s="21" t="str" cm="1">
        <f t="array" ref="AT34">IF(OR(_xll.BDP($AX34,"DX202")= "#N/A N/A", _xll.BDP($AX34,"DX202")="#N/A FIELD NOT APPLICABLE"), " ", _xll.BDP($AX34,"DX202"))</f>
        <v>Consumer Staples</v>
      </c>
      <c r="AU34" s="21" t="str" cm="1">
        <f t="array" ref="AU34">IF(OR(_xll.BDP($AX34,"DY997")= "#N/A N/A", _xll.BDP($AX34,"DY997")="#N/A FIELD NOT APPLICABLE"), " ", _xll.BDP($AX34,"DY997"))</f>
        <v>N</v>
      </c>
      <c r="AV34" s="21" t="str" cm="1">
        <f t="array" ref="AV34">IF(OR(_xll.BDP($AX34,"DY784")= "#N/A N/A", _xll.BDP($AX34,"DY784")="#N/A FIELD NOT APPLICABLE"), " ", _xll.BDP($AX34,"DY784"))</f>
        <v>Y</v>
      </c>
      <c r="AW34" s="21" t="str">
        <f t="shared" si="9"/>
        <v>Y</v>
      </c>
      <c r="AX34" s="21" t="str">
        <f t="shared" si="10"/>
        <v>COST US Equity</v>
      </c>
      <c r="BC34" s="14" t="str" cm="1">
        <f t="array" ref="BC34">_xll.BDP(AX34,"ID005")</f>
        <v>US22160K1051</v>
      </c>
      <c r="BD34" s="16">
        <v>0.75</v>
      </c>
      <c r="BE34" s="17">
        <v>4</v>
      </c>
      <c r="BF34" s="18"/>
      <c r="BG34" s="19">
        <v>1</v>
      </c>
    </row>
    <row r="35" spans="1:59" s="3" customFormat="1" ht="14.45" hidden="1" customHeight="1" x14ac:dyDescent="0.25">
      <c r="A35" s="47" t="s">
        <v>125</v>
      </c>
      <c r="B35" s="47" t="s">
        <v>158</v>
      </c>
      <c r="C35" s="47" t="s">
        <v>263</v>
      </c>
      <c r="D35" s="47" t="s">
        <v>264</v>
      </c>
      <c r="E35" s="21" t="str">
        <f>_xll.BDP(AX35,"SECURITY NAME")</f>
        <v>General Electric Co</v>
      </c>
      <c r="F35" s="21" t="str">
        <f>_xll.BDP(AX35,"CRNCY")</f>
        <v>USD</v>
      </c>
      <c r="G35" s="22" t="s">
        <v>281</v>
      </c>
      <c r="H35" s="21" t="str" cm="1">
        <f t="array" ref="H35">IF(OR(_xll.BDP($AX35,"DX202")= "#N/A N/A", _xll.BDP($AX35,"DX202")="#N/A FIELD NOT APPLICABLE"), " ", _xll.BDP($AX35,"DX202"))</f>
        <v>Industrials</v>
      </c>
      <c r="I35" s="23">
        <f>_xll.BDP(AX35,"CRNCY_ADJ_MKT_CAP", "EQY_FUND_CRNCY=USD")/1000</f>
        <v>214.19442111298002</v>
      </c>
      <c r="J35" s="24">
        <f>IFERROR(_xll.BDP(AX35, "DV013")/100,0)</f>
        <v>7.1720293715532369E-3</v>
      </c>
      <c r="K35" s="25" cm="1">
        <f t="array" ref="K35">IF(OR(_xll.BDP($AX35,"RR900")= "#N/A N/A", _xll.BDP($AX35,"RR900")="#N/A FIELD NOT APPLICABLE"), " ", _xll.BDP($AX35,"RR900"))</f>
        <v>38.815334319985062</v>
      </c>
      <c r="L35" s="25" cm="1">
        <f t="array" ref="L35">IF(OR(_xll.BDP($AX35,"EE010")= "#N/A N/A", _xll.BDP($AX35,"EE010")="#N/A FIELD NOT APPLICABLE"), " ", _xll.BDP($AX35,"EE010"))</f>
        <v>30.854070660522275</v>
      </c>
      <c r="M35" s="25" cm="1">
        <f t="array" ref="M35">IF(OR(_xll.BDP($AX35,"RR903")= "#N/A N/A", _xll.BDP($AX35,"RR903")="#N/A FIELD NOT APPLICABLE"), " ", _xll.BDP($AX35,"RR903"))</f>
        <v>11.126404953708938</v>
      </c>
      <c r="N35" s="25" cm="1">
        <f t="array" ref="N35">IF(OR(_xll.BDP($AX35,"RR957")= "#N/A N/A", _xll.BDP($AX35,"RR957")="#N/A FIELD NOT APPLICABLE"), " ", _xll.BDP($AX35,"RR957"))</f>
        <v>29.339580586982901</v>
      </c>
      <c r="O35" s="26">
        <v>1500</v>
      </c>
      <c r="P35" s="27">
        <v>136.57599999999999</v>
      </c>
      <c r="Q35" s="21" cm="1">
        <f t="array" ref="Q35">IF(OR(_xll.BDP($AX35,"PX_last")="#N/A N/A",_xll.BDP($AX35,"PX_Last")="#N/A FIELD NOT APPLICABLE")," ",IF(F35="GBP",(_xll.BDP($AX35,"PX_LAST")/100),(_xll.BDP($AX35,"PX_LAST"))))</f>
        <v>200.86</v>
      </c>
      <c r="R35" s="28">
        <f>IF(F35="USD",AA35,(((_xll.BDP(F35&amp;"USD CURNCY","PX_LAST")))*AA35))</f>
        <v>204864</v>
      </c>
      <c r="S35" s="28">
        <f>IF(F35="USD",AB35,(((_xll.BDP(F35&amp;"USD CURNCY","PX_LAST")))*AB35))</f>
        <v>301290</v>
      </c>
      <c r="T35" s="11">
        <f t="shared" si="0"/>
        <v>96426</v>
      </c>
      <c r="U35" s="12">
        <f t="shared" ref="U35:U66" si="11">T35/R35</f>
        <v>0.47068298969072164</v>
      </c>
      <c r="V35" s="12" cm="1">
        <f t="array" ref="V35">IFERROR(_xll.BDP($G35&amp;" Equity","CHG_PCT_1D")/100,"")</f>
        <v>1.2246129999999999E-2</v>
      </c>
      <c r="W35" s="12" cm="1">
        <f t="array" ref="W35">IFERROR(_xll.BDP($G35&amp;" Equity","CHG_PCT_5D")/100,"")</f>
        <v>0.12621250000000001</v>
      </c>
      <c r="X35" s="12" t="e">
        <f t="shared" ref="X35:X66" si="12">S35/$H$52</f>
        <v>#VALUE!</v>
      </c>
      <c r="Y35" s="23">
        <f t="shared" si="3"/>
        <v>2160.8607293552745</v>
      </c>
      <c r="Z35" s="23">
        <f t="shared" si="4"/>
        <v>301290</v>
      </c>
      <c r="AA35" s="28">
        <f t="shared" si="5"/>
        <v>204864</v>
      </c>
      <c r="AB35" s="28">
        <f t="shared" si="6"/>
        <v>301290</v>
      </c>
      <c r="AC35" s="4" t="e" cm="1">
        <f t="array" ref="AC35">VLOOKUP(IF(NOT(_xll.BDP(AX35,$BW$6)="#N/A N/A"),(_xll.BDP(AX35,$BW$6)),"-"), '[1]Country Codes'!$A$2:$B$253,2,0)</f>
        <v>#N/A</v>
      </c>
      <c r="AD35" s="29" t="str" cm="1">
        <f t="array" ref="AD35">IF(OR(_xll.BDP($AX35,"EX028")= "#N/A N/A", _xll.BDP($AX35,"EX028")="#N/A FIELD NOT APPLICABLE"), " ", _xll.BDP($AX35,"EX028"))</f>
        <v>Equity</v>
      </c>
      <c r="AE35" s="30" t="str">
        <f t="shared" si="7"/>
        <v>Single Line Equity</v>
      </c>
      <c r="AF35" s="25" cm="1">
        <f t="array" ref="AF35">IF(OR(_xll.BDP($AX35,"RR908")= "#N/A N/A", _xll.BDP($AX35,"RR908")="#N/A FIELD NOT APPLICABLE"), " ", _xll.BDP($AX35,"RR908"))</f>
        <v>41.463619735372987</v>
      </c>
      <c r="AG35" s="25" cm="1">
        <f t="array" ref="AG35">IF(OR(_xll.BDP($AX35,"RR041")= "#N/A N/A", _xll.BDP($AX35,"RR041")="#N/A FIELD NOT APPLICABLE"), " ", _xll.BDP($AX35,"RR041"))</f>
        <v>16.548643820042226</v>
      </c>
      <c r="AH35" s="21">
        <f>_xll.BDP(AX35,"TOT_BUY_REC")</f>
        <v>22</v>
      </c>
      <c r="AI35" s="21">
        <f>_xll.BDP(AX35,"TOT_HOLD_REC")</f>
        <v>2</v>
      </c>
      <c r="AJ35" s="21">
        <f>_xll.BDP(AX35,"TOT_SELL_REC")</f>
        <v>0</v>
      </c>
      <c r="AK35" s="25" cm="1">
        <f t="array" ref="AK35">IF(OR(_xll.BDP($AX35,"EE201")= "#N/A N/A", _xll.BDP($AX35,"EE201")="#N/A FIELD NOT APPLICABLE"), " ", _xll.BDP($AX35,"EE201"))</f>
        <v>4.8333334922790527</v>
      </c>
      <c r="AL35" s="23">
        <f>_xll.BDP(AX35,"BEST_TARGET_PRICE")</f>
        <v>225.71427917480469</v>
      </c>
      <c r="AM35" s="31">
        <f t="shared" ref="AM35:AM66" si="13">(AL35/Q35)-1</f>
        <v>0.12373931681173289</v>
      </c>
      <c r="AN35" s="31">
        <f>_xll.BDP(AX35,"PR061")/100</f>
        <v>4.9029169999999997E-3</v>
      </c>
      <c r="AO35" s="31">
        <f>_xll.BDP(AX35,"PR064")/100</f>
        <v>8.8397479999999997E-3</v>
      </c>
      <c r="AP35" s="31">
        <f>_xll.BDP(AX35,"CHG_PCT_6M")/100</f>
        <v>0.15403620000000001</v>
      </c>
      <c r="AQ35" s="24">
        <f>_xll.BDP(AX35,"PR079")/100</f>
        <v>0.2042689</v>
      </c>
      <c r="AR35" s="32">
        <f>_xll.BDP(AX35,"hs001")</f>
        <v>214.21</v>
      </c>
      <c r="AS35" s="32">
        <f>_xll.BDP(AX35,"hs002")</f>
        <v>150.20009999999999</v>
      </c>
      <c r="AT35" s="21" t="str" cm="1">
        <f t="array" ref="AT35">IF(OR(_xll.BDP($AX35,"DX202")= "#N/A N/A", _xll.BDP($AX35,"DX202")="#N/A FIELD NOT APPLICABLE"), " ", _xll.BDP($AX35,"DX202"))</f>
        <v>Industrials</v>
      </c>
      <c r="AU35" s="21" t="str" cm="1">
        <f t="array" ref="AU35">IF(OR(_xll.BDP($AX35,"DY997")= "#N/A N/A", _xll.BDP($AX35,"DY997")="#N/A FIELD NOT APPLICABLE"), " ", _xll.BDP($AX35,"DY997"))</f>
        <v>N</v>
      </c>
      <c r="AV35" s="21" t="str" cm="1">
        <f t="array" ref="AV35">IF(OR(_xll.BDP($AX35,"DY784")= "#N/A N/A", _xll.BDP($AX35,"DY784")="#N/A FIELD NOT APPLICABLE"), " ", _xll.BDP($AX35,"DY784"))</f>
        <v xml:space="preserve"> </v>
      </c>
      <c r="AW35" s="21" t="str">
        <f t="shared" si="9"/>
        <v>N</v>
      </c>
      <c r="AX35" s="21" t="str">
        <f t="shared" si="10"/>
        <v>GE US Equity</v>
      </c>
      <c r="BC35" s="14" t="str" cm="1">
        <f t="array" ref="BC35">_xll.BDP(AX35,"ID005")</f>
        <v>US3696043013</v>
      </c>
      <c r="BD35" s="16">
        <v>0.7</v>
      </c>
      <c r="BE35" s="17">
        <v>4</v>
      </c>
      <c r="BF35" s="18"/>
      <c r="BG35" s="19">
        <v>1</v>
      </c>
    </row>
    <row r="36" spans="1:59" s="3" customFormat="1" ht="14.45" hidden="1" customHeight="1" x14ac:dyDescent="0.25">
      <c r="A36" s="47" t="s">
        <v>125</v>
      </c>
      <c r="B36" s="47" t="s">
        <v>158</v>
      </c>
      <c r="C36" s="47" t="s">
        <v>263</v>
      </c>
      <c r="D36" s="47" t="s">
        <v>264</v>
      </c>
      <c r="E36" s="21" t="str">
        <f>_xll.BDP(AX36,"SECURITY NAME")</f>
        <v>Block Inc</v>
      </c>
      <c r="F36" s="21" t="str">
        <f>_xll.BDP(AX36,"CRNCY")</f>
        <v>USD</v>
      </c>
      <c r="G36" s="22" t="s">
        <v>660</v>
      </c>
      <c r="H36" s="21" t="str" cm="1">
        <f t="array" ref="H36">IF(OR(_xll.BDP($AX36,"DX202")= "#N/A N/A", _xll.BDP($AX36,"DX202")="#N/A FIELD NOT APPLICABLE"), " ", _xll.BDP($AX36,"DX202"))</f>
        <v>Financials</v>
      </c>
      <c r="I36" s="23">
        <f>_xll.BDP(AX36,"CRNCY_ADJ_MKT_CAP", "EQY_FUND_CRNCY=USD")/1000</f>
        <v>36.13493389824</v>
      </c>
      <c r="J36" s="24">
        <f>IFERROR(_xll.BDP(AX36, "DV013")/100,0)</f>
        <v>0</v>
      </c>
      <c r="K36" s="25" cm="1">
        <f t="array" ref="K36">IF(OR(_xll.BDP($AX36,"RR900")= "#N/A N/A", _xll.BDP($AX36,"RR900")="#N/A FIELD NOT APPLICABLE"), " ", _xll.BDP($AX36,"RR900"))</f>
        <v>37.143894182461239</v>
      </c>
      <c r="L36" s="25" cm="1">
        <f t="array" ref="L36">IF(OR(_xll.BDP($AX36,"EE010")= "#N/A N/A", _xll.BDP($AX36,"EE010")="#N/A FIELD NOT APPLICABLE"), " ", _xll.BDP($AX36,"EE010"))</f>
        <v>11.652347652347652</v>
      </c>
      <c r="M36" s="25" cm="1">
        <f t="array" ref="M36">IF(OR(_xll.BDP($AX36,"RR903")= "#N/A N/A", _xll.BDP($AX36,"RR903")="#N/A FIELD NOT APPLICABLE"), " ", _xll.BDP($AX36,"RR903"))</f>
        <v>1.6992486213934621</v>
      </c>
      <c r="N36" s="25" cm="1">
        <f t="array" ref="N36">IF(OR(_xll.BDP($AX36,"RR957")= "#N/A N/A", _xll.BDP($AX36,"RR957")="#N/A FIELD NOT APPLICABLE"), " ", _xll.BDP($AX36,"RR957"))</f>
        <v>25.723613753203871</v>
      </c>
      <c r="O36" s="26">
        <v>2700</v>
      </c>
      <c r="P36" s="27">
        <v>74.721000000000004</v>
      </c>
      <c r="Q36" s="21" cm="1">
        <f t="array" ref="Q36">IF(OR(_xll.BDP($AX36,"PX_last")="#N/A N/A",_xll.BDP($AX36,"PX_Last")="#N/A FIELD NOT APPLICABLE")," ",IF(F36="GBP",(_xll.BDP($AX36,"PX_LAST")/100),(_xll.BDP($AX36,"PX_LAST"))))</f>
        <v>58.32</v>
      </c>
      <c r="R36" s="28">
        <f>IF(F36="USD",AA36,(((_xll.BDP(F36&amp;"USD CURNCY","PX_LAST")))*AA36))</f>
        <v>201746.7</v>
      </c>
      <c r="S36" s="28">
        <f>IF(F36="USD",AB36,(((_xll.BDP(F36&amp;"USD CURNCY","PX_LAST")))*AB36))</f>
        <v>157464</v>
      </c>
      <c r="T36" s="11">
        <f t="shared" si="0"/>
        <v>-44282.700000000012</v>
      </c>
      <c r="U36" s="12">
        <f t="shared" si="11"/>
        <v>-0.21949652708074041</v>
      </c>
      <c r="V36" s="12" cm="1">
        <f t="array" ref="V36">IFERROR(_xll.BDP($G36&amp;" Equity","CHG_PCT_1D")/100,"")</f>
        <v>3.9593729999999995E-3</v>
      </c>
      <c r="W36" s="12" cm="1">
        <f t="array" ref="W36">IFERROR(_xll.BDP($G36&amp;" Equity","CHG_PCT_5D")/100,"")</f>
        <v>0.1131895</v>
      </c>
      <c r="X36" s="12" t="e">
        <f t="shared" si="12"/>
        <v>#VALUE!</v>
      </c>
      <c r="Y36" s="23">
        <f t="shared" si="3"/>
        <v>0</v>
      </c>
      <c r="Z36" s="23">
        <f t="shared" si="4"/>
        <v>157464</v>
      </c>
      <c r="AA36" s="28">
        <f t="shared" si="5"/>
        <v>201746.7</v>
      </c>
      <c r="AB36" s="28">
        <f t="shared" si="6"/>
        <v>157464</v>
      </c>
      <c r="AC36" s="4" t="e" cm="1">
        <f t="array" ref="AC36">VLOOKUP(IF(NOT(_xll.BDP(AX36,$BW$6)="#N/A N/A"),(_xll.BDP(AX36,$BW$6)),"-"), '[1]Country Codes'!$A$2:$B$253,2,0)</f>
        <v>#N/A</v>
      </c>
      <c r="AD36" s="29" t="str" cm="1">
        <f t="array" ref="AD36">IF(OR(_xll.BDP($AX36,"EX028")= "#N/A N/A", _xll.BDP($AX36,"EX028")="#N/A FIELD NOT APPLICABLE"), " ", _xll.BDP($AX36,"EX028"))</f>
        <v>Equity</v>
      </c>
      <c r="AE36" s="30" t="str">
        <f t="shared" si="7"/>
        <v>Single Line Equity</v>
      </c>
      <c r="AF36" s="25" cm="1">
        <f t="array" ref="AF36">IF(OR(_xll.BDP($AX36,"RR908")= "#N/A N/A", _xll.BDP($AX36,"RR908")="#N/A FIELD NOT APPLICABLE"), " ", _xll.BDP($AX36,"RR908"))</f>
        <v>11.222097801713534</v>
      </c>
      <c r="AG36" s="25" cm="1">
        <f t="array" ref="AG36">IF(OR(_xll.BDP($AX36,"RR041")= "#N/A N/A", _xll.BDP($AX36,"RR041")="#N/A FIELD NOT APPLICABLE"), " ", _xll.BDP($AX36,"RR041"))</f>
        <v>17.53610860090226</v>
      </c>
      <c r="AH36" s="21">
        <f>_xll.BDP(AX36,"TOT_BUY_REC")</f>
        <v>40</v>
      </c>
      <c r="AI36" s="21">
        <f>_xll.BDP(AX36,"TOT_HOLD_REC")</f>
        <v>6</v>
      </c>
      <c r="AJ36" s="21">
        <f>_xll.BDP(AX36,"TOT_SELL_REC")</f>
        <v>3</v>
      </c>
      <c r="AK36" s="25" cm="1">
        <f t="array" ref="AK36">IF(OR(_xll.BDP($AX36,"EE201")= "#N/A N/A", _xll.BDP($AX36,"EE201")="#N/A FIELD NOT APPLICABLE"), " ", _xll.BDP($AX36,"EE201"))</f>
        <v>4.4897956848144531</v>
      </c>
      <c r="AL36" s="23">
        <f>_xll.BDP(AX36,"BEST_TARGET_PRICE")</f>
        <v>82.863639831542969</v>
      </c>
      <c r="AM36" s="31">
        <f t="shared" si="13"/>
        <v>0.42084430438173803</v>
      </c>
      <c r="AN36" s="31">
        <f>_xll.BDP(AX36,"PR061")/100</f>
        <v>5.4039370000000003E-2</v>
      </c>
      <c r="AO36" s="31">
        <f>_xll.BDP(AX36,"PR064")/100</f>
        <v>-0.35221589999999997</v>
      </c>
      <c r="AP36" s="31">
        <f>_xll.BDP(AX36,"CHG_PCT_6M")/100</f>
        <v>-0.20349630000000002</v>
      </c>
      <c r="AQ36" s="24">
        <f>_xll.BDP(AX36,"PR079")/100</f>
        <v>-0.31380160000000001</v>
      </c>
      <c r="AR36" s="32">
        <f>_xll.BDP(AX36,"hs001")</f>
        <v>99.26</v>
      </c>
      <c r="AS36" s="32">
        <f>_xll.BDP(AX36,"hs002")</f>
        <v>46.42</v>
      </c>
      <c r="AT36" s="21" t="str" cm="1">
        <f t="array" ref="AT36">IF(OR(_xll.BDP($AX36,"DX202")= "#N/A N/A", _xll.BDP($AX36,"DX202")="#N/A FIELD NOT APPLICABLE"), " ", _xll.BDP($AX36,"DX202"))</f>
        <v>Financials</v>
      </c>
      <c r="AU36" s="21" t="str" cm="1">
        <f t="array" ref="AU36">IF(OR(_xll.BDP($AX36,"DY997")= "#N/A N/A", _xll.BDP($AX36,"DY997")="#N/A FIELD NOT APPLICABLE"), " ", _xll.BDP($AX36,"DY997"))</f>
        <v>N</v>
      </c>
      <c r="AV36" s="21" t="str" cm="1">
        <f t="array" ref="AV36">IF(OR(_xll.BDP($AX36,"DY784")= "#N/A N/A", _xll.BDP($AX36,"DY784")="#N/A FIELD NOT APPLICABLE"), " ", _xll.BDP($AX36,"DY784"))</f>
        <v xml:space="preserve"> </v>
      </c>
      <c r="AW36" s="21" t="str">
        <f t="shared" si="9"/>
        <v>N</v>
      </c>
      <c r="AX36" s="21" t="str">
        <f t="shared" si="10"/>
        <v>XYZ US Equity</v>
      </c>
      <c r="BC36" s="14" t="str" cm="1">
        <f t="array" ref="BC36">_xll.BDP(AX36,"ID005")</f>
        <v>US8522341036</v>
      </c>
      <c r="BD36" s="16">
        <v>0.7</v>
      </c>
      <c r="BE36" s="17">
        <v>4</v>
      </c>
      <c r="BF36" s="18"/>
      <c r="BG36" s="19">
        <v>1</v>
      </c>
    </row>
    <row r="37" spans="1:59" s="3" customFormat="1" ht="14.45" hidden="1" customHeight="1" x14ac:dyDescent="0.25">
      <c r="A37" s="47" t="s">
        <v>125</v>
      </c>
      <c r="B37" s="47" t="s">
        <v>158</v>
      </c>
      <c r="C37" s="47" t="s">
        <v>263</v>
      </c>
      <c r="D37" s="47" t="s">
        <v>264</v>
      </c>
      <c r="E37" s="21" t="str">
        <f>_xll.BDP(AX37,"SECURITY NAME")</f>
        <v>Goldman Sachs Group Inc/The</v>
      </c>
      <c r="F37" s="21" t="str">
        <f>_xll.BDP(AX37,"CRNCY")</f>
        <v>USD</v>
      </c>
      <c r="G37" s="22" t="s">
        <v>329</v>
      </c>
      <c r="H37" s="21" t="str" cm="1">
        <f t="array" ref="H37">IF(OR(_xll.BDP($AX37,"DX202")= "#N/A N/A", _xll.BDP($AX37,"DX202")="#N/A FIELD NOT APPLICABLE"), " ", _xll.BDP($AX37,"DX202"))</f>
        <v>Financials</v>
      </c>
      <c r="I37" s="23">
        <f>_xll.BDP(AX37,"CRNCY_ADJ_MKT_CAP", "EQY_FUND_CRNCY=USD")/1000</f>
        <v>176.12783435919997</v>
      </c>
      <c r="J37" s="24">
        <f>IFERROR(_xll.BDP(AX37, "DV013")/100,0)</f>
        <v>2.194747238276392E-2</v>
      </c>
      <c r="K37" s="25" cm="1">
        <f t="array" ref="K37">IF(OR(_xll.BDP($AX37,"RR900")= "#N/A N/A", _xll.BDP($AX37,"RR900")="#N/A FIELD NOT APPLICABLE"), " ", _xll.BDP($AX37,"RR900"))</f>
        <v>12.588660009638769</v>
      </c>
      <c r="L37" s="25" cm="1">
        <f t="array" ref="L37">IF(OR(_xll.BDP($AX37,"EE010")= "#N/A N/A", _xll.BDP($AX37,"EE010")="#N/A FIELD NOT APPLICABLE"), " ", _xll.BDP($AX37,"EE010"))</f>
        <v>10.920574009673421</v>
      </c>
      <c r="M37" s="25" cm="1">
        <f t="array" ref="M37">IF(OR(_xll.BDP($AX37,"RR903")= "#N/A N/A", _xll.BDP($AX37,"RR903")="#N/A FIELD NOT APPLICABLE"), " ", _xll.BDP($AX37,"RR903"))</f>
        <v>1.5918072867575517</v>
      </c>
      <c r="N37" s="25" cm="1">
        <f t="array" ref="N37">IF(OR(_xll.BDP($AX37,"RR957")= "#N/A N/A", _xll.BDP($AX37,"RR957")="#N/A FIELD NOT APPLICABLE"), " ", _xll.BDP($AX37,"RR957"))</f>
        <v>5.654156052634308</v>
      </c>
      <c r="O37" s="26">
        <v>300</v>
      </c>
      <c r="P37" s="27">
        <v>589.68399999999997</v>
      </c>
      <c r="Q37" s="21" cm="1">
        <f t="array" ref="Q37">IF(OR(_xll.BDP($AX37,"PX_last")="#N/A N/A",_xll.BDP($AX37,"PX_Last")="#N/A FIELD NOT APPLICABLE")," ",IF(F37="GBP",(_xll.BDP($AX37,"PX_LAST")/100),(_xll.BDP($AX37,"PX_LAST"))))</f>
        <v>546.4</v>
      </c>
      <c r="R37" s="28">
        <f>IF(F37="USD",AA37,(((_xll.BDP(F37&amp;"USD CURNCY","PX_LAST")))*AA37))</f>
        <v>176905.19999999998</v>
      </c>
      <c r="S37" s="28">
        <f>IF(F37="USD",AB37,(((_xll.BDP(F37&amp;"USD CURNCY","PX_LAST")))*AB37))</f>
        <v>163920</v>
      </c>
      <c r="T37" s="11">
        <f t="shared" si="0"/>
        <v>-12985.199999999983</v>
      </c>
      <c r="U37" s="12">
        <f t="shared" si="11"/>
        <v>-7.3402025491619144E-2</v>
      </c>
      <c r="V37" s="12" cm="1">
        <f t="array" ref="V37">IFERROR(_xll.BDP($G37&amp;" Equity","CHG_PCT_1D")/100,"")</f>
        <v>2.8264139999999997E-3</v>
      </c>
      <c r="W37" s="12" cm="1">
        <f t="array" ref="W37">IFERROR(_xll.BDP($G37&amp;" Equity","CHG_PCT_5D")/100,"")</f>
        <v>8.9835650000000003E-2</v>
      </c>
      <c r="X37" s="12" t="e">
        <f t="shared" si="12"/>
        <v>#VALUE!</v>
      </c>
      <c r="Y37" s="23">
        <f t="shared" si="3"/>
        <v>3597.6296729826618</v>
      </c>
      <c r="Z37" s="23">
        <f t="shared" si="4"/>
        <v>163920</v>
      </c>
      <c r="AA37" s="28">
        <f t="shared" si="5"/>
        <v>176905.19999999998</v>
      </c>
      <c r="AB37" s="28">
        <f t="shared" si="6"/>
        <v>163920</v>
      </c>
      <c r="AC37" s="4" t="e" cm="1">
        <f t="array" ref="AC37">VLOOKUP(IF(NOT(_xll.BDP(AX37,$BW$6)="#N/A N/A"),(_xll.BDP(AX37,$BW$6)),"-"), '[1]Country Codes'!$A$2:$B$253,2,0)</f>
        <v>#N/A</v>
      </c>
      <c r="AD37" s="29" t="str" cm="1">
        <f t="array" ref="AD37">IF(OR(_xll.BDP($AX37,"EX028")= "#N/A N/A", _xll.BDP($AX37,"EX028")="#N/A FIELD NOT APPLICABLE"), " ", _xll.BDP($AX37,"EX028"))</f>
        <v>Equity</v>
      </c>
      <c r="AE37" s="30" t="str">
        <f t="shared" si="7"/>
        <v>Single Line Equity</v>
      </c>
      <c r="AF37" s="25" t="str" cm="1">
        <f t="array" ref="AF37">IF(OR(_xll.BDP($AX37,"RR908")= "#N/A N/A", _xll.BDP($AX37,"RR908")="#N/A FIELD NOT APPLICABLE"), " ", _xll.BDP($AX37,"RR908"))</f>
        <v xml:space="preserve"> </v>
      </c>
      <c r="AG37" s="25" cm="1">
        <f t="array" ref="AG37">IF(OR(_xll.BDP($AX37,"RR041")= "#N/A N/A", _xll.BDP($AX37,"RR041")="#N/A FIELD NOT APPLICABLE"), " ", _xll.BDP($AX37,"RR041"))</f>
        <v>47.767504469048411</v>
      </c>
      <c r="AH37" s="21">
        <f>_xll.BDP(AX37,"TOT_BUY_REC")</f>
        <v>12</v>
      </c>
      <c r="AI37" s="21">
        <f>_xll.BDP(AX37,"TOT_HOLD_REC")</f>
        <v>14</v>
      </c>
      <c r="AJ37" s="21">
        <f>_xll.BDP(AX37,"TOT_SELL_REC")</f>
        <v>0</v>
      </c>
      <c r="AK37" s="25" cm="1">
        <f t="array" ref="AK37">IF(OR(_xll.BDP($AX37,"EE201")= "#N/A N/A", _xll.BDP($AX37,"EE201")="#N/A FIELD NOT APPLICABLE"), " ", _xll.BDP($AX37,"EE201"))</f>
        <v>3.884615421295166</v>
      </c>
      <c r="AL37" s="23">
        <f>_xll.BDP(AX37,"BEST_TARGET_PRICE")</f>
        <v>586.23809814453125</v>
      </c>
      <c r="AM37" s="31">
        <f t="shared" si="13"/>
        <v>7.2910135696433453E-2</v>
      </c>
      <c r="AN37" s="31">
        <f>_xll.BDP(AX37,"PR061")/100</f>
        <v>6.0391899999999998E-3</v>
      </c>
      <c r="AO37" s="31">
        <f>_xll.BDP(AX37,"PR064")/100</f>
        <v>-0.1427406</v>
      </c>
      <c r="AP37" s="31">
        <f>_xll.BDP(AX37,"CHG_PCT_6M")/100</f>
        <v>4.2191140000000002E-2</v>
      </c>
      <c r="AQ37" s="24">
        <f>_xll.BDP(AX37,"PR079")/100</f>
        <v>-4.578952E-2</v>
      </c>
      <c r="AR37" s="32">
        <f>_xll.BDP(AX37,"hs001")</f>
        <v>672.19</v>
      </c>
      <c r="AS37" s="32">
        <f>_xll.BDP(AX37,"hs002")</f>
        <v>425.19</v>
      </c>
      <c r="AT37" s="21" t="str" cm="1">
        <f t="array" ref="AT37">IF(OR(_xll.BDP($AX37,"DX202")= "#N/A N/A", _xll.BDP($AX37,"DX202")="#N/A FIELD NOT APPLICABLE"), " ", _xll.BDP($AX37,"DX202"))</f>
        <v>Financials</v>
      </c>
      <c r="AU37" s="21" t="str" cm="1">
        <f t="array" ref="AU37">IF(OR(_xll.BDP($AX37,"DY997")= "#N/A N/A", _xll.BDP($AX37,"DY997")="#N/A FIELD NOT APPLICABLE"), " ", _xll.BDP($AX37,"DY997"))</f>
        <v>N</v>
      </c>
      <c r="AV37" s="21" t="str" cm="1">
        <f t="array" ref="AV37">IF(OR(_xll.BDP($AX37,"DY784")= "#N/A N/A", _xll.BDP($AX37,"DY784")="#N/A FIELD NOT APPLICABLE"), " ", _xll.BDP($AX37,"DY784"))</f>
        <v>N</v>
      </c>
      <c r="AW37" s="21" t="str">
        <f t="shared" si="9"/>
        <v>N</v>
      </c>
      <c r="AX37" s="21" t="str">
        <f t="shared" si="10"/>
        <v>GS US Equity</v>
      </c>
      <c r="BC37" s="14" t="str" cm="1">
        <f t="array" ref="BC37">_xll.BDP(AX37,"ID005")</f>
        <v>US38141G1040</v>
      </c>
      <c r="BD37" s="16">
        <v>0.75</v>
      </c>
      <c r="BE37" s="17">
        <v>4</v>
      </c>
      <c r="BF37" s="18">
        <v>45475</v>
      </c>
      <c r="BG37" s="19">
        <v>1</v>
      </c>
    </row>
    <row r="38" spans="1:59" s="3" customFormat="1" ht="14.45" hidden="1" customHeight="1" x14ac:dyDescent="0.25">
      <c r="A38" s="47" t="s">
        <v>125</v>
      </c>
      <c r="B38" s="47" t="s">
        <v>158</v>
      </c>
      <c r="C38" s="47" t="s">
        <v>263</v>
      </c>
      <c r="D38" s="47" t="s">
        <v>264</v>
      </c>
      <c r="E38" s="21" t="str">
        <f>_xll.BDP(AX38,"SECURITY NAME")</f>
        <v>Advanced Micro Devices Inc</v>
      </c>
      <c r="F38" s="21" t="str">
        <f>_xll.BDP(AX38,"CRNCY")</f>
        <v>USD</v>
      </c>
      <c r="G38" s="22" t="s">
        <v>282</v>
      </c>
      <c r="H38" s="21" t="str" cm="1">
        <f t="array" ref="H38">IF(OR(_xll.BDP($AX38,"DX202")= "#N/A N/A", _xll.BDP($AX38,"DX202")="#N/A FIELD NOT APPLICABLE"), " ", _xll.BDP($AX38,"DX202"))</f>
        <v>Information Technology</v>
      </c>
      <c r="I38" s="23">
        <f>_xll.BDP(AX38,"CRNCY_ADJ_MKT_CAP", "EQY_FUND_CRNCY=USD")/1000</f>
        <v>156.59841063068998</v>
      </c>
      <c r="J38" s="24">
        <f>IFERROR(_xll.BDP(AX38, "DV013")/100,0)</f>
        <v>0</v>
      </c>
      <c r="K38" s="25" cm="1">
        <f t="array" ref="K38">IF(OR(_xll.BDP($AX38,"RR900")= "#N/A N/A", _xll.BDP($AX38,"RR900")="#N/A FIELD NOT APPLICABLE"), " ", _xll.BDP($AX38,"RR900"))</f>
        <v>83.116322660729878</v>
      </c>
      <c r="L38" s="25" cm="1">
        <f t="array" ref="L38">IF(OR(_xll.BDP($AX38,"EE010")= "#N/A N/A", _xll.BDP($AX38,"EE010")="#N/A FIELD NOT APPLICABLE"), " ", _xll.BDP($AX38,"EE010"))</f>
        <v>16.140321500334895</v>
      </c>
      <c r="M38" s="25" cm="1">
        <f t="array" ref="M38">IF(OR(_xll.BDP($AX38,"RR903")= "#N/A N/A", _xll.BDP($AX38,"RR903")="#N/A FIELD NOT APPLICABLE"), " ", _xll.BDP($AX38,"RR903"))</f>
        <v>2.7158243991455282</v>
      </c>
      <c r="N38" s="25" cm="1">
        <f t="array" ref="N38">IF(OR(_xll.BDP($AX38,"RR957")= "#N/A N/A", _xll.BDP($AX38,"RR957")="#N/A FIELD NOT APPLICABLE"), " ", _xll.BDP($AX38,"RR957"))</f>
        <v>30.067190497102327</v>
      </c>
      <c r="O38" s="26">
        <v>1000</v>
      </c>
      <c r="P38" s="27">
        <v>156.136</v>
      </c>
      <c r="Q38" s="21" cm="1">
        <f t="array" ref="Q38">IF(OR(_xll.BDP($AX38,"PX_last")="#N/A N/A",_xll.BDP($AX38,"PX_Last")="#N/A FIELD NOT APPLICABLE")," ",IF(F38="GBP",(_xll.BDP($AX38,"PX_LAST")/100),(_xll.BDP($AX38,"PX_LAST"))))</f>
        <v>96.39</v>
      </c>
      <c r="R38" s="28">
        <f>IF(F38="USD",AA38,(((_xll.BDP(F38&amp;"USD CURNCY","PX_LAST")))*AA38))</f>
        <v>156136</v>
      </c>
      <c r="S38" s="28">
        <f>IF(F38="USD",AB38,(((_xll.BDP(F38&amp;"USD CURNCY","PX_LAST")))*AB38))</f>
        <v>96390</v>
      </c>
      <c r="T38" s="11">
        <f t="shared" si="0"/>
        <v>-59746</v>
      </c>
      <c r="U38" s="12">
        <f t="shared" si="11"/>
        <v>-0.3826535840549265</v>
      </c>
      <c r="V38" s="12" cm="1">
        <f t="array" ref="V38">IFERROR(_xll.BDP($G38&amp;" Equity","CHG_PCT_1D")/100,"")</f>
        <v>-2.6385219999999999E-3</v>
      </c>
      <c r="W38" s="12" cm="1">
        <f t="array" ref="W38">IFERROR(_xll.BDP($G38&amp;" Equity","CHG_PCT_5D")/100,"")</f>
        <v>0.12657780000000002</v>
      </c>
      <c r="X38" s="12" t="e">
        <f t="shared" si="12"/>
        <v>#VALUE!</v>
      </c>
      <c r="Y38" s="23">
        <f t="shared" si="3"/>
        <v>0</v>
      </c>
      <c r="Z38" s="23">
        <f t="shared" si="4"/>
        <v>96390</v>
      </c>
      <c r="AA38" s="28">
        <f t="shared" si="5"/>
        <v>156136</v>
      </c>
      <c r="AB38" s="28">
        <f t="shared" si="6"/>
        <v>96390</v>
      </c>
      <c r="AC38" s="4" t="e" cm="1">
        <f t="array" ref="AC38">VLOOKUP(IF(NOT(_xll.BDP(AX38,$BW$6)="#N/A N/A"),(_xll.BDP(AX38,$BW$6)),"-"), '[1]Country Codes'!$A$2:$B$253,2,0)</f>
        <v>#N/A</v>
      </c>
      <c r="AD38" s="29" t="str" cm="1">
        <f t="array" ref="AD38">IF(OR(_xll.BDP($AX38,"EX028")= "#N/A N/A", _xll.BDP($AX38,"EX028")="#N/A FIELD NOT APPLICABLE"), " ", _xll.BDP($AX38,"EX028"))</f>
        <v>Equity</v>
      </c>
      <c r="AE38" s="30" t="str">
        <f t="shared" si="7"/>
        <v>Single Line Equity</v>
      </c>
      <c r="AF38" s="25" cm="1">
        <f t="array" ref="AF38">IF(OR(_xll.BDP($AX38,"RR908")= "#N/A N/A", _xll.BDP($AX38,"RR908")="#N/A FIELD NOT APPLICABLE"), " ", _xll.BDP($AX38,"RR908"))</f>
        <v>51.360680222092931</v>
      </c>
      <c r="AG38" s="25" cm="1">
        <f t="array" ref="AG38">IF(OR(_xll.BDP($AX38,"RR041")= "#N/A N/A", _xll.BDP($AX38,"RR041")="#N/A FIELD NOT APPLICABLE"), " ", _xll.BDP($AX38,"RR041"))</f>
        <v>3.4033455638055066</v>
      </c>
      <c r="AH38" s="21">
        <f>_xll.BDP(AX38,"TOT_BUY_REC")</f>
        <v>47</v>
      </c>
      <c r="AI38" s="21">
        <f>_xll.BDP(AX38,"TOT_HOLD_REC")</f>
        <v>18</v>
      </c>
      <c r="AJ38" s="21">
        <f>_xll.BDP(AX38,"TOT_SELL_REC")</f>
        <v>1</v>
      </c>
      <c r="AK38" s="25" cm="1">
        <f t="array" ref="AK38">IF(OR(_xll.BDP($AX38,"EE201")= "#N/A N/A", _xll.BDP($AX38,"EE201")="#N/A FIELD NOT APPLICABLE"), " ", _xll.BDP($AX38,"EE201"))</f>
        <v>4.3333334922790527</v>
      </c>
      <c r="AL38" s="23">
        <f>_xll.BDP(AX38,"BEST_TARGET_PRICE")</f>
        <v>134.98020935058594</v>
      </c>
      <c r="AM38" s="31">
        <f t="shared" si="13"/>
        <v>0.40035490559794518</v>
      </c>
      <c r="AN38" s="31">
        <f>_xll.BDP(AX38,"PR061")/100</f>
        <v>-6.6169359999999997E-2</v>
      </c>
      <c r="AO38" s="31">
        <f>_xll.BDP(AX38,"PR064")/100</f>
        <v>-0.17861099999999999</v>
      </c>
      <c r="AP38" s="31">
        <f>_xll.BDP(AX38,"CHG_PCT_6M")/100</f>
        <v>-0.42021050000000004</v>
      </c>
      <c r="AQ38" s="24">
        <f>_xll.BDP(AX38,"PR079")/100</f>
        <v>-0.2020035</v>
      </c>
      <c r="AR38" s="32">
        <f>_xll.BDP(AX38,"hs001")</f>
        <v>187.28</v>
      </c>
      <c r="AS38" s="32">
        <f>_xll.BDP(AX38,"hs002")</f>
        <v>76.48</v>
      </c>
      <c r="AT38" s="21" t="str" cm="1">
        <f t="array" ref="AT38">IF(OR(_xll.BDP($AX38,"DX202")= "#N/A N/A", _xll.BDP($AX38,"DX202")="#N/A FIELD NOT APPLICABLE"), " ", _xll.BDP($AX38,"DX202"))</f>
        <v>Information Technology</v>
      </c>
      <c r="AU38" s="21" t="str" cm="1">
        <f t="array" ref="AU38">IF(OR(_xll.BDP($AX38,"DY997")= "#N/A N/A", _xll.BDP($AX38,"DY997")="#N/A FIELD NOT APPLICABLE"), " ", _xll.BDP($AX38,"DY997"))</f>
        <v>Y</v>
      </c>
      <c r="AV38" s="21" t="str" cm="1">
        <f t="array" ref="AV38">IF(OR(_xll.BDP($AX38,"DY784")= "#N/A N/A", _xll.BDP($AX38,"DY784")="#N/A FIELD NOT APPLICABLE"), " ", _xll.BDP($AX38,"DY784"))</f>
        <v>N</v>
      </c>
      <c r="AW38" s="21" t="str">
        <f t="shared" si="9"/>
        <v>Y</v>
      </c>
      <c r="AX38" s="21" t="str">
        <f t="shared" si="10"/>
        <v>AMD US Equity</v>
      </c>
      <c r="BC38" s="14" t="str" cm="1">
        <f t="array" ref="BC38">_xll.BDP(AX38,"ID005")</f>
        <v>US0079031078</v>
      </c>
      <c r="BD38" s="16">
        <v>0.75</v>
      </c>
      <c r="BE38" s="17">
        <v>4</v>
      </c>
      <c r="BF38" s="18">
        <v>45477</v>
      </c>
      <c r="BG38" s="19">
        <v>1</v>
      </c>
    </row>
    <row r="39" spans="1:59" s="3" customFormat="1" ht="14.45" hidden="1" customHeight="1" x14ac:dyDescent="0.25">
      <c r="A39" s="47" t="s">
        <v>125</v>
      </c>
      <c r="B39" s="47" t="s">
        <v>158</v>
      </c>
      <c r="C39" s="47" t="s">
        <v>263</v>
      </c>
      <c r="D39" s="47" t="s">
        <v>264</v>
      </c>
      <c r="E39" s="21" t="str">
        <f>_xll.BDP(AX39,"SECURITY NAME")</f>
        <v>Apple Inc</v>
      </c>
      <c r="F39" s="21" t="str">
        <f>_xll.BDP(AX39,"CRNCY")</f>
        <v>USD</v>
      </c>
      <c r="G39" s="22" t="s">
        <v>330</v>
      </c>
      <c r="H39" s="21" t="str" cm="1">
        <f t="array" ref="H39">IF(OR(_xll.BDP($AX39,"DX202")= "#N/A N/A", _xll.BDP($AX39,"DX202")="#N/A FIELD NOT APPLICABLE"), " ", _xll.BDP($AX39,"DX202"))</f>
        <v>Information Technology</v>
      </c>
      <c r="I39" s="23">
        <f>_xll.BDP(AX39,"CRNCY_ADJ_MKT_CAP", "EQY_FUND_CRNCY=USD")/1000</f>
        <v>3172.8120383300002</v>
      </c>
      <c r="J39" s="24">
        <f>IFERROR(_xll.BDP(AX39, "DV013")/100,0)</f>
        <v>4.734624307561195E-3</v>
      </c>
      <c r="K39" s="25" cm="1">
        <f t="array" ref="K39">IF(OR(_xll.BDP($AX39,"RR900")= "#N/A N/A", _xll.BDP($AX39,"RR900")="#N/A FIELD NOT APPLICABLE"), " ", _xll.BDP($AX39,"RR900"))</f>
        <v>30.29323476171415</v>
      </c>
      <c r="L39" s="25" cm="1">
        <f t="array" ref="L39">IF(OR(_xll.BDP($AX39,"EE010")= "#N/A N/A", _xll.BDP($AX39,"EE010")="#N/A FIELD NOT APPLICABLE"), " ", _xll.BDP($AX39,"EE010"))</f>
        <v>26.487333834963632</v>
      </c>
      <c r="M39" s="25" cm="1">
        <f t="array" ref="M39">IF(OR(_xll.BDP($AX39,"RR903")= "#N/A N/A", _xll.BDP($AX39,"RR903")="#N/A FIELD NOT APPLICABLE"), " ", _xll.BDP($AX39,"RR903"))</f>
        <v>47.58610047472169</v>
      </c>
      <c r="N39" s="25" cm="1">
        <f t="array" ref="N39">IF(OR(_xll.BDP($AX39,"RR957")= "#N/A N/A", _xll.BDP($AX39,"RR957")="#N/A FIELD NOT APPLICABLE"), " ", _xll.BDP($AX39,"RR957"))</f>
        <v>22.775373043930923</v>
      </c>
      <c r="O39" s="26">
        <v>600</v>
      </c>
      <c r="P39" s="27">
        <v>224.03100000000001</v>
      </c>
      <c r="Q39" s="21" cm="1">
        <f t="array" ref="Q39">IF(OR(_xll.BDP($AX39,"PX_last")="#N/A N/A",_xll.BDP($AX39,"PX_Last")="#N/A FIELD NOT APPLICABLE")," ",IF(F39="GBP",(_xll.BDP($AX39,"PX_LAST")/100),(_xll.BDP($AX39,"PX_LAST"))))</f>
        <v>211.21</v>
      </c>
      <c r="R39" s="28">
        <f>IF(F39="USD",AA39,(((_xll.BDP(F39&amp;"USD CURNCY","PX_LAST")))*AA39))</f>
        <v>134418.6</v>
      </c>
      <c r="S39" s="28">
        <f>IF(F39="USD",AB39,(((_xll.BDP(F39&amp;"USD CURNCY","PX_LAST")))*AB39))</f>
        <v>126726</v>
      </c>
      <c r="T39" s="11">
        <f t="shared" si="0"/>
        <v>-7692.6000000000058</v>
      </c>
      <c r="U39" s="12">
        <f t="shared" si="11"/>
        <v>-5.7228687101338695E-2</v>
      </c>
      <c r="V39" s="12" cm="1">
        <f t="array" ref="V39">IFERROR(_xll.BDP($G39&amp;" Equity","CHG_PCT_1D")/100,"")</f>
        <v>4.1093269999999994E-3</v>
      </c>
      <c r="W39" s="12" cm="1">
        <f t="array" ref="W39">IFERROR(_xll.BDP($G39&amp;" Equity","CHG_PCT_5D")/100,"")</f>
        <v>8.7906399999999996E-2</v>
      </c>
      <c r="X39" s="12" t="e">
        <f t="shared" si="12"/>
        <v>#VALUE!</v>
      </c>
      <c r="Y39" s="23">
        <f t="shared" si="3"/>
        <v>600</v>
      </c>
      <c r="Z39" s="23">
        <f t="shared" si="4"/>
        <v>126726</v>
      </c>
      <c r="AA39" s="28">
        <f t="shared" si="5"/>
        <v>134418.6</v>
      </c>
      <c r="AB39" s="28">
        <f t="shared" si="6"/>
        <v>126726</v>
      </c>
      <c r="AC39" s="4" t="e" cm="1">
        <f t="array" ref="AC39">VLOOKUP(IF(NOT(_xll.BDP(AX39,$BW$6)="#N/A N/A"),(_xll.BDP(AX39,$BW$6)),"-"), '[1]Country Codes'!$A$2:$B$253,2,0)</f>
        <v>#N/A</v>
      </c>
      <c r="AD39" s="29" t="str" cm="1">
        <f t="array" ref="AD39">IF(OR(_xll.BDP($AX39,"EX028")= "#N/A N/A", _xll.BDP($AX39,"EX028")="#N/A FIELD NOT APPLICABLE"), " ", _xll.BDP($AX39,"EX028"))</f>
        <v>Equity</v>
      </c>
      <c r="AE39" s="30" t="str">
        <f t="shared" si="7"/>
        <v>Single Line Equity</v>
      </c>
      <c r="AF39" s="25" cm="1">
        <f t="array" ref="AF39">IF(OR(_xll.BDP($AX39,"RR908")= "#N/A N/A", _xll.BDP($AX39,"RR908")="#N/A FIELD NOT APPLICABLE"), " ", _xll.BDP($AX39,"RR908"))</f>
        <v>29.695646302994497</v>
      </c>
      <c r="AG39" s="25" cm="1">
        <f t="array" ref="AG39">IF(OR(_xll.BDP($AX39,"RR041")= "#N/A N/A", _xll.BDP($AX39,"RR041")="#N/A FIELD NOT APPLICABLE"), " ", _xll.BDP($AX39,"RR041"))</f>
        <v>32.620691544742172</v>
      </c>
      <c r="AH39" s="21">
        <f>_xll.BDP(AX39,"TOT_BUY_REC")</f>
        <v>36</v>
      </c>
      <c r="AI39" s="21">
        <f>_xll.BDP(AX39,"TOT_HOLD_REC")</f>
        <v>21</v>
      </c>
      <c r="AJ39" s="21">
        <f>_xll.BDP(AX39,"TOT_SELL_REC")</f>
        <v>3</v>
      </c>
      <c r="AK39" s="25" cm="1">
        <f t="array" ref="AK39">IF(OR(_xll.BDP($AX39,"EE201")= "#N/A N/A", _xll.BDP($AX39,"EE201")="#N/A FIELD NOT APPLICABLE"), " ", _xll.BDP($AX39,"EE201"))</f>
        <v>4.0500001907348633</v>
      </c>
      <c r="AL39" s="23">
        <f>_xll.BDP(AX39,"BEST_TARGET_PRICE")</f>
        <v>232.6357421875</v>
      </c>
      <c r="AM39" s="31">
        <f t="shared" si="13"/>
        <v>0.10144283976847679</v>
      </c>
      <c r="AN39" s="31">
        <f>_xll.BDP(AX39,"PR061")/100</f>
        <v>-4.9160420000000003E-2</v>
      </c>
      <c r="AO39" s="31">
        <f>_xll.BDP(AX39,"PR064")/100</f>
        <v>-0.10504239999999999</v>
      </c>
      <c r="AP39" s="31">
        <f>_xll.BDP(AX39,"CHG_PCT_6M")/100</f>
        <v>-6.5070180000000005E-2</v>
      </c>
      <c r="AQ39" s="24">
        <f>_xll.BDP(AX39,"PR079")/100</f>
        <v>-0.15657690000000002</v>
      </c>
      <c r="AR39" s="32">
        <f>_xll.BDP(AX39,"hs001")</f>
        <v>260.10000000000002</v>
      </c>
      <c r="AS39" s="32">
        <f>_xll.BDP(AX39,"hs002")</f>
        <v>169.11</v>
      </c>
      <c r="AT39" s="21" t="str" cm="1">
        <f t="array" ref="AT39">IF(OR(_xll.BDP($AX39,"DX202")= "#N/A N/A", _xll.BDP($AX39,"DX202")="#N/A FIELD NOT APPLICABLE"), " ", _xll.BDP($AX39,"DX202"))</f>
        <v>Information Technology</v>
      </c>
      <c r="AU39" s="21" t="str" cm="1">
        <f t="array" ref="AU39">IF(OR(_xll.BDP($AX39,"DY997")= "#N/A N/A", _xll.BDP($AX39,"DY997")="#N/A FIELD NOT APPLICABLE"), " ", _xll.BDP($AX39,"DY997"))</f>
        <v>Y</v>
      </c>
      <c r="AV39" s="21" t="str" cm="1">
        <f t="array" ref="AV39">IF(OR(_xll.BDP($AX39,"DY784")= "#N/A N/A", _xll.BDP($AX39,"DY784")="#N/A FIELD NOT APPLICABLE"), " ", _xll.BDP($AX39,"DY784"))</f>
        <v>N</v>
      </c>
      <c r="AW39" s="21" t="str">
        <f t="shared" si="9"/>
        <v>Y</v>
      </c>
      <c r="AX39" s="21" t="str">
        <f t="shared" si="10"/>
        <v>AAPL US Equity</v>
      </c>
      <c r="BC39" s="14" t="str" cm="1">
        <f t="array" ref="BC39">_xll.BDP(AX39,"ID005")</f>
        <v>US0378331005</v>
      </c>
      <c r="BD39" s="16">
        <v>0.75</v>
      </c>
      <c r="BE39" s="17">
        <v>4</v>
      </c>
      <c r="BF39" s="18"/>
      <c r="BG39" s="19">
        <v>1</v>
      </c>
    </row>
    <row r="40" spans="1:59" s="3" customFormat="1" ht="14.45" hidden="1" customHeight="1" x14ac:dyDescent="0.25">
      <c r="A40" s="47" t="s">
        <v>125</v>
      </c>
      <c r="B40" s="47" t="s">
        <v>158</v>
      </c>
      <c r="C40" s="47" t="s">
        <v>263</v>
      </c>
      <c r="D40" s="47" t="s">
        <v>264</v>
      </c>
      <c r="E40" s="21" t="str">
        <f>_xll.BDP(AX40,"SECURITY NAME")</f>
        <v>Intel Corp</v>
      </c>
      <c r="F40" s="21" t="str">
        <f>_xll.BDP(AX40,"CRNCY")</f>
        <v>USD</v>
      </c>
      <c r="G40" s="22" t="s">
        <v>211</v>
      </c>
      <c r="H40" s="21" t="str" cm="1">
        <f t="array" ref="H40">IF(OR(_xll.BDP($AX40,"DX202")= "#N/A N/A", _xll.BDP($AX40,"DX202")="#N/A FIELD NOT APPLICABLE"), " ", _xll.BDP($AX40,"DX202"))</f>
        <v>Information Technology</v>
      </c>
      <c r="I40" s="23">
        <f>_xll.BDP(AX40,"CRNCY_ADJ_MKT_CAP", "EQY_FUND_CRNCY=USD")/1000</f>
        <v>88.723079999999996</v>
      </c>
      <c r="J40" s="24">
        <f>IFERROR(_xll.BDP(AX40, "DV013")/100,0)</f>
        <v>0</v>
      </c>
      <c r="K40" s="25" t="str" cm="1">
        <f t="array" ref="K40">IF(OR(_xll.BDP($AX40,"RR900")= "#N/A N/A", _xll.BDP($AX40,"RR900")="#N/A FIELD NOT APPLICABLE"), " ", _xll.BDP($AX40,"RR900"))</f>
        <v xml:space="preserve"> </v>
      </c>
      <c r="L40" s="25" cm="1">
        <f t="array" ref="L40">IF(OR(_xll.BDP($AX40,"EE010")= "#N/A N/A", _xll.BDP($AX40,"EE010")="#N/A FIELD NOT APPLICABLE"), " ", _xll.BDP($AX40,"EE010"))</f>
        <v>24.624697336561741</v>
      </c>
      <c r="M40" s="25" cm="1">
        <f t="array" ref="M40">IF(OR(_xll.BDP($AX40,"RR903")= "#N/A N/A", _xll.BDP($AX40,"RR903")="#N/A FIELD NOT APPLICABLE"), " ", _xll.BDP($AX40,"RR903"))</f>
        <v>0.88940094496159006</v>
      </c>
      <c r="N40" s="25" cm="1">
        <f t="array" ref="N40">IF(OR(_xll.BDP($AX40,"RR957")= "#N/A N/A", _xll.BDP($AX40,"RR957")="#N/A FIELD NOT APPLICABLE"), " ", _xll.BDP($AX40,"RR957"))</f>
        <v>201.78391891891891</v>
      </c>
      <c r="O40" s="26">
        <v>7000</v>
      </c>
      <c r="P40" s="27">
        <v>27.376000000000001</v>
      </c>
      <c r="Q40" s="21" cm="1">
        <f t="array" ref="Q40">IF(OR(_xll.BDP($AX40,"PX_last")="#N/A N/A",_xll.BDP($AX40,"PX_Last")="#N/A FIELD NOT APPLICABLE")," ",IF(F40="GBP",(_xll.BDP($AX40,"PX_LAST")/100),(_xll.BDP($AX40,"PX_LAST"))))</f>
        <v>20.34</v>
      </c>
      <c r="R40" s="28">
        <f>IF(F40="USD",AA40,(((_xll.BDP(F40&amp;"USD CURNCY","PX_LAST")))*AA40))</f>
        <v>191632</v>
      </c>
      <c r="S40" s="28">
        <f>IF(F40="USD",AB40,(((_xll.BDP(F40&amp;"USD CURNCY","PX_LAST")))*AB40))</f>
        <v>142380</v>
      </c>
      <c r="T40" s="11">
        <f t="shared" si="0"/>
        <v>-49252</v>
      </c>
      <c r="U40" s="12">
        <f t="shared" si="11"/>
        <v>-0.25701344243132673</v>
      </c>
      <c r="V40" s="12" cm="1">
        <f t="array" ref="V40">IFERROR(_xll.BDP($G40&amp;" Equity","CHG_PCT_1D")/100,"")</f>
        <v>2.294264E-2</v>
      </c>
      <c r="W40" s="12" cm="1">
        <f t="array" ref="W40">IFERROR(_xll.BDP($G40&amp;" Equity","CHG_PCT_5D")/100,"")</f>
        <v>8.8641190000000009E-2</v>
      </c>
      <c r="X40" s="12" t="e">
        <f t="shared" si="12"/>
        <v>#VALUE!</v>
      </c>
      <c r="Y40" s="23">
        <f t="shared" si="3"/>
        <v>0</v>
      </c>
      <c r="Z40" s="23">
        <f t="shared" si="4"/>
        <v>142380</v>
      </c>
      <c r="AA40" s="28">
        <f t="shared" si="5"/>
        <v>191632</v>
      </c>
      <c r="AB40" s="28">
        <f t="shared" si="6"/>
        <v>142380</v>
      </c>
      <c r="AC40" s="4" t="e" cm="1">
        <f t="array" ref="AC40">VLOOKUP(IF(NOT(_xll.BDP(AX40,$BW$6)="#N/A N/A"),(_xll.BDP(AX40,$BW$6)),"-"), '[1]Country Codes'!$A$2:$B$253,2,0)</f>
        <v>#N/A</v>
      </c>
      <c r="AD40" s="29" t="str" cm="1">
        <f t="array" ref="AD40">IF(OR(_xll.BDP($AX40,"EX028")= "#N/A N/A", _xll.BDP($AX40,"EX028")="#N/A FIELD NOT APPLICABLE"), " ", _xll.BDP($AX40,"EX028"))</f>
        <v>Equity</v>
      </c>
      <c r="AE40" s="30" t="str">
        <f t="shared" si="7"/>
        <v>Single Line Equity</v>
      </c>
      <c r="AF40" s="25" cm="1">
        <f t="array" ref="AF40">IF(OR(_xll.BDP($AX40,"RR908")= "#N/A N/A", _xll.BDP($AX40,"RR908")="#N/A FIELD NOT APPLICABLE"), " ", _xll.BDP($AX40,"RR908"))</f>
        <v>8.469001745539332</v>
      </c>
      <c r="AG40" s="25" cm="1">
        <f t="array" ref="AG40">IF(OR(_xll.BDP($AX40,"RR041")= "#N/A N/A", _xll.BDP($AX40,"RR041")="#N/A FIELD NOT APPLICABLE"), " ", _xll.BDP($AX40,"RR041"))</f>
        <v>25.686948113087517</v>
      </c>
      <c r="AH40" s="21">
        <f>_xll.BDP(AX40,"TOT_BUY_REC")</f>
        <v>3</v>
      </c>
      <c r="AI40" s="21">
        <f>_xll.BDP(AX40,"TOT_HOLD_REC")</f>
        <v>40</v>
      </c>
      <c r="AJ40" s="21">
        <f>_xll.BDP(AX40,"TOT_SELL_REC")</f>
        <v>5</v>
      </c>
      <c r="AK40" s="25" cm="1">
        <f t="array" ref="AK40">IF(OR(_xll.BDP($AX40,"EE201")= "#N/A N/A", _xll.BDP($AX40,"EE201")="#N/A FIELD NOT APPLICABLE"), " ", _xll.BDP($AX40,"EE201"))</f>
        <v>2.8958332538604736</v>
      </c>
      <c r="AL40" s="23">
        <f>_xll.BDP(AX40,"BEST_TARGET_PRICE")</f>
        <v>21.191429138183594</v>
      </c>
      <c r="AM40" s="31">
        <f t="shared" si="13"/>
        <v>4.1859839635378204E-2</v>
      </c>
      <c r="AN40" s="31">
        <f>_xll.BDP(AX40,"PR061")/100</f>
        <v>-0.1043593</v>
      </c>
      <c r="AO40" s="31">
        <f>_xll.BDP(AX40,"PR064")/100</f>
        <v>4.6834779999999999E-2</v>
      </c>
      <c r="AP40" s="31">
        <f>_xll.BDP(AX40,"CHG_PCT_6M")/100</f>
        <v>-5.4832729999999996E-2</v>
      </c>
      <c r="AQ40" s="24">
        <f>_xll.BDP(AX40,"PR079")/100</f>
        <v>1.446388E-2</v>
      </c>
      <c r="AR40" s="32">
        <f>_xll.BDP(AX40,"hs001")</f>
        <v>37.159999999999997</v>
      </c>
      <c r="AS40" s="32">
        <f>_xll.BDP(AX40,"hs002")</f>
        <v>17.664999999999999</v>
      </c>
      <c r="AT40" s="21" t="str" cm="1">
        <f t="array" ref="AT40">IF(OR(_xll.BDP($AX40,"DX202")= "#N/A N/A", _xll.BDP($AX40,"DX202")="#N/A FIELD NOT APPLICABLE"), " ", _xll.BDP($AX40,"DX202"))</f>
        <v>Information Technology</v>
      </c>
      <c r="AU40" s="21" t="str" cm="1">
        <f t="array" ref="AU40">IF(OR(_xll.BDP($AX40,"DY997")= "#N/A N/A", _xll.BDP($AX40,"DY997")="#N/A FIELD NOT APPLICABLE"), " ", _xll.BDP($AX40,"DY997"))</f>
        <v>Y</v>
      </c>
      <c r="AV40" s="21" t="str" cm="1">
        <f t="array" ref="AV40">IF(OR(_xll.BDP($AX40,"DY784")= "#N/A N/A", _xll.BDP($AX40,"DY784")="#N/A FIELD NOT APPLICABLE"), " ", _xll.BDP($AX40,"DY784"))</f>
        <v>Y</v>
      </c>
      <c r="AW40" s="21" t="str">
        <f t="shared" si="9"/>
        <v>Y</v>
      </c>
      <c r="AX40" s="21" t="str">
        <f t="shared" si="10"/>
        <v>INTC US Equity</v>
      </c>
      <c r="BC40" s="14" t="str" cm="1">
        <f t="array" ref="BC40">_xll.BDP(AX40,"ID005")</f>
        <v>US4581401001</v>
      </c>
      <c r="BD40" s="16">
        <v>0.75</v>
      </c>
      <c r="BE40" s="17">
        <v>4</v>
      </c>
      <c r="BF40" s="18"/>
      <c r="BG40" s="19">
        <v>1</v>
      </c>
    </row>
    <row r="41" spans="1:59" s="3" customFormat="1" ht="14.45" hidden="1" customHeight="1" x14ac:dyDescent="0.25">
      <c r="A41" s="47" t="s">
        <v>125</v>
      </c>
      <c r="B41" s="47" t="s">
        <v>158</v>
      </c>
      <c r="C41" s="47" t="s">
        <v>263</v>
      </c>
      <c r="D41" s="47" t="s">
        <v>264</v>
      </c>
      <c r="E41" s="21" t="str">
        <f>_xll.BDP(AX41,"SECURITY NAME")</f>
        <v>PepsiCo Inc</v>
      </c>
      <c r="F41" s="21" t="str">
        <f>_xll.BDP(AX41,"CRNCY")</f>
        <v>USD</v>
      </c>
      <c r="G41" s="22" t="s">
        <v>283</v>
      </c>
      <c r="H41" s="21" t="str" cm="1">
        <f t="array" ref="H41">IF(OR(_xll.BDP($AX41,"DX202")= "#N/A N/A", _xll.BDP($AX41,"DX202")="#N/A FIELD NOT APPLICABLE"), " ", _xll.BDP($AX41,"DX202"))</f>
        <v>Consumer Staples</v>
      </c>
      <c r="I41" s="23">
        <f>_xll.BDP(AX41,"CRNCY_ADJ_MKT_CAP", "EQY_FUND_CRNCY=USD")/1000</f>
        <v>184.14969301740001</v>
      </c>
      <c r="J41" s="24">
        <f>IFERROR(_xll.BDP(AX41, "DV013")/100,0)</f>
        <v>4.036041459746776E-2</v>
      </c>
      <c r="K41" s="25" cm="1">
        <f t="array" ref="K41">IF(OR(_xll.BDP($AX41,"RR900")= "#N/A N/A", _xll.BDP($AX41,"RR900")="#N/A FIELD NOT APPLICABLE"), " ", _xll.BDP($AX41,"RR900"))</f>
        <v>16.758044767299332</v>
      </c>
      <c r="L41" s="25" cm="1">
        <f t="array" ref="L41">IF(OR(_xll.BDP($AX41,"EE010")= "#N/A N/A", _xll.BDP($AX41,"EE010")="#N/A FIELD NOT APPLICABLE"), " ", _xll.BDP($AX41,"EE010"))</f>
        <v>15.974072312083731</v>
      </c>
      <c r="M41" s="25" cm="1">
        <f t="array" ref="M41">IF(OR(_xll.BDP($AX41,"RR903")= "#N/A N/A", _xll.BDP($AX41,"RR903")="#N/A FIELD NOT APPLICABLE"), " ", _xll.BDP($AX41,"RR903"))</f>
        <v>10.028148711074513</v>
      </c>
      <c r="N41" s="25" cm="1">
        <f t="array" ref="N41">IF(OR(_xll.BDP($AX41,"RR957")= "#N/A N/A", _xll.BDP($AX41,"RR957")="#N/A FIELD NOT APPLICABLE"), " ", _xll.BDP($AX41,"RR957"))</f>
        <v>14.052750878503385</v>
      </c>
      <c r="O41" s="26">
        <v>600</v>
      </c>
      <c r="P41" s="27">
        <v>174.374</v>
      </c>
      <c r="Q41" s="21" cm="1">
        <f t="array" ref="Q41">IF(OR(_xll.BDP($AX41,"PX_last")="#N/A N/A",_xll.BDP($AX41,"PX_Last")="#N/A FIELD NOT APPLICABLE")," ",IF(F41="GBP",(_xll.BDP($AX41,"PX_LAST")/100),(_xll.BDP($AX41,"PX_LAST"))))</f>
        <v>134.31</v>
      </c>
      <c r="R41" s="28">
        <f>IF(F41="USD",AA41,(((_xll.BDP(F41&amp;"USD CURNCY","PX_LAST")))*AA41))</f>
        <v>104624.4</v>
      </c>
      <c r="S41" s="28">
        <f>IF(F41="USD",AB41,(((_xll.BDP(F41&amp;"USD CURNCY","PX_LAST")))*AB41))</f>
        <v>80586</v>
      </c>
      <c r="T41" s="11">
        <f t="shared" si="0"/>
        <v>-24038.399999999994</v>
      </c>
      <c r="U41" s="12">
        <f t="shared" si="11"/>
        <v>-0.2297590237076628</v>
      </c>
      <c r="V41" s="12" cm="1">
        <f t="array" ref="V41">IFERROR(_xll.BDP($G41&amp;" Equity","CHG_PCT_1D")/100,"")</f>
        <v>2.8490030000000001E-3</v>
      </c>
      <c r="W41" s="12" cm="1">
        <f t="array" ref="W41">IFERROR(_xll.BDP($G41&amp;" Equity","CHG_PCT_5D")/100,"")</f>
        <v>-5.6233680000000001E-2</v>
      </c>
      <c r="X41" s="12" t="e">
        <f t="shared" si="12"/>
        <v>#VALUE!</v>
      </c>
      <c r="Y41" s="23">
        <f t="shared" si="3"/>
        <v>3252.484370751537</v>
      </c>
      <c r="Z41" s="23">
        <f t="shared" si="4"/>
        <v>80586</v>
      </c>
      <c r="AA41" s="28">
        <f t="shared" si="5"/>
        <v>104624.4</v>
      </c>
      <c r="AB41" s="28">
        <f t="shared" si="6"/>
        <v>80586</v>
      </c>
      <c r="AC41" s="4" t="e" cm="1">
        <f t="array" ref="AC41">VLOOKUP(IF(NOT(_xll.BDP(AX41,$BW$6)="#N/A N/A"),(_xll.BDP(AX41,$BW$6)),"-"), '[1]Country Codes'!$A$2:$B$253,2,0)</f>
        <v>#N/A</v>
      </c>
      <c r="AD41" s="29" t="str" cm="1">
        <f t="array" ref="AD41">IF(OR(_xll.BDP($AX41,"EX028")= "#N/A N/A", _xll.BDP($AX41,"EX028")="#N/A FIELD NOT APPLICABLE"), " ", _xll.BDP($AX41,"EX028"))</f>
        <v>Equity</v>
      </c>
      <c r="AE41" s="30" t="str">
        <f t="shared" si="7"/>
        <v>Single Line Equity</v>
      </c>
      <c r="AF41" s="25" cm="1">
        <f t="array" ref="AF41">IF(OR(_xll.BDP($AX41,"RR908")= "#N/A N/A", _xll.BDP($AX41,"RR908")="#N/A FIELD NOT APPLICABLE"), " ", _xll.BDP($AX41,"RR908"))</f>
        <v>14.6907900920103</v>
      </c>
      <c r="AG41" s="25" cm="1">
        <f t="array" ref="AG41">IF(OR(_xll.BDP($AX41,"RR041")= "#N/A N/A", _xll.BDP($AX41,"RR041")="#N/A FIELD NOT APPLICABLE"), " ", _xll.BDP($AX41,"RR041"))</f>
        <v>48.006876652558134</v>
      </c>
      <c r="AH41" s="21">
        <f>_xll.BDP(AX41,"TOT_BUY_REC")</f>
        <v>8</v>
      </c>
      <c r="AI41" s="21">
        <f>_xll.BDP(AX41,"TOT_HOLD_REC")</f>
        <v>17</v>
      </c>
      <c r="AJ41" s="21">
        <f>_xll.BDP(AX41,"TOT_SELL_REC")</f>
        <v>1</v>
      </c>
      <c r="AK41" s="25" cm="1">
        <f t="array" ref="AK41">IF(OR(_xll.BDP($AX41,"EE201")= "#N/A N/A", _xll.BDP($AX41,"EE201")="#N/A FIELD NOT APPLICABLE"), " ", _xll.BDP($AX41,"EE201"))</f>
        <v>3.538461446762085</v>
      </c>
      <c r="AL41" s="23">
        <f>_xll.BDP(AX41,"BEST_TARGET_PRICE")</f>
        <v>150.78260803222656</v>
      </c>
      <c r="AM41" s="31">
        <f t="shared" si="13"/>
        <v>0.12264617699520919</v>
      </c>
      <c r="AN41" s="31">
        <f>_xll.BDP(AX41,"PR061")/100</f>
        <v>-0.10424170000000001</v>
      </c>
      <c r="AO41" s="31">
        <f>_xll.BDP(AX41,"PR064")/100</f>
        <v>-0.10869999999999999</v>
      </c>
      <c r="AP41" s="31">
        <f>_xll.BDP(AX41,"CHG_PCT_6M")/100</f>
        <v>-0.1912934</v>
      </c>
      <c r="AQ41" s="24">
        <f>_xll.BDP(AX41,"PR079")/100</f>
        <v>-0.11673019999999999</v>
      </c>
      <c r="AR41" s="32">
        <f>_xll.BDP(AX41,"hs001")</f>
        <v>183.41</v>
      </c>
      <c r="AS41" s="32">
        <f>_xll.BDP(AX41,"hs002")</f>
        <v>131.52000000000001</v>
      </c>
      <c r="AT41" s="21" t="str" cm="1">
        <f t="array" ref="AT41">IF(OR(_xll.BDP($AX41,"DX202")= "#N/A N/A", _xll.BDP($AX41,"DX202")="#N/A FIELD NOT APPLICABLE"), " ", _xll.BDP($AX41,"DX202"))</f>
        <v>Consumer Staples</v>
      </c>
      <c r="AU41" s="21" t="str" cm="1">
        <f t="array" ref="AU41">IF(OR(_xll.BDP($AX41,"DY997")= "#N/A N/A", _xll.BDP($AX41,"DY997")="#N/A FIELD NOT APPLICABLE"), " ", _xll.BDP($AX41,"DY997"))</f>
        <v>N</v>
      </c>
      <c r="AV41" s="21" t="str" cm="1">
        <f t="array" ref="AV41">IF(OR(_xll.BDP($AX41,"DY784")= "#N/A N/A", _xll.BDP($AX41,"DY784")="#N/A FIELD NOT APPLICABLE"), " ", _xll.BDP($AX41,"DY784"))</f>
        <v>Y</v>
      </c>
      <c r="AW41" s="21" t="str">
        <f t="shared" si="9"/>
        <v>Y</v>
      </c>
      <c r="AX41" s="21" t="str">
        <f t="shared" si="10"/>
        <v>PEP US Equity</v>
      </c>
      <c r="BC41" s="14" t="str" cm="1">
        <f t="array" ref="BC41">_xll.BDP(AX41,"ID005")</f>
        <v>US7134481081</v>
      </c>
      <c r="BD41" s="16">
        <v>0.75</v>
      </c>
      <c r="BE41" s="17">
        <v>4</v>
      </c>
      <c r="BF41" s="18"/>
      <c r="BG41" s="19">
        <v>1</v>
      </c>
    </row>
    <row r="42" spans="1:59" s="3" customFormat="1" ht="14.45" hidden="1" customHeight="1" x14ac:dyDescent="0.25">
      <c r="A42" s="47" t="s">
        <v>125</v>
      </c>
      <c r="B42" s="47" t="s">
        <v>158</v>
      </c>
      <c r="C42" s="47" t="s">
        <v>263</v>
      </c>
      <c r="D42" s="47" t="s">
        <v>264</v>
      </c>
      <c r="E42" s="21" t="str">
        <f>_xll.BDP(AX42,"SECURITY NAME")</f>
        <v>Walmart Inc</v>
      </c>
      <c r="F42" s="21" t="str">
        <f>_xll.BDP(AX42,"CRNCY")</f>
        <v>USD</v>
      </c>
      <c r="G42" s="22" t="s">
        <v>333</v>
      </c>
      <c r="H42" s="21" t="str" cm="1">
        <f t="array" ref="H42">IF(OR(_xll.BDP($AX42,"DX202")= "#N/A N/A", _xll.BDP($AX42,"DX202")="#N/A FIELD NOT APPLICABLE"), " ", _xll.BDP($AX42,"DX202"))</f>
        <v>Consumer Staples</v>
      </c>
      <c r="I42" s="23">
        <f>_xll.BDP(AX42,"CRNCY_ADJ_MKT_CAP", "EQY_FUND_CRNCY=USD")/1000</f>
        <v>761.84445166542002</v>
      </c>
      <c r="J42" s="24">
        <f>IFERROR(_xll.BDP(AX42, "DV013")/100,0)</f>
        <v>9.877062074349208E-3</v>
      </c>
      <c r="K42" s="25" cm="1">
        <f t="array" ref="K42">IF(OR(_xll.BDP($AX42,"RR900")= "#N/A N/A", _xll.BDP($AX42,"RR900")="#N/A FIELD NOT APPLICABLE"), " ", _xll.BDP($AX42,"RR900"))</f>
        <v>38.122417406716032</v>
      </c>
      <c r="L42" s="25" cm="1">
        <f t="array" ref="L42">IF(OR(_xll.BDP($AX42,"EE010")= "#N/A N/A", _xll.BDP($AX42,"EE010")="#N/A FIELD NOT APPLICABLE"), " ", _xll.BDP($AX42,"EE010"))</f>
        <v>32.321792260692462</v>
      </c>
      <c r="M42" s="25" cm="1">
        <f t="array" ref="M42">IF(OR(_xll.BDP($AX42,"RR903")= "#N/A N/A", _xll.BDP($AX42,"RR903")="#N/A FIELD NOT APPLICABLE"), " ", _xll.BDP($AX42,"RR903"))</f>
        <v>8.3949028138279349</v>
      </c>
      <c r="N42" s="25" cm="1">
        <f t="array" ref="N42">IF(OR(_xll.BDP($AX42,"RR957")= "#N/A N/A", _xll.BDP($AX42,"RR957")="#N/A FIELD NOT APPLICABLE"), " ", _xll.BDP($AX42,"RR957"))</f>
        <v>18.348716120386406</v>
      </c>
      <c r="O42" s="26">
        <v>2000</v>
      </c>
      <c r="P42" s="27">
        <v>85.266999999999996</v>
      </c>
      <c r="Q42" s="21" cm="1">
        <f t="array" ref="Q42">IF(OR(_xll.BDP($AX42,"PX_last")="#N/A N/A",_xll.BDP($AX42,"PX_Last")="#N/A FIELD NOT APPLICABLE")," ",IF(F42="GBP",(_xll.BDP($AX42,"PX_LAST")/100),(_xll.BDP($AX42,"PX_LAST"))))</f>
        <v>95.22</v>
      </c>
      <c r="R42" s="28">
        <f>IF(F42="USD",AA42,(((_xll.BDP(F42&amp;"USD CURNCY","PX_LAST")))*AA42))</f>
        <v>170534</v>
      </c>
      <c r="S42" s="28">
        <f>IF(F42="USD",AB42,(((_xll.BDP(F42&amp;"USD CURNCY","PX_LAST")))*AB42))</f>
        <v>190440</v>
      </c>
      <c r="T42" s="11">
        <f t="shared" si="0"/>
        <v>19906</v>
      </c>
      <c r="U42" s="12">
        <f t="shared" si="11"/>
        <v>0.1167274561084593</v>
      </c>
      <c r="V42" s="12" cm="1">
        <f t="array" ref="V42">IFERROR(_xll.BDP($G42&amp;" Equity","CHG_PCT_1D")/100,"")</f>
        <v>1.367126E-3</v>
      </c>
      <c r="W42" s="12" cm="1">
        <f t="array" ref="W42">IFERROR(_xll.BDP($G42&amp;" Equity","CHG_PCT_5D")/100,"")</f>
        <v>3.0407959999999998E-2</v>
      </c>
      <c r="X42" s="12" t="e">
        <f t="shared" si="12"/>
        <v>#VALUE!</v>
      </c>
      <c r="Y42" s="23">
        <f t="shared" si="3"/>
        <v>1880.9877014390631</v>
      </c>
      <c r="Z42" s="23">
        <f t="shared" si="4"/>
        <v>190440</v>
      </c>
      <c r="AA42" s="28">
        <f t="shared" si="5"/>
        <v>170534</v>
      </c>
      <c r="AB42" s="28">
        <f t="shared" si="6"/>
        <v>190440</v>
      </c>
      <c r="AC42" s="4" t="e" cm="1">
        <f t="array" ref="AC42">VLOOKUP(IF(NOT(_xll.BDP(AX42,$BW$6)="#N/A N/A"),(_xll.BDP(AX42,$BW$6)),"-"), '[1]Country Codes'!$A$2:$B$253,2,0)</f>
        <v>#N/A</v>
      </c>
      <c r="AD42" s="29" t="str" cm="1">
        <f t="array" ref="AD42">IF(OR(_xll.BDP($AX42,"EX028")= "#N/A N/A", _xll.BDP($AX42,"EX028")="#N/A FIELD NOT APPLICABLE"), " ", _xll.BDP($AX42,"EX028"))</f>
        <v>Equity</v>
      </c>
      <c r="AE42" s="30" t="str">
        <f t="shared" si="7"/>
        <v>Single Line Equity</v>
      </c>
      <c r="AF42" s="25" cm="1">
        <f t="array" ref="AF42">IF(OR(_xll.BDP($AX42,"RR908")= "#N/A N/A", _xll.BDP($AX42,"RR908")="#N/A FIELD NOT APPLICABLE"), " ", _xll.BDP($AX42,"RR908"))</f>
        <v>21.003096959118388</v>
      </c>
      <c r="AG42" s="25" cm="1">
        <f t="array" ref="AG42">IF(OR(_xll.BDP($AX42,"RR041")= "#N/A N/A", _xll.BDP($AX42,"RR041")="#N/A FIELD NOT APPLICABLE"), " ", _xll.BDP($AX42,"RR041"))</f>
        <v>23.047814034805214</v>
      </c>
      <c r="AH42" s="21">
        <f>_xll.BDP(AX42,"TOT_BUY_REC")</f>
        <v>44</v>
      </c>
      <c r="AI42" s="21">
        <f>_xll.BDP(AX42,"TOT_HOLD_REC")</f>
        <v>3</v>
      </c>
      <c r="AJ42" s="21">
        <f>_xll.BDP(AX42,"TOT_SELL_REC")</f>
        <v>1</v>
      </c>
      <c r="AK42" s="25" cm="1">
        <f t="array" ref="AK42">IF(OR(_xll.BDP($AX42,"EE201")= "#N/A N/A", _xll.BDP($AX42,"EE201")="#N/A FIELD NOT APPLICABLE"), " ", _xll.BDP($AX42,"EE201"))</f>
        <v>4.7916665077209473</v>
      </c>
      <c r="AL42" s="23">
        <f>_xll.BDP(AX42,"BEST_TARGET_PRICE")</f>
        <v>106.83333587646484</v>
      </c>
      <c r="AM42" s="31">
        <f t="shared" si="13"/>
        <v>0.12196319971082592</v>
      </c>
      <c r="AN42" s="31">
        <f>_xll.BDP(AX42,"PR061")/100</f>
        <v>0.1182619</v>
      </c>
      <c r="AO42" s="31">
        <f>_xll.BDP(AX42,"PR064")/100</f>
        <v>-2.3384619999999998E-2</v>
      </c>
      <c r="AP42" s="31">
        <f>_xll.BDP(AX42,"CHG_PCT_6M")/100</f>
        <v>0.16548350000000001</v>
      </c>
      <c r="AQ42" s="24">
        <f>_xll.BDP(AX42,"PR079")/100</f>
        <v>5.3901510000000007E-2</v>
      </c>
      <c r="AR42" s="32">
        <f>_xll.BDP(AX42,"hs001")</f>
        <v>105.3</v>
      </c>
      <c r="AS42" s="32">
        <f>_xll.BDP(AX42,"hs002")</f>
        <v>58.58</v>
      </c>
      <c r="AT42" s="21" t="str" cm="1">
        <f t="array" ref="AT42">IF(OR(_xll.BDP($AX42,"DX202")= "#N/A N/A", _xll.BDP($AX42,"DX202")="#N/A FIELD NOT APPLICABLE"), " ", _xll.BDP($AX42,"DX202"))</f>
        <v>Consumer Staples</v>
      </c>
      <c r="AU42" s="21" t="str" cm="1">
        <f t="array" ref="AU42">IF(OR(_xll.BDP($AX42,"DY997")= "#N/A N/A", _xll.BDP($AX42,"DY997")="#N/A FIELD NOT APPLICABLE"), " ", _xll.BDP($AX42,"DY997"))</f>
        <v>N</v>
      </c>
      <c r="AV42" s="21" t="str" cm="1">
        <f t="array" ref="AV42">IF(OR(_xll.BDP($AX42,"DY784")= "#N/A N/A", _xll.BDP($AX42,"DY784")="#N/A FIELD NOT APPLICABLE"), " ", _xll.BDP($AX42,"DY784"))</f>
        <v>Y</v>
      </c>
      <c r="AW42" s="21" t="str">
        <f t="shared" si="9"/>
        <v>Y</v>
      </c>
      <c r="AX42" s="21" t="str">
        <f t="shared" si="10"/>
        <v>WMT US Equity</v>
      </c>
      <c r="BC42" s="14" t="str" cm="1">
        <f t="array" ref="BC42">_xll.BDP(AX42,"ID005")</f>
        <v>US9311421039</v>
      </c>
      <c r="BD42" s="16">
        <v>0.75</v>
      </c>
      <c r="BE42" s="17">
        <v>4</v>
      </c>
      <c r="BF42" s="18"/>
      <c r="BG42" s="19">
        <v>1</v>
      </c>
    </row>
    <row r="43" spans="1:59" s="3" customFormat="1" ht="14.45" hidden="1" customHeight="1" x14ac:dyDescent="0.25">
      <c r="A43" s="47" t="s">
        <v>125</v>
      </c>
      <c r="B43" s="47" t="s">
        <v>158</v>
      </c>
      <c r="C43" s="47" t="s">
        <v>263</v>
      </c>
      <c r="D43" s="47" t="s">
        <v>264</v>
      </c>
      <c r="E43" s="21" t="str">
        <f>_xll.BDP(AX43,"SECURITY NAME")</f>
        <v>Walt Disney Co/The</v>
      </c>
      <c r="F43" s="21" t="str">
        <f>_xll.BDP(AX43,"CRNCY")</f>
        <v>USD</v>
      </c>
      <c r="G43" s="22" t="s">
        <v>206</v>
      </c>
      <c r="H43" s="21" t="str" cm="1">
        <f t="array" ref="H43">IF(OR(_xll.BDP($AX43,"DX202")= "#N/A N/A", _xll.BDP($AX43,"DX202")="#N/A FIELD NOT APPLICABLE"), " ", _xll.BDP($AX43,"DX202"))</f>
        <v>Communication Services</v>
      </c>
      <c r="I43" s="23">
        <f>_xll.BDP(AX43,"CRNCY_ADJ_MKT_CAP", "EQY_FUND_CRNCY=USD")/1000</f>
        <v>164.81611082204998</v>
      </c>
      <c r="J43" s="24">
        <f>IFERROR(_xll.BDP(AX43, "DV013")/100,0)</f>
        <v>1.0969723562966214E-2</v>
      </c>
      <c r="K43" s="25" cm="1">
        <f t="array" ref="K43">IF(OR(_xll.BDP($AX43,"RR900")= "#N/A N/A", _xll.BDP($AX43,"RR900")="#N/A FIELD NOT APPLICABLE"), " ", _xll.BDP($AX43,"RR900"))</f>
        <v>18.702800285177261</v>
      </c>
      <c r="L43" s="25" cm="1">
        <f t="array" ref="L43">IF(OR(_xll.BDP($AX43,"EE010")= "#N/A N/A", _xll.BDP($AX43,"EE010")="#N/A FIELD NOT APPLICABLE"), " ", _xll.BDP($AX43,"EE010"))</f>
        <v>15.356240525517938</v>
      </c>
      <c r="M43" s="25" cm="1">
        <f t="array" ref="M43">IF(OR(_xll.BDP($AX43,"RR903")= "#N/A N/A", _xll.BDP($AX43,"RR903")="#N/A FIELD NOT APPLICABLE"), " ", _xll.BDP($AX43,"RR903"))</f>
        <v>1.6510827368945586</v>
      </c>
      <c r="N43" s="25" cm="1">
        <f t="array" ref="N43">IF(OR(_xll.BDP($AX43,"RR957")= "#N/A N/A", _xll.BDP($AX43,"RR957")="#N/A FIELD NOT APPLICABLE"), " ", _xll.BDP($AX43,"RR957"))</f>
        <v>14.67106408111866</v>
      </c>
      <c r="O43" s="26">
        <v>1000</v>
      </c>
      <c r="P43" s="27">
        <v>141.31</v>
      </c>
      <c r="Q43" s="21" cm="1">
        <f t="array" ref="Q43">IF(OR(_xll.BDP($AX43,"PX_last")="#N/A N/A",_xll.BDP($AX43,"PX_Last")="#N/A FIELD NOT APPLICABLE")," ",IF(F43="GBP",(_xll.BDP($AX43,"PX_LAST")/100),(_xll.BDP($AX43,"PX_LAST"))))</f>
        <v>91.17</v>
      </c>
      <c r="R43" s="28">
        <f>IF(F43="USD",AA43,(((_xll.BDP(F43&amp;"USD CURNCY","PX_LAST")))*AA43))</f>
        <v>141310</v>
      </c>
      <c r="S43" s="28">
        <f>IF(F43="USD",AB43,(((_xll.BDP(F43&amp;"USD CURNCY","PX_LAST")))*AB43))</f>
        <v>91170</v>
      </c>
      <c r="T43" s="11">
        <f t="shared" si="0"/>
        <v>-50140</v>
      </c>
      <c r="U43" s="12">
        <f t="shared" si="11"/>
        <v>-0.35482273016771637</v>
      </c>
      <c r="V43" s="12" cm="1">
        <f t="array" ref="V43">IFERROR(_xll.BDP($G43&amp;" Equity","CHG_PCT_1D")/100,"")</f>
        <v>-1.329198E-3</v>
      </c>
      <c r="W43" s="12" cm="1">
        <f t="array" ref="W43">IFERROR(_xll.BDP($G43&amp;" Equity","CHG_PCT_5D")/100,"")</f>
        <v>7.3333330000000002E-2</v>
      </c>
      <c r="X43" s="12" t="e">
        <f t="shared" si="12"/>
        <v>#VALUE!</v>
      </c>
      <c r="Y43" s="23">
        <f t="shared" si="3"/>
        <v>1000.1096972356297</v>
      </c>
      <c r="Z43" s="23">
        <f t="shared" si="4"/>
        <v>91170</v>
      </c>
      <c r="AA43" s="28">
        <f t="shared" si="5"/>
        <v>141310</v>
      </c>
      <c r="AB43" s="28">
        <f t="shared" si="6"/>
        <v>91170</v>
      </c>
      <c r="AC43" s="4" t="e" cm="1">
        <f t="array" ref="AC43">VLOOKUP(IF(NOT(_xll.BDP(AX43,$BW$6)="#N/A N/A"),(_xll.BDP(AX43,$BW$6)),"-"), '[1]Country Codes'!$A$2:$B$253,2,0)</f>
        <v>#N/A</v>
      </c>
      <c r="AD43" s="29" t="str" cm="1">
        <f t="array" ref="AD43">IF(OR(_xll.BDP($AX43,"EX028")= "#N/A N/A", _xll.BDP($AX43,"EX028")="#N/A FIELD NOT APPLICABLE"), " ", _xll.BDP($AX43,"EX028"))</f>
        <v>Equity</v>
      </c>
      <c r="AE43" s="30" t="str">
        <f t="shared" si="7"/>
        <v>Single Line Equity</v>
      </c>
      <c r="AF43" s="25" cm="1">
        <f t="array" ref="AF43">IF(OR(_xll.BDP($AX43,"RR908")= "#N/A N/A", _xll.BDP($AX43,"RR908")="#N/A FIELD NOT APPLICABLE"), " ", _xll.BDP($AX43,"RR908"))</f>
        <v>11.066395284607335</v>
      </c>
      <c r="AG43" s="25" cm="1">
        <f t="array" ref="AG43">IF(OR(_xll.BDP($AX43,"RR041")= "#N/A N/A", _xll.BDP($AX43,"RR041")="#N/A FIELD NOT APPLICABLE"), " ", _xll.BDP($AX43,"RR041"))</f>
        <v>25.235578613691846</v>
      </c>
      <c r="AH43" s="21">
        <f>_xll.BDP(AX43,"TOT_BUY_REC")</f>
        <v>30</v>
      </c>
      <c r="AI43" s="21">
        <f>_xll.BDP(AX43,"TOT_HOLD_REC")</f>
        <v>9</v>
      </c>
      <c r="AJ43" s="21">
        <f>_xll.BDP(AX43,"TOT_SELL_REC")</f>
        <v>1</v>
      </c>
      <c r="AK43" s="25" cm="1">
        <f t="array" ref="AK43">IF(OR(_xll.BDP($AX43,"EE201")= "#N/A N/A", _xll.BDP($AX43,"EE201")="#N/A FIELD NOT APPLICABLE"), " ", _xll.BDP($AX43,"EE201"))</f>
        <v>4.4499998092651367</v>
      </c>
      <c r="AL43" s="23">
        <f>_xll.BDP(AX43,"BEST_TARGET_PRICE")</f>
        <v>122.55555725097656</v>
      </c>
      <c r="AM43" s="31">
        <f t="shared" si="13"/>
        <v>0.34425312329688018</v>
      </c>
      <c r="AN43" s="31">
        <f>_xll.BDP(AX43,"PR061")/100</f>
        <v>-7.629176E-2</v>
      </c>
      <c r="AO43" s="31">
        <f>_xll.BDP(AX43,"PR064")/100</f>
        <v>-0.19361400000000001</v>
      </c>
      <c r="AP43" s="31">
        <f>_xll.BDP(AX43,"CHG_PCT_6M")/100</f>
        <v>-5.2286869999999999E-2</v>
      </c>
      <c r="AQ43" s="24">
        <f>_xll.BDP(AX43,"PR079")/100</f>
        <v>-0.18123030000000001</v>
      </c>
      <c r="AR43" s="32">
        <f>_xll.BDP(AX43,"hs001")</f>
        <v>118.63</v>
      </c>
      <c r="AS43" s="32">
        <f>_xll.BDP(AX43,"hs002")</f>
        <v>80.099999999999994</v>
      </c>
      <c r="AT43" s="21" t="str" cm="1">
        <f t="array" ref="AT43">IF(OR(_xll.BDP($AX43,"DX202")= "#N/A N/A", _xll.BDP($AX43,"DX202")="#N/A FIELD NOT APPLICABLE"), " ", _xll.BDP($AX43,"DX202"))</f>
        <v>Communication Services</v>
      </c>
      <c r="AU43" s="21" t="str" cm="1">
        <f t="array" ref="AU43">IF(OR(_xll.BDP($AX43,"DY997")= "#N/A N/A", _xll.BDP($AX43,"DY997")="#N/A FIELD NOT APPLICABLE"), " ", _xll.BDP($AX43,"DY997"))</f>
        <v>N</v>
      </c>
      <c r="AV43" s="21" t="str" cm="1">
        <f t="array" ref="AV43">IF(OR(_xll.BDP($AX43,"DY784")= "#N/A N/A", _xll.BDP($AX43,"DY784")="#N/A FIELD NOT APPLICABLE"), " ", _xll.BDP($AX43,"DY784"))</f>
        <v>N</v>
      </c>
      <c r="AW43" s="21" t="str">
        <f t="shared" si="9"/>
        <v>N</v>
      </c>
      <c r="AX43" s="21" t="str">
        <f t="shared" si="10"/>
        <v>DIS US Equity</v>
      </c>
      <c r="BC43" s="14" t="str" cm="1">
        <f t="array" ref="BC43">_xll.BDP(AX43,"ID005")</f>
        <v>US2546871060</v>
      </c>
      <c r="BD43" s="16">
        <v>0.7</v>
      </c>
      <c r="BE43" s="17">
        <v>4</v>
      </c>
      <c r="BF43" s="18"/>
      <c r="BG43" s="19">
        <v>1</v>
      </c>
    </row>
    <row r="44" spans="1:59" s="3" customFormat="1" ht="14.45" hidden="1" customHeight="1" x14ac:dyDescent="0.25">
      <c r="A44" s="47" t="s">
        <v>125</v>
      </c>
      <c r="B44" s="47" t="s">
        <v>158</v>
      </c>
      <c r="C44" s="47" t="s">
        <v>263</v>
      </c>
      <c r="D44" s="47" t="s">
        <v>264</v>
      </c>
      <c r="E44" s="21" t="str">
        <f>_xll.BDP(AX44,"SECURITY NAME")</f>
        <v>Berkshire Hathaway Inc</v>
      </c>
      <c r="F44" s="21" t="str">
        <f>_xll.BDP(AX44,"CRNCY")</f>
        <v>USD</v>
      </c>
      <c r="G44" s="22" t="s">
        <v>284</v>
      </c>
      <c r="H44" s="21" t="str" cm="1">
        <f t="array" ref="H44">IF(OR(_xll.BDP($AX44,"DX202")= "#N/A N/A", _xll.BDP($AX44,"DX202")="#N/A FIELD NOT APPLICABLE"), " ", _xll.BDP($AX44,"DX202"))</f>
        <v>Financials</v>
      </c>
      <c r="I44" s="23">
        <f>_xll.BDP(AX44,"CRNCY_ADJ_MKT_CAP", "EQY_FUND_CRNCY=USD")/1000</f>
        <v>1146.1457557206602</v>
      </c>
      <c r="J44" s="24">
        <f>IFERROR(_xll.BDP(AX44, "DV013")/100,0)</f>
        <v>0</v>
      </c>
      <c r="K44" s="25" t="str" cm="1">
        <f t="array" ref="K44">IF(OR(_xll.BDP($AX44,"RR900")= "#N/A N/A", _xll.BDP($AX44,"RR900")="#N/A FIELD NOT APPLICABLE"), " ", _xll.BDP($AX44,"RR900"))</f>
        <v xml:space="preserve"> </v>
      </c>
      <c r="L44" s="25" cm="1">
        <f t="array" ref="L44">IF(OR(_xll.BDP($AX44,"EE010")= "#N/A N/A", _xll.BDP($AX44,"EE010")="#N/A FIELD NOT APPLICABLE"), " ", _xll.BDP($AX44,"EE010"))</f>
        <v>24.452632063740619</v>
      </c>
      <c r="M44" s="25" t="str" cm="1">
        <f t="array" ref="M44">IF(OR(_xll.BDP($AX44,"RR903")= "#N/A N/A", _xll.BDP($AX44,"RR903")="#N/A FIELD NOT APPLICABLE"), " ", _xll.BDP($AX44,"RR903"))</f>
        <v xml:space="preserve"> </v>
      </c>
      <c r="N44" s="25" t="str" cm="1">
        <f t="array" ref="N44">IF(OR(_xll.BDP($AX44,"RR957")= "#N/A N/A", _xll.BDP($AX44,"RR957")="#N/A FIELD NOT APPLICABLE"), " ", _xll.BDP($AX44,"RR957"))</f>
        <v xml:space="preserve"> </v>
      </c>
      <c r="O44" s="26">
        <v>500</v>
      </c>
      <c r="P44" s="27">
        <v>407.89499999999998</v>
      </c>
      <c r="Q44" s="21" cm="1">
        <f t="array" ref="Q44">IF(OR(_xll.BDP($AX44,"PX_last")="#N/A N/A",_xll.BDP($AX44,"PX_Last")="#N/A FIELD NOT APPLICABLE")," ",IF(F44="GBP",(_xll.BDP($AX44,"PX_LAST")/100),(_xll.BDP($AX44,"PX_LAST"))))</f>
        <v>530.94000000000005</v>
      </c>
      <c r="R44" s="28">
        <f>IF(F44="USD",AA44,(((_xll.BDP(F44&amp;"USD CURNCY","PX_LAST")))*AA44))</f>
        <v>203947.5</v>
      </c>
      <c r="S44" s="28">
        <f>IF(F44="USD",AB44,(((_xll.BDP(F44&amp;"USD CURNCY","PX_LAST")))*AB44))</f>
        <v>265470</v>
      </c>
      <c r="T44" s="11">
        <f t="shared" si="0"/>
        <v>61522.5</v>
      </c>
      <c r="U44" s="12">
        <f t="shared" si="11"/>
        <v>0.30165851505902253</v>
      </c>
      <c r="V44" s="12" cm="1">
        <f t="array" ref="V44">IFERROR(_xll.BDP($G44&amp;" Equity","CHG_PCT_1D")/100,"")</f>
        <v>-3.766762E-5</v>
      </c>
      <c r="W44" s="12" cm="1">
        <f t="array" ref="W44">IFERROR(_xll.BDP($G44&amp;" Equity","CHG_PCT_5D")/100,"")</f>
        <v>4.7384199999999994E-2</v>
      </c>
      <c r="X44" s="12" t="e">
        <f t="shared" si="12"/>
        <v>#VALUE!</v>
      </c>
      <c r="Y44" s="23">
        <f t="shared" si="3"/>
        <v>0</v>
      </c>
      <c r="Z44" s="23">
        <f t="shared" si="4"/>
        <v>265470</v>
      </c>
      <c r="AA44" s="28">
        <f t="shared" si="5"/>
        <v>203947.5</v>
      </c>
      <c r="AB44" s="28">
        <f t="shared" si="6"/>
        <v>265470</v>
      </c>
      <c r="AC44" s="4" t="e" cm="1">
        <f t="array" ref="AC44">VLOOKUP(IF(NOT(_xll.BDP(AX44,$BW$6)="#N/A N/A"),(_xll.BDP(AX44,$BW$6)),"-"), '[1]Country Codes'!$A$2:$B$253,2,0)</f>
        <v>#N/A</v>
      </c>
      <c r="AD44" s="29" t="str" cm="1">
        <f t="array" ref="AD44">IF(OR(_xll.BDP($AX44,"EX028")= "#N/A N/A", _xll.BDP($AX44,"EX028")="#N/A FIELD NOT APPLICABLE"), " ", _xll.BDP($AX44,"EX028"))</f>
        <v>Equity</v>
      </c>
      <c r="AE44" s="30" t="str">
        <f t="shared" si="7"/>
        <v>Single Line Equity</v>
      </c>
      <c r="AF44" s="25" t="str" cm="1">
        <f t="array" ref="AF44">IF(OR(_xll.BDP($AX44,"RR908")= "#N/A N/A", _xll.BDP($AX44,"RR908")="#N/A FIELD NOT APPLICABLE"), " ", _xll.BDP($AX44,"RR908"))</f>
        <v xml:space="preserve"> </v>
      </c>
      <c r="AG44" s="25" cm="1">
        <f t="array" ref="AG44">IF(OR(_xll.BDP($AX44,"RR041")= "#N/A N/A", _xll.BDP($AX44,"RR041")="#N/A FIELD NOT APPLICABLE"), " ", _xll.BDP($AX44,"RR041"))</f>
        <v>11.332017773063253</v>
      </c>
      <c r="AH44" s="21">
        <f>_xll.BDP(AX44,"TOT_BUY_REC")</f>
        <v>2</v>
      </c>
      <c r="AI44" s="21">
        <f>_xll.BDP(AX44,"TOT_HOLD_REC")</f>
        <v>3</v>
      </c>
      <c r="AJ44" s="21">
        <f>_xll.BDP(AX44,"TOT_SELL_REC")</f>
        <v>1</v>
      </c>
      <c r="AK44" s="25" cm="1">
        <f t="array" ref="AK44">IF(OR(_xll.BDP($AX44,"EE201")= "#N/A N/A", _xll.BDP($AX44,"EE201")="#N/A FIELD NOT APPLICABLE"), " ", _xll.BDP($AX44,"EE201"))</f>
        <v>3.3333332538604736</v>
      </c>
      <c r="AL44" s="23">
        <f>_xll.BDP(AX44,"BEST_TARGET_PRICE")</f>
        <v>525.83331298828125</v>
      </c>
      <c r="AM44" s="31">
        <f t="shared" si="13"/>
        <v>-9.6181998186589679E-3</v>
      </c>
      <c r="AN44" s="31">
        <f>_xll.BDP(AX44,"PR061")/100</f>
        <v>8.7971009999999999E-3</v>
      </c>
      <c r="AO44" s="31">
        <f>_xll.BDP(AX44,"PR064")/100</f>
        <v>0.131441</v>
      </c>
      <c r="AP44" s="31">
        <f>_xll.BDP(AX44,"CHG_PCT_6M")/100</f>
        <v>0.16787649999999998</v>
      </c>
      <c r="AQ44" s="24">
        <f>_xll.BDP(AX44,"PR079")/100</f>
        <v>0.17132899999999998</v>
      </c>
      <c r="AR44" s="32">
        <f>_xll.BDP(AX44,"hs001")</f>
        <v>539</v>
      </c>
      <c r="AS44" s="32">
        <f>_xll.BDP(AX44,"hs002")</f>
        <v>396.35</v>
      </c>
      <c r="AT44" s="21" t="str" cm="1">
        <f t="array" ref="AT44">IF(OR(_xll.BDP($AX44,"DX202")= "#N/A N/A", _xll.BDP($AX44,"DX202")="#N/A FIELD NOT APPLICABLE"), " ", _xll.BDP($AX44,"DX202"))</f>
        <v>Financials</v>
      </c>
      <c r="AU44" s="21" t="str" cm="1">
        <f t="array" ref="AU44">IF(OR(_xll.BDP($AX44,"DY997")= "#N/A N/A", _xll.BDP($AX44,"DY997")="#N/A FIELD NOT APPLICABLE"), " ", _xll.BDP($AX44,"DY997"))</f>
        <v>N</v>
      </c>
      <c r="AV44" s="21" t="str" cm="1">
        <f t="array" ref="AV44">IF(OR(_xll.BDP($AX44,"DY784")= "#N/A N/A", _xll.BDP($AX44,"DY784")="#N/A FIELD NOT APPLICABLE"), " ", _xll.BDP($AX44,"DY784"))</f>
        <v xml:space="preserve"> </v>
      </c>
      <c r="AW44" s="21" t="str">
        <f t="shared" si="9"/>
        <v>N</v>
      </c>
      <c r="AX44" s="21" t="str">
        <f t="shared" si="10"/>
        <v>BRK/B US Equity</v>
      </c>
      <c r="BC44" s="14" t="str" cm="1">
        <f t="array" ref="BC44">_xll.BDP(AX44,"ID005")</f>
        <v>US0846707026</v>
      </c>
      <c r="BD44" s="16">
        <v>0.75</v>
      </c>
      <c r="BE44" s="17">
        <v>4</v>
      </c>
      <c r="BF44" s="18"/>
      <c r="BG44" s="19">
        <v>1</v>
      </c>
    </row>
    <row r="45" spans="1:59" s="3" customFormat="1" ht="14.45" hidden="1" customHeight="1" x14ac:dyDescent="0.25">
      <c r="A45" s="47" t="s">
        <v>125</v>
      </c>
      <c r="B45" s="47" t="s">
        <v>158</v>
      </c>
      <c r="C45" s="47" t="s">
        <v>263</v>
      </c>
      <c r="D45" s="47" t="s">
        <v>264</v>
      </c>
      <c r="E45" s="21" t="str">
        <f>_xll.BDP(AX45,"SECURITY NAME")</f>
        <v>Alphabet Inc</v>
      </c>
      <c r="F45" s="21" t="str">
        <f>_xll.BDP(AX45,"CRNCY")</f>
        <v>USD</v>
      </c>
      <c r="G45" s="22" t="s">
        <v>285</v>
      </c>
      <c r="H45" s="21" t="str" cm="1">
        <f t="array" ref="H45">IF(OR(_xll.BDP($AX45,"DX202")= "#N/A N/A", _xll.BDP($AX45,"DX202")="#N/A FIELD NOT APPLICABLE"), " ", _xll.BDP($AX45,"DX202"))</f>
        <v>Communication Services</v>
      </c>
      <c r="I45" s="23">
        <f>_xll.BDP(AX45,"CRNCY_ADJ_MKT_CAP", "EQY_FUND_CRNCY=USD")/1000</f>
        <v>1954.7268999999999</v>
      </c>
      <c r="J45" s="24">
        <f>IFERROR(_xll.BDP(AX45, "DV013")/100,0)</f>
        <v>5.2447550810062219E-3</v>
      </c>
      <c r="K45" s="25" cm="1">
        <f t="array" ref="K45">IF(OR(_xll.BDP($AX45,"RR900")= "#N/A N/A", _xll.BDP($AX45,"RR900")="#N/A FIELD NOT APPLICABLE"), " ", _xll.BDP($AX45,"RR900"))</f>
        <v>19.343028316969299</v>
      </c>
      <c r="L45" s="25" cm="1">
        <f t="array" ref="L45">IF(OR(_xll.BDP($AX45,"EE010")= "#N/A N/A", _xll.BDP($AX45,"EE010")="#N/A FIELD NOT APPLICABLE"), " ", _xll.BDP($AX45,"EE010"))</f>
        <v>15.191122071516645</v>
      </c>
      <c r="M45" s="25" cm="1">
        <f t="array" ref="M45">IF(OR(_xll.BDP($AX45,"RR903")= "#N/A N/A", _xll.BDP($AX45,"RR903")="#N/A FIELD NOT APPLICABLE"), " ", _xll.BDP($AX45,"RR903"))</f>
        <v>5.6383750677387052</v>
      </c>
      <c r="N45" s="25" cm="1">
        <f t="array" ref="N45">IF(OR(_xll.BDP($AX45,"RR957")= "#N/A N/A", _xll.BDP($AX45,"RR957")="#N/A FIELD NOT APPLICABLE"), " ", _xll.BDP($AX45,"RR957"))</f>
        <v>13.626568012260712</v>
      </c>
      <c r="O45" s="26">
        <v>1400</v>
      </c>
      <c r="P45" s="27">
        <v>128.2816</v>
      </c>
      <c r="Q45" s="21" cm="1">
        <f t="array" ref="Q45">IF(OR(_xll.BDP($AX45,"PX_last")="#N/A N/A",_xll.BDP($AX45,"PX_Last")="#N/A FIELD NOT APPLICABLE")," ",IF(F45="GBP",(_xll.BDP($AX45,"PX_LAST")/100),(_xll.BDP($AX45,"PX_LAST"))))</f>
        <v>160.16</v>
      </c>
      <c r="R45" s="28">
        <f>IF(F45="USD",AA45,(((_xll.BDP(F45&amp;"USD CURNCY","PX_LAST")))*AA45))</f>
        <v>179594.23999999999</v>
      </c>
      <c r="S45" s="28">
        <f>IF(F45="USD",AB45,(((_xll.BDP(F45&amp;"USD CURNCY","PX_LAST")))*AB45))</f>
        <v>224224</v>
      </c>
      <c r="T45" s="11">
        <f t="shared" si="0"/>
        <v>44629.760000000009</v>
      </c>
      <c r="U45" s="12">
        <f t="shared" si="11"/>
        <v>0.24850329275593699</v>
      </c>
      <c r="V45" s="12" cm="1">
        <f t="array" ref="V45">IFERROR(_xll.BDP($G45&amp;" Equity","CHG_PCT_1D")/100,"")</f>
        <v>-8.3353909999999993E-3</v>
      </c>
      <c r="W45" s="12" cm="1">
        <f t="array" ref="W45">IFERROR(_xll.BDP($G45&amp;" Equity","CHG_PCT_5D")/100,"")</f>
        <v>8.7627819999999995E-2</v>
      </c>
      <c r="X45" s="12" t="e">
        <f t="shared" si="12"/>
        <v>#VALUE!</v>
      </c>
      <c r="Y45" s="23">
        <f t="shared" si="3"/>
        <v>1175.999963283539</v>
      </c>
      <c r="Z45" s="23">
        <f t="shared" si="4"/>
        <v>224224</v>
      </c>
      <c r="AA45" s="28">
        <f t="shared" si="5"/>
        <v>179594.23999999999</v>
      </c>
      <c r="AB45" s="28">
        <f t="shared" si="6"/>
        <v>224224</v>
      </c>
      <c r="AC45" s="4" t="e" cm="1">
        <f t="array" ref="AC45">VLOOKUP(IF(NOT(_xll.BDP(AX45,$BW$6)="#N/A N/A"),(_xll.BDP(AX45,$BW$6)),"-"), '[1]Country Codes'!$A$2:$B$253,2,0)</f>
        <v>#N/A</v>
      </c>
      <c r="AD45" s="29" t="str" cm="1">
        <f t="array" ref="AD45">IF(OR(_xll.BDP($AX45,"EX028")= "#N/A N/A", _xll.BDP($AX45,"EX028")="#N/A FIELD NOT APPLICABLE"), " ", _xll.BDP($AX45,"EX028"))</f>
        <v>Equity</v>
      </c>
      <c r="AE45" s="30" t="str">
        <f t="shared" si="7"/>
        <v>Single Line Equity</v>
      </c>
      <c r="AF45" s="25" cm="1">
        <f t="array" ref="AF45">IF(OR(_xll.BDP($AX45,"RR908")= "#N/A N/A", _xll.BDP($AX45,"RR908")="#N/A FIELD NOT APPLICABLE"), " ", _xll.BDP($AX45,"RR908"))</f>
        <v>14.799478291719275</v>
      </c>
      <c r="AG45" s="25" cm="1">
        <f t="array" ref="AG45">IF(OR(_xll.BDP($AX45,"RR041")= "#N/A N/A", _xll.BDP($AX45,"RR041")="#N/A FIELD NOT APPLICABLE"), " ", _xll.BDP($AX45,"RR041"))</f>
        <v>5.7069755872214918</v>
      </c>
      <c r="AH45" s="21">
        <f>_xll.BDP(AX45,"TOT_BUY_REC")</f>
        <v>62</v>
      </c>
      <c r="AI45" s="21">
        <f>_xll.BDP(AX45,"TOT_HOLD_REC")</f>
        <v>14</v>
      </c>
      <c r="AJ45" s="21">
        <f>_xll.BDP(AX45,"TOT_SELL_REC")</f>
        <v>0</v>
      </c>
      <c r="AK45" s="25" cm="1">
        <f t="array" ref="AK45">IF(OR(_xll.BDP($AX45,"EE201")= "#N/A N/A", _xll.BDP($AX45,"EE201")="#N/A FIELD NOT APPLICABLE"), " ", _xll.BDP($AX45,"EE201"))</f>
        <v>4.6052632331848145</v>
      </c>
      <c r="AL45" s="23">
        <f>_xll.BDP(AX45,"BEST_TARGET_PRICE")</f>
        <v>202.69219970703125</v>
      </c>
      <c r="AM45" s="31">
        <f t="shared" si="13"/>
        <v>0.26556068748146378</v>
      </c>
      <c r="AN45" s="31">
        <f>_xll.BDP(AX45,"PR061")/100</f>
        <v>3.5695810000000001E-2</v>
      </c>
      <c r="AO45" s="31">
        <f>_xll.BDP(AX45,"PR064")/100</f>
        <v>-0.21497890000000003</v>
      </c>
      <c r="AP45" s="31">
        <f>_xll.BDP(AX45,"CHG_PCT_6M")/100</f>
        <v>-6.3993930000000004E-2</v>
      </c>
      <c r="AQ45" s="24">
        <f>_xll.BDP(AX45,"PR079")/100</f>
        <v>-0.15393560000000001</v>
      </c>
      <c r="AR45" s="32">
        <f>_xll.BDP(AX45,"hs001")</f>
        <v>207.05</v>
      </c>
      <c r="AS45" s="32">
        <f>_xll.BDP(AX45,"hs002")</f>
        <v>140.53</v>
      </c>
      <c r="AT45" s="21" t="str" cm="1">
        <f t="array" ref="AT45">IF(OR(_xll.BDP($AX45,"DX202")= "#N/A N/A", _xll.BDP($AX45,"DX202")="#N/A FIELD NOT APPLICABLE"), " ", _xll.BDP($AX45,"DX202"))</f>
        <v>Communication Services</v>
      </c>
      <c r="AU45" s="21" t="str" cm="1">
        <f t="array" ref="AU45">IF(OR(_xll.BDP($AX45,"DY997")= "#N/A N/A", _xll.BDP($AX45,"DY997")="#N/A FIELD NOT APPLICABLE"), " ", _xll.BDP($AX45,"DY997"))</f>
        <v>Y</v>
      </c>
      <c r="AV45" s="21" t="str" cm="1">
        <f t="array" ref="AV45">IF(OR(_xll.BDP($AX45,"DY784")= "#N/A N/A", _xll.BDP($AX45,"DY784")="#N/A FIELD NOT APPLICABLE"), " ", _xll.BDP($AX45,"DY784"))</f>
        <v xml:space="preserve"> </v>
      </c>
      <c r="AW45" s="21" t="str">
        <f t="shared" si="9"/>
        <v>Y</v>
      </c>
      <c r="AX45" s="21" t="str">
        <f t="shared" si="10"/>
        <v>GOOGL US Equity</v>
      </c>
      <c r="BC45" s="14" t="str" cm="1">
        <f t="array" ref="BC45">_xll.BDP(AX45,"ID005")</f>
        <v>US02079K3059</v>
      </c>
      <c r="BD45" s="16">
        <v>0.7</v>
      </c>
      <c r="BE45" s="17">
        <v>5</v>
      </c>
      <c r="BF45" s="18"/>
      <c r="BG45" s="19">
        <v>1</v>
      </c>
    </row>
    <row r="46" spans="1:59" s="3" customFormat="1" ht="14.45" hidden="1" customHeight="1" x14ac:dyDescent="0.25">
      <c r="A46" s="47" t="s">
        <v>125</v>
      </c>
      <c r="B46" s="47" t="s">
        <v>158</v>
      </c>
      <c r="C46" s="47" t="s">
        <v>263</v>
      </c>
      <c r="D46" s="47" t="s">
        <v>264</v>
      </c>
      <c r="E46" s="21" t="str">
        <f>_xll.BDP(AX46,"SECURITY NAME")</f>
        <v>Rio Tinto PLC</v>
      </c>
      <c r="F46" s="21" t="str">
        <f>_xll.BDP(AX46,"CRNCY")</f>
        <v>USD</v>
      </c>
      <c r="G46" s="22" t="s">
        <v>286</v>
      </c>
      <c r="H46" s="21" t="str" cm="1">
        <f t="array" ref="H46">IF(OR(_xll.BDP($AX46,"DX202")= "#N/A N/A", _xll.BDP($AX46,"DX202")="#N/A FIELD NOT APPLICABLE"), " ", _xll.BDP($AX46,"DX202"))</f>
        <v>Materials</v>
      </c>
      <c r="I46" s="23">
        <f>_xll.BDP(AX46,"CRNCY_ADJ_MKT_CAP", "EQY_FUND_CRNCY=USD")/1000</f>
        <v>104.03960777914722</v>
      </c>
      <c r="J46" s="24">
        <f>IFERROR(_xll.BDP(AX46, "DV013")/100,0)</f>
        <v>7.3915900131406045E-2</v>
      </c>
      <c r="K46" s="25" t="str" cm="1">
        <f t="array" ref="K46">IF(OR(_xll.BDP($AX46,"RR900")= "#N/A N/A", _xll.BDP($AX46,"RR900")="#N/A FIELD NOT APPLICABLE"), " ", _xll.BDP($AX46,"RR900"))</f>
        <v xml:space="preserve"> </v>
      </c>
      <c r="L46" s="25" cm="1">
        <f t="array" ref="L46">IF(OR(_xll.BDP($AX46,"EE010")= "#N/A N/A", _xll.BDP($AX46,"EE010")="#N/A FIELD NOT APPLICABLE"), " ", _xll.BDP($AX46,"EE010"))</f>
        <v>9.8991705968450159</v>
      </c>
      <c r="M46" s="25" t="str" cm="1">
        <f t="array" ref="M46">IF(OR(_xll.BDP($AX46,"RR903")= "#N/A N/A", _xll.BDP($AX46,"RR903")="#N/A FIELD NOT APPLICABLE"), " ", _xll.BDP($AX46,"RR903"))</f>
        <v xml:space="preserve"> </v>
      </c>
      <c r="N46" s="25" t="str" cm="1">
        <f t="array" ref="N46">IF(OR(_xll.BDP($AX46,"RR957")= "#N/A N/A", _xll.BDP($AX46,"RR957")="#N/A FIELD NOT APPLICABLE"), " ", _xll.BDP($AX46,"RR957"))</f>
        <v xml:space="preserve"> </v>
      </c>
      <c r="O46" s="26">
        <v>3500</v>
      </c>
      <c r="P46" s="27">
        <v>68.31</v>
      </c>
      <c r="Q46" s="21" cm="1">
        <f t="array" ref="Q46">IF(OR(_xll.BDP($AX46,"PX_last")="#N/A N/A",_xll.BDP($AX46,"PX_Last")="#N/A FIELD NOT APPLICABLE")," ",IF(F46="GBP",(_xll.BDP($AX46,"PX_LAST")/100),(_xll.BDP($AX46,"PX_LAST"))))</f>
        <v>60.87</v>
      </c>
      <c r="R46" s="28">
        <f>IF(F46="USD",AA46,(((_xll.BDP(F46&amp;"USD CURNCY","PX_LAST")))*AA46))</f>
        <v>239085</v>
      </c>
      <c r="S46" s="28">
        <f>IF(F46="USD",AB46,(((_xll.BDP(F46&amp;"USD CURNCY","PX_LAST")))*AB46))</f>
        <v>213045</v>
      </c>
      <c r="T46" s="11">
        <f t="shared" si="0"/>
        <v>-26040</v>
      </c>
      <c r="U46" s="12">
        <f t="shared" si="11"/>
        <v>-0.10891523935002195</v>
      </c>
      <c r="V46" s="12" cm="1">
        <f t="array" ref="V46">IFERROR(_xll.BDP($G46&amp;" Equity","CHG_PCT_1D")/100,"")</f>
        <v>5.1188900000000001E-3</v>
      </c>
      <c r="W46" s="12" cm="1">
        <f t="array" ref="W46">IFERROR(_xll.BDP($G46&amp;" Equity","CHG_PCT_5D")/100,"")</f>
        <v>4.1046690000000004E-2</v>
      </c>
      <c r="X46" s="12" t="e">
        <f t="shared" si="12"/>
        <v>#VALUE!</v>
      </c>
      <c r="Y46" s="23">
        <f t="shared" si="3"/>
        <v>15747.412943495401</v>
      </c>
      <c r="Z46" s="23">
        <f t="shared" si="4"/>
        <v>213045</v>
      </c>
      <c r="AA46" s="28">
        <f t="shared" si="5"/>
        <v>239085</v>
      </c>
      <c r="AB46" s="28">
        <f t="shared" si="6"/>
        <v>213045</v>
      </c>
      <c r="AC46" s="4" t="e" cm="1">
        <f t="array" ref="AC46">VLOOKUP(IF(NOT(_xll.BDP(AX46,$BW$6)="#N/A N/A"),(_xll.BDP(AX46,$BW$6)),"-"), '[1]Country Codes'!$A$2:$B$253,2,0)</f>
        <v>#N/A</v>
      </c>
      <c r="AD46" s="29" t="str" cm="1">
        <f t="array" ref="AD46">IF(OR(_xll.BDP($AX46,"EX028")= "#N/A N/A", _xll.BDP($AX46,"EX028")="#N/A FIELD NOT APPLICABLE"), " ", _xll.BDP($AX46,"EX028"))</f>
        <v>Equity</v>
      </c>
      <c r="AE46" s="30" t="str">
        <f t="shared" si="7"/>
        <v>Single Line Equity</v>
      </c>
      <c r="AF46" s="25" t="str" cm="1">
        <f t="array" ref="AF46">IF(OR(_xll.BDP($AX46,"RR908")= "#N/A N/A", _xll.BDP($AX46,"RR908")="#N/A FIELD NOT APPLICABLE"), " ", _xll.BDP($AX46,"RR908"))</f>
        <v xml:space="preserve"> </v>
      </c>
      <c r="AG46" s="25" cm="1">
        <f t="array" ref="AG46">IF(OR(_xll.BDP($AX46,"RR041")= "#N/A N/A", _xll.BDP($AX46,"RR041")="#N/A FIELD NOT APPLICABLE"), " ", _xll.BDP($AX46,"RR041"))</f>
        <v>13.479462183565854</v>
      </c>
      <c r="AH46" s="21">
        <f>_xll.BDP(AX46,"TOT_BUY_REC")</f>
        <v>7</v>
      </c>
      <c r="AI46" s="21">
        <f>_xll.BDP(AX46,"TOT_HOLD_REC")</f>
        <v>0</v>
      </c>
      <c r="AJ46" s="21">
        <f>_xll.BDP(AX46,"TOT_SELL_REC")</f>
        <v>0</v>
      </c>
      <c r="AK46" s="25" cm="1">
        <f t="array" ref="AK46">IF(OR(_xll.BDP($AX46,"EE201")= "#N/A N/A", _xll.BDP($AX46,"EE201")="#N/A FIELD NOT APPLICABLE"), " ", _xll.BDP($AX46,"EE201"))</f>
        <v>5</v>
      </c>
      <c r="AL46" s="23">
        <f>_xll.BDP(AX46,"BEST_TARGET_PRICE")</f>
        <v>78.666664123535156</v>
      </c>
      <c r="AM46" s="31">
        <f t="shared" si="13"/>
        <v>0.29237167937465358</v>
      </c>
      <c r="AN46" s="31">
        <f>_xll.BDP(AX46,"PR061")/100</f>
        <v>-2.621642E-3</v>
      </c>
      <c r="AO46" s="31">
        <f>_xll.BDP(AX46,"PR064")/100</f>
        <v>1.9256510000000001E-2</v>
      </c>
      <c r="AP46" s="31">
        <f>_xll.BDP(AX46,"CHG_PCT_6M")/100</f>
        <v>-8.5761520000000008E-2</v>
      </c>
      <c r="AQ46" s="24">
        <f>_xll.BDP(AX46,"PR079")/100</f>
        <v>3.5028030000000002E-2</v>
      </c>
      <c r="AR46" s="32">
        <f>_xll.BDP(AX46,"hs001")</f>
        <v>74.239999999999995</v>
      </c>
      <c r="AS46" s="32">
        <f>_xll.BDP(AX46,"hs002")</f>
        <v>51.67</v>
      </c>
      <c r="AT46" s="21" t="str" cm="1">
        <f t="array" ref="AT46">IF(OR(_xll.BDP($AX46,"DX202")= "#N/A N/A", _xll.BDP($AX46,"DX202")="#N/A FIELD NOT APPLICABLE"), " ", _xll.BDP($AX46,"DX202"))</f>
        <v>Materials</v>
      </c>
      <c r="AU46" s="21" t="str" cm="1">
        <f t="array" ref="AU46">IF(OR(_xll.BDP($AX46,"DY997")= "#N/A N/A", _xll.BDP($AX46,"DY997")="#N/A FIELD NOT APPLICABLE"), " ", _xll.BDP($AX46,"DY997"))</f>
        <v>Y</v>
      </c>
      <c r="AV46" s="21" t="str" cm="1">
        <f t="array" ref="AV46">IF(OR(_xll.BDP($AX46,"DY784")= "#N/A N/A", _xll.BDP($AX46,"DY784")="#N/A FIELD NOT APPLICABLE"), " ", _xll.BDP($AX46,"DY784"))</f>
        <v xml:space="preserve"> </v>
      </c>
      <c r="AW46" s="21" t="str">
        <f t="shared" si="9"/>
        <v>Y</v>
      </c>
      <c r="AX46" s="21" t="str">
        <f t="shared" si="10"/>
        <v>RIO US Equity</v>
      </c>
      <c r="BC46" s="14" t="str" cm="1">
        <f t="array" ref="BC46">_xll.BDP(AX46,"ID005")</f>
        <v>US7672041008</v>
      </c>
      <c r="BD46" s="16">
        <v>0.75</v>
      </c>
      <c r="BE46" s="17">
        <v>4</v>
      </c>
      <c r="BF46" s="18"/>
      <c r="BG46" s="19">
        <v>1</v>
      </c>
    </row>
    <row r="47" spans="1:59" s="3" customFormat="1" ht="14.45" hidden="1" customHeight="1" x14ac:dyDescent="0.25">
      <c r="A47" s="47" t="s">
        <v>125</v>
      </c>
      <c r="B47" s="47" t="s">
        <v>158</v>
      </c>
      <c r="C47" s="47" t="s">
        <v>263</v>
      </c>
      <c r="D47" s="47" t="s">
        <v>264</v>
      </c>
      <c r="E47" s="21" t="str">
        <f>_xll.BDP(AX47,"SECURITY NAME")</f>
        <v>Vale SA</v>
      </c>
      <c r="F47" s="21" t="str">
        <f>_xll.BDP(AX47,"CRNCY")</f>
        <v>USD</v>
      </c>
      <c r="G47" s="22" t="s">
        <v>287</v>
      </c>
      <c r="H47" s="21" t="str" cm="1">
        <f t="array" ref="H47">IF(OR(_xll.BDP($AX47,"DX202")= "#N/A N/A", _xll.BDP($AX47,"DX202")="#N/A FIELD NOT APPLICABLE"), " ", _xll.BDP($AX47,"DX202"))</f>
        <v>Materials</v>
      </c>
      <c r="I47" s="23">
        <f>_xll.BDP(AX47,"CRNCY_ADJ_MKT_CAP", "EQY_FUND_CRNCY=USD")/1000</f>
        <v>40.980276240000002</v>
      </c>
      <c r="J47" s="24">
        <f>IFERROR(_xll.BDP(AX47, "DV013")/100,0)</f>
        <v>3.8769199250267894E-2</v>
      </c>
      <c r="K47" s="25" t="str" cm="1">
        <f t="array" ref="K47">IF(OR(_xll.BDP($AX47,"RR900")= "#N/A N/A", _xll.BDP($AX47,"RR900")="#N/A FIELD NOT APPLICABLE"), " ", _xll.BDP($AX47,"RR900"))</f>
        <v xml:space="preserve"> </v>
      </c>
      <c r="L47" s="25" cm="1">
        <f t="array" ref="L47">IF(OR(_xll.BDP($AX47,"EE010")= "#N/A N/A", _xll.BDP($AX47,"EE010")="#N/A FIELD NOT APPLICABLE"), " ", _xll.BDP($AX47,"EE010"))</f>
        <v>5.2157108092839497</v>
      </c>
      <c r="M47" s="25" t="str" cm="1">
        <f t="array" ref="M47">IF(OR(_xll.BDP($AX47,"RR903")= "#N/A N/A", _xll.BDP($AX47,"RR903")="#N/A FIELD NOT APPLICABLE"), " ", _xll.BDP($AX47,"RR903"))</f>
        <v xml:space="preserve"> </v>
      </c>
      <c r="N47" s="25" t="str" cm="1">
        <f t="array" ref="N47">IF(OR(_xll.BDP($AX47,"RR957")= "#N/A N/A", _xll.BDP($AX47,"RR957")="#N/A FIELD NOT APPLICABLE"), " ", _xll.BDP($AX47,"RR957"))</f>
        <v xml:space="preserve"> </v>
      </c>
      <c r="O47" s="26">
        <v>20000</v>
      </c>
      <c r="P47" s="27">
        <v>11.151</v>
      </c>
      <c r="Q47" s="21" cm="1">
        <f t="array" ref="Q47">IF(OR(_xll.BDP($AX47,"PX_last")="#N/A N/A",_xll.BDP($AX47,"PX_Last")="#N/A FIELD NOT APPLICABLE")," ",IF(F47="GBP",(_xll.BDP($AX47,"PX_LAST")/100),(_xll.BDP($AX47,"PX_LAST"))))</f>
        <v>9.6</v>
      </c>
      <c r="R47" s="28">
        <f>IF(F47="USD",AA47,(((_xll.BDP(F47&amp;"USD CURNCY","PX_LAST")))*AA47))</f>
        <v>223020</v>
      </c>
      <c r="S47" s="28">
        <f>IF(F47="USD",AB47,(((_xll.BDP(F47&amp;"USD CURNCY","PX_LAST")))*AB47))</f>
        <v>192000</v>
      </c>
      <c r="T47" s="11">
        <f t="shared" si="0"/>
        <v>-31020</v>
      </c>
      <c r="U47" s="12">
        <f t="shared" si="11"/>
        <v>-0.13909066451439334</v>
      </c>
      <c r="V47" s="12" cm="1">
        <f t="array" ref="V47">IFERROR(_xll.BDP($G47&amp;" Equity","CHG_PCT_1D")/100,"")</f>
        <v>1.052632E-2</v>
      </c>
      <c r="W47" s="12" cm="1">
        <f t="array" ref="W47">IFERROR(_xll.BDP($G47&amp;" Equity","CHG_PCT_5D")/100,"")</f>
        <v>5.2631579999999997E-2</v>
      </c>
      <c r="X47" s="12" t="e">
        <f t="shared" si="12"/>
        <v>#VALUE!</v>
      </c>
      <c r="Y47" s="23">
        <f t="shared" si="3"/>
        <v>7443.6862560514355</v>
      </c>
      <c r="Z47" s="23">
        <f t="shared" si="4"/>
        <v>192000</v>
      </c>
      <c r="AA47" s="28">
        <f t="shared" si="5"/>
        <v>223020</v>
      </c>
      <c r="AB47" s="28">
        <f t="shared" si="6"/>
        <v>192000</v>
      </c>
      <c r="AC47" s="4" t="e" cm="1">
        <f t="array" ref="AC47">VLOOKUP(IF(NOT(_xll.BDP(AX47,$BW$6)="#N/A N/A"),(_xll.BDP(AX47,$BW$6)),"-"), '[1]Country Codes'!$A$2:$B$253,2,0)</f>
        <v>#N/A</v>
      </c>
      <c r="AD47" s="29" t="str" cm="1">
        <f t="array" ref="AD47">IF(OR(_xll.BDP($AX47,"EX028")= "#N/A N/A", _xll.BDP($AX47,"EX028")="#N/A FIELD NOT APPLICABLE"), " ", _xll.BDP($AX47,"EX028"))</f>
        <v>Equity</v>
      </c>
      <c r="AE47" s="30" t="str">
        <f t="shared" si="7"/>
        <v>Single Line Equity</v>
      </c>
      <c r="AF47" s="25" t="str" cm="1">
        <f t="array" ref="AF47">IF(OR(_xll.BDP($AX47,"RR908")= "#N/A N/A", _xll.BDP($AX47,"RR908")="#N/A FIELD NOT APPLICABLE"), " ", _xll.BDP($AX47,"RR908"))</f>
        <v xml:space="preserve"> </v>
      </c>
      <c r="AG47" s="25" cm="1">
        <f t="array" ref="AG47">IF(OR(_xll.BDP($AX47,"RR041")= "#N/A N/A", _xll.BDP($AX47,"RR041")="#N/A FIELD NOT APPLICABLE"), " ", _xll.BDP($AX47,"RR041"))</f>
        <v>19.344582682717977</v>
      </c>
      <c r="AH47" s="21">
        <f>_xll.BDP(AX47,"TOT_BUY_REC")</f>
        <v>14</v>
      </c>
      <c r="AI47" s="21">
        <f>_xll.BDP(AX47,"TOT_HOLD_REC")</f>
        <v>11</v>
      </c>
      <c r="AJ47" s="21">
        <f>_xll.BDP(AX47,"TOT_SELL_REC")</f>
        <v>0</v>
      </c>
      <c r="AK47" s="25" cm="1">
        <f t="array" ref="AK47">IF(OR(_xll.BDP($AX47,"EE201")= "#N/A N/A", _xll.BDP($AX47,"EE201")="#N/A FIELD NOT APPLICABLE"), " ", _xll.BDP($AX47,"EE201"))</f>
        <v>4.119999885559082</v>
      </c>
      <c r="AL47" s="23">
        <f>_xll.BDP(AX47,"BEST_TARGET_PRICE")</f>
        <v>12.247917175292969</v>
      </c>
      <c r="AM47" s="31">
        <f t="shared" si="13"/>
        <v>0.27582470575968432</v>
      </c>
      <c r="AN47" s="31">
        <f>_xll.BDP(AX47,"PR061")/100</f>
        <v>-4.3824699999999994E-2</v>
      </c>
      <c r="AO47" s="31">
        <f>_xll.BDP(AX47,"PR064")/100</f>
        <v>5.8434429999999996E-2</v>
      </c>
      <c r="AP47" s="31">
        <f>_xll.BDP(AX47,"CHG_PCT_6M")/100</f>
        <v>-0.1184573</v>
      </c>
      <c r="AQ47" s="24">
        <f>_xll.BDP(AX47,"PR079")/100</f>
        <v>8.2299900000000009E-2</v>
      </c>
      <c r="AR47" s="32">
        <f>_xll.BDP(AX47,"hs001")</f>
        <v>13.14</v>
      </c>
      <c r="AS47" s="32">
        <f>_xll.BDP(AX47,"hs002")</f>
        <v>8.0549999999999997</v>
      </c>
      <c r="AT47" s="21" t="str" cm="1">
        <f t="array" ref="AT47">IF(OR(_xll.BDP($AX47,"DX202")= "#N/A N/A", _xll.BDP($AX47,"DX202")="#N/A FIELD NOT APPLICABLE"), " ", _xll.BDP($AX47,"DX202"))</f>
        <v>Materials</v>
      </c>
      <c r="AU47" s="21" t="str" cm="1">
        <f t="array" ref="AU47">IF(OR(_xll.BDP($AX47,"DY997")= "#N/A N/A", _xll.BDP($AX47,"DY997")="#N/A FIELD NOT APPLICABLE"), " ", _xll.BDP($AX47,"DY997"))</f>
        <v>Y</v>
      </c>
      <c r="AV47" s="21" t="str" cm="1">
        <f t="array" ref="AV47">IF(OR(_xll.BDP($AX47,"DY784")= "#N/A N/A", _xll.BDP($AX47,"DY784")="#N/A FIELD NOT APPLICABLE"), " ", _xll.BDP($AX47,"DY784"))</f>
        <v xml:space="preserve"> </v>
      </c>
      <c r="AW47" s="21" t="str">
        <f t="shared" si="9"/>
        <v>Y</v>
      </c>
      <c r="AX47" s="21" t="str">
        <f t="shared" si="10"/>
        <v>VALE US Equity</v>
      </c>
      <c r="BC47" s="14" t="str" cm="1">
        <f t="array" ref="BC47">_xll.BDP(AX47,"ID005")</f>
        <v>US91912E1055</v>
      </c>
      <c r="BD47" s="16">
        <v>0.7</v>
      </c>
      <c r="BE47" s="17">
        <v>4</v>
      </c>
      <c r="BF47" s="18"/>
      <c r="BG47" s="19">
        <v>1</v>
      </c>
    </row>
    <row r="48" spans="1:59" s="3" customFormat="1" ht="14.45" hidden="1" customHeight="1" x14ac:dyDescent="0.25">
      <c r="A48" s="47" t="s">
        <v>125</v>
      </c>
      <c r="B48" s="47" t="s">
        <v>159</v>
      </c>
      <c r="C48" s="47" t="s">
        <v>291</v>
      </c>
      <c r="D48" s="47" t="s">
        <v>292</v>
      </c>
      <c r="E48" s="21" t="str">
        <f>_xll.BDP(AX48,"SECURITY NAME")</f>
        <v>Roche Holding AG</v>
      </c>
      <c r="F48" s="21" t="str">
        <f>_xll.BDP(AX48,"CRNCY")</f>
        <v>CHF</v>
      </c>
      <c r="G48" s="22" t="s">
        <v>310</v>
      </c>
      <c r="H48" s="21" t="str" cm="1">
        <f t="array" ref="H48">IF(OR(_xll.BDP($AX48,"DX202")= "#N/A N/A", _xll.BDP($AX48,"DX202")="#N/A FIELD NOT APPLICABLE"), " ", _xll.BDP($AX48,"DX202"))</f>
        <v>Health Care</v>
      </c>
      <c r="I48" s="23">
        <f>_xll.BDP(AX48,"CRNCY_ADJ_MKT_CAP", "EQY_FUND_CRNCY=USD")/1000</f>
        <v>266.46189603226048</v>
      </c>
      <c r="J48" s="24">
        <f>IFERROR(_xll.BDP(AX48, "DV013")/100,0)</f>
        <v>3.6019308612198798E-2</v>
      </c>
      <c r="K48" s="25" cm="1">
        <f t="array" ref="K48">IF(OR(_xll.BDP($AX48,"RR900")= "#N/A N/A", _xll.BDP($AX48,"RR900")="#N/A FIELD NOT APPLICABLE"), " ", _xll.BDP($AX48,"RR900"))</f>
        <v>25.936001521004382</v>
      </c>
      <c r="L48" s="25" cm="1">
        <f t="array" ref="L48">IF(OR(_xll.BDP($AX48,"EE010")= "#N/A N/A", _xll.BDP($AX48,"EE010")="#N/A FIELD NOT APPLICABLE"), " ", _xll.BDP($AX48,"EE010"))</f>
        <v>12.540162980209546</v>
      </c>
      <c r="M48" s="25" cm="1">
        <f t="array" ref="M48">IF(OR(_xll.BDP($AX48,"RR903")= "#N/A N/A", _xll.BDP($AX48,"RR903")="#N/A FIELD NOT APPLICABLE"), " ", _xll.BDP($AX48,"RR903"))</f>
        <v>6.7428903407315417</v>
      </c>
      <c r="N48" s="25" cm="1">
        <f t="array" ref="N48">IF(OR(_xll.BDP($AX48,"RR957")= "#N/A N/A", _xll.BDP($AX48,"RR957")="#N/A FIELD NOT APPLICABLE"), " ", _xll.BDP($AX48,"RR957"))</f>
        <v>14.442326348574824</v>
      </c>
      <c r="O48" s="26">
        <v>1574</v>
      </c>
      <c r="P48" s="27">
        <v>303.13400000000001</v>
      </c>
      <c r="Q48" s="21" cm="1">
        <f t="array" ref="Q48">IF(OR(_xll.BDP($AX48,"PX_last")="#N/A N/A",_xll.BDP($AX48,"PX_Last")="#N/A FIELD NOT APPLICABLE")," ",IF(F48="GBP",(_xll.BDP($AX48,"PX_LAST")/100),(_xll.BDP($AX48,"PX_LAST"))))</f>
        <v>269.3</v>
      </c>
      <c r="R48" s="28">
        <f>IF(F48="USD",AA48,(((_xll.BDP(F48&amp;"USD CURNCY","PX_LAST")))*AA48))</f>
        <v>578953.08027440007</v>
      </c>
      <c r="S48" s="28">
        <f>IF(F48="USD",AB48,(((_xll.BDP(F48&amp;"USD CURNCY","PX_LAST")))*AB48))</f>
        <v>514333.80788000004</v>
      </c>
      <c r="T48" s="11">
        <f t="shared" si="0"/>
        <v>-64619.272394400032</v>
      </c>
      <c r="U48" s="12">
        <f t="shared" si="11"/>
        <v>-0.11161400568725387</v>
      </c>
      <c r="V48" s="12" cm="1">
        <f t="array" ref="V48">IFERROR(_xll.BDP($G48&amp;" Equity","CHG_PCT_1D")/100,"")</f>
        <v>1.5843079999999999E-2</v>
      </c>
      <c r="W48" s="12" cm="1">
        <f t="array" ref="W48">IFERROR(_xll.BDP($G48&amp;" Equity","CHG_PCT_5D")/100,"")</f>
        <v>5.6907379999999994E-2</v>
      </c>
      <c r="X48" s="12" t="e">
        <f t="shared" si="12"/>
        <v>#VALUE!</v>
      </c>
      <c r="Y48" s="23">
        <f t="shared" si="3"/>
        <v>18525.948155717088</v>
      </c>
      <c r="Z48" s="23">
        <f t="shared" si="4"/>
        <v>514333.80788000004</v>
      </c>
      <c r="AA48" s="28">
        <f t="shared" si="5"/>
        <v>477132.91600000003</v>
      </c>
      <c r="AB48" s="28">
        <f t="shared" si="6"/>
        <v>423878.2</v>
      </c>
      <c r="AC48" s="4" t="e" cm="1">
        <f t="array" ref="AC48">VLOOKUP(IF(NOT(_xll.BDP(AX48,$BW$6)="#N/A N/A"),(_xll.BDP(AX48,$BW$6)),"-"), '[1]Country Codes'!$A$2:$B$253,2,0)</f>
        <v>#N/A</v>
      </c>
      <c r="AD48" s="29" t="str" cm="1">
        <f t="array" ref="AD48">IF(OR(_xll.BDP($AX48,"EX028")= "#N/A N/A", _xll.BDP($AX48,"EX028")="#N/A FIELD NOT APPLICABLE"), " ", _xll.BDP($AX48,"EX028"))</f>
        <v>Equity</v>
      </c>
      <c r="AE48" s="30" t="str">
        <f t="shared" si="7"/>
        <v>Single Line Equity</v>
      </c>
      <c r="AF48" s="25" cm="1">
        <f t="array" ref="AF48">IF(OR(_xll.BDP($AX48,"RR908")= "#N/A N/A", _xll.BDP($AX48,"RR908")="#N/A FIELD NOT APPLICABLE"), " ", _xll.BDP($AX48,"RR908"))</f>
        <v>10.974693985324748</v>
      </c>
      <c r="AG48" s="25" cm="1">
        <f t="array" ref="AG48">IF(OR(_xll.BDP($AX48,"RR041")= "#N/A N/A", _xll.BDP($AX48,"RR041")="#N/A FIELD NOT APPLICABLE"), " ", _xll.BDP($AX48,"RR041"))</f>
        <v>35.710847634109683</v>
      </c>
      <c r="AH48" s="21">
        <f>_xll.BDP(AX48,"TOT_BUY_REC")</f>
        <v>15</v>
      </c>
      <c r="AI48" s="21">
        <f>_xll.BDP(AX48,"TOT_HOLD_REC")</f>
        <v>9</v>
      </c>
      <c r="AJ48" s="21">
        <f>_xll.BDP(AX48,"TOT_SELL_REC")</f>
        <v>4</v>
      </c>
      <c r="AK48" s="25" cm="1">
        <f t="array" ref="AK48">IF(OR(_xll.BDP($AX48,"EE201")= "#N/A N/A", _xll.BDP($AX48,"EE201")="#N/A FIELD NOT APPLICABLE"), " ", _xll.BDP($AX48,"EE201"))</f>
        <v>3.7857143878936768</v>
      </c>
      <c r="AL48" s="23">
        <f>_xll.BDP(AX48,"BEST_TARGET_PRICE")</f>
        <v>308.760009765625</v>
      </c>
      <c r="AM48" s="31">
        <f t="shared" si="13"/>
        <v>0.14652807191097295</v>
      </c>
      <c r="AN48" s="31">
        <f>_xll.BDP(AX48,"PR061")/100</f>
        <v>-9.2349210000000001E-2</v>
      </c>
      <c r="AO48" s="31">
        <f>_xll.BDP(AX48,"PR064")/100</f>
        <v>-4.0954370000000004E-2</v>
      </c>
      <c r="AP48" s="31">
        <f>_xll.BDP(AX48,"CHG_PCT_6M")/100</f>
        <v>-2.5334740000000001E-2</v>
      </c>
      <c r="AQ48" s="24">
        <f>_xll.BDP(AX48,"PR079")/100</f>
        <v>5.4011740000000003E-2</v>
      </c>
      <c r="AR48" s="32">
        <f>_xll.BDP(AX48,"hs001")</f>
        <v>313.8</v>
      </c>
      <c r="AS48" s="32">
        <f>_xll.BDP(AX48,"hs002")</f>
        <v>212.9</v>
      </c>
      <c r="AT48" s="21" t="str" cm="1">
        <f t="array" ref="AT48">IF(OR(_xll.BDP($AX48,"DX202")= "#N/A N/A", _xll.BDP($AX48,"DX202")="#N/A FIELD NOT APPLICABLE"), " ", _xll.BDP($AX48,"DX202"))</f>
        <v>Health Care</v>
      </c>
      <c r="AU48" s="21" t="str" cm="1">
        <f t="array" ref="AU48">IF(OR(_xll.BDP($AX48,"DY997")= "#N/A N/A", _xll.BDP($AX48,"DY997")="#N/A FIELD NOT APPLICABLE"), " ", _xll.BDP($AX48,"DY997"))</f>
        <v>N</v>
      </c>
      <c r="AV48" s="21" t="str" cm="1">
        <f t="array" ref="AV48">IF(OR(_xll.BDP($AX48,"DY784")= "#N/A N/A", _xll.BDP($AX48,"DY784")="#N/A FIELD NOT APPLICABLE"), " ", _xll.BDP($AX48,"DY784"))</f>
        <v>Y</v>
      </c>
      <c r="AW48" s="21" t="str">
        <f t="shared" si="9"/>
        <v>Y</v>
      </c>
      <c r="AX48" s="21" t="str">
        <f t="shared" si="10"/>
        <v>ROG SW Equity</v>
      </c>
      <c r="BC48" s="14" t="str" cm="1">
        <f t="array" ref="BC48">_xll.BDP(AX48,"ID005")</f>
        <v>CH0012032048</v>
      </c>
      <c r="BD48" s="16">
        <v>0.5</v>
      </c>
      <c r="BE48" s="17">
        <v>5</v>
      </c>
      <c r="BF48" s="18"/>
      <c r="BG48" s="19">
        <v>1</v>
      </c>
    </row>
    <row r="49" spans="1:59" s="3" customFormat="1" ht="14.45" hidden="1" customHeight="1" x14ac:dyDescent="0.25">
      <c r="A49" s="47" t="s">
        <v>125</v>
      </c>
      <c r="B49" s="47" t="s">
        <v>159</v>
      </c>
      <c r="C49" s="47" t="s">
        <v>291</v>
      </c>
      <c r="D49" s="47" t="s">
        <v>292</v>
      </c>
      <c r="E49" s="21" t="str">
        <f>_xll.BDP(AX49,"SECURITY NAME")</f>
        <v>Nestle SA</v>
      </c>
      <c r="F49" s="21" t="str">
        <f>_xll.BDP(AX49,"CRNCY")</f>
        <v>CHF</v>
      </c>
      <c r="G49" s="22" t="s">
        <v>273</v>
      </c>
      <c r="H49" s="21" t="str" cm="1">
        <f t="array" ref="H49">IF(OR(_xll.BDP($AX49,"DX202")= "#N/A N/A", _xll.BDP($AX49,"DX202")="#N/A FIELD NOT APPLICABLE"), " ", _xll.BDP($AX49,"DX202"))</f>
        <v>Consumer Staples</v>
      </c>
      <c r="I49" s="23">
        <f>_xll.BDP(AX49,"CRNCY_ADJ_MKT_CAP", "EQY_FUND_CRNCY=USD")/1000</f>
        <v>271.3771766023296</v>
      </c>
      <c r="J49" s="24">
        <f>IFERROR(_xll.BDP(AX49, "DV013")/100,0)</f>
        <v>3.5148371677514077E-2</v>
      </c>
      <c r="K49" s="25" cm="1">
        <f t="array" ref="K49">IF(OR(_xll.BDP($AX49,"RR900")= "#N/A N/A", _xll.BDP($AX49,"RR900")="#N/A FIELD NOT APPLICABLE"), " ", _xll.BDP($AX49,"RR900"))</f>
        <v>20.722672883728816</v>
      </c>
      <c r="L49" s="25" cm="1">
        <f t="array" ref="L49">IF(OR(_xll.BDP($AX49,"EE010")= "#N/A N/A", _xll.BDP($AX49,"EE010")="#N/A FIELD NOT APPLICABLE"), " ", _xll.BDP($AX49,"EE010"))</f>
        <v>18.323833649989442</v>
      </c>
      <c r="M49" s="25" cm="1">
        <f t="array" ref="M49">IF(OR(_xll.BDP($AX49,"RR903")= "#N/A N/A", _xll.BDP($AX49,"RR903")="#N/A FIELD NOT APPLICABLE"), " ", _xll.BDP($AX49,"RR903"))</f>
        <v>6.2174366800262613</v>
      </c>
      <c r="N49" s="25" cm="1">
        <f t="array" ref="N49">IF(OR(_xll.BDP($AX49,"RR957")= "#N/A N/A", _xll.BDP($AX49,"RR957")="#N/A FIELD NOT APPLICABLE"), " ", _xll.BDP($AX49,"RR957"))</f>
        <v>15.256633672020103</v>
      </c>
      <c r="O49" s="26">
        <v>4740</v>
      </c>
      <c r="P49" s="27">
        <v>100.145</v>
      </c>
      <c r="Q49" s="21" cm="1">
        <f t="array" ref="Q49">IF(OR(_xll.BDP($AX49,"PX_last")="#N/A N/A",_xll.BDP($AX49,"PX_Last")="#N/A FIELD NOT APPLICABLE")," ",IF(F49="GBP",(_xll.BDP($AX49,"PX_LAST")/100),(_xll.BDP($AX49,"PX_LAST"))))</f>
        <v>86.8</v>
      </c>
      <c r="R49" s="28">
        <f>IF(F49="USD",AA49,(((_xll.BDP(F49&amp;"USD CURNCY","PX_LAST")))*AA49))</f>
        <v>575985.56981999998</v>
      </c>
      <c r="S49" s="28">
        <f>IF(F49="USD",AB49,(((_xll.BDP(F49&amp;"USD CURNCY","PX_LAST")))*AB49))</f>
        <v>499231.58880000003</v>
      </c>
      <c r="T49" s="11">
        <f t="shared" si="0"/>
        <v>-76753.981019999948</v>
      </c>
      <c r="U49" s="12">
        <f t="shared" si="11"/>
        <v>-0.13325677767237498</v>
      </c>
      <c r="V49" s="12" cm="1">
        <f t="array" ref="V49">IFERROR(_xll.BDP($G49&amp;" Equity","CHG_PCT_1D")/100,"")</f>
        <v>1.8443799999999998E-3</v>
      </c>
      <c r="W49" s="12" cm="1">
        <f t="array" ref="W49">IFERROR(_xll.BDP($G49&amp;" Equity","CHG_PCT_5D")/100,"")</f>
        <v>2.8848369999999999E-3</v>
      </c>
      <c r="X49" s="12" t="e">
        <f t="shared" si="12"/>
        <v>#VALUE!</v>
      </c>
      <c r="Y49" s="23">
        <f t="shared" si="3"/>
        <v>17547.177436298276</v>
      </c>
      <c r="Z49" s="23">
        <f t="shared" si="4"/>
        <v>499231.58880000003</v>
      </c>
      <c r="AA49" s="28">
        <f t="shared" si="5"/>
        <v>474687.3</v>
      </c>
      <c r="AB49" s="28">
        <f t="shared" si="6"/>
        <v>411432</v>
      </c>
      <c r="AC49" s="4" t="e" cm="1">
        <f t="array" ref="AC49">VLOOKUP(IF(NOT(_xll.BDP(AX49,$BW$6)="#N/A N/A"),(_xll.BDP(AX49,$BW$6)),"-"), '[1]Country Codes'!$A$2:$B$253,2,0)</f>
        <v>#N/A</v>
      </c>
      <c r="AD49" s="29" t="str" cm="1">
        <f t="array" ref="AD49">IF(OR(_xll.BDP($AX49,"EX028")= "#N/A N/A", _xll.BDP($AX49,"EX028")="#N/A FIELD NOT APPLICABLE"), " ", _xll.BDP($AX49,"EX028"))</f>
        <v>Equity</v>
      </c>
      <c r="AE49" s="30" t="str">
        <f t="shared" si="7"/>
        <v>Single Line Equity</v>
      </c>
      <c r="AF49" s="25" cm="1">
        <f t="array" ref="AF49">IF(OR(_xll.BDP($AX49,"RR908")= "#N/A N/A", _xll.BDP($AX49,"RR908")="#N/A FIELD NOT APPLICABLE"), " ", _xll.BDP($AX49,"RR908"))</f>
        <v>13.501783259267656</v>
      </c>
      <c r="AG49" s="25" cm="1">
        <f t="array" ref="AG49">IF(OR(_xll.BDP($AX49,"RR041")= "#N/A N/A", _xll.BDP($AX49,"RR041")="#N/A FIELD NOT APPLICABLE"), " ", _xll.BDP($AX49,"RR041"))</f>
        <v>45.051843979779413</v>
      </c>
      <c r="AH49" s="21">
        <f>_xll.BDP(AX49,"TOT_BUY_REC")</f>
        <v>12</v>
      </c>
      <c r="AI49" s="21">
        <f>_xll.BDP(AX49,"TOT_HOLD_REC")</f>
        <v>13</v>
      </c>
      <c r="AJ49" s="21">
        <f>_xll.BDP(AX49,"TOT_SELL_REC")</f>
        <v>2</v>
      </c>
      <c r="AK49" s="25" cm="1">
        <f t="array" ref="AK49">IF(OR(_xll.BDP($AX49,"EE201")= "#N/A N/A", _xll.BDP($AX49,"EE201")="#N/A FIELD NOT APPLICABLE"), " ", _xll.BDP($AX49,"EE201"))</f>
        <v>3.7037036418914795</v>
      </c>
      <c r="AL49" s="23">
        <f>_xll.BDP(AX49,"BEST_TARGET_PRICE")</f>
        <v>89.5</v>
      </c>
      <c r="AM49" s="31">
        <f t="shared" si="13"/>
        <v>3.1105990783410142E-2</v>
      </c>
      <c r="AN49" s="31">
        <f>_xll.BDP(AX49,"PR061")/100</f>
        <v>-2.8430670000000002E-2</v>
      </c>
      <c r="AO49" s="31">
        <f>_xll.BDP(AX49,"PR064")/100</f>
        <v>0.1202891</v>
      </c>
      <c r="AP49" s="31">
        <f>_xll.BDP(AX49,"CHG_PCT_6M")/100</f>
        <v>6.3986249999999995E-2</v>
      </c>
      <c r="AQ49" s="24">
        <f>_xll.BDP(AX49,"PR079")/100</f>
        <v>0.1591881</v>
      </c>
      <c r="AR49" s="32">
        <f>_xll.BDP(AX49,"hs001")</f>
        <v>98.62</v>
      </c>
      <c r="AS49" s="32">
        <f>_xll.BDP(AX49,"hs002")</f>
        <v>72.819999999999993</v>
      </c>
      <c r="AT49" s="21" t="str" cm="1">
        <f t="array" ref="AT49">IF(OR(_xll.BDP($AX49,"DX202")= "#N/A N/A", _xll.BDP($AX49,"DX202")="#N/A FIELD NOT APPLICABLE"), " ", _xll.BDP($AX49,"DX202"))</f>
        <v>Consumer Staples</v>
      </c>
      <c r="AU49" s="21" t="str" cm="1">
        <f t="array" ref="AU49">IF(OR(_xll.BDP($AX49,"DY997")= "#N/A N/A", _xll.BDP($AX49,"DY997")="#N/A FIELD NOT APPLICABLE"), " ", _xll.BDP($AX49,"DY997"))</f>
        <v>N</v>
      </c>
      <c r="AV49" s="21" t="str" cm="1">
        <f t="array" ref="AV49">IF(OR(_xll.BDP($AX49,"DY784")= "#N/A N/A", _xll.BDP($AX49,"DY784")="#N/A FIELD NOT APPLICABLE"), " ", _xll.BDP($AX49,"DY784"))</f>
        <v>Y</v>
      </c>
      <c r="AW49" s="21" t="str">
        <f t="shared" si="9"/>
        <v>Y</v>
      </c>
      <c r="AX49" s="21" t="str">
        <f t="shared" si="10"/>
        <v>NESN SW Equity</v>
      </c>
      <c r="BC49" s="14" t="str" cm="1">
        <f t="array" ref="BC49">_xll.BDP(AX49,"ID005")</f>
        <v>CH0038863350</v>
      </c>
      <c r="BD49" s="16">
        <v>0.5</v>
      </c>
      <c r="BE49" s="17">
        <v>5</v>
      </c>
      <c r="BF49" s="18"/>
      <c r="BG49" s="19">
        <v>1</v>
      </c>
    </row>
    <row r="50" spans="1:59" s="3" customFormat="1" ht="14.45" hidden="1" customHeight="1" x14ac:dyDescent="0.25">
      <c r="A50" s="47" t="s">
        <v>125</v>
      </c>
      <c r="B50" s="47" t="s">
        <v>159</v>
      </c>
      <c r="C50" s="47" t="s">
        <v>291</v>
      </c>
      <c r="D50" s="47" t="s">
        <v>292</v>
      </c>
      <c r="E50" s="21" t="str">
        <f>_xll.BDP(AX50,"SECURITY NAME")</f>
        <v>Danone SA</v>
      </c>
      <c r="F50" s="21" t="str">
        <f>_xll.BDP(AX50,"CRNCY")</f>
        <v>EUR</v>
      </c>
      <c r="G50" s="22" t="s">
        <v>311</v>
      </c>
      <c r="H50" s="21" t="str" cm="1">
        <f t="array" ref="H50">IF(OR(_xll.BDP($AX50,"DX202")= "#N/A N/A", _xll.BDP($AX50,"DX202")="#N/A FIELD NOT APPLICABLE"), " ", _xll.BDP($AX50,"DX202"))</f>
        <v>Consumer Staples</v>
      </c>
      <c r="I50" s="23">
        <f>_xll.BDP(AX50,"CRNCY_ADJ_MKT_CAP", "EQY_FUND_CRNCY=USD")/1000</f>
        <v>58.319411602835174</v>
      </c>
      <c r="J50" s="24">
        <f>IFERROR(_xll.BDP(AX50, "DV013")/100,0)</f>
        <v>2.852215568277304E-2</v>
      </c>
      <c r="K50" s="25" cm="1">
        <f t="array" ref="K50">IF(OR(_xll.BDP($AX50,"RR900")= "#N/A N/A", _xll.BDP($AX50,"RR900")="#N/A FIELD NOT APPLICABLE"), " ", _xll.BDP($AX50,"RR900"))</f>
        <v>23.967813957044886</v>
      </c>
      <c r="L50" s="25" cm="1">
        <f t="array" ref="L50">IF(OR(_xll.BDP($AX50,"EE010")= "#N/A N/A", _xll.BDP($AX50,"EE010")="#N/A FIELD NOT APPLICABLE"), " ", _xll.BDP($AX50,"EE010"))</f>
        <v>18.552793502338172</v>
      </c>
      <c r="M50" s="25" cm="1">
        <f t="array" ref="M50">IF(OR(_xll.BDP($AX50,"RR903")= "#N/A N/A", _xll.BDP($AX50,"RR903")="#N/A FIELD NOT APPLICABLE"), " ", _xll.BDP($AX50,"RR903"))</f>
        <v>2.728817423766948</v>
      </c>
      <c r="N50" s="25" cm="1">
        <f t="array" ref="N50">IF(OR(_xll.BDP($AX50,"RR957")= "#N/A N/A", _xll.BDP($AX50,"RR957")="#N/A FIELD NOT APPLICABLE"), " ", _xll.BDP($AX50,"RR957"))</f>
        <v>14.066882649380322</v>
      </c>
      <c r="O50" s="26">
        <v>6000</v>
      </c>
      <c r="P50" s="27">
        <v>56.21</v>
      </c>
      <c r="Q50" s="21" cm="1">
        <f t="array" ref="Q50">IF(OR(_xll.BDP($AX50,"PX_last")="#N/A N/A",_xll.BDP($AX50,"PX_Last")="#N/A FIELD NOT APPLICABLE")," ",IF(F50="GBP",(_xll.BDP($AX50,"PX_LAST")/100),(_xll.BDP($AX50,"PX_LAST"))))</f>
        <v>75.38</v>
      </c>
      <c r="R50" s="28">
        <f>IF(F50="USD",AA50,(((_xll.BDP(F50&amp;"USD CURNCY","PX_LAST")))*AA50))</f>
        <v>384071.68800000002</v>
      </c>
      <c r="S50" s="28">
        <f>IF(F50="USD",AB50,(((_xll.BDP(F50&amp;"USD CURNCY","PX_LAST")))*AB50))</f>
        <v>515056.46400000004</v>
      </c>
      <c r="T50" s="11">
        <f t="shared" si="0"/>
        <v>130984.77600000001</v>
      </c>
      <c r="U50" s="12">
        <f t="shared" si="11"/>
        <v>0.3410425191247109</v>
      </c>
      <c r="V50" s="12" cm="1">
        <f t="array" ref="V50">IFERROR(_xll.BDP($G50&amp;" Equity","CHG_PCT_1D")/100,"")</f>
        <v>7.7540109999999999E-3</v>
      </c>
      <c r="W50" s="12" cm="1">
        <f t="array" ref="W50">IFERROR(_xll.BDP($G50&amp;" Equity","CHG_PCT_5D")/100,"")</f>
        <v>2.2240300000000001E-2</v>
      </c>
      <c r="X50" s="12" t="e">
        <f t="shared" si="12"/>
        <v>#VALUE!</v>
      </c>
      <c r="Y50" s="23">
        <f t="shared" si="3"/>
        <v>14690.520651626588</v>
      </c>
      <c r="Z50" s="23">
        <f t="shared" si="4"/>
        <v>515056.46400000004</v>
      </c>
      <c r="AA50" s="28">
        <f t="shared" si="5"/>
        <v>337260</v>
      </c>
      <c r="AB50" s="28">
        <f t="shared" si="6"/>
        <v>452280</v>
      </c>
      <c r="AC50" s="4" t="e" cm="1">
        <f t="array" ref="AC50">VLOOKUP(IF(NOT(_xll.BDP(AX50,$BW$6)="#N/A N/A"),(_xll.BDP(AX50,$BW$6)),"-"), '[1]Country Codes'!$A$2:$B$253,2,0)</f>
        <v>#N/A</v>
      </c>
      <c r="AD50" s="29" t="str" cm="1">
        <f t="array" ref="AD50">IF(OR(_xll.BDP($AX50,"EX028")= "#N/A N/A", _xll.BDP($AX50,"EX028")="#N/A FIELD NOT APPLICABLE"), " ", _xll.BDP($AX50,"EX028"))</f>
        <v>Equity</v>
      </c>
      <c r="AE50" s="30" t="str">
        <f t="shared" si="7"/>
        <v>Single Line Equity</v>
      </c>
      <c r="AF50" s="25" cm="1">
        <f t="array" ref="AF50">IF(OR(_xll.BDP($AX50,"RR908")= "#N/A N/A", _xll.BDP($AX50,"RR908")="#N/A FIELD NOT APPLICABLE"), " ", _xll.BDP($AX50,"RR908"))</f>
        <v>12.661112206647797</v>
      </c>
      <c r="AG50" s="25" cm="1">
        <f t="array" ref="AG50">IF(OR(_xll.BDP($AX50,"RR041")= "#N/A N/A", _xll.BDP($AX50,"RR041")="#N/A FIELD NOT APPLICABLE"), " ", _xll.BDP($AX50,"RR041"))</f>
        <v>31.685507374370747</v>
      </c>
      <c r="AH50" s="21">
        <f>_xll.BDP(AX50,"TOT_BUY_REC")</f>
        <v>11</v>
      </c>
      <c r="AI50" s="21">
        <f>_xll.BDP(AX50,"TOT_HOLD_REC")</f>
        <v>11</v>
      </c>
      <c r="AJ50" s="21">
        <f>_xll.BDP(AX50,"TOT_SELL_REC")</f>
        <v>5</v>
      </c>
      <c r="AK50" s="25" cm="1">
        <f t="array" ref="AK50">IF(OR(_xll.BDP($AX50,"EE201")= "#N/A N/A", _xll.BDP($AX50,"EE201")="#N/A FIELD NOT APPLICABLE"), " ", _xll.BDP($AX50,"EE201"))</f>
        <v>3.4814815521240234</v>
      </c>
      <c r="AL50" s="23">
        <f>_xll.BDP(AX50,"BEST_TARGET_PRICE")</f>
        <v>74.576919555664063</v>
      </c>
      <c r="AM50" s="31">
        <f t="shared" si="13"/>
        <v>-1.0653760206101537E-2</v>
      </c>
      <c r="AN50" s="31">
        <f>_xll.BDP(AX50,"PR061")/100</f>
        <v>6.4388600000000004E-2</v>
      </c>
      <c r="AO50" s="31">
        <f>_xll.BDP(AX50,"PR064")/100</f>
        <v>0.126083</v>
      </c>
      <c r="AP50" s="31">
        <f>_xll.BDP(AX50,"CHG_PCT_6M")/100</f>
        <v>0.12406800000000001</v>
      </c>
      <c r="AQ50" s="24">
        <f>_xll.BDP(AX50,"PR079")/100</f>
        <v>0.15755520000000001</v>
      </c>
      <c r="AR50" s="32">
        <f>_xll.BDP(AX50,"hs001")</f>
        <v>75.72</v>
      </c>
      <c r="AS50" s="32">
        <f>_xll.BDP(AX50,"hs002")</f>
        <v>56.14</v>
      </c>
      <c r="AT50" s="21" t="str" cm="1">
        <f t="array" ref="AT50">IF(OR(_xll.BDP($AX50,"DX202")= "#N/A N/A", _xll.BDP($AX50,"DX202")="#N/A FIELD NOT APPLICABLE"), " ", _xll.BDP($AX50,"DX202"))</f>
        <v>Consumer Staples</v>
      </c>
      <c r="AU50" s="21" t="str" cm="1">
        <f t="array" ref="AU50">IF(OR(_xll.BDP($AX50,"DY997")= "#N/A N/A", _xll.BDP($AX50,"DY997")="#N/A FIELD NOT APPLICABLE"), " ", _xll.BDP($AX50,"DY997"))</f>
        <v>Y</v>
      </c>
      <c r="AV50" s="21" t="str" cm="1">
        <f t="array" ref="AV50">IF(OR(_xll.BDP($AX50,"DY784")= "#N/A N/A", _xll.BDP($AX50,"DY784")="#N/A FIELD NOT APPLICABLE"), " ", _xll.BDP($AX50,"DY784"))</f>
        <v>N</v>
      </c>
      <c r="AW50" s="21" t="str">
        <f t="shared" si="9"/>
        <v>Y</v>
      </c>
      <c r="AX50" s="21" t="str">
        <f t="shared" si="10"/>
        <v>BN FP Equity</v>
      </c>
      <c r="BC50" s="14" t="str" cm="1">
        <f t="array" ref="BC50">_xll.BDP(AX50,"ID005")</f>
        <v>FR0000120644</v>
      </c>
      <c r="BD50" s="16">
        <v>0.5</v>
      </c>
      <c r="BE50" s="17">
        <v>4</v>
      </c>
      <c r="BF50" s="18"/>
      <c r="BG50" s="19">
        <v>1</v>
      </c>
    </row>
    <row r="51" spans="1:59" s="3" customFormat="1" ht="14.45" hidden="1" customHeight="1" x14ac:dyDescent="0.25">
      <c r="A51" s="47" t="s">
        <v>125</v>
      </c>
      <c r="B51" s="47" t="s">
        <v>159</v>
      </c>
      <c r="C51" s="47" t="s">
        <v>291</v>
      </c>
      <c r="D51" s="47" t="s">
        <v>292</v>
      </c>
      <c r="E51" s="21" t="str">
        <f>_xll.BDP(AX51,"SECURITY NAME")</f>
        <v>Sanofi SA</v>
      </c>
      <c r="F51" s="21" t="str">
        <f>_xll.BDP(AX51,"CRNCY")</f>
        <v>EUR</v>
      </c>
      <c r="G51" s="22" t="s">
        <v>312</v>
      </c>
      <c r="H51" s="21" t="str" cm="1">
        <f t="array" ref="H51">IF(OR(_xll.BDP($AX51,"DX202")= "#N/A N/A", _xll.BDP($AX51,"DX202")="#N/A FIELD NOT APPLICABLE"), " ", _xll.BDP($AX51,"DX202"))</f>
        <v>Health Care</v>
      </c>
      <c r="I51" s="23">
        <f>_xll.BDP(AX51,"CRNCY_ADJ_MKT_CAP", "EQY_FUND_CRNCY=USD")/1000</f>
        <v>129.98331545960707</v>
      </c>
      <c r="J51" s="24">
        <f>IFERROR(_xll.BDP(AX51, "DV013")/100,0)</f>
        <v>4.2091700593728604E-2</v>
      </c>
      <c r="K51" s="25" cm="1">
        <f t="array" ref="K51">IF(OR(_xll.BDP($AX51,"RR900")= "#N/A N/A", _xll.BDP($AX51,"RR900")="#N/A FIELD NOT APPLICABLE"), " ", _xll.BDP($AX51,"RR900"))</f>
        <v>21.192270635342989</v>
      </c>
      <c r="L51" s="25" cm="1">
        <f t="array" ref="L51">IF(OR(_xll.BDP($AX51,"EE010")= "#N/A N/A", _xll.BDP($AX51,"EE010")="#N/A FIELD NOT APPLICABLE"), " ", _xll.BDP($AX51,"EE010"))</f>
        <v>10.47822662315742</v>
      </c>
      <c r="M51" s="25" cm="1">
        <f t="array" ref="M51">IF(OR(_xll.BDP($AX51,"RR903")= "#N/A N/A", _xll.BDP($AX51,"RR903")="#N/A FIELD NOT APPLICABLE"), " ", _xll.BDP($AX51,"RR903"))</f>
        <v>1.5061163201080578</v>
      </c>
      <c r="N51" s="25" cm="1">
        <f t="array" ref="N51">IF(OR(_xll.BDP($AX51,"RR957")= "#N/A N/A", _xll.BDP($AX51,"RR957")="#N/A FIELD NOT APPLICABLE"), " ", _xll.BDP($AX51,"RR957"))</f>
        <v>11.870298080077241</v>
      </c>
      <c r="O51" s="26">
        <v>410</v>
      </c>
      <c r="P51" s="27">
        <v>83.072000000000003</v>
      </c>
      <c r="Q51" s="21" cm="1">
        <f t="array" ref="Q51">IF(OR(_xll.BDP($AX51,"PX_last")="#N/A N/A",_xll.BDP($AX51,"PX_Last")="#N/A FIELD NOT APPLICABLE")," ",IF(F51="GBP",(_xll.BDP($AX51,"PX_LAST")/100),(_xll.BDP($AX51,"PX_LAST"))))</f>
        <v>93.12</v>
      </c>
      <c r="R51" s="28">
        <f>IF(F51="USD",AA51,(((_xll.BDP(F51&amp;"USD CURNCY","PX_LAST")))*AA51))</f>
        <v>38786.981376000003</v>
      </c>
      <c r="S51" s="28">
        <f>IF(F51="USD",AB51,(((_xll.BDP(F51&amp;"USD CURNCY","PX_LAST")))*AB51))</f>
        <v>43478.472960000006</v>
      </c>
      <c r="T51" s="11">
        <f t="shared" si="0"/>
        <v>4691.4915840000031</v>
      </c>
      <c r="U51" s="12">
        <f t="shared" si="11"/>
        <v>0.12095531587057018</v>
      </c>
      <c r="V51" s="12" cm="1">
        <f t="array" ref="V51">IFERROR(_xll.BDP($G51&amp;" Equity","CHG_PCT_1D")/100,"")</f>
        <v>2.1482279999999999E-4</v>
      </c>
      <c r="W51" s="12" cm="1">
        <f t="array" ref="W51">IFERROR(_xll.BDP($G51&amp;" Equity","CHG_PCT_5D")/100,"")</f>
        <v>2.1500659999999998E-2</v>
      </c>
      <c r="X51" s="12" t="e">
        <f t="shared" si="12"/>
        <v>#VALUE!</v>
      </c>
      <c r="Y51" s="23">
        <f t="shared" si="3"/>
        <v>1830.0828661048454</v>
      </c>
      <c r="Z51" s="23">
        <f t="shared" si="4"/>
        <v>43478.472960000006</v>
      </c>
      <c r="AA51" s="28">
        <f t="shared" si="5"/>
        <v>34059.520000000004</v>
      </c>
      <c r="AB51" s="28">
        <f t="shared" si="6"/>
        <v>38179.200000000004</v>
      </c>
      <c r="AC51" s="4" t="e" cm="1">
        <f t="array" ref="AC51">VLOOKUP(IF(NOT(_xll.BDP(AX51,$BW$6)="#N/A N/A"),(_xll.BDP(AX51,$BW$6)),"-"), '[1]Country Codes'!$A$2:$B$253,2,0)</f>
        <v>#N/A</v>
      </c>
      <c r="AD51" s="29" t="str" cm="1">
        <f t="array" ref="AD51">IF(OR(_xll.BDP($AX51,"EX028")= "#N/A N/A", _xll.BDP($AX51,"EX028")="#N/A FIELD NOT APPLICABLE"), " ", _xll.BDP($AX51,"EX028"))</f>
        <v>Equity</v>
      </c>
      <c r="AE51" s="30" t="str">
        <f t="shared" si="7"/>
        <v>Single Line Equity</v>
      </c>
      <c r="AF51" s="25" cm="1">
        <f t="array" ref="AF51">IF(OR(_xll.BDP($AX51,"RR908")= "#N/A N/A", _xll.BDP($AX51,"RR908")="#N/A FIELD NOT APPLICABLE"), " ", _xll.BDP($AX51,"RR908"))</f>
        <v>12.846392029470049</v>
      </c>
      <c r="AG51" s="25" cm="1">
        <f t="array" ref="AG51">IF(OR(_xll.BDP($AX51,"RR041")= "#N/A N/A", _xll.BDP($AX51,"RR041")="#N/A FIELD NOT APPLICABLE"), " ", _xll.BDP($AX51,"RR041"))</f>
        <v>13.483636801759063</v>
      </c>
      <c r="AH51" s="21">
        <f>_xll.BDP(AX51,"TOT_BUY_REC")</f>
        <v>22</v>
      </c>
      <c r="AI51" s="21">
        <f>_xll.BDP(AX51,"TOT_HOLD_REC")</f>
        <v>5</v>
      </c>
      <c r="AJ51" s="21">
        <f>_xll.BDP(AX51,"TOT_SELL_REC")</f>
        <v>0</v>
      </c>
      <c r="AK51" s="25" cm="1">
        <f t="array" ref="AK51">IF(OR(_xll.BDP($AX51,"EE201")= "#N/A N/A", _xll.BDP($AX51,"EE201")="#N/A FIELD NOT APPLICABLE"), " ", _xll.BDP($AX51,"EE201"))</f>
        <v>4.592592716217041</v>
      </c>
      <c r="AL51" s="23">
        <f>_xll.BDP(AX51,"BEST_TARGET_PRICE")</f>
        <v>116.83846282958984</v>
      </c>
      <c r="AM51" s="31">
        <f t="shared" si="13"/>
        <v>0.25470857849645445</v>
      </c>
      <c r="AN51" s="31">
        <f>_xll.BDP(AX51,"PR061")/100</f>
        <v>-9.9419740000000006E-2</v>
      </c>
      <c r="AO51" s="31">
        <f>_xll.BDP(AX51,"PR064")/100</f>
        <v>-8.5804050000000007E-2</v>
      </c>
      <c r="AP51" s="31">
        <f>_xll.BDP(AX51,"CHG_PCT_6M")/100</f>
        <v>-6.9172339999999999E-2</v>
      </c>
      <c r="AQ51" s="24">
        <f>_xll.BDP(AX51,"PR079")/100</f>
        <v>-6.6140160000000003E-3</v>
      </c>
      <c r="AR51" s="32">
        <f>_xll.BDP(AX51,"hs001")</f>
        <v>110.88</v>
      </c>
      <c r="AS51" s="32">
        <f>_xll.BDP(AX51,"hs002")</f>
        <v>85.94</v>
      </c>
      <c r="AT51" s="21" t="str" cm="1">
        <f t="array" ref="AT51">IF(OR(_xll.BDP($AX51,"DX202")= "#N/A N/A", _xll.BDP($AX51,"DX202")="#N/A FIELD NOT APPLICABLE"), " ", _xll.BDP($AX51,"DX202"))</f>
        <v>Health Care</v>
      </c>
      <c r="AU51" s="21" t="str" cm="1">
        <f t="array" ref="AU51">IF(OR(_xll.BDP($AX51,"DY997")= "#N/A N/A", _xll.BDP($AX51,"DY997")="#N/A FIELD NOT APPLICABLE"), " ", _xll.BDP($AX51,"DY997"))</f>
        <v>Y</v>
      </c>
      <c r="AV51" s="21" t="str" cm="1">
        <f t="array" ref="AV51">IF(OR(_xll.BDP($AX51,"DY784")= "#N/A N/A", _xll.BDP($AX51,"DY784")="#N/A FIELD NOT APPLICABLE"), " ", _xll.BDP($AX51,"DY784"))</f>
        <v>Y</v>
      </c>
      <c r="AW51" s="21" t="str">
        <f t="shared" si="9"/>
        <v>Y</v>
      </c>
      <c r="AX51" s="21" t="str">
        <f t="shared" si="10"/>
        <v>SAN FP Equity</v>
      </c>
      <c r="BC51" s="14" t="str" cm="1">
        <f t="array" ref="BC51">_xll.BDP(AX51,"ID005")</f>
        <v>FR0000120578</v>
      </c>
      <c r="BD51" s="16">
        <v>0.5</v>
      </c>
      <c r="BE51" s="17">
        <v>4</v>
      </c>
      <c r="BF51" s="18"/>
      <c r="BG51" s="19">
        <v>1</v>
      </c>
    </row>
    <row r="52" spans="1:59" s="3" customFormat="1" ht="14.45" hidden="1" customHeight="1" x14ac:dyDescent="0.25">
      <c r="A52" s="47" t="s">
        <v>125</v>
      </c>
      <c r="B52" s="47" t="s">
        <v>159</v>
      </c>
      <c r="C52" s="47" t="s">
        <v>291</v>
      </c>
      <c r="D52" s="47" t="s">
        <v>292</v>
      </c>
      <c r="E52" s="21" t="str">
        <f>_xll.BDP(AX52,"SECURITY NAME")</f>
        <v>LVMH Moet Hennessy Louis Vuitt</v>
      </c>
      <c r="F52" s="21" t="str">
        <f>_xll.BDP(AX52,"CRNCY")</f>
        <v>EUR</v>
      </c>
      <c r="G52" s="22" t="s">
        <v>274</v>
      </c>
      <c r="H52" s="21" t="str" cm="1">
        <f t="array" ref="H52">IF(OR(_xll.BDP($AX52,"DX202")= "#N/A N/A", _xll.BDP($AX52,"DX202")="#N/A FIELD NOT APPLICABLE"), " ", _xll.BDP($AX52,"DX202"))</f>
        <v>Consumer Discretionary</v>
      </c>
      <c r="I52" s="23">
        <f>_xll.BDP(AX52,"CRNCY_ADJ_MKT_CAP", "EQY_FUND_CRNCY=USD")/1000</f>
        <v>283.36754491100095</v>
      </c>
      <c r="J52" s="24">
        <f>IFERROR(_xll.BDP(AX52, "DV013")/100,0)</f>
        <v>2.6122777052145083E-2</v>
      </c>
      <c r="K52" s="25" cm="1">
        <f t="array" ref="K52">IF(OR(_xll.BDP($AX52,"RR900")= "#N/A N/A", _xll.BDP($AX52,"RR900")="#N/A FIELD NOT APPLICABLE"), " ", _xll.BDP($AX52,"RR900"))</f>
        <v>19.802240766779235</v>
      </c>
      <c r="L52" s="25" cm="1">
        <f t="array" ref="L52">IF(OR(_xll.BDP($AX52,"EE010")= "#N/A N/A", _xll.BDP($AX52,"EE010")="#N/A FIELD NOT APPLICABLE"), " ", _xll.BDP($AX52,"EE010"))</f>
        <v>18.037986153901915</v>
      </c>
      <c r="M52" s="25" cm="1">
        <f t="array" ref="M52">IF(OR(_xll.BDP($AX52,"RR903")= "#N/A N/A", _xll.BDP($AX52,"RR903")="#N/A FIELD NOT APPLICABLE"), " ", _xll.BDP($AX52,"RR903"))</f>
        <v>3.6807452912565757</v>
      </c>
      <c r="N52" s="25" cm="1">
        <f t="array" ref="N52">IF(OR(_xll.BDP($AX52,"RR957")= "#N/A N/A", _xll.BDP($AX52,"RR957")="#N/A FIELD NOT APPLICABLE"), " ", _xll.BDP($AX52,"RR957"))</f>
        <v>10.416176832427368</v>
      </c>
      <c r="O52" s="26">
        <v>333</v>
      </c>
      <c r="P52" s="27">
        <v>661.35299999999995</v>
      </c>
      <c r="Q52" s="21" cm="1">
        <f t="array" ref="Q52">IF(OR(_xll.BDP($AX52,"PX_last")="#N/A N/A",_xll.BDP($AX52,"PX_Last")="#N/A FIELD NOT APPLICABLE")," ",IF(F52="GBP",(_xll.BDP($AX52,"PX_LAST")/100),(_xll.BDP($AX52,"PX_LAST"))))</f>
        <v>497.65</v>
      </c>
      <c r="R52" s="28">
        <f>IF(F52="USD",AA52,(((_xll.BDP(F52&amp;"USD CURNCY","PX_LAST")))*AA52))</f>
        <v>250798.54920119996</v>
      </c>
      <c r="S52" s="28">
        <f>IF(F52="USD",AB52,(((_xll.BDP(F52&amp;"USD CURNCY","PX_LAST")))*AB52))</f>
        <v>188719.03206</v>
      </c>
      <c r="T52" s="11">
        <f t="shared" si="0"/>
        <v>-62079.517141199962</v>
      </c>
      <c r="U52" s="12">
        <f t="shared" si="11"/>
        <v>-0.24752741727942554</v>
      </c>
      <c r="V52" s="12" cm="1">
        <f t="array" ref="V52">IFERROR(_xll.BDP($G52&amp;" Equity","CHG_PCT_1D")/100,"")</f>
        <v>-8.6653389999999993E-3</v>
      </c>
      <c r="W52" s="12" cm="1">
        <f t="array" ref="W52">IFERROR(_xll.BDP($G52&amp;" Equity","CHG_PCT_5D")/100,"")</f>
        <v>2.1239479999999998E-2</v>
      </c>
      <c r="X52" s="12" t="e">
        <f t="shared" si="12"/>
        <v>#VALUE!</v>
      </c>
      <c r="Y52" s="23">
        <f t="shared" si="3"/>
        <v>4929.8652000000002</v>
      </c>
      <c r="Z52" s="23">
        <f t="shared" si="4"/>
        <v>188719.03206</v>
      </c>
      <c r="AA52" s="28">
        <f t="shared" si="5"/>
        <v>220230.54899999997</v>
      </c>
      <c r="AB52" s="28">
        <f t="shared" si="6"/>
        <v>165717.44999999998</v>
      </c>
      <c r="AC52" s="4" t="e" cm="1">
        <f t="array" ref="AC52">VLOOKUP(IF(NOT(_xll.BDP(AX52,$BW$6)="#N/A N/A"),(_xll.BDP(AX52,$BW$6)),"-"), '[1]Country Codes'!$A$2:$B$253,2,0)</f>
        <v>#N/A</v>
      </c>
      <c r="AD52" s="29" t="str" cm="1">
        <f t="array" ref="AD52">IF(OR(_xll.BDP($AX52,"EX028")= "#N/A N/A", _xll.BDP($AX52,"EX028")="#N/A FIELD NOT APPLICABLE"), " ", _xll.BDP($AX52,"EX028"))</f>
        <v>Equity</v>
      </c>
      <c r="AE52" s="30" t="str">
        <f t="shared" si="7"/>
        <v>Single Line Equity</v>
      </c>
      <c r="AF52" s="25" cm="1">
        <f t="array" ref="AF52">IF(OR(_xll.BDP($AX52,"RR908")= "#N/A N/A", _xll.BDP($AX52,"RR908")="#N/A FIELD NOT APPLICABLE"), " ", _xll.BDP($AX52,"RR908"))</f>
        <v>13.126220593509755</v>
      </c>
      <c r="AG52" s="25" cm="1">
        <f t="array" ref="AG52">IF(OR(_xll.BDP($AX52,"RR041")= "#N/A N/A", _xll.BDP($AX52,"RR041")="#N/A FIELD NOT APPLICABLE"), " ", _xll.BDP($AX52,"RR041"))</f>
        <v>27.329579730544946</v>
      </c>
      <c r="AH52" s="21">
        <f>_xll.BDP(AX52,"TOT_BUY_REC")</f>
        <v>22</v>
      </c>
      <c r="AI52" s="21">
        <f>_xll.BDP(AX52,"TOT_HOLD_REC")</f>
        <v>14</v>
      </c>
      <c r="AJ52" s="21">
        <f>_xll.BDP(AX52,"TOT_SELL_REC")</f>
        <v>1</v>
      </c>
      <c r="AK52" s="25" cm="1">
        <f t="array" ref="AK52">IF(OR(_xll.BDP($AX52,"EE201")= "#N/A N/A", _xll.BDP($AX52,"EE201")="#N/A FIELD NOT APPLICABLE"), " ", _xll.BDP($AX52,"EE201"))</f>
        <v>4.1081080436706543</v>
      </c>
      <c r="AL52" s="23">
        <f>_xll.BDP(AX52,"BEST_TARGET_PRICE")</f>
        <v>621.71875</v>
      </c>
      <c r="AM52" s="31">
        <f t="shared" si="13"/>
        <v>0.24930925349140964</v>
      </c>
      <c r="AN52" s="31">
        <f>_xll.BDP(AX52,"PR061")/100</f>
        <v>-0.15235900000000002</v>
      </c>
      <c r="AO52" s="31">
        <f>_xll.BDP(AX52,"PR064")/100</f>
        <v>-0.30222940000000004</v>
      </c>
      <c r="AP52" s="31">
        <f>_xll.BDP(AX52,"CHG_PCT_6M")/100</f>
        <v>-0.21120619999999998</v>
      </c>
      <c r="AQ52" s="24">
        <f>_xll.BDP(AX52,"PR079")/100</f>
        <v>-0.21691579999999999</v>
      </c>
      <c r="AR52" s="32">
        <f>_xll.BDP(AX52,"hs001")</f>
        <v>796.4</v>
      </c>
      <c r="AS52" s="32">
        <f>_xll.BDP(AX52,"hs002")</f>
        <v>471.25</v>
      </c>
      <c r="AT52" s="21" t="str" cm="1">
        <f t="array" ref="AT52">IF(OR(_xll.BDP($AX52,"DX202")= "#N/A N/A", _xll.BDP($AX52,"DX202")="#N/A FIELD NOT APPLICABLE"), " ", _xll.BDP($AX52,"DX202"))</f>
        <v>Consumer Discretionary</v>
      </c>
      <c r="AU52" s="21" t="str" cm="1">
        <f t="array" ref="AU52">IF(OR(_xll.BDP($AX52,"DY997")= "#N/A N/A", _xll.BDP($AX52,"DY997")="#N/A FIELD NOT APPLICABLE"), " ", _xll.BDP($AX52,"DY997"))</f>
        <v>N</v>
      </c>
      <c r="AV52" s="21" t="str" cm="1">
        <f t="array" ref="AV52">IF(OR(_xll.BDP($AX52,"DY784")= "#N/A N/A", _xll.BDP($AX52,"DY784")="#N/A FIELD NOT APPLICABLE"), " ", _xll.BDP($AX52,"DY784"))</f>
        <v>N</v>
      </c>
      <c r="AW52" s="21" t="str">
        <f t="shared" si="9"/>
        <v>N</v>
      </c>
      <c r="AX52" s="21" t="str">
        <f t="shared" si="10"/>
        <v>MC FP Equity</v>
      </c>
      <c r="BC52" s="14" t="str" cm="1">
        <f t="array" ref="BC52">_xll.BDP(AX52,"ID005")</f>
        <v>FR0000121014</v>
      </c>
      <c r="BD52" s="16">
        <v>0.5</v>
      </c>
      <c r="BE52" s="17">
        <v>5</v>
      </c>
      <c r="BF52" s="18"/>
      <c r="BG52" s="19">
        <v>1</v>
      </c>
    </row>
    <row r="53" spans="1:59" s="3" customFormat="1" ht="14.45" hidden="1" customHeight="1" x14ac:dyDescent="0.25">
      <c r="A53" s="47" t="s">
        <v>125</v>
      </c>
      <c r="B53" s="47" t="s">
        <v>159</v>
      </c>
      <c r="C53" s="47" t="s">
        <v>291</v>
      </c>
      <c r="D53" s="47" t="s">
        <v>292</v>
      </c>
      <c r="E53" s="21" t="str">
        <f>_xll.BDP(AX53,"SECURITY NAME")</f>
        <v>SAP SE</v>
      </c>
      <c r="F53" s="21" t="str">
        <f>_xll.BDP(AX53,"CRNCY")</f>
        <v>EUR</v>
      </c>
      <c r="G53" s="22" t="s">
        <v>313</v>
      </c>
      <c r="H53" s="21" t="str" cm="1">
        <f t="array" ref="H53">IF(OR(_xll.BDP($AX53,"DX202")= "#N/A N/A", _xll.BDP($AX53,"DX202")="#N/A FIELD NOT APPLICABLE"), " ", _xll.BDP($AX53,"DX202"))</f>
        <v>Information Technology</v>
      </c>
      <c r="I53" s="23">
        <f>_xll.BDP(AX53,"CRNCY_ADJ_MKT_CAP", "EQY_FUND_CRNCY=USD")/1000</f>
        <v>356.02688243631985</v>
      </c>
      <c r="J53" s="24">
        <f>IFERROR(_xll.BDP(AX53, "DV013")/100,0)</f>
        <v>9.2319776257417732E-3</v>
      </c>
      <c r="K53" s="25" cm="1">
        <f t="array" ref="K53">IF(OR(_xll.BDP($AX53,"RR900")= "#N/A N/A", _xll.BDP($AX53,"RR900")="#N/A FIELD NOT APPLICABLE"), " ", _xll.BDP($AX53,"RR900"))</f>
        <v>51.891475987172953</v>
      </c>
      <c r="L53" s="25" cm="1">
        <f t="array" ref="L53">IF(OR(_xll.BDP($AX53,"EE010")= "#N/A N/A", _xll.BDP($AX53,"EE010")="#N/A FIELD NOT APPLICABLE"), " ", _xll.BDP($AX53,"EE010"))</f>
        <v>34.590297594781902</v>
      </c>
      <c r="M53" s="25" cm="1">
        <f t="array" ref="M53">IF(OR(_xll.BDP($AX53,"RR903")= "#N/A N/A", _xll.BDP($AX53,"RR903")="#N/A FIELD NOT APPLICABLE"), " ", _xll.BDP($AX53,"RR903"))</f>
        <v>6.8408493833066588</v>
      </c>
      <c r="N53" s="25" cm="1">
        <f t="array" ref="N53">IF(OR(_xll.BDP($AX53,"RR957")= "#N/A N/A", _xll.BDP($AX53,"RR957")="#N/A FIELD NOT APPLICABLE"), " ", _xll.BDP($AX53,"RR957"))</f>
        <v>34.08182292414854</v>
      </c>
      <c r="O53" s="26">
        <v>1448</v>
      </c>
      <c r="P53" s="27">
        <v>102.872</v>
      </c>
      <c r="Q53" s="21" cm="1">
        <f t="array" ref="Q53">IF(OR(_xll.BDP($AX53,"PX_last")="#N/A N/A",_xll.BDP($AX53,"PX_Last")="#N/A FIELD NOT APPLICABLE")," ",IF(F53="GBP",(_xll.BDP($AX53,"PX_LAST")/100),(_xll.BDP($AX53,"PX_LAST"))))</f>
        <v>254.55</v>
      </c>
      <c r="R53" s="28">
        <f>IF(F53="USD",AA53,(((_xll.BDP(F53&amp;"USD CURNCY","PX_LAST")))*AA53))</f>
        <v>169634.11745279998</v>
      </c>
      <c r="S53" s="28">
        <f>IF(F53="USD",AB53,(((_xll.BDP(F53&amp;"USD CURNCY","PX_LAST")))*AB53))</f>
        <v>419748.46992000006</v>
      </c>
      <c r="T53" s="11">
        <f t="shared" si="0"/>
        <v>250114.35246720008</v>
      </c>
      <c r="U53" s="12">
        <f t="shared" si="11"/>
        <v>1.4744342483863448</v>
      </c>
      <c r="V53" s="12" cm="1">
        <f t="array" ref="V53">IFERROR(_xll.BDP($G53&amp;" Equity","CHG_PCT_1D")/100,"")</f>
        <v>2.3110930000000002E-2</v>
      </c>
      <c r="W53" s="12" cm="1">
        <f t="array" ref="W53">IFERROR(_xll.BDP($G53&amp;" Equity","CHG_PCT_5D")/100,"")</f>
        <v>0.16498860000000001</v>
      </c>
      <c r="X53" s="12" t="e">
        <f t="shared" si="12"/>
        <v>#VALUE!</v>
      </c>
      <c r="Y53" s="23">
        <f t="shared" si="3"/>
        <v>3875.1084827407844</v>
      </c>
      <c r="Z53" s="23">
        <f t="shared" si="4"/>
        <v>419748.46992000006</v>
      </c>
      <c r="AA53" s="28">
        <f t="shared" si="5"/>
        <v>148958.65599999999</v>
      </c>
      <c r="AB53" s="28">
        <f t="shared" si="6"/>
        <v>368588.4</v>
      </c>
      <c r="AC53" s="4" t="e" cm="1">
        <f t="array" ref="AC53">VLOOKUP(IF(NOT(_xll.BDP(AX53,$BW$6)="#N/A N/A"),(_xll.BDP(AX53,$BW$6)),"-"), '[1]Country Codes'!$A$2:$B$253,2,0)</f>
        <v>#N/A</v>
      </c>
      <c r="AD53" s="29" t="str" cm="1">
        <f t="array" ref="AD53">IF(OR(_xll.BDP($AX53,"EX028")= "#N/A N/A", _xll.BDP($AX53,"EX028")="#N/A FIELD NOT APPLICABLE"), " ", _xll.BDP($AX53,"EX028"))</f>
        <v>Equity</v>
      </c>
      <c r="AE53" s="30" t="str">
        <f t="shared" si="7"/>
        <v>Single Line Equity</v>
      </c>
      <c r="AF53" s="25" cm="1">
        <f t="array" ref="AF53">IF(OR(_xll.BDP($AX53,"RR908")= "#N/A N/A", _xll.BDP($AX53,"RR908")="#N/A FIELD NOT APPLICABLE"), " ", _xll.BDP($AX53,"RR908"))</f>
        <v>48.833123411959576</v>
      </c>
      <c r="AG53" s="25" cm="1">
        <f t="array" ref="AG53">IF(OR(_xll.BDP($AX53,"RR041")= "#N/A N/A", _xll.BDP($AX53,"RR041")="#N/A FIELD NOT APPLICABLE"), " ", _xll.BDP($AX53,"RR041"))</f>
        <v>14.504465610749845</v>
      </c>
      <c r="AH53" s="21">
        <f>_xll.BDP(AX53,"TOT_BUY_REC")</f>
        <v>26</v>
      </c>
      <c r="AI53" s="21">
        <f>_xll.BDP(AX53,"TOT_HOLD_REC")</f>
        <v>5</v>
      </c>
      <c r="AJ53" s="21">
        <f>_xll.BDP(AX53,"TOT_SELL_REC")</f>
        <v>3</v>
      </c>
      <c r="AK53" s="25" cm="1">
        <f t="array" ref="AK53">IF(OR(_xll.BDP($AX53,"EE201")= "#N/A N/A", _xll.BDP($AX53,"EE201")="#N/A FIELD NOT APPLICABLE"), " ", _xll.BDP($AX53,"EE201"))</f>
        <v>4.3235292434692383</v>
      </c>
      <c r="AL53" s="23">
        <f>_xll.BDP(AX53,"BEST_TARGET_PRICE")</f>
        <v>273.76666259765625</v>
      </c>
      <c r="AM53" s="31">
        <f t="shared" si="13"/>
        <v>7.5492683550014705E-2</v>
      </c>
      <c r="AN53" s="31">
        <f>_xll.BDP(AX53,"PR061")/100</f>
        <v>3.1610939999999997E-2</v>
      </c>
      <c r="AO53" s="31">
        <f>_xll.BDP(AX53,"PR064")/100</f>
        <v>-4.734286E-2</v>
      </c>
      <c r="AP53" s="31">
        <f>_xll.BDP(AX53,"CHG_PCT_6M")/100</f>
        <v>0.1363839</v>
      </c>
      <c r="AQ53" s="24">
        <f>_xll.BDP(AX53,"PR079")/100</f>
        <v>7.7232320000000007E-2</v>
      </c>
      <c r="AR53" s="32">
        <f>_xll.BDP(AX53,"hs001")</f>
        <v>283.5</v>
      </c>
      <c r="AS53" s="32">
        <f>_xll.BDP(AX53,"hs002")</f>
        <v>165.26</v>
      </c>
      <c r="AT53" s="21" t="str" cm="1">
        <f t="array" ref="AT53">IF(OR(_xll.BDP($AX53,"DX202")= "#N/A N/A", _xll.BDP($AX53,"DX202")="#N/A FIELD NOT APPLICABLE"), " ", _xll.BDP($AX53,"DX202"))</f>
        <v>Information Technology</v>
      </c>
      <c r="AU53" s="21" t="str" cm="1">
        <f t="array" ref="AU53">IF(OR(_xll.BDP($AX53,"DY997")= "#N/A N/A", _xll.BDP($AX53,"DY997")="#N/A FIELD NOT APPLICABLE"), " ", _xll.BDP($AX53,"DY997"))</f>
        <v>Y</v>
      </c>
      <c r="AV53" s="21" t="str" cm="1">
        <f t="array" ref="AV53">IF(OR(_xll.BDP($AX53,"DY784")= "#N/A N/A", _xll.BDP($AX53,"DY784")="#N/A FIELD NOT APPLICABLE"), " ", _xll.BDP($AX53,"DY784"))</f>
        <v>Y</v>
      </c>
      <c r="AW53" s="21" t="str">
        <f t="shared" si="9"/>
        <v>Y</v>
      </c>
      <c r="AX53" s="21" t="str">
        <f t="shared" si="10"/>
        <v>SAP GY Equity</v>
      </c>
      <c r="BC53" s="14" t="str" cm="1">
        <f t="array" ref="BC53">_xll.BDP(AX53,"ID005")</f>
        <v>DE0007164600</v>
      </c>
      <c r="BD53" s="16">
        <v>0.5</v>
      </c>
      <c r="BE53" s="17">
        <v>4</v>
      </c>
      <c r="BF53" s="18"/>
      <c r="BG53" s="19">
        <v>1</v>
      </c>
    </row>
    <row r="54" spans="1:59" s="3" customFormat="1" ht="14.45" hidden="1" customHeight="1" x14ac:dyDescent="0.25">
      <c r="A54" s="47" t="s">
        <v>125</v>
      </c>
      <c r="B54" s="47" t="s">
        <v>159</v>
      </c>
      <c r="C54" s="47" t="s">
        <v>291</v>
      </c>
      <c r="D54" s="47" t="s">
        <v>292</v>
      </c>
      <c r="E54" s="21" t="str">
        <f>_xll.BDP(AX54,"SECURITY NAME")</f>
        <v>Allianz SE</v>
      </c>
      <c r="F54" s="21" t="str">
        <f>_xll.BDP(AX54,"CRNCY")</f>
        <v>EUR</v>
      </c>
      <c r="G54" s="22" t="s">
        <v>314</v>
      </c>
      <c r="H54" s="21" t="str" cm="1">
        <f t="array" ref="H54">IF(OR(_xll.BDP($AX54,"DX202")= "#N/A N/A", _xll.BDP($AX54,"DX202")="#N/A FIELD NOT APPLICABLE"), " ", _xll.BDP($AX54,"DX202"))</f>
        <v>Financials</v>
      </c>
      <c r="I54" s="23">
        <f>_xll.BDP(AX54,"CRNCY_ADJ_MKT_CAP", "EQY_FUND_CRNCY=USD")/1000</f>
        <v>158.53806361081365</v>
      </c>
      <c r="J54" s="24">
        <f>IFERROR(_xll.BDP(AX54, "DV013")/100,0)</f>
        <v>4.2706599053051228E-2</v>
      </c>
      <c r="K54" s="25" cm="1">
        <f t="array" ref="K54">IF(OR(_xll.BDP($AX54,"RR900")= "#N/A N/A", _xll.BDP($AX54,"RR900")="#N/A FIELD NOT APPLICABLE"), " ", _xll.BDP($AX54,"RR900"))</f>
        <v>14.310089073100928</v>
      </c>
      <c r="L54" s="25" cm="1">
        <f t="array" ref="L54">IF(OR(_xll.BDP($AX54,"EE010")= "#N/A N/A", _xll.BDP($AX54,"EE010")="#N/A FIELD NOT APPLICABLE"), " ", _xll.BDP($AX54,"EE010"))</f>
        <v>11.971714086517713</v>
      </c>
      <c r="M54" s="25" cm="1">
        <f t="array" ref="M54">IF(OR(_xll.BDP($AX54,"RR903")= "#N/A N/A", _xll.BDP($AX54,"RR903")="#N/A FIELD NOT APPLICABLE"), " ", _xll.BDP($AX54,"RR903"))</f>
        <v>2.3083726128398849</v>
      </c>
      <c r="N54" s="25" t="str" cm="1">
        <f t="array" ref="N54">IF(OR(_xll.BDP($AX54,"RR957")= "#N/A N/A", _xll.BDP($AX54,"RR957")="#N/A FIELD NOT APPLICABLE"), " ", _xll.BDP($AX54,"RR957"))</f>
        <v xml:space="preserve"> </v>
      </c>
      <c r="O54" s="26">
        <v>1375</v>
      </c>
      <c r="P54" s="27">
        <v>186.626</v>
      </c>
      <c r="Q54" s="21" cm="1">
        <f t="array" ref="Q54">IF(OR(_xll.BDP($AX54,"PX_last")="#N/A N/A",_xll.BDP($AX54,"PX_Last")="#N/A FIELD NOT APPLICABLE")," ",IF(F54="GBP",(_xll.BDP($AX54,"PX_LAST")/100),(_xll.BDP($AX54,"PX_LAST"))))</f>
        <v>360.6</v>
      </c>
      <c r="R54" s="28">
        <f>IF(F54="USD",AA54,(((_xll.BDP(F54&amp;"USD CURNCY","PX_LAST")))*AA54))</f>
        <v>292228.32209999999</v>
      </c>
      <c r="S54" s="28">
        <f>IF(F54="USD",AB54,(((_xll.BDP(F54&amp;"USD CURNCY","PX_LAST")))*AB54))</f>
        <v>564645.51000000013</v>
      </c>
      <c r="T54" s="11">
        <f t="shared" si="0"/>
        <v>272417.18790000014</v>
      </c>
      <c r="U54" s="12">
        <f t="shared" si="11"/>
        <v>0.93220665930792113</v>
      </c>
      <c r="V54" s="12" cm="1">
        <f t="array" ref="V54">IFERROR(_xll.BDP($G54&amp;" Equity","CHG_PCT_1D")/100,"")</f>
        <v>-1.66113E-3</v>
      </c>
      <c r="W54" s="12" cm="1">
        <f t="array" ref="W54">IFERROR(_xll.BDP($G54&amp;" Equity","CHG_PCT_5D")/100,"")</f>
        <v>1.6633780000000001E-2</v>
      </c>
      <c r="X54" s="12" t="e">
        <f t="shared" si="12"/>
        <v>#VALUE!</v>
      </c>
      <c r="Y54" s="23">
        <f t="shared" si="3"/>
        <v>24114.089402675632</v>
      </c>
      <c r="Z54" s="23">
        <f t="shared" si="4"/>
        <v>564645.51000000013</v>
      </c>
      <c r="AA54" s="28">
        <f t="shared" si="5"/>
        <v>256610.75</v>
      </c>
      <c r="AB54" s="28">
        <f t="shared" si="6"/>
        <v>495825.00000000006</v>
      </c>
      <c r="AC54" s="4" t="e" cm="1">
        <f t="array" ref="AC54">VLOOKUP(IF(NOT(_xll.BDP(AX54,$BW$6)="#N/A N/A"),(_xll.BDP(AX54,$BW$6)),"-"), '[1]Country Codes'!$A$2:$B$253,2,0)</f>
        <v>#N/A</v>
      </c>
      <c r="AD54" s="29" t="str" cm="1">
        <f t="array" ref="AD54">IF(OR(_xll.BDP($AX54,"EX028")= "#N/A N/A", _xll.BDP($AX54,"EX028")="#N/A FIELD NOT APPLICABLE"), " ", _xll.BDP($AX54,"EX028"))</f>
        <v>Equity</v>
      </c>
      <c r="AE54" s="30" t="str">
        <f t="shared" si="7"/>
        <v>Single Line Equity</v>
      </c>
      <c r="AF54" s="25" t="str" cm="1">
        <f t="array" ref="AF54">IF(OR(_xll.BDP($AX54,"RR908")= "#N/A N/A", _xll.BDP($AX54,"RR908")="#N/A FIELD NOT APPLICABLE"), " ", _xll.BDP($AX54,"RR908"))</f>
        <v xml:space="preserve"> </v>
      </c>
      <c r="AG54" s="25" cm="1">
        <f t="array" ref="AG54">IF(OR(_xll.BDP($AX54,"RR041")= "#N/A N/A", _xll.BDP($AX54,"RR041")="#N/A FIELD NOT APPLICABLE"), " ", _xll.BDP($AX54,"RR041"))</f>
        <v>4.9679392060717342</v>
      </c>
      <c r="AH54" s="21">
        <f>_xll.BDP(AX54,"TOT_BUY_REC")</f>
        <v>13</v>
      </c>
      <c r="AI54" s="21">
        <f>_xll.BDP(AX54,"TOT_HOLD_REC")</f>
        <v>10</v>
      </c>
      <c r="AJ54" s="21">
        <f>_xll.BDP(AX54,"TOT_SELL_REC")</f>
        <v>3</v>
      </c>
      <c r="AK54" s="25" cm="1">
        <f t="array" ref="AK54">IF(OR(_xll.BDP($AX54,"EE201")= "#N/A N/A", _xll.BDP($AX54,"EE201")="#N/A FIELD NOT APPLICABLE"), " ", _xll.BDP($AX54,"EE201"))</f>
        <v>3.730769157409668</v>
      </c>
      <c r="AL54" s="23">
        <f>_xll.BDP(AX54,"BEST_TARGET_PRICE")</f>
        <v>351.125</v>
      </c>
      <c r="AM54" s="31">
        <f t="shared" si="13"/>
        <v>-2.6275651691625157E-2</v>
      </c>
      <c r="AN54" s="31">
        <f>_xll.BDP(AX54,"PR061")/100</f>
        <v>1.491701E-2</v>
      </c>
      <c r="AO54" s="31">
        <f>_xll.BDP(AX54,"PR064")/100</f>
        <v>0.14767659999999999</v>
      </c>
      <c r="AP54" s="31">
        <f>_xll.BDP(AX54,"CHG_PCT_6M")/100</f>
        <v>0.22237290000000001</v>
      </c>
      <c r="AQ54" s="24">
        <f>_xll.BDP(AX54,"PR079")/100</f>
        <v>0.21865500000000002</v>
      </c>
      <c r="AR54" s="32">
        <f>_xll.BDP(AX54,"hs001")</f>
        <v>362.8</v>
      </c>
      <c r="AS54" s="32">
        <f>_xll.BDP(AX54,"hs002")</f>
        <v>238.3</v>
      </c>
      <c r="AT54" s="21" t="str" cm="1">
        <f t="array" ref="AT54">IF(OR(_xll.BDP($AX54,"DX202")= "#N/A N/A", _xll.BDP($AX54,"DX202")="#N/A FIELD NOT APPLICABLE"), " ", _xll.BDP($AX54,"DX202"))</f>
        <v>Financials</v>
      </c>
      <c r="AU54" s="21" t="str" cm="1">
        <f t="array" ref="AU54">IF(OR(_xll.BDP($AX54,"DY997")= "#N/A N/A", _xll.BDP($AX54,"DY997")="#N/A FIELD NOT APPLICABLE"), " ", _xll.BDP($AX54,"DY997"))</f>
        <v>N</v>
      </c>
      <c r="AV54" s="21" t="str" cm="1">
        <f t="array" ref="AV54">IF(OR(_xll.BDP($AX54,"DY784")= "#N/A N/A", _xll.BDP($AX54,"DY784")="#N/A FIELD NOT APPLICABLE"), " ", _xll.BDP($AX54,"DY784"))</f>
        <v>N</v>
      </c>
      <c r="AW54" s="21" t="str">
        <f t="shared" si="9"/>
        <v>N</v>
      </c>
      <c r="AX54" s="21" t="str">
        <f t="shared" si="10"/>
        <v>ALV GY Equity</v>
      </c>
      <c r="BC54" s="14" t="str" cm="1">
        <f t="array" ref="BC54">_xll.BDP(AX54,"ID005")</f>
        <v>DE0008404005</v>
      </c>
      <c r="BD54" s="16">
        <v>0.5</v>
      </c>
      <c r="BE54" s="17">
        <v>5</v>
      </c>
      <c r="BF54" s="18"/>
      <c r="BG54" s="19">
        <v>1</v>
      </c>
    </row>
    <row r="55" spans="1:59" s="3" customFormat="1" ht="14.45" hidden="1" customHeight="1" x14ac:dyDescent="0.25">
      <c r="A55" s="47" t="s">
        <v>125</v>
      </c>
      <c r="B55" s="47" t="s">
        <v>159</v>
      </c>
      <c r="C55" s="47" t="s">
        <v>291</v>
      </c>
      <c r="D55" s="47" t="s">
        <v>292</v>
      </c>
      <c r="E55" s="21" t="str">
        <f>_xll.BDP(AX55,"SECURITY NAME")</f>
        <v>HSBC Holdings PLC</v>
      </c>
      <c r="F55" s="21" t="str">
        <f>_xll.BDP(AX55,"CRNCY")</f>
        <v>GBp</v>
      </c>
      <c r="G55" s="22" t="s">
        <v>315</v>
      </c>
      <c r="H55" s="21" t="str" cm="1">
        <f t="array" ref="H55">IF(OR(_xll.BDP($AX55,"DX202")= "#N/A N/A", _xll.BDP($AX55,"DX202")="#N/A FIELD NOT APPLICABLE"), " ", _xll.BDP($AX55,"DX202"))</f>
        <v>Financials</v>
      </c>
      <c r="I55" s="23">
        <f>_xll.BDP(AX55,"CRNCY_ADJ_MKT_CAP", "EQY_FUND_CRNCY=USD")/1000</f>
        <v>201.51804155578068</v>
      </c>
      <c r="J55" s="24">
        <f>IFERROR(_xll.BDP(AX55, "DV013")/100,0)</f>
        <v>5.9823699380515058E-2</v>
      </c>
      <c r="K55" s="25" cm="1">
        <f t="array" ref="K55">IF(OR(_xll.BDP($AX55,"RR900")= "#N/A N/A", _xll.BDP($AX55,"RR900")="#N/A FIELD NOT APPLICABLE"), " ", _xll.BDP($AX55,"RR900"))</f>
        <v>10.45946938627953</v>
      </c>
      <c r="L55" s="25" cm="1">
        <f t="array" ref="L55">IF(OR(_xll.BDP($AX55,"EE010")= "#N/A N/A", _xll.BDP($AX55,"EE010")="#N/A FIELD NOT APPLICABLE"), " ", _xll.BDP($AX55,"EE010"))</f>
        <v>8.1855871564449352</v>
      </c>
      <c r="M55" s="25" cm="1">
        <f t="array" ref="M55">IF(OR(_xll.BDP($AX55,"RR903")= "#N/A N/A", _xll.BDP($AX55,"RR903")="#N/A FIELD NOT APPLICABLE"), " ", _xll.BDP($AX55,"RR903"))</f>
        <v>1.2334489654035115</v>
      </c>
      <c r="N55" s="25" t="str" cm="1">
        <f t="array" ref="N55">IF(OR(_xll.BDP($AX55,"RR957")= "#N/A N/A", _xll.BDP($AX55,"RR957")="#N/A FIELD NOT APPLICABLE"), " ", _xll.BDP($AX55,"RR957"))</f>
        <v xml:space="preserve"> </v>
      </c>
      <c r="O55" s="26">
        <v>42600</v>
      </c>
      <c r="P55" s="27">
        <v>5.2889999999999997</v>
      </c>
      <c r="Q55" s="21" cm="1">
        <f t="array" ref="Q55">IF(OR(_xll.BDP($AX55,"PX_last")="#N/A N/A",_xll.BDP($AX55,"PX_Last")="#N/A FIELD NOT APPLICABLE")," ",IF(F55="GBP",(_xll.BDP($AX55,"PX_LAST")/100),(_xll.BDP($AX55,"PX_LAST"))))</f>
        <v>8.5030000000000001</v>
      </c>
      <c r="R55" s="28">
        <f>IF(F55="USD",AA55,(((_xll.BDP(F55&amp;"USD CURNCY","PX_LAST")))*AA55))</f>
        <v>302142.58739999996</v>
      </c>
      <c r="S55" s="28">
        <f>IF(F55="USD",AB55,(((_xll.BDP(F55&amp;"USD CURNCY","PX_LAST")))*AB55))</f>
        <v>485747.47979999997</v>
      </c>
      <c r="T55" s="11">
        <f t="shared" si="0"/>
        <v>183604.89240000001</v>
      </c>
      <c r="U55" s="12">
        <f t="shared" si="11"/>
        <v>0.60767630932123284</v>
      </c>
      <c r="V55" s="12" cm="1">
        <f t="array" ref="V55">IFERROR(_xll.BDP($G55&amp;" Equity","CHG_PCT_1D")/100,"")</f>
        <v>2.1710449999999999E-2</v>
      </c>
      <c r="W55" s="12" cm="1">
        <f t="array" ref="W55">IFERROR(_xll.BDP($G55&amp;" Equity","CHG_PCT_5D")/100,"")</f>
        <v>6.4350870000000004E-2</v>
      </c>
      <c r="X55" s="12" t="e">
        <f t="shared" si="12"/>
        <v>#VALUE!</v>
      </c>
      <c r="Y55" s="23">
        <f t="shared" si="3"/>
        <v>29059.211206398009</v>
      </c>
      <c r="Z55" s="23">
        <f t="shared" si="4"/>
        <v>485747.47979999997</v>
      </c>
      <c r="AA55" s="28">
        <f t="shared" si="5"/>
        <v>225311.4</v>
      </c>
      <c r="AB55" s="28">
        <f t="shared" si="6"/>
        <v>362227.8</v>
      </c>
      <c r="AC55" s="4" t="e" cm="1">
        <f t="array" ref="AC55">VLOOKUP(IF(NOT(_xll.BDP(AX55,$BW$6)="#N/A N/A"),(_xll.BDP(AX55,$BW$6)),"-"), '[1]Country Codes'!$A$2:$B$253,2,0)</f>
        <v>#N/A</v>
      </c>
      <c r="AD55" s="29" t="str" cm="1">
        <f t="array" ref="AD55">IF(OR(_xll.BDP($AX55,"EX028")= "#N/A N/A", _xll.BDP($AX55,"EX028")="#N/A FIELD NOT APPLICABLE"), " ", _xll.BDP($AX55,"EX028"))</f>
        <v>Equity</v>
      </c>
      <c r="AE55" s="30" t="str">
        <f t="shared" si="7"/>
        <v>Single Line Equity</v>
      </c>
      <c r="AF55" s="25" cm="1">
        <f t="array" ref="AF55">IF(OR(_xll.BDP($AX55,"RR908")= "#N/A N/A", _xll.BDP($AX55,"RR908")="#N/A FIELD NOT APPLICABLE"), " ", _xll.BDP($AX55,"RR908"))</f>
        <v>3.9177584228847553</v>
      </c>
      <c r="AG55" s="25" cm="1">
        <f t="array" ref="AG55">IF(OR(_xll.BDP($AX55,"RR041")= "#N/A N/A", _xll.BDP($AX55,"RR041")="#N/A FIELD NOT APPLICABLE"), " ", _xll.BDP($AX55,"RR041"))</f>
        <v>15.082988404559689</v>
      </c>
      <c r="AH55" s="21">
        <f>_xll.BDP(AX55,"TOT_BUY_REC")</f>
        <v>15</v>
      </c>
      <c r="AI55" s="21">
        <f>_xll.BDP(AX55,"TOT_HOLD_REC")</f>
        <v>10</v>
      </c>
      <c r="AJ55" s="21">
        <f>_xll.BDP(AX55,"TOT_SELL_REC")</f>
        <v>2</v>
      </c>
      <c r="AK55" s="25" cm="1">
        <f t="array" ref="AK55">IF(OR(_xll.BDP($AX55,"EE201")= "#N/A N/A", _xll.BDP($AX55,"EE201")="#N/A FIELD NOT APPLICABLE"), " ", _xll.BDP($AX55,"EE201"))</f>
        <v>3.8518519401550293</v>
      </c>
      <c r="AL55" s="23">
        <f>_xll.BDP(AX55,"BEST_TARGET_PRICE")</f>
        <v>940.9307861328125</v>
      </c>
      <c r="AM55" s="31">
        <f t="shared" si="13"/>
        <v>109.65868353908179</v>
      </c>
      <c r="AN55" s="31">
        <f>_xll.BDP(AX55,"PR061")/100</f>
        <v>-3.9643129999999999E-2</v>
      </c>
      <c r="AO55" s="31">
        <f>_xll.BDP(AX55,"PR064")/100</f>
        <v>1.7348660000000002E-2</v>
      </c>
      <c r="AP55" s="31">
        <f>_xll.BDP(AX55,"CHG_PCT_6M")/100</f>
        <v>0.19139690000000001</v>
      </c>
      <c r="AQ55" s="24">
        <f>_xll.BDP(AX55,"PR079")/100</f>
        <v>8.2770930000000006E-2</v>
      </c>
      <c r="AR55" s="32">
        <f>_xll.BDP(AX55,"hs001")</f>
        <v>950.2</v>
      </c>
      <c r="AS55" s="32">
        <f>_xll.BDP(AX55,"hs002")</f>
        <v>610.9</v>
      </c>
      <c r="AT55" s="21" t="str" cm="1">
        <f t="array" ref="AT55">IF(OR(_xll.BDP($AX55,"DX202")= "#N/A N/A", _xll.BDP($AX55,"DX202")="#N/A FIELD NOT APPLICABLE"), " ", _xll.BDP($AX55,"DX202"))</f>
        <v>Financials</v>
      </c>
      <c r="AU55" s="21" t="str" cm="1">
        <f t="array" ref="AU55">IF(OR(_xll.BDP($AX55,"DY997")= "#N/A N/A", _xll.BDP($AX55,"DY997")="#N/A FIELD NOT APPLICABLE"), " ", _xll.BDP($AX55,"DY997"))</f>
        <v>N</v>
      </c>
      <c r="AV55" s="21" t="str" cm="1">
        <f t="array" ref="AV55">IF(OR(_xll.BDP($AX55,"DY784")= "#N/A N/A", _xll.BDP($AX55,"DY784")="#N/A FIELD NOT APPLICABLE"), " ", _xll.BDP($AX55,"DY784"))</f>
        <v>N</v>
      </c>
      <c r="AW55" s="21" t="str">
        <f t="shared" si="9"/>
        <v>N</v>
      </c>
      <c r="AX55" s="21" t="str">
        <f t="shared" si="10"/>
        <v>HSBA LN Equity</v>
      </c>
      <c r="BC55" s="14" t="str" cm="1">
        <f t="array" ref="BC55">_xll.BDP(AX55,"ID005")</f>
        <v>GB0005405286</v>
      </c>
      <c r="BD55" s="16">
        <v>0.5</v>
      </c>
      <c r="BE55" s="17">
        <v>4</v>
      </c>
      <c r="BF55" s="18"/>
      <c r="BG55" s="19">
        <v>1</v>
      </c>
    </row>
    <row r="56" spans="1:59" s="3" customFormat="1" ht="14.45" hidden="1" customHeight="1" x14ac:dyDescent="0.25">
      <c r="A56" s="47" t="s">
        <v>125</v>
      </c>
      <c r="B56" s="47" t="s">
        <v>159</v>
      </c>
      <c r="C56" s="47" t="s">
        <v>291</v>
      </c>
      <c r="D56" s="47" t="s">
        <v>292</v>
      </c>
      <c r="E56" s="21" t="str">
        <f>_xll.BDP(AX56,"SECURITY NAME")</f>
        <v>Tencent Holdings Ltd</v>
      </c>
      <c r="F56" s="21" t="str">
        <f>_xll.BDP(AX56,"CRNCY")</f>
        <v>HKD</v>
      </c>
      <c r="G56" s="22" t="s">
        <v>316</v>
      </c>
      <c r="H56" s="21" t="str" cm="1">
        <f t="array" ref="H56">IF(OR(_xll.BDP($AX56,"DX202")= "#N/A N/A", _xll.BDP($AX56,"DX202")="#N/A FIELD NOT APPLICABLE"), " ", _xll.BDP($AX56,"DX202"))</f>
        <v>Communication Services</v>
      </c>
      <c r="I56" s="23">
        <f>_xll.BDP(AX56,"CRNCY_ADJ_MKT_CAP", "EQY_FUND_CRNCY=USD")/1000</f>
        <v>561.10891397613341</v>
      </c>
      <c r="J56" s="24">
        <f>IFERROR(_xll.BDP(AX56, "DV013")/100,0)</f>
        <v>9.5137420718816069E-3</v>
      </c>
      <c r="K56" s="25" cm="1">
        <f t="array" ref="K56">IF(OR(_xll.BDP($AX56,"RR900")= "#N/A N/A", _xll.BDP($AX56,"RR900")="#N/A FIELD NOT APPLICABLE"), " ", _xll.BDP($AX56,"RR900"))</f>
        <v>21.166131341685027</v>
      </c>
      <c r="L56" s="25" cm="1">
        <f t="array" ref="L56">IF(OR(_xll.BDP($AX56,"EE010")= "#N/A N/A", _xll.BDP($AX56,"EE010")="#N/A FIELD NOT APPLICABLE"), " ", _xll.BDP($AX56,"EE010"))</f>
        <v>15.069140507583359</v>
      </c>
      <c r="M56" s="25" cm="1">
        <f t="array" ref="M56">IF(OR(_xll.BDP($AX56,"RR903")= "#N/A N/A", _xll.BDP($AX56,"RR903")="#N/A FIELD NOT APPLICABLE"), " ", _xll.BDP($AX56,"RR903"))</f>
        <v>4.1815365792534402</v>
      </c>
      <c r="N56" s="25" cm="1">
        <f t="array" ref="N56">IF(OR(_xll.BDP($AX56,"RR957")= "#N/A N/A", _xll.BDP($AX56,"RR957")="#N/A FIELD NOT APPLICABLE"), " ", _xll.BDP($AX56,"RR957"))</f>
        <v>15.800859202775037</v>
      </c>
      <c r="O56" s="26">
        <v>4329</v>
      </c>
      <c r="P56" s="27">
        <v>589.39700000000005</v>
      </c>
      <c r="Q56" s="21" cm="1">
        <f t="array" ref="Q56">IF(OR(_xll.BDP($AX56,"PX_last")="#N/A N/A",_xll.BDP($AX56,"PX_Last")="#N/A FIELD NOT APPLICABLE")," ",IF(F56="GBP",(_xll.BDP($AX56,"PX_LAST")/100),(_xll.BDP($AX56,"PX_LAST"))))</f>
        <v>473</v>
      </c>
      <c r="R56" s="28">
        <f>IF(F56="USD",AA56,(((_xll.BDP(F56&amp;"USD CURNCY","PX_LAST")))*AA56))</f>
        <v>329015.87509635009</v>
      </c>
      <c r="S56" s="28">
        <f>IF(F56="USD",AB56,(((_xll.BDP(F56&amp;"USD CURNCY","PX_LAST")))*AB56))</f>
        <v>264040.21215000004</v>
      </c>
      <c r="T56" s="11">
        <f t="shared" si="0"/>
        <v>-64975.662946350058</v>
      </c>
      <c r="U56" s="12">
        <f t="shared" si="11"/>
        <v>-0.1974848870964733</v>
      </c>
      <c r="V56" s="12" cm="1">
        <f t="array" ref="V56">IFERROR(_xll.BDP($G56&amp;" Equity","CHG_PCT_1D")/100,"")</f>
        <v>-1.0874109999999999E-2</v>
      </c>
      <c r="W56" s="12" cm="1">
        <f t="array" ref="W56">IFERROR(_xll.BDP($G56&amp;" Equity","CHG_PCT_5D")/100,"")</f>
        <v>2.7367509999999998E-2</v>
      </c>
      <c r="X56" s="12" t="e">
        <f t="shared" si="12"/>
        <v>#VALUE!</v>
      </c>
      <c r="Y56" s="23">
        <f t="shared" si="3"/>
        <v>2512.0104750000005</v>
      </c>
      <c r="Z56" s="23">
        <f t="shared" si="4"/>
        <v>264040.21215000004</v>
      </c>
      <c r="AA56" s="28">
        <f t="shared" si="5"/>
        <v>2551499.6130000004</v>
      </c>
      <c r="AB56" s="28">
        <f t="shared" si="6"/>
        <v>2047617</v>
      </c>
      <c r="AC56" s="4" t="e" cm="1">
        <f t="array" ref="AC56">VLOOKUP(IF(NOT(_xll.BDP(AX56,$BW$6)="#N/A N/A"),(_xll.BDP(AX56,$BW$6)),"-"), '[1]Country Codes'!$A$2:$B$253,2,0)</f>
        <v>#N/A</v>
      </c>
      <c r="AD56" s="29" t="str" cm="1">
        <f t="array" ref="AD56">IF(OR(_xll.BDP($AX56,"EX028")= "#N/A N/A", _xll.BDP($AX56,"EX028")="#N/A FIELD NOT APPLICABLE"), " ", _xll.BDP($AX56,"EX028"))</f>
        <v>Equity</v>
      </c>
      <c r="AE56" s="30" t="str">
        <f t="shared" si="7"/>
        <v>Single Line Equity</v>
      </c>
      <c r="AF56" s="25" cm="1">
        <f t="array" ref="AF56">IF(OR(_xll.BDP($AX56,"RR908")= "#N/A N/A", _xll.BDP($AX56,"RR908")="#N/A FIELD NOT APPLICABLE"), " ", _xll.BDP($AX56,"RR908"))</f>
        <v>15.542865988385719</v>
      </c>
      <c r="AG56" s="25" cm="1">
        <f t="array" ref="AG56">IF(OR(_xll.BDP($AX56,"RR041")= "#N/A N/A", _xll.BDP($AX56,"RR041")="#N/A FIELD NOT APPLICABLE"), " ", _xll.BDP($AX56,"RR041"))</f>
        <v>20.107411868084977</v>
      </c>
      <c r="AH56" s="21">
        <f>_xll.BDP(AX56,"TOT_BUY_REC")</f>
        <v>67</v>
      </c>
      <c r="AI56" s="21">
        <f>_xll.BDP(AX56,"TOT_HOLD_REC")</f>
        <v>5</v>
      </c>
      <c r="AJ56" s="21">
        <f>_xll.BDP(AX56,"TOT_SELL_REC")</f>
        <v>0</v>
      </c>
      <c r="AK56" s="25" cm="1">
        <f t="array" ref="AK56">IF(OR(_xll.BDP($AX56,"EE201")= "#N/A N/A", _xll.BDP($AX56,"EE201")="#N/A FIELD NOT APPLICABLE"), " ", _xll.BDP($AX56,"EE201"))</f>
        <v>4.8333334922790527</v>
      </c>
      <c r="AL56" s="23">
        <f>_xll.BDP(AX56,"BEST_TARGET_PRICE")</f>
        <v>626.65277099609375</v>
      </c>
      <c r="AM56" s="31">
        <f t="shared" si="13"/>
        <v>0.32484729597482831</v>
      </c>
      <c r="AN56" s="31">
        <f>_xll.BDP(AX56,"PR061")/100</f>
        <v>-7.1638859999999999E-2</v>
      </c>
      <c r="AO56" s="31">
        <f>_xll.BDP(AX56,"PR064")/100</f>
        <v>0.17896309999999999</v>
      </c>
      <c r="AP56" s="31">
        <f>_xll.BDP(AX56,"CHG_PCT_6M")/100</f>
        <v>0.1304971</v>
      </c>
      <c r="AQ56" s="24">
        <f>_xll.BDP(AX56,"PR079")/100</f>
        <v>0.13429259999999998</v>
      </c>
      <c r="AR56" s="32">
        <f>_xll.BDP(AX56,"hs001")</f>
        <v>547</v>
      </c>
      <c r="AS56" s="32">
        <f>_xll.BDP(AX56,"hs002")</f>
        <v>344</v>
      </c>
      <c r="AT56" s="21" t="str" cm="1">
        <f t="array" ref="AT56">IF(OR(_xll.BDP($AX56,"DX202")= "#N/A N/A", _xll.BDP($AX56,"DX202")="#N/A FIELD NOT APPLICABLE"), " ", _xll.BDP($AX56,"DX202"))</f>
        <v>Communication Services</v>
      </c>
      <c r="AU56" s="21" t="str" cm="1">
        <f t="array" ref="AU56">IF(OR(_xll.BDP($AX56,"DY997")= "#N/A N/A", _xll.BDP($AX56,"DY997")="#N/A FIELD NOT APPLICABLE"), " ", _xll.BDP($AX56,"DY997"))</f>
        <v>N</v>
      </c>
      <c r="AV56" s="21" t="str" cm="1">
        <f t="array" ref="AV56">IF(OR(_xll.BDP($AX56,"DY784")= "#N/A N/A", _xll.BDP($AX56,"DY784")="#N/A FIELD NOT APPLICABLE"), " ", _xll.BDP($AX56,"DY784"))</f>
        <v>N</v>
      </c>
      <c r="AW56" s="21" t="str">
        <f t="shared" si="9"/>
        <v>N</v>
      </c>
      <c r="AX56" s="21" t="str">
        <f t="shared" si="10"/>
        <v>700 HK Equity</v>
      </c>
      <c r="BC56" s="14" t="str" cm="1">
        <f t="array" ref="BC56">_xll.BDP(AX56,"ID005")</f>
        <v>KYG875721634</v>
      </c>
      <c r="BD56" s="16">
        <v>0.5</v>
      </c>
      <c r="BE56" s="17">
        <v>4</v>
      </c>
      <c r="BF56" s="18"/>
      <c r="BG56" s="19">
        <v>1</v>
      </c>
    </row>
    <row r="57" spans="1:59" s="3" customFormat="1" ht="14.45" hidden="1" customHeight="1" x14ac:dyDescent="0.25">
      <c r="A57" s="47" t="s">
        <v>125</v>
      </c>
      <c r="B57" s="47" t="s">
        <v>159</v>
      </c>
      <c r="C57" s="47" t="s">
        <v>291</v>
      </c>
      <c r="D57" s="47" t="s">
        <v>292</v>
      </c>
      <c r="E57" s="21" t="str">
        <f>_xll.BDP(AX57,"SECURITY NAME")</f>
        <v>Ping An Insurance Group Co of</v>
      </c>
      <c r="F57" s="21" t="str">
        <f>_xll.BDP(AX57,"CRNCY")</f>
        <v>HKD</v>
      </c>
      <c r="G57" s="22" t="s">
        <v>317</v>
      </c>
      <c r="H57" s="21" t="str" cm="1">
        <f t="array" ref="H57">IF(OR(_xll.BDP($AX57,"DX202")= "#N/A N/A", _xll.BDP($AX57,"DX202")="#N/A FIELD NOT APPLICABLE"), " ", _xll.BDP($AX57,"DX202"))</f>
        <v>Financials</v>
      </c>
      <c r="I57" s="23">
        <f>_xll.BDP(AX57,"CRNCY_ADJ_MKT_CAP", "EQY_FUND_CRNCY=USD")/1000</f>
        <v>119.77050709032329</v>
      </c>
      <c r="J57" s="24">
        <f>IFERROR(_xll.BDP(AX57, "DV013")/100,0)</f>
        <v>5.9523510132166571E-2</v>
      </c>
      <c r="K57" s="25" cm="1">
        <f t="array" ref="K57">IF(OR(_xll.BDP($AX57,"RR900")= "#N/A N/A", _xll.BDP($AX57,"RR900")="#N/A FIELD NOT APPLICABLE"), " ", _xll.BDP($AX57,"RR900"))</f>
        <v>6.6473086125520213</v>
      </c>
      <c r="L57" s="25" cm="1">
        <f t="array" ref="L57">IF(OR(_xll.BDP($AX57,"EE010")= "#N/A N/A", _xll.BDP($AX57,"EE010")="#N/A FIELD NOT APPLICABLE"), " ", _xll.BDP($AX57,"EE010"))</f>
        <v>5.6348475377576497</v>
      </c>
      <c r="M57" s="25" cm="1">
        <f t="array" ref="M57">IF(OR(_xll.BDP($AX57,"RR903")= "#N/A N/A", _xll.BDP($AX57,"RR903")="#N/A FIELD NOT APPLICABLE"), " ", _xll.BDP($AX57,"RR903"))</f>
        <v>0.83838125748153003</v>
      </c>
      <c r="N57" s="25" t="str" cm="1">
        <f t="array" ref="N57">IF(OR(_xll.BDP($AX57,"RR957")= "#N/A N/A", _xll.BDP($AX57,"RR957")="#N/A FIELD NOT APPLICABLE"), " ", _xll.BDP($AX57,"RR957"))</f>
        <v xml:space="preserve"> </v>
      </c>
      <c r="O57" s="26">
        <v>155700</v>
      </c>
      <c r="P57" s="27">
        <v>85.683000000000007</v>
      </c>
      <c r="Q57" s="21" cm="1">
        <f t="array" ref="Q57">IF(OR(_xll.BDP($AX57,"PX_last")="#N/A N/A",_xll.BDP($AX57,"PX_Last")="#N/A FIELD NOT APPLICABLE")," ",IF(F57="GBP",(_xll.BDP($AX57,"PX_LAST")/100),(_xll.BDP($AX57,"PX_LAST"))))</f>
        <v>46.15</v>
      </c>
      <c r="R57" s="28">
        <f>IF(F57="USD",AA57,(((_xll.BDP(F57&amp;"USD CURNCY","PX_LAST")))*AA57))</f>
        <v>1720301.7177450003</v>
      </c>
      <c r="S57" s="28">
        <f>IF(F57="USD",AB57,(((_xll.BDP(F57&amp;"USD CURNCY","PX_LAST")))*AB57))</f>
        <v>926577.31725000008</v>
      </c>
      <c r="T57" s="11">
        <f t="shared" si="0"/>
        <v>-793724.40049500018</v>
      </c>
      <c r="U57" s="12">
        <f t="shared" si="11"/>
        <v>-0.46138673949324843</v>
      </c>
      <c r="V57" s="12" cm="1">
        <f t="array" ref="V57">IFERROR(_xll.BDP($G57&amp;" Equity","CHG_PCT_1D")/100,"")</f>
        <v>3.2608700000000003E-3</v>
      </c>
      <c r="W57" s="12" cm="1">
        <f t="array" ref="W57">IFERROR(_xll.BDP($G57&amp;" Equity","CHG_PCT_5D")/100,"")</f>
        <v>3.2438479999999999E-2</v>
      </c>
      <c r="X57" s="12" t="e">
        <f t="shared" si="12"/>
        <v>#VALUE!</v>
      </c>
      <c r="Y57" s="23">
        <f t="shared" si="3"/>
        <v>55153.1343315661</v>
      </c>
      <c r="Z57" s="23">
        <f t="shared" si="4"/>
        <v>926577.31725000008</v>
      </c>
      <c r="AA57" s="28">
        <f t="shared" si="5"/>
        <v>13340843.100000001</v>
      </c>
      <c r="AB57" s="28">
        <f t="shared" si="6"/>
        <v>7185555</v>
      </c>
      <c r="AC57" s="4" t="e" cm="1">
        <f t="array" ref="AC57">VLOOKUP(IF(NOT(_xll.BDP(AX57,$BW$6)="#N/A N/A"),(_xll.BDP(AX57,$BW$6)),"-"), '[1]Country Codes'!$A$2:$B$253,2,0)</f>
        <v>#N/A</v>
      </c>
      <c r="AD57" s="29" t="str" cm="1">
        <f t="array" ref="AD57">IF(OR(_xll.BDP($AX57,"EX028")= "#N/A N/A", _xll.BDP($AX57,"EX028")="#N/A FIELD NOT APPLICABLE"), " ", _xll.BDP($AX57,"EX028"))</f>
        <v>Equity</v>
      </c>
      <c r="AE57" s="30" t="str">
        <f t="shared" si="7"/>
        <v>Single Line Equity</v>
      </c>
      <c r="AF57" s="25" cm="1">
        <f t="array" ref="AF57">IF(OR(_xll.BDP($AX57,"RR908")= "#N/A N/A", _xll.BDP($AX57,"RR908")="#N/A FIELD NOT APPLICABLE"), " ", _xll.BDP($AX57,"RR908"))</f>
        <v>1.1461250859924754</v>
      </c>
      <c r="AG57" s="25" cm="1">
        <f t="array" ref="AG57">IF(OR(_xll.BDP($AX57,"RR041")= "#N/A N/A", _xll.BDP($AX57,"RR041")="#N/A FIELD NOT APPLICABLE"), " ", _xll.BDP($AX57,"RR041"))</f>
        <v>18.900437550215788</v>
      </c>
      <c r="AH57" s="21">
        <f>_xll.BDP(AX57,"TOT_BUY_REC")</f>
        <v>23</v>
      </c>
      <c r="AI57" s="21">
        <f>_xll.BDP(AX57,"TOT_HOLD_REC")</f>
        <v>1</v>
      </c>
      <c r="AJ57" s="21">
        <f>_xll.BDP(AX57,"TOT_SELL_REC")</f>
        <v>0</v>
      </c>
      <c r="AK57" s="25" cm="1">
        <f t="array" ref="AK57">IF(OR(_xll.BDP($AX57,"EE201")= "#N/A N/A", _xll.BDP($AX57,"EE201")="#N/A FIELD NOT APPLICABLE"), " ", _xll.BDP($AX57,"EE201"))</f>
        <v>4.8333334922790527</v>
      </c>
      <c r="AL57" s="23">
        <f>_xll.BDP(AX57,"BEST_TARGET_PRICE")</f>
        <v>61.259563446044922</v>
      </c>
      <c r="AM57" s="31">
        <f t="shared" si="13"/>
        <v>0.32740115809414783</v>
      </c>
      <c r="AN57" s="31">
        <f>_xll.BDP(AX57,"PR061")/100</f>
        <v>-1.703942E-2</v>
      </c>
      <c r="AO57" s="31">
        <f>_xll.BDP(AX57,"PR064")/100</f>
        <v>5.8486279999999995E-2</v>
      </c>
      <c r="AP57" s="31">
        <f>_xll.BDP(AX57,"CHG_PCT_6M")/100</f>
        <v>-5.8163270000000003E-2</v>
      </c>
      <c r="AQ57" s="24">
        <f>_xll.BDP(AX57,"PR079")/100</f>
        <v>2.1715689999999999E-3</v>
      </c>
      <c r="AR57" s="32">
        <f>_xll.BDP(AX57,"hs001")</f>
        <v>59.8</v>
      </c>
      <c r="AS57" s="32">
        <f>_xll.BDP(AX57,"hs002")</f>
        <v>32.65</v>
      </c>
      <c r="AT57" s="21" t="str" cm="1">
        <f t="array" ref="AT57">IF(OR(_xll.BDP($AX57,"DX202")= "#N/A N/A", _xll.BDP($AX57,"DX202")="#N/A FIELD NOT APPLICABLE"), " ", _xll.BDP($AX57,"DX202"))</f>
        <v>Financials</v>
      </c>
      <c r="AU57" s="21" t="str" cm="1">
        <f t="array" ref="AU57">IF(OR(_xll.BDP($AX57,"DY997")= "#N/A N/A", _xll.BDP($AX57,"DY997")="#N/A FIELD NOT APPLICABLE"), " ", _xll.BDP($AX57,"DY997"))</f>
        <v>N</v>
      </c>
      <c r="AV57" s="21" t="str" cm="1">
        <f t="array" ref="AV57">IF(OR(_xll.BDP($AX57,"DY784")= "#N/A N/A", _xll.BDP($AX57,"DY784")="#N/A FIELD NOT APPLICABLE"), " ", _xll.BDP($AX57,"DY784"))</f>
        <v xml:space="preserve"> </v>
      </c>
      <c r="AW57" s="21" t="str">
        <f t="shared" si="9"/>
        <v>N</v>
      </c>
      <c r="AX57" s="21" t="str">
        <f t="shared" si="10"/>
        <v>2318 HK Equity</v>
      </c>
      <c r="BC57" s="14" t="str" cm="1">
        <f t="array" ref="BC57">_xll.BDP(AX57,"ID005")</f>
        <v>CNE1000003X6</v>
      </c>
      <c r="BD57" s="16">
        <v>0.5</v>
      </c>
      <c r="BE57" s="17">
        <v>4</v>
      </c>
      <c r="BF57" s="18"/>
      <c r="BG57" s="19">
        <v>1</v>
      </c>
    </row>
    <row r="58" spans="1:59" s="3" customFormat="1" ht="14.45" hidden="1" customHeight="1" x14ac:dyDescent="0.25">
      <c r="A58" s="47" t="s">
        <v>125</v>
      </c>
      <c r="B58" s="47" t="s">
        <v>159</v>
      </c>
      <c r="C58" s="47" t="s">
        <v>291</v>
      </c>
      <c r="D58" s="47" t="s">
        <v>292</v>
      </c>
      <c r="E58" s="21" t="str">
        <f>_xll.BDP(AX58,"SECURITY NAME")</f>
        <v>Hong Kong Exchanges &amp; Clearing</v>
      </c>
      <c r="F58" s="21" t="str">
        <f>_xll.BDP(AX58,"CRNCY")</f>
        <v>HKD</v>
      </c>
      <c r="G58" s="22" t="s">
        <v>318</v>
      </c>
      <c r="H58" s="21" t="str" cm="1">
        <f t="array" ref="H58">IF(OR(_xll.BDP($AX58,"DX202")= "#N/A N/A", _xll.BDP($AX58,"DX202")="#N/A FIELD NOT APPLICABLE"), " ", _xll.BDP($AX58,"DX202"))</f>
        <v>Financials</v>
      </c>
      <c r="I58" s="23">
        <f>_xll.BDP(AX58,"CRNCY_ADJ_MKT_CAP", "EQY_FUND_CRNCY=USD")/1000</f>
        <v>54.810714513854528</v>
      </c>
      <c r="J58" s="24">
        <f>IFERROR(_xll.BDP(AX58, "DV013")/100,0)</f>
        <v>2.7608825965658432E-2</v>
      </c>
      <c r="K58" s="25" cm="1">
        <f t="array" ref="K58">IF(OR(_xll.BDP($AX58,"RR900")= "#N/A N/A", _xll.BDP($AX58,"RR900")="#N/A FIELD NOT APPLICABLE"), " ", _xll.BDP($AX58,"RR900"))</f>
        <v>32.390834137050739</v>
      </c>
      <c r="L58" s="25" cm="1">
        <f t="array" ref="L58">IF(OR(_xll.BDP($AX58,"EE010")= "#N/A N/A", _xll.BDP($AX58,"EE010")="#N/A FIELD NOT APPLICABLE"), " ", _xll.BDP($AX58,"EE010"))</f>
        <v>28.13758389261745</v>
      </c>
      <c r="M58" s="25" cm="1">
        <f t="array" ref="M58">IF(OR(_xll.BDP($AX58,"RR903")= "#N/A N/A", _xll.BDP($AX58,"RR903")="#N/A FIELD NOT APPLICABLE"), " ", _xll.BDP($AX58,"RR903"))</f>
        <v>7.896317441222938</v>
      </c>
      <c r="N58" s="25" cm="1">
        <f t="array" ref="N58">IF(OR(_xll.BDP($AX58,"RR957")= "#N/A N/A", _xll.BDP($AX58,"RR957")="#N/A FIELD NOT APPLICABLE"), " ", _xll.BDP($AX58,"RR957"))</f>
        <v>19.405656567962655</v>
      </c>
      <c r="O58" s="26">
        <v>13830</v>
      </c>
      <c r="P58" s="27">
        <v>415.71600000000001</v>
      </c>
      <c r="Q58" s="21" cm="1">
        <f t="array" ref="Q58">IF(OR(_xll.BDP($AX58,"PX_last")="#N/A N/A",_xll.BDP($AX58,"PX_Last")="#N/A FIELD NOT APPLICABLE")," ",IF(F58="GBP",(_xll.BDP($AX58,"PX_LAST")/100),(_xll.BDP($AX58,"PX_LAST"))))</f>
        <v>335.4</v>
      </c>
      <c r="R58" s="28">
        <f>IF(F58="USD",AA58,(((_xll.BDP(F58&amp;"USD CURNCY","PX_LAST")))*AA58))</f>
        <v>741378.97650600004</v>
      </c>
      <c r="S58" s="28">
        <f>IF(F58="USD",AB58,(((_xll.BDP(F58&amp;"USD CURNCY","PX_LAST")))*AB58))</f>
        <v>598145.14890000003</v>
      </c>
      <c r="T58" s="11">
        <f t="shared" si="0"/>
        <v>-143233.82760600001</v>
      </c>
      <c r="U58" s="12">
        <f t="shared" si="11"/>
        <v>-0.19319920330225443</v>
      </c>
      <c r="V58" s="12" cm="1">
        <f t="array" ref="V58">IFERROR(_xll.BDP($G58&amp;" Equity","CHG_PCT_1D")/100,"")</f>
        <v>-4.7477739999999997E-3</v>
      </c>
      <c r="W58" s="12" cm="1">
        <f t="array" ref="W58">IFERROR(_xll.BDP($G58&amp;" Equity","CHG_PCT_5D")/100,"")</f>
        <v>2.390915E-3</v>
      </c>
      <c r="X58" s="12" t="e">
        <f t="shared" si="12"/>
        <v>#VALUE!</v>
      </c>
      <c r="Y58" s="23">
        <f t="shared" si="3"/>
        <v>16514.085318182948</v>
      </c>
      <c r="Z58" s="23">
        <f t="shared" si="4"/>
        <v>598145.14890000003</v>
      </c>
      <c r="AA58" s="28">
        <f t="shared" si="5"/>
        <v>5749352.2800000003</v>
      </c>
      <c r="AB58" s="28">
        <f t="shared" si="6"/>
        <v>4638582</v>
      </c>
      <c r="AC58" s="4" t="e" cm="1">
        <f t="array" ref="AC58">VLOOKUP(IF(NOT(_xll.BDP(AX58,$BW$6)="#N/A N/A"),(_xll.BDP(AX58,$BW$6)),"-"), '[1]Country Codes'!$A$2:$B$253,2,0)</f>
        <v>#N/A</v>
      </c>
      <c r="AD58" s="29" t="str" cm="1">
        <f t="array" ref="AD58">IF(OR(_xll.BDP($AX58,"EX028")= "#N/A N/A", _xll.BDP($AX58,"EX028")="#N/A FIELD NOT APPLICABLE"), " ", _xll.BDP($AX58,"EX028"))</f>
        <v>Equity</v>
      </c>
      <c r="AE58" s="30" t="str">
        <f t="shared" si="7"/>
        <v>Single Line Equity</v>
      </c>
      <c r="AF58" s="25" t="str" cm="1">
        <f t="array" ref="AF58">IF(OR(_xll.BDP($AX58,"RR908")= "#N/A N/A", _xll.BDP($AX58,"RR908")="#N/A FIELD NOT APPLICABLE"), " ", _xll.BDP($AX58,"RR908"))</f>
        <v xml:space="preserve"> </v>
      </c>
      <c r="AG58" s="25" cm="1">
        <f t="array" ref="AG58">IF(OR(_xll.BDP($AX58,"RR041")= "#N/A N/A", _xll.BDP($AX58,"RR041")="#N/A FIELD NOT APPLICABLE"), " ", _xll.BDP($AX58,"RR041"))</f>
        <v>0.45751240078715194</v>
      </c>
      <c r="AH58" s="21">
        <f>_xll.BDP(AX58,"TOT_BUY_REC")</f>
        <v>25</v>
      </c>
      <c r="AI58" s="21">
        <f>_xll.BDP(AX58,"TOT_HOLD_REC")</f>
        <v>3</v>
      </c>
      <c r="AJ58" s="21">
        <f>_xll.BDP(AX58,"TOT_SELL_REC")</f>
        <v>0</v>
      </c>
      <c r="AK58" s="25" cm="1">
        <f t="array" ref="AK58">IF(OR(_xll.BDP($AX58,"EE201")= "#N/A N/A", _xll.BDP($AX58,"EE201")="#N/A FIELD NOT APPLICABLE"), " ", _xll.BDP($AX58,"EE201"))</f>
        <v>4.6071429252624512</v>
      </c>
      <c r="AL58" s="23">
        <f>_xll.BDP(AX58,"BEST_TARGET_PRICE")</f>
        <v>401.14999389648438</v>
      </c>
      <c r="AM58" s="31">
        <f t="shared" si="13"/>
        <v>0.19603456737174829</v>
      </c>
      <c r="AN58" s="31">
        <f>_xll.BDP(AX58,"PR061")/100</f>
        <v>-5.1470599999999998E-2</v>
      </c>
      <c r="AO58" s="31">
        <f>_xll.BDP(AX58,"PR064")/100</f>
        <v>0.110596</v>
      </c>
      <c r="AP58" s="31">
        <f>_xll.BDP(AX58,"CHG_PCT_6M")/100</f>
        <v>7.1565500000000004E-2</v>
      </c>
      <c r="AQ58" s="24">
        <f>_xll.BDP(AX58,"PR079")/100</f>
        <v>0.1377205</v>
      </c>
      <c r="AR58" s="32">
        <f>_xll.BDP(AX58,"hs001")</f>
        <v>397.8</v>
      </c>
      <c r="AS58" s="32">
        <f>_xll.BDP(AX58,"hs002")</f>
        <v>218.4</v>
      </c>
      <c r="AT58" s="21" t="str" cm="1">
        <f t="array" ref="AT58">IF(OR(_xll.BDP($AX58,"DX202")= "#N/A N/A", _xll.BDP($AX58,"DX202")="#N/A FIELD NOT APPLICABLE"), " ", _xll.BDP($AX58,"DX202"))</f>
        <v>Financials</v>
      </c>
      <c r="AU58" s="21" t="str" cm="1">
        <f t="array" ref="AU58">IF(OR(_xll.BDP($AX58,"DY997")= "#N/A N/A", _xll.BDP($AX58,"DY997")="#N/A FIELD NOT APPLICABLE"), " ", _xll.BDP($AX58,"DY997"))</f>
        <v>N</v>
      </c>
      <c r="AV58" s="21" t="str" cm="1">
        <f t="array" ref="AV58">IF(OR(_xll.BDP($AX58,"DY784")= "#N/A N/A", _xll.BDP($AX58,"DY784")="#N/A FIELD NOT APPLICABLE"), " ", _xll.BDP($AX58,"DY784"))</f>
        <v>N</v>
      </c>
      <c r="AW58" s="21" t="str">
        <f t="shared" si="9"/>
        <v>N</v>
      </c>
      <c r="AX58" s="21" t="str">
        <f t="shared" si="10"/>
        <v>388 HK Equity</v>
      </c>
      <c r="BC58" s="14" t="str" cm="1">
        <f t="array" ref="BC58">_xll.BDP(AX58,"ID005")</f>
        <v>HK0388045442</v>
      </c>
      <c r="BD58" s="16">
        <v>0.5</v>
      </c>
      <c r="BE58" s="17">
        <v>4</v>
      </c>
      <c r="BF58" s="18"/>
      <c r="BG58" s="19">
        <v>1</v>
      </c>
    </row>
    <row r="59" spans="1:59" s="3" customFormat="1" ht="14.45" hidden="1" customHeight="1" x14ac:dyDescent="0.25">
      <c r="A59" s="47" t="s">
        <v>125</v>
      </c>
      <c r="B59" s="47" t="s">
        <v>159</v>
      </c>
      <c r="C59" s="47" t="s">
        <v>291</v>
      </c>
      <c r="D59" s="47" t="s">
        <v>292</v>
      </c>
      <c r="E59" s="21" t="str">
        <f>_xll.BDP(AX59,"SECURITY NAME")</f>
        <v>Alibaba Group Holding Ltd</v>
      </c>
      <c r="F59" s="21" t="str">
        <f>_xll.BDP(AX59,"CRNCY")</f>
        <v>HKD</v>
      </c>
      <c r="G59" s="22" t="s">
        <v>319</v>
      </c>
      <c r="H59" s="21" t="str" cm="1">
        <f t="array" ref="H59">IF(OR(_xll.BDP($AX59,"DX202")= "#N/A N/A", _xll.BDP($AX59,"DX202")="#N/A FIELD NOT APPLICABLE"), " ", _xll.BDP($AX59,"DX202"))</f>
        <v>Consumer Discretionary</v>
      </c>
      <c r="I59" s="23">
        <f>_xll.BDP(AX59,"CRNCY_ADJ_MKT_CAP", "EQY_FUND_CRNCY=USD")/1000</f>
        <v>283.16714728613528</v>
      </c>
      <c r="J59" s="24">
        <f>IFERROR(_xll.BDP(AX59, "DV013")/100,0)</f>
        <v>8.4874997968259064E-3</v>
      </c>
      <c r="K59" s="25" t="str" cm="1">
        <f t="array" ref="K59">IF(OR(_xll.BDP($AX59,"RR900")= "#N/A N/A", _xll.BDP($AX59,"RR900")="#N/A FIELD NOT APPLICABLE"), " ", _xll.BDP($AX59,"RR900"))</f>
        <v xml:space="preserve"> </v>
      </c>
      <c r="L59" s="25" cm="1">
        <f t="array" ref="L59">IF(OR(_xll.BDP($AX59,"EE010")= "#N/A N/A", _xll.BDP($AX59,"EE010")="#N/A FIELD NOT APPLICABLE"), " ", _xll.BDP($AX59,"EE010"))</f>
        <v>11.822496575409199</v>
      </c>
      <c r="M59" s="25" t="str" cm="1">
        <f t="array" ref="M59">IF(OR(_xll.BDP($AX59,"RR903")= "#N/A N/A", _xll.BDP($AX59,"RR903")="#N/A FIELD NOT APPLICABLE"), " ", _xll.BDP($AX59,"RR903"))</f>
        <v xml:space="preserve"> </v>
      </c>
      <c r="N59" s="25" t="str" cm="1">
        <f t="array" ref="N59">IF(OR(_xll.BDP($AX59,"RR957")= "#N/A N/A", _xll.BDP($AX59,"RR957")="#N/A FIELD NOT APPLICABLE"), " ", _xll.BDP($AX59,"RR957"))</f>
        <v xml:space="preserve"> </v>
      </c>
      <c r="O59" s="26">
        <v>12750</v>
      </c>
      <c r="P59" s="27">
        <v>234.78399999999999</v>
      </c>
      <c r="Q59" s="21" cm="1">
        <f t="array" ref="Q59">IF(OR(_xll.BDP($AX59,"PX_last")="#N/A N/A",_xll.BDP($AX59,"PX_Last")="#N/A FIELD NOT APPLICABLE")," ",IF(F59="GBP",(_xll.BDP($AX59,"PX_LAST")/100),(_xll.BDP($AX59,"PX_LAST"))))</f>
        <v>115</v>
      </c>
      <c r="R59" s="28">
        <f>IF(F59="USD",AA59,(((_xll.BDP(F59&amp;"USD CURNCY","PX_LAST")))*AA59))</f>
        <v>386011.30920000002</v>
      </c>
      <c r="S59" s="28">
        <f>IF(F59="USD",AB59,(((_xll.BDP(F59&amp;"USD CURNCY","PX_LAST")))*AB59))</f>
        <v>189072.9375</v>
      </c>
      <c r="T59" s="11">
        <f t="shared" si="0"/>
        <v>-196938.37170000002</v>
      </c>
      <c r="U59" s="12">
        <f t="shared" si="11"/>
        <v>-0.5101880877742947</v>
      </c>
      <c r="V59" s="12" cm="1">
        <f t="array" ref="V59">IFERROR(_xll.BDP($G59&amp;" Equity","CHG_PCT_1D")/100,"")</f>
        <v>-1.7361109999999998E-3</v>
      </c>
      <c r="W59" s="12" cm="1">
        <f t="array" ref="W59">IFERROR(_xll.BDP($G59&amp;" Equity","CHG_PCT_5D")/100,"")</f>
        <v>4.5454549999999996E-2</v>
      </c>
      <c r="X59" s="12" t="e">
        <f t="shared" si="12"/>
        <v>#VALUE!</v>
      </c>
      <c r="Y59" s="23">
        <f t="shared" si="3"/>
        <v>1604.7565186165273</v>
      </c>
      <c r="Z59" s="23">
        <f t="shared" si="4"/>
        <v>189072.9375</v>
      </c>
      <c r="AA59" s="28">
        <f t="shared" si="5"/>
        <v>2993496</v>
      </c>
      <c r="AB59" s="28">
        <f t="shared" si="6"/>
        <v>1466250</v>
      </c>
      <c r="AC59" s="4" t="e" cm="1">
        <f t="array" ref="AC59">VLOOKUP(IF(NOT(_xll.BDP(AX59,$BW$6)="#N/A N/A"),(_xll.BDP(AX59,$BW$6)),"-"), '[1]Country Codes'!$A$2:$B$253,2,0)</f>
        <v>#N/A</v>
      </c>
      <c r="AD59" s="29" t="str" cm="1">
        <f t="array" ref="AD59">IF(OR(_xll.BDP($AX59,"EX028")= "#N/A N/A", _xll.BDP($AX59,"EX028")="#N/A FIELD NOT APPLICABLE"), " ", _xll.BDP($AX59,"EX028"))</f>
        <v>Equity</v>
      </c>
      <c r="AE59" s="30" t="str">
        <f t="shared" si="7"/>
        <v>Single Line Equity</v>
      </c>
      <c r="AF59" s="25" t="str" cm="1">
        <f t="array" ref="AF59">IF(OR(_xll.BDP($AX59,"RR908")= "#N/A N/A", _xll.BDP($AX59,"RR908")="#N/A FIELD NOT APPLICABLE"), " ", _xll.BDP($AX59,"RR908"))</f>
        <v xml:space="preserve"> </v>
      </c>
      <c r="AG59" s="25" cm="1">
        <f t="array" ref="AG59">IF(OR(_xll.BDP($AX59,"RR041")= "#N/A N/A", _xll.BDP($AX59,"RR041")="#N/A FIELD NOT APPLICABLE"), " ", _xll.BDP($AX59,"RR041"))</f>
        <v>11.650647173182218</v>
      </c>
      <c r="AH59" s="21">
        <f>_xll.BDP(AX59,"TOT_BUY_REC")</f>
        <v>44</v>
      </c>
      <c r="AI59" s="21">
        <f>_xll.BDP(AX59,"TOT_HOLD_REC")</f>
        <v>0</v>
      </c>
      <c r="AJ59" s="21">
        <f>_xll.BDP(AX59,"TOT_SELL_REC")</f>
        <v>0</v>
      </c>
      <c r="AK59" s="25" cm="1">
        <f t="array" ref="AK59">IF(OR(_xll.BDP($AX59,"EE201")= "#N/A N/A", _xll.BDP($AX59,"EE201")="#N/A FIELD NOT APPLICABLE"), " ", _xll.BDP($AX59,"EE201"))</f>
        <v>4.9545454978942871</v>
      </c>
      <c r="AL59" s="23">
        <f>_xll.BDP(AX59,"BEST_TARGET_PRICE")</f>
        <v>162.13386535644531</v>
      </c>
      <c r="AM59" s="31">
        <f t="shared" si="13"/>
        <v>0.40985969875169848</v>
      </c>
      <c r="AN59" s="31">
        <f>_xll.BDP(AX59,"PR061")/100</f>
        <v>-0.12213739999999999</v>
      </c>
      <c r="AO59" s="31">
        <f>_xll.BDP(AX59,"PR064")/100</f>
        <v>0.30237819999999999</v>
      </c>
      <c r="AP59" s="31">
        <f>_xll.BDP(AX59,"CHG_PCT_6M")/100</f>
        <v>0.1788826</v>
      </c>
      <c r="AQ59" s="24">
        <f>_xll.BDP(AX59,"PR079")/100</f>
        <v>0.39563100000000001</v>
      </c>
      <c r="AR59" s="32">
        <f>_xll.BDP(AX59,"hs001")</f>
        <v>145.9</v>
      </c>
      <c r="AS59" s="32">
        <f>_xll.BDP(AX59,"hs002")</f>
        <v>69.8</v>
      </c>
      <c r="AT59" s="21" t="str" cm="1">
        <f t="array" ref="AT59">IF(OR(_xll.BDP($AX59,"DX202")= "#N/A N/A", _xll.BDP($AX59,"DX202")="#N/A FIELD NOT APPLICABLE"), " ", _xll.BDP($AX59,"DX202"))</f>
        <v>Consumer Discretionary</v>
      </c>
      <c r="AU59" s="21" t="str" cm="1">
        <f t="array" ref="AU59">IF(OR(_xll.BDP($AX59,"DY997")= "#N/A N/A", _xll.BDP($AX59,"DY997")="#N/A FIELD NOT APPLICABLE"), " ", _xll.BDP($AX59,"DY997"))</f>
        <v>N</v>
      </c>
      <c r="AV59" s="21" t="str" cm="1">
        <f t="array" ref="AV59">IF(OR(_xll.BDP($AX59,"DY784")= "#N/A N/A", _xll.BDP($AX59,"DY784")="#N/A FIELD NOT APPLICABLE"), " ", _xll.BDP($AX59,"DY784"))</f>
        <v xml:space="preserve"> </v>
      </c>
      <c r="AW59" s="21" t="str">
        <f t="shared" si="9"/>
        <v>N</v>
      </c>
      <c r="AX59" s="21" t="str">
        <f t="shared" si="10"/>
        <v>9988 HK Equity</v>
      </c>
      <c r="BC59" s="14" t="str" cm="1">
        <f t="array" ref="BC59">_xll.BDP(AX59,"ID005")</f>
        <v>KYG017191142</v>
      </c>
      <c r="BD59" s="16">
        <v>0.5</v>
      </c>
      <c r="BE59" s="17">
        <v>4</v>
      </c>
      <c r="BF59" s="18"/>
      <c r="BG59" s="19">
        <v>1</v>
      </c>
    </row>
    <row r="60" spans="1:59" s="3" customFormat="1" ht="14.45" hidden="1" customHeight="1" x14ac:dyDescent="0.25">
      <c r="A60" s="47" t="s">
        <v>125</v>
      </c>
      <c r="B60" s="47" t="s">
        <v>159</v>
      </c>
      <c r="C60" s="47" t="s">
        <v>291</v>
      </c>
      <c r="D60" s="47" t="s">
        <v>292</v>
      </c>
      <c r="E60" s="21" t="str">
        <f>_xll.BDP(AX60,"SECURITY NAME")</f>
        <v>FANUC Corp</v>
      </c>
      <c r="F60" s="21" t="str">
        <f>_xll.BDP(AX60,"CRNCY")</f>
        <v>JPY</v>
      </c>
      <c r="G60" s="22" t="s">
        <v>320</v>
      </c>
      <c r="H60" s="21" t="str" cm="1">
        <f t="array" ref="H60">IF(OR(_xll.BDP($AX60,"DX202")= "#N/A N/A", _xll.BDP($AX60,"DX202")="#N/A FIELD NOT APPLICABLE"), " ", _xll.BDP($AX60,"DX202"))</f>
        <v>Industrials</v>
      </c>
      <c r="I60" s="23">
        <f>_xll.BDP(AX60,"CRNCY_ADJ_MKT_CAP", "EQY_FUND_CRNCY=USD")/1000</f>
        <v>25.869721107389569</v>
      </c>
      <c r="J60" s="24">
        <f>IFERROR(_xll.BDP(AX60, "DV013")/100,0)</f>
        <v>2.5469508739786414E-2</v>
      </c>
      <c r="K60" s="25" cm="1">
        <f t="array" ref="K60">IF(OR(_xll.BDP($AX60,"RR900")= "#N/A N/A", _xll.BDP($AX60,"RR900")="#N/A FIELD NOT APPLICABLE"), " ", _xll.BDP($AX60,"RR900"))</f>
        <v>23.546304767713735</v>
      </c>
      <c r="L60" s="25" cm="1">
        <f t="array" ref="L60">IF(OR(_xll.BDP($AX60,"EE010")= "#N/A N/A", _xll.BDP($AX60,"EE010")="#N/A FIELD NOT APPLICABLE"), " ", _xll.BDP($AX60,"EE010"))</f>
        <v>19.840356334084618</v>
      </c>
      <c r="M60" s="25" cm="1">
        <f t="array" ref="M60">IF(OR(_xll.BDP($AX60,"RR903")= "#N/A N/A", _xll.BDP($AX60,"RR903")="#N/A FIELD NOT APPLICABLE"), " ", _xll.BDP($AX60,"RR903"))</f>
        <v>2.0055594758118809</v>
      </c>
      <c r="N60" s="25" cm="1">
        <f t="array" ref="N60">IF(OR(_xll.BDP($AX60,"RR957")= "#N/A N/A", _xll.BDP($AX60,"RR957")="#N/A FIELD NOT APPLICABLE"), " ", _xll.BDP($AX60,"RR957"))</f>
        <v>16.603867524670019</v>
      </c>
      <c r="O60" s="26">
        <v>11986</v>
      </c>
      <c r="P60" s="27">
        <v>3916.2510000000002</v>
      </c>
      <c r="Q60" s="21" cm="1">
        <f t="array" ref="Q60">IF(OR(_xll.BDP($AX60,"PX_last")="#N/A N/A",_xll.BDP($AX60,"PX_Last")="#N/A FIELD NOT APPLICABLE")," ",IF(F60="GBP",(_xll.BDP($AX60,"PX_LAST")/100),(_xll.BDP($AX60,"PX_LAST"))))</f>
        <v>3706</v>
      </c>
      <c r="R60" s="28">
        <f>IF(F60="USD",AA60,(((_xll.BDP(F60&amp;"USD CURNCY","PX_LAST")))*AA60))</f>
        <v>329238.45398480404</v>
      </c>
      <c r="S60" s="28">
        <f>IF(F60="USD",AB60,(((_xll.BDP(F60&amp;"USD CURNCY","PX_LAST")))*AB60))</f>
        <v>311562.69362400001</v>
      </c>
      <c r="T60" s="11">
        <f t="shared" si="0"/>
        <v>-17675.760360804037</v>
      </c>
      <c r="U60" s="12">
        <f t="shared" si="11"/>
        <v>-5.3686804037841401E-2</v>
      </c>
      <c r="V60" s="12" cm="1">
        <f t="array" ref="V60">IFERROR(_xll.BDP($G60&amp;" Equity","CHG_PCT_1D")/100,"")</f>
        <v>-3.7634410000000002E-3</v>
      </c>
      <c r="W60" s="12" cm="1">
        <f t="array" ref="W60">IFERROR(_xll.BDP($G60&amp;" Equity","CHG_PCT_5D")/100,"")</f>
        <v>9.3215339999999994E-2</v>
      </c>
      <c r="X60" s="12" t="e">
        <f t="shared" si="12"/>
        <v>#VALUE!</v>
      </c>
      <c r="Y60" s="23">
        <f t="shared" si="3"/>
        <v>7935.3487482478649</v>
      </c>
      <c r="Z60" s="23">
        <f t="shared" si="4"/>
        <v>311562.69362400001</v>
      </c>
      <c r="AA60" s="28">
        <f t="shared" si="5"/>
        <v>46940184.486000001</v>
      </c>
      <c r="AB60" s="28">
        <f t="shared" si="6"/>
        <v>44420116</v>
      </c>
      <c r="AC60" s="4" t="e" cm="1">
        <f t="array" ref="AC60">VLOOKUP(IF(NOT(_xll.BDP(AX60,$BW$6)="#N/A N/A"),(_xll.BDP(AX60,$BW$6)),"-"), '[1]Country Codes'!$A$2:$B$253,2,0)</f>
        <v>#N/A</v>
      </c>
      <c r="AD60" s="29" t="str" cm="1">
        <f t="array" ref="AD60">IF(OR(_xll.BDP($AX60,"EX028")= "#N/A N/A", _xll.BDP($AX60,"EX028")="#N/A FIELD NOT APPLICABLE"), " ", _xll.BDP($AX60,"EX028"))</f>
        <v>Equity</v>
      </c>
      <c r="AE60" s="30" t="str">
        <f t="shared" si="7"/>
        <v>Single Line Equity</v>
      </c>
      <c r="AF60" s="25" t="str" cm="1">
        <f t="array" ref="AF60">IF(OR(_xll.BDP($AX60,"RR908")= "#N/A N/A", _xll.BDP($AX60,"RR908")="#N/A FIELD NOT APPLICABLE"), " ", _xll.BDP($AX60,"RR908"))</f>
        <v xml:space="preserve"> </v>
      </c>
      <c r="AG60" s="25" cm="1">
        <f t="array" ref="AG60">IF(OR(_xll.BDP($AX60,"RR041")= "#N/A N/A", _xll.BDP($AX60,"RR041")="#N/A FIELD NOT APPLICABLE"), " ", _xll.BDP($AX60,"RR041"))</f>
        <v>0.33348269010408416</v>
      </c>
      <c r="AH60" s="21">
        <f>_xll.BDP(AX60,"TOT_BUY_REC")</f>
        <v>19</v>
      </c>
      <c r="AI60" s="21">
        <f>_xll.BDP(AX60,"TOT_HOLD_REC")</f>
        <v>5</v>
      </c>
      <c r="AJ60" s="21">
        <f>_xll.BDP(AX60,"TOT_SELL_REC")</f>
        <v>1</v>
      </c>
      <c r="AK60" s="25" cm="1">
        <f t="array" ref="AK60">IF(OR(_xll.BDP($AX60,"EE201")= "#N/A N/A", _xll.BDP($AX60,"EE201")="#N/A FIELD NOT APPLICABLE"), " ", _xll.BDP($AX60,"EE201"))</f>
        <v>4.320000171661377</v>
      </c>
      <c r="AL60" s="23">
        <f>_xll.BDP(AX60,"BEST_TARGET_PRICE")</f>
        <v>4956.2001953125</v>
      </c>
      <c r="AM60" s="31">
        <f t="shared" si="13"/>
        <v>0.33734489889705888</v>
      </c>
      <c r="AN60" s="31">
        <f>_xll.BDP(AX60,"PR061")/100</f>
        <v>-0.13954030000000001</v>
      </c>
      <c r="AO60" s="31">
        <f>_xll.BDP(AX60,"PR064")/100</f>
        <v>-0.21962520000000002</v>
      </c>
      <c r="AP60" s="31">
        <f>_xll.BDP(AX60,"CHG_PCT_6M")/100</f>
        <v>-7.6731439999999998E-2</v>
      </c>
      <c r="AQ60" s="24">
        <f>_xll.BDP(AX60,"PR079")/100</f>
        <v>-0.1123353</v>
      </c>
      <c r="AR60" s="32">
        <f>_xll.BDP(AX60,"hs001")</f>
        <v>4847</v>
      </c>
      <c r="AS60" s="32">
        <f>_xll.BDP(AX60,"hs002")</f>
        <v>3038</v>
      </c>
      <c r="AT60" s="21" t="str" cm="1">
        <f t="array" ref="AT60">IF(OR(_xll.BDP($AX60,"DX202")= "#N/A N/A", _xll.BDP($AX60,"DX202")="#N/A FIELD NOT APPLICABLE"), " ", _xll.BDP($AX60,"DX202"))</f>
        <v>Industrials</v>
      </c>
      <c r="AU60" s="21" t="str" cm="1">
        <f t="array" ref="AU60">IF(OR(_xll.BDP($AX60,"DY997")= "#N/A N/A", _xll.BDP($AX60,"DY997")="#N/A FIELD NOT APPLICABLE"), " ", _xll.BDP($AX60,"DY997"))</f>
        <v>Y</v>
      </c>
      <c r="AV60" s="21" t="str" cm="1">
        <f t="array" ref="AV60">IF(OR(_xll.BDP($AX60,"DY784")= "#N/A N/A", _xll.BDP($AX60,"DY784")="#N/A FIELD NOT APPLICABLE"), " ", _xll.BDP($AX60,"DY784"))</f>
        <v>Y</v>
      </c>
      <c r="AW60" s="21" t="str">
        <f t="shared" si="9"/>
        <v>Y</v>
      </c>
      <c r="AX60" s="21" t="str">
        <f t="shared" si="10"/>
        <v>6954 JT Equity</v>
      </c>
      <c r="BC60" s="14" t="str" cm="1">
        <f t="array" ref="BC60">_xll.BDP(AX60,"ID005")</f>
        <v>JP3802400006</v>
      </c>
      <c r="BD60" s="16">
        <v>0.5</v>
      </c>
      <c r="BE60" s="17">
        <v>4</v>
      </c>
      <c r="BF60" s="18"/>
      <c r="BG60" s="19">
        <v>1</v>
      </c>
    </row>
    <row r="61" spans="1:59" s="3" customFormat="1" ht="14.45" hidden="1" customHeight="1" x14ac:dyDescent="0.25">
      <c r="A61" s="47" t="s">
        <v>125</v>
      </c>
      <c r="B61" s="47" t="s">
        <v>159</v>
      </c>
      <c r="C61" s="47" t="s">
        <v>291</v>
      </c>
      <c r="D61" s="47" t="s">
        <v>292</v>
      </c>
      <c r="E61" s="21" t="str">
        <f>_xll.BDP(AX61,"SECURITY NAME")</f>
        <v>Toyota Motor Corp</v>
      </c>
      <c r="F61" s="21" t="str">
        <f>_xll.BDP(AX61,"CRNCY")</f>
        <v>JPY</v>
      </c>
      <c r="G61" s="22" t="s">
        <v>321</v>
      </c>
      <c r="H61" s="21" t="str" cm="1">
        <f t="array" ref="H61">IF(OR(_xll.BDP($AX61,"DX202")= "#N/A N/A", _xll.BDP($AX61,"DX202")="#N/A FIELD NOT APPLICABLE"), " ", _xll.BDP($AX61,"DX202"))</f>
        <v>Consumer Discretionary</v>
      </c>
      <c r="I61" s="23">
        <f>_xll.BDP(AX61,"CRNCY_ADJ_MKT_CAP", "EQY_FUND_CRNCY=USD")/1000</f>
        <v>308.66634187292169</v>
      </c>
      <c r="J61" s="24">
        <f>IFERROR(_xll.BDP(AX61, "DV013")/100,0)</f>
        <v>3.2298582451103536E-2</v>
      </c>
      <c r="K61" s="25" cm="1">
        <f t="array" ref="K61">IF(OR(_xll.BDP($AX61,"RR900")= "#N/A N/A", _xll.BDP($AX61,"RR900")="#N/A FIELD NOT APPLICABLE"), " ", _xll.BDP($AX61,"RR900"))</f>
        <v>7.2714509760941102</v>
      </c>
      <c r="L61" s="25" cm="1">
        <f t="array" ref="L61">IF(OR(_xll.BDP($AX61,"EE010")= "#N/A N/A", _xll.BDP($AX61,"EE010")="#N/A FIELD NOT APPLICABLE"), " ", _xll.BDP($AX61,"EE010"))</f>
        <v>9.0686306416548419</v>
      </c>
      <c r="M61" s="25" cm="1">
        <f t="array" ref="M61">IF(OR(_xll.BDP($AX61,"RR903")= "#N/A N/A", _xll.BDP($AX61,"RR903")="#N/A FIELD NOT APPLICABLE"), " ", _xll.BDP($AX61,"RR903"))</f>
        <v>1.016192474173671</v>
      </c>
      <c r="N61" s="25" cm="1">
        <f t="array" ref="N61">IF(OR(_xll.BDP($AX61,"RR957")= "#N/A N/A", _xll.BDP($AX61,"RR957")="#N/A FIELD NOT APPLICABLE"), " ", _xll.BDP($AX61,"RR957"))</f>
        <v>10.051383022482474</v>
      </c>
      <c r="O61" s="26">
        <v>15150</v>
      </c>
      <c r="P61" s="27">
        <v>1895.7370000000001</v>
      </c>
      <c r="Q61" s="21" cm="1">
        <f t="array" ref="Q61">IF(OR(_xll.BDP($AX61,"PX_last")="#N/A N/A",_xll.BDP($AX61,"PX_Last")="#N/A FIELD NOT APPLICABLE")," ",IF(F61="GBP",(_xll.BDP($AX61,"PX_LAST")/100),(_xll.BDP($AX61,"PX_LAST"))))</f>
        <v>2786.5</v>
      </c>
      <c r="R61" s="28">
        <f>IF(F61="USD",AA61,(((_xll.BDP(F61&amp;"USD CURNCY","PX_LAST")))*AA61))</f>
        <v>201444.99466770003</v>
      </c>
      <c r="S61" s="28">
        <f>IF(F61="USD",AB61,(((_xll.BDP(F61&amp;"USD CURNCY","PX_LAST")))*AB61))</f>
        <v>296099.34165000002</v>
      </c>
      <c r="T61" s="11">
        <f t="shared" si="0"/>
        <v>94654.34698229999</v>
      </c>
      <c r="U61" s="12">
        <f t="shared" si="11"/>
        <v>0.46987688693104573</v>
      </c>
      <c r="V61" s="12" cm="1">
        <f t="array" ref="V61">IFERROR(_xll.BDP($G61&amp;" Equity","CHG_PCT_1D")/100,"")</f>
        <v>3.587361E-2</v>
      </c>
      <c r="W61" s="12" cm="1">
        <f t="array" ref="W61">IFERROR(_xll.BDP($G61&amp;" Equity","CHG_PCT_5D")/100,"")</f>
        <v>0.1279093</v>
      </c>
      <c r="X61" s="12" t="e">
        <f t="shared" si="12"/>
        <v>#VALUE!</v>
      </c>
      <c r="Y61" s="23">
        <f t="shared" si="3"/>
        <v>9563.5889999999999</v>
      </c>
      <c r="Z61" s="23">
        <f t="shared" si="4"/>
        <v>296099.34165000002</v>
      </c>
      <c r="AA61" s="28">
        <f t="shared" si="5"/>
        <v>28720415.550000001</v>
      </c>
      <c r="AB61" s="28">
        <f t="shared" si="6"/>
        <v>42215475</v>
      </c>
      <c r="AC61" s="4" t="e" cm="1">
        <f t="array" ref="AC61">VLOOKUP(IF(NOT(_xll.BDP(AX61,$BW$6)="#N/A N/A"),(_xll.BDP(AX61,$BW$6)),"-"), '[1]Country Codes'!$A$2:$B$253,2,0)</f>
        <v>#N/A</v>
      </c>
      <c r="AD61" s="29" t="str" cm="1">
        <f t="array" ref="AD61">IF(OR(_xll.BDP($AX61,"EX028")= "#N/A N/A", _xll.BDP($AX61,"EX028")="#N/A FIELD NOT APPLICABLE"), " ", _xll.BDP($AX61,"EX028"))</f>
        <v>Equity</v>
      </c>
      <c r="AE61" s="30" t="str">
        <f t="shared" si="7"/>
        <v>Single Line Equity</v>
      </c>
      <c r="AF61" s="25" cm="1">
        <f t="array" ref="AF61">IF(OR(_xll.BDP($AX61,"RR908")= "#N/A N/A", _xll.BDP($AX61,"RR908")="#N/A FIELD NOT APPLICABLE"), " ", _xll.BDP($AX61,"RR908"))</f>
        <v>8.7705562929820804</v>
      </c>
      <c r="AG61" s="25" cm="1">
        <f t="array" ref="AG61">IF(OR(_xll.BDP($AX61,"RR041")= "#N/A N/A", _xll.BDP($AX61,"RR041")="#N/A FIELD NOT APPLICABLE"), " ", _xll.BDP($AX61,"RR041"))</f>
        <v>40.57267561630843</v>
      </c>
      <c r="AH61" s="21">
        <f>_xll.BDP(AX61,"TOT_BUY_REC")</f>
        <v>19</v>
      </c>
      <c r="AI61" s="21">
        <f>_xll.BDP(AX61,"TOT_HOLD_REC")</f>
        <v>7</v>
      </c>
      <c r="AJ61" s="21">
        <f>_xll.BDP(AX61,"TOT_SELL_REC")</f>
        <v>1</v>
      </c>
      <c r="AK61" s="25" cm="1">
        <f t="array" ref="AK61">IF(OR(_xll.BDP($AX61,"EE201")= "#N/A N/A", _xll.BDP($AX61,"EE201")="#N/A FIELD NOT APPLICABLE"), " ", _xll.BDP($AX61,"EE201"))</f>
        <v>4.3703703880310059</v>
      </c>
      <c r="AL61" s="23">
        <f>_xll.BDP(AX61,"BEST_TARGET_PRICE")</f>
        <v>3116.799560546875</v>
      </c>
      <c r="AM61" s="31">
        <f t="shared" si="13"/>
        <v>0.11853563988762783</v>
      </c>
      <c r="AN61" s="31">
        <f>_xll.BDP(AX61,"PR061")/100</f>
        <v>3.1845949999999998E-2</v>
      </c>
      <c r="AO61" s="31">
        <f>_xll.BDP(AX61,"PR064")/100</f>
        <v>-4.8976110000000003E-2</v>
      </c>
      <c r="AP61" s="31">
        <f>_xll.BDP(AX61,"CHG_PCT_6M")/100</f>
        <v>3.2228189999999997E-2</v>
      </c>
      <c r="AQ61" s="24">
        <f>_xll.BDP(AX61,"PR079")/100</f>
        <v>-0.1142721</v>
      </c>
      <c r="AR61" s="32">
        <f>_xll.BDP(AX61,"hs001")</f>
        <v>3674</v>
      </c>
      <c r="AS61" s="32">
        <f>_xll.BDP(AX61,"hs002")</f>
        <v>2183</v>
      </c>
      <c r="AT61" s="21" t="str" cm="1">
        <f t="array" ref="AT61">IF(OR(_xll.BDP($AX61,"DX202")= "#N/A N/A", _xll.BDP($AX61,"DX202")="#N/A FIELD NOT APPLICABLE"), " ", _xll.BDP($AX61,"DX202"))</f>
        <v>Consumer Discretionary</v>
      </c>
      <c r="AU61" s="21" t="str" cm="1">
        <f t="array" ref="AU61">IF(OR(_xll.BDP($AX61,"DY997")= "#N/A N/A", _xll.BDP($AX61,"DY997")="#N/A FIELD NOT APPLICABLE"), " ", _xll.BDP($AX61,"DY997"))</f>
        <v>N</v>
      </c>
      <c r="AV61" s="21" t="str" cm="1">
        <f t="array" ref="AV61">IF(OR(_xll.BDP($AX61,"DY784")= "#N/A N/A", _xll.BDP($AX61,"DY784")="#N/A FIELD NOT APPLICABLE"), " ", _xll.BDP($AX61,"DY784"))</f>
        <v>N</v>
      </c>
      <c r="AW61" s="21" t="str">
        <f t="shared" si="9"/>
        <v>N</v>
      </c>
      <c r="AX61" s="21" t="str">
        <f t="shared" si="10"/>
        <v>7203 JT Equity</v>
      </c>
      <c r="BC61" s="14" t="str" cm="1">
        <f t="array" ref="BC61">_xll.BDP(AX61,"ID005")</f>
        <v>JP3633400001</v>
      </c>
      <c r="BD61" s="16">
        <v>0.5</v>
      </c>
      <c r="BE61" s="17">
        <v>4</v>
      </c>
      <c r="BF61" s="18"/>
      <c r="BG61" s="19">
        <v>1</v>
      </c>
    </row>
    <row r="62" spans="1:59" s="3" customFormat="1" ht="14.45" hidden="1" customHeight="1" x14ac:dyDescent="0.25">
      <c r="A62" s="47" t="s">
        <v>125</v>
      </c>
      <c r="B62" s="47" t="s">
        <v>159</v>
      </c>
      <c r="C62" s="47" t="s">
        <v>291</v>
      </c>
      <c r="D62" s="47" t="s">
        <v>292</v>
      </c>
      <c r="E62" s="21" t="str">
        <f>_xll.BDP(AX62,"SECURITY NAME")</f>
        <v>Keyence Corp</v>
      </c>
      <c r="F62" s="21" t="str">
        <f>_xll.BDP(AX62,"CRNCY")</f>
        <v>JPY</v>
      </c>
      <c r="G62" s="22" t="s">
        <v>322</v>
      </c>
      <c r="H62" s="21" t="str" cm="1">
        <f t="array" ref="H62">IF(OR(_xll.BDP($AX62,"DX202")= "#N/A N/A", _xll.BDP($AX62,"DX202")="#N/A FIELD NOT APPLICABLE"), " ", _xll.BDP($AX62,"DX202"))</f>
        <v>Information Technology</v>
      </c>
      <c r="I62" s="23">
        <f>_xll.BDP(AX62,"CRNCY_ADJ_MKT_CAP", "EQY_FUND_CRNCY=USD")/1000</f>
        <v>103.85662570372622</v>
      </c>
      <c r="J62" s="24">
        <f>IFERROR(_xll.BDP(AX62, "DV013")/100,0)</f>
        <v>5.7480702906881264E-3</v>
      </c>
      <c r="K62" s="25" cm="1">
        <f t="array" ref="K62">IF(OR(_xll.BDP($AX62,"RR900")= "#N/A N/A", _xll.BDP($AX62,"RR900")="#N/A FIELD NOT APPLICABLE"), " ", _xll.BDP($AX62,"RR900"))</f>
        <v>37.042850224970373</v>
      </c>
      <c r="L62" s="25" cm="1">
        <f t="array" ref="L62">IF(OR(_xll.BDP($AX62,"EE010")= "#N/A N/A", _xll.BDP($AX62,"EE010")="#N/A FIELD NOT APPLICABLE"), " ", _xll.BDP($AX62,"EE010"))</f>
        <v>29.510448365923743</v>
      </c>
      <c r="M62" s="25" cm="1">
        <f t="array" ref="M62">IF(OR(_xll.BDP($AX62,"RR903")= "#N/A N/A", _xll.BDP($AX62,"RR903")="#N/A FIELD NOT APPLICABLE"), " ", _xll.BDP($AX62,"RR903"))</f>
        <v>4.7505615435289483</v>
      </c>
      <c r="N62" s="25" cm="1">
        <f t="array" ref="N62">IF(OR(_xll.BDP($AX62,"RR957")= "#N/A N/A", _xll.BDP($AX62,"RR957")="#N/A FIELD NOT APPLICABLE"), " ", _xll.BDP($AX62,"RR957"))</f>
        <v>24.053896643278911</v>
      </c>
      <c r="O62" s="26">
        <v>556</v>
      </c>
      <c r="P62" s="27">
        <v>51912.576000000001</v>
      </c>
      <c r="Q62" s="21" cm="1">
        <f t="array" ref="Q62">IF(OR(_xll.BDP($AX62,"PX_last")="#N/A N/A",_xll.BDP($AX62,"PX_Last")="#N/A FIELD NOT APPLICABLE")," ",IF(F62="GBP",(_xll.BDP($AX62,"PX_LAST")/100),(_xll.BDP($AX62,"PX_LAST"))))</f>
        <v>60890</v>
      </c>
      <c r="R62" s="28">
        <f>IF(F62="USD",AA62,(((_xll.BDP(F62&amp;"USD CURNCY","PX_LAST")))*AA62))</f>
        <v>202447.83328358401</v>
      </c>
      <c r="S62" s="28">
        <f>IF(F62="USD",AB62,(((_xll.BDP(F62&amp;"USD CURNCY","PX_LAST")))*AB62))</f>
        <v>237457.84776</v>
      </c>
      <c r="T62" s="11">
        <f t="shared" si="0"/>
        <v>35010.014476415992</v>
      </c>
      <c r="U62" s="12">
        <f t="shared" si="11"/>
        <v>0.17293351036943336</v>
      </c>
      <c r="V62" s="12" cm="1">
        <f t="array" ref="V62">IFERROR(_xll.BDP($G62&amp;" Equity","CHG_PCT_1D")/100,"")</f>
        <v>-6.850432E-3</v>
      </c>
      <c r="W62" s="12" cm="1">
        <f t="array" ref="W62">IFERROR(_xll.BDP($G62&amp;" Equity","CHG_PCT_5D")/100,"")</f>
        <v>4.8201069999999999E-2</v>
      </c>
      <c r="X62" s="12" t="e">
        <f t="shared" si="12"/>
        <v>#VALUE!</v>
      </c>
      <c r="Y62" s="23">
        <f t="shared" si="3"/>
        <v>1364.9244000000001</v>
      </c>
      <c r="Z62" s="23">
        <f t="shared" si="4"/>
        <v>237457.84776</v>
      </c>
      <c r="AA62" s="28">
        <f t="shared" si="5"/>
        <v>28863392.256000001</v>
      </c>
      <c r="AB62" s="28">
        <f t="shared" si="6"/>
        <v>33854840</v>
      </c>
      <c r="AC62" s="4" t="e" cm="1">
        <f t="array" ref="AC62">VLOOKUP(IF(NOT(_xll.BDP(AX62,$BW$6)="#N/A N/A"),(_xll.BDP(AX62,$BW$6)),"-"), '[1]Country Codes'!$A$2:$B$253,2,0)</f>
        <v>#N/A</v>
      </c>
      <c r="AD62" s="29" t="str" cm="1">
        <f t="array" ref="AD62">IF(OR(_xll.BDP($AX62,"EX028")= "#N/A N/A", _xll.BDP($AX62,"EX028")="#N/A FIELD NOT APPLICABLE"), " ", _xll.BDP($AX62,"EX028"))</f>
        <v>Equity</v>
      </c>
      <c r="AE62" s="30" t="str">
        <f t="shared" si="7"/>
        <v>Single Line Equity</v>
      </c>
      <c r="AF62" s="25" t="str" cm="1">
        <f t="array" ref="AF62">IF(OR(_xll.BDP($AX62,"RR908")= "#N/A N/A", _xll.BDP($AX62,"RR908")="#N/A FIELD NOT APPLICABLE"), " ", _xll.BDP($AX62,"RR908"))</f>
        <v xml:space="preserve"> </v>
      </c>
      <c r="AG62" s="25" cm="1">
        <f t="array" ref="AG62">IF(OR(_xll.BDP($AX62,"RR041")= "#N/A N/A", _xll.BDP($AX62,"RR041")="#N/A FIELD NOT APPLICABLE"), " ", _xll.BDP($AX62,"RR041"))</f>
        <v>0</v>
      </c>
      <c r="AH62" s="21">
        <f>_xll.BDP(AX62,"TOT_BUY_REC")</f>
        <v>15</v>
      </c>
      <c r="AI62" s="21">
        <f>_xll.BDP(AX62,"TOT_HOLD_REC")</f>
        <v>3</v>
      </c>
      <c r="AJ62" s="21">
        <f>_xll.BDP(AX62,"TOT_SELL_REC")</f>
        <v>0</v>
      </c>
      <c r="AK62" s="25" cm="1">
        <f t="array" ref="AK62">IF(OR(_xll.BDP($AX62,"EE201")= "#N/A N/A", _xll.BDP($AX62,"EE201")="#N/A FIELD NOT APPLICABLE"), " ", _xll.BDP($AX62,"EE201"))</f>
        <v>4.5555553436279297</v>
      </c>
      <c r="AL62" s="23">
        <f>_xll.BDP(AX62,"BEST_TARGET_PRICE")</f>
        <v>75753.125</v>
      </c>
      <c r="AM62" s="31">
        <f t="shared" si="13"/>
        <v>0.24409796354081137</v>
      </c>
      <c r="AN62" s="31">
        <f>_xll.BDP(AX62,"PR061")/100</f>
        <v>1.129381E-2</v>
      </c>
      <c r="AO62" s="31">
        <f>_xll.BDP(AX62,"PR064")/100</f>
        <v>-0.11894080000000001</v>
      </c>
      <c r="AP62" s="31">
        <f>_xll.BDP(AX62,"CHG_PCT_6M")/100</f>
        <v>-9.1329649999999998E-2</v>
      </c>
      <c r="AQ62" s="24">
        <f>_xll.BDP(AX62,"PR079")/100</f>
        <v>-5.786786E-2</v>
      </c>
      <c r="AR62" s="32">
        <f>_xll.BDP(AX62,"hs001")</f>
        <v>77400</v>
      </c>
      <c r="AS62" s="32">
        <f>_xll.BDP(AX62,"hs002")</f>
        <v>49780</v>
      </c>
      <c r="AT62" s="21" t="str" cm="1">
        <f t="array" ref="AT62">IF(OR(_xll.BDP($AX62,"DX202")= "#N/A N/A", _xll.BDP($AX62,"DX202")="#N/A FIELD NOT APPLICABLE"), " ", _xll.BDP($AX62,"DX202"))</f>
        <v>Information Technology</v>
      </c>
      <c r="AU62" s="21" t="str" cm="1">
        <f t="array" ref="AU62">IF(OR(_xll.BDP($AX62,"DY997")= "#N/A N/A", _xll.BDP($AX62,"DY997")="#N/A FIELD NOT APPLICABLE"), " ", _xll.BDP($AX62,"DY997"))</f>
        <v>N</v>
      </c>
      <c r="AV62" s="21" t="str" cm="1">
        <f t="array" ref="AV62">IF(OR(_xll.BDP($AX62,"DY784")= "#N/A N/A", _xll.BDP($AX62,"DY784")="#N/A FIELD NOT APPLICABLE"), " ", _xll.BDP($AX62,"DY784"))</f>
        <v>Y</v>
      </c>
      <c r="AW62" s="21" t="str">
        <f t="shared" si="9"/>
        <v>Y</v>
      </c>
      <c r="AX62" s="21" t="str">
        <f t="shared" si="10"/>
        <v>6861 JT Equity</v>
      </c>
      <c r="BC62" s="14" t="str" cm="1">
        <f t="array" ref="BC62">_xll.BDP(AX62,"ID005")</f>
        <v>JP3236200006</v>
      </c>
      <c r="BD62" s="16">
        <v>0.5</v>
      </c>
      <c r="BE62" s="17">
        <v>5</v>
      </c>
      <c r="BF62" s="18"/>
      <c r="BG62" s="19">
        <v>1</v>
      </c>
    </row>
    <row r="63" spans="1:59" s="3" customFormat="1" ht="14.45" hidden="1" customHeight="1" x14ac:dyDescent="0.25">
      <c r="A63" s="47" t="s">
        <v>125</v>
      </c>
      <c r="B63" s="47" t="s">
        <v>159</v>
      </c>
      <c r="C63" s="47" t="s">
        <v>291</v>
      </c>
      <c r="D63" s="47" t="s">
        <v>292</v>
      </c>
      <c r="E63" s="21" t="str">
        <f>_xll.BDP(AX63,"SECURITY NAME")</f>
        <v>Barrick Gold Corp</v>
      </c>
      <c r="F63" s="21" t="str">
        <f>_xll.BDP(AX63,"CRNCY")</f>
        <v>USD</v>
      </c>
      <c r="G63" s="22" t="s">
        <v>323</v>
      </c>
      <c r="H63" s="21" t="str" cm="1">
        <f t="array" ref="H63">IF(OR(_xll.BDP($AX63,"DX202")= "#N/A N/A", _xll.BDP($AX63,"DX202")="#N/A FIELD NOT APPLICABLE"), " ", _xll.BDP($AX63,"DX202"))</f>
        <v>Materials</v>
      </c>
      <c r="I63" s="23">
        <f>_xll.BDP(AX63,"CRNCY_ADJ_MKT_CAP", "EQY_FUND_CRNCY=USD")/1000</f>
        <v>33.304186285100002</v>
      </c>
      <c r="J63" s="24">
        <f>IFERROR(_xll.BDP(AX63, "DV013")/100,0)</f>
        <v>2.0725388909868626E-2</v>
      </c>
      <c r="K63" s="25" cm="1">
        <f t="array" ref="K63">IF(OR(_xll.BDP($AX63,"RR900")= "#N/A N/A", _xll.BDP($AX63,"RR900")="#N/A FIELD NOT APPLICABLE"), " ", _xll.BDP($AX63,"RR900"))</f>
        <v>9.3040472303636612</v>
      </c>
      <c r="L63" s="25" cm="1">
        <f t="array" ref="L63">IF(OR(_xll.BDP($AX63,"EE010")= "#N/A N/A", _xll.BDP($AX63,"EE010")="#N/A FIELD NOT APPLICABLE"), " ", _xll.BDP($AX63,"EE010"))</f>
        <v>9.0525328330206385</v>
      </c>
      <c r="M63" s="25" cm="1">
        <f t="array" ref="M63">IF(OR(_xll.BDP($AX63,"RR903")= "#N/A N/A", _xll.BDP($AX63,"RR903")="#N/A FIELD NOT APPLICABLE"), " ", _xll.BDP($AX63,"RR903"))</f>
        <v>1.3722943055713162</v>
      </c>
      <c r="N63" s="25" cm="1">
        <f t="array" ref="N63">IF(OR(_xll.BDP($AX63,"RR957")= "#N/A N/A", _xll.BDP($AX63,"RR957")="#N/A FIELD NOT APPLICABLE"), " ", _xll.BDP($AX63,"RR957"))</f>
        <v>6.5504633427590422</v>
      </c>
      <c r="O63" s="26">
        <v>11340</v>
      </c>
      <c r="P63" s="27">
        <v>25.707000000000001</v>
      </c>
      <c r="Q63" s="21" cm="1">
        <f t="array" ref="Q63">IF(OR(_xll.BDP($AX63,"PX_last")="#N/A N/A",_xll.BDP($AX63,"PX_Last")="#N/A FIELD NOT APPLICABLE")," ",IF(F63="GBP",(_xll.BDP($AX63,"PX_LAST")/100),(_xll.BDP($AX63,"PX_LAST"))))</f>
        <v>19.3</v>
      </c>
      <c r="R63" s="28">
        <f>IF(F63="USD",AA63,(((_xll.BDP(F63&amp;"USD CURNCY","PX_LAST")))*AA63))</f>
        <v>291517.38</v>
      </c>
      <c r="S63" s="28">
        <f>IF(F63="USD",AB63,(((_xll.BDP(F63&amp;"USD CURNCY","PX_LAST")))*AB63))</f>
        <v>218862</v>
      </c>
      <c r="T63" s="11">
        <f t="shared" si="0"/>
        <v>-72655.38</v>
      </c>
      <c r="U63" s="12">
        <f t="shared" si="11"/>
        <v>-0.24923172676702846</v>
      </c>
      <c r="V63" s="12" cm="1">
        <f t="array" ref="V63">IFERROR(_xll.BDP($G63&amp;" Equity","CHG_PCT_1D")/100,"")</f>
        <v>1.3123359999999999E-2</v>
      </c>
      <c r="W63" s="12" cm="1">
        <f t="array" ref="W63">IFERROR(_xll.BDP($G63&amp;" Equity","CHG_PCT_5D")/100,"")</f>
        <v>-5.6234719999999995E-2</v>
      </c>
      <c r="X63" s="12" t="e">
        <f t="shared" si="12"/>
        <v>#VALUE!</v>
      </c>
      <c r="Y63" s="23">
        <f t="shared" si="3"/>
        <v>4536.0000675916672</v>
      </c>
      <c r="Z63" s="23">
        <f t="shared" si="4"/>
        <v>218862</v>
      </c>
      <c r="AA63" s="28">
        <f t="shared" si="5"/>
        <v>291517.38</v>
      </c>
      <c r="AB63" s="28">
        <f t="shared" si="6"/>
        <v>218862</v>
      </c>
      <c r="AC63" s="4" t="e" cm="1">
        <f t="array" ref="AC63">VLOOKUP(IF(NOT(_xll.BDP(AX63,$BW$6)="#N/A N/A"),(_xll.BDP(AX63,$BW$6)),"-"), '[1]Country Codes'!$A$2:$B$253,2,0)</f>
        <v>#N/A</v>
      </c>
      <c r="AD63" s="29" t="str" cm="1">
        <f t="array" ref="AD63">IF(OR(_xll.BDP($AX63,"EX028")= "#N/A N/A", _xll.BDP($AX63,"EX028")="#N/A FIELD NOT APPLICABLE"), " ", _xll.BDP($AX63,"EX028"))</f>
        <v>Equity</v>
      </c>
      <c r="AE63" s="30" t="str">
        <f t="shared" si="7"/>
        <v>Single Line Equity</v>
      </c>
      <c r="AF63" s="25" cm="1">
        <f t="array" ref="AF63">IF(OR(_xll.BDP($AX63,"RR908")= "#N/A N/A", _xll.BDP($AX63,"RR908")="#N/A FIELD NOT APPLICABLE"), " ", _xll.BDP($AX63,"RR908"))</f>
        <v>7.203038174649091</v>
      </c>
      <c r="AG63" s="25" cm="1">
        <f t="array" ref="AG63">IF(OR(_xll.BDP($AX63,"RR041")= "#N/A N/A", _xll.BDP($AX63,"RR041")="#N/A FIELD NOT APPLICABLE"), " ", _xll.BDP($AX63,"RR041"))</f>
        <v>9.9294503002561623</v>
      </c>
      <c r="AH63" s="21">
        <f>_xll.BDP(AX63,"TOT_BUY_REC")</f>
        <v>13</v>
      </c>
      <c r="AI63" s="21">
        <f>_xll.BDP(AX63,"TOT_HOLD_REC")</f>
        <v>8</v>
      </c>
      <c r="AJ63" s="21">
        <f>_xll.BDP(AX63,"TOT_SELL_REC")</f>
        <v>0</v>
      </c>
      <c r="AK63" s="25" cm="1">
        <f t="array" ref="AK63">IF(OR(_xll.BDP($AX63,"EE201")= "#N/A N/A", _xll.BDP($AX63,"EE201")="#N/A FIELD NOT APPLICABLE"), " ", _xll.BDP($AX63,"EE201"))</f>
        <v>4.2380952835083008</v>
      </c>
      <c r="AL63" s="23">
        <f>_xll.BDP(AX63,"BEST_TARGET_PRICE")</f>
        <v>24.786148071289063</v>
      </c>
      <c r="AM63" s="31">
        <f t="shared" si="13"/>
        <v>0.28425637675072868</v>
      </c>
      <c r="AN63" s="31">
        <f>_xll.BDP(AX63,"PR061")/100</f>
        <v>8.3594889999999995E-3</v>
      </c>
      <c r="AO63" s="31">
        <f>_xll.BDP(AX63,"PR064")/100</f>
        <v>0.20927320000000002</v>
      </c>
      <c r="AP63" s="31">
        <f>_xll.BDP(AX63,"CHG_PCT_6M")/100</f>
        <v>-4.8323499999999998E-2</v>
      </c>
      <c r="AQ63" s="24">
        <f>_xll.BDP(AX63,"PR079")/100</f>
        <v>0.2451613</v>
      </c>
      <c r="AR63" s="32">
        <f>_xll.BDP(AX63,"hs001")</f>
        <v>21.35</v>
      </c>
      <c r="AS63" s="32">
        <f>_xll.BDP(AX63,"hs002")</f>
        <v>15.11</v>
      </c>
      <c r="AT63" s="21" t="str" cm="1">
        <f t="array" ref="AT63">IF(OR(_xll.BDP($AX63,"DX202")= "#N/A N/A", _xll.BDP($AX63,"DX202")="#N/A FIELD NOT APPLICABLE"), " ", _xll.BDP($AX63,"DX202"))</f>
        <v>Materials</v>
      </c>
      <c r="AU63" s="21" t="str" cm="1">
        <f t="array" ref="AU63">IF(OR(_xll.BDP($AX63,"DY997")= "#N/A N/A", _xll.BDP($AX63,"DY997")="#N/A FIELD NOT APPLICABLE"), " ", _xll.BDP($AX63,"DY997"))</f>
        <v xml:space="preserve"> </v>
      </c>
      <c r="AV63" s="21" t="str" cm="1">
        <f t="array" ref="AV63">IF(OR(_xll.BDP($AX63,"DY784")= "#N/A N/A", _xll.BDP($AX63,"DY784")="#N/A FIELD NOT APPLICABLE"), " ", _xll.BDP($AX63,"DY784"))</f>
        <v xml:space="preserve"> </v>
      </c>
      <c r="AW63" s="21" t="str">
        <f t="shared" si="9"/>
        <v>N</v>
      </c>
      <c r="AX63" s="21" t="str">
        <f t="shared" si="10"/>
        <v>GOLD US Equity</v>
      </c>
      <c r="BC63" s="14" t="str" cm="1">
        <f t="array" ref="BC63">_xll.BDP(AX63,"ID005")</f>
        <v>CA0679011084</v>
      </c>
      <c r="BD63" s="16">
        <v>0.5</v>
      </c>
      <c r="BE63" s="17">
        <v>4</v>
      </c>
      <c r="BF63" s="18"/>
      <c r="BG63" s="19">
        <v>1</v>
      </c>
    </row>
    <row r="64" spans="1:59" s="3" customFormat="1" ht="14.45" hidden="1" customHeight="1" x14ac:dyDescent="0.25">
      <c r="A64" s="47" t="s">
        <v>125</v>
      </c>
      <c r="B64" s="47" t="s">
        <v>159</v>
      </c>
      <c r="C64" s="47" t="s">
        <v>291</v>
      </c>
      <c r="D64" s="47" t="s">
        <v>292</v>
      </c>
      <c r="E64" s="21" t="str">
        <f>_xll.BDP(AX64,"SECURITY NAME")</f>
        <v>Accenture PLC</v>
      </c>
      <c r="F64" s="21" t="str">
        <f>_xll.BDP(AX64,"CRNCY")</f>
        <v>USD</v>
      </c>
      <c r="G64" s="22" t="s">
        <v>324</v>
      </c>
      <c r="H64" s="21" t="str" cm="1">
        <f t="array" ref="H64">IF(OR(_xll.BDP($AX64,"DX202")= "#N/A N/A", _xll.BDP($AX64,"DX202")="#N/A FIELD NOT APPLICABLE"), " ", _xll.BDP($AX64,"DX202"))</f>
        <v>Information Technology</v>
      </c>
      <c r="I64" s="23">
        <f>_xll.BDP(AX64,"CRNCY_ADJ_MKT_CAP", "EQY_FUND_CRNCY=USD")/1000</f>
        <v>183.78734818125005</v>
      </c>
      <c r="J64" s="24">
        <f>IFERROR(_xll.BDP(AX64, "DV013")/100,0)</f>
        <v>2.0208226920272899E-2</v>
      </c>
      <c r="K64" s="25" cm="1">
        <f t="array" ref="K64">IF(OR(_xll.BDP($AX64,"RR900")= "#N/A N/A", _xll.BDP($AX64,"RR900")="#N/A FIELD NOT APPLICABLE"), " ", _xll.BDP($AX64,"RR900"))</f>
        <v>23.800286983170576</v>
      </c>
      <c r="L64" s="25" cm="1">
        <f t="array" ref="L64">IF(OR(_xll.BDP($AX64,"EE010")= "#N/A N/A", _xll.BDP($AX64,"EE010")="#N/A FIELD NOT APPLICABLE"), " ", _xll.BDP($AX64,"EE010"))</f>
        <v>21.392617449664428</v>
      </c>
      <c r="M64" s="25" cm="1">
        <f t="array" ref="M64">IF(OR(_xll.BDP($AX64,"RR903")= "#N/A N/A", _xll.BDP($AX64,"RR903")="#N/A FIELD NOT APPLICABLE"), " ", _xll.BDP($AX64,"RR903"))</f>
        <v>6.2843989205312596</v>
      </c>
      <c r="N64" s="25" cm="1">
        <f t="array" ref="N64">IF(OR(_xll.BDP($AX64,"RR957")= "#N/A N/A", _xll.BDP($AX64,"RR957")="#N/A FIELD NOT APPLICABLE"), " ", _xll.BDP($AX64,"RR957"))</f>
        <v>14.630481272466648</v>
      </c>
      <c r="O64" s="26">
        <v>2095</v>
      </c>
      <c r="P64" s="27">
        <v>329.21100000000001</v>
      </c>
      <c r="Q64" s="21" cm="1">
        <f t="array" ref="Q64">IF(OR(_xll.BDP($AX64,"PX_last")="#N/A N/A",_xll.BDP($AX64,"PX_Last")="#N/A FIELD NOT APPLICABLE")," ",IF(F64="GBP",(_xll.BDP($AX64,"PX_LAST")/100),(_xll.BDP($AX64,"PX_LAST"))))</f>
        <v>293.25</v>
      </c>
      <c r="R64" s="28">
        <f>IF(F64="USD",AA64,(((_xll.BDP(F64&amp;"USD CURNCY","PX_LAST")))*AA64))</f>
        <v>689697.04500000004</v>
      </c>
      <c r="S64" s="28">
        <f>IF(F64="USD",AB64,(((_xll.BDP(F64&amp;"USD CURNCY","PX_LAST")))*AB64))</f>
        <v>614358.75</v>
      </c>
      <c r="T64" s="11">
        <f t="shared" si="0"/>
        <v>-75338.295000000042</v>
      </c>
      <c r="U64" s="12">
        <f t="shared" si="11"/>
        <v>-0.10923389558672103</v>
      </c>
      <c r="V64" s="12" cm="1">
        <f t="array" ref="V64">IFERROR(_xll.BDP($G64&amp;" Equity","CHG_PCT_1D")/100,"")</f>
        <v>-4.7718049999999996E-4</v>
      </c>
      <c r="W64" s="12" cm="1">
        <f t="array" ref="W64">IFERROR(_xll.BDP($G64&amp;" Equity","CHG_PCT_5D")/100,"")</f>
        <v>5.0209499999999997E-2</v>
      </c>
      <c r="X64" s="12" t="e">
        <f t="shared" si="12"/>
        <v>#VALUE!</v>
      </c>
      <c r="Y64" s="23">
        <f t="shared" si="3"/>
        <v>12415.101030455207</v>
      </c>
      <c r="Z64" s="23">
        <f t="shared" si="4"/>
        <v>614358.75</v>
      </c>
      <c r="AA64" s="28">
        <f t="shared" si="5"/>
        <v>689697.04500000004</v>
      </c>
      <c r="AB64" s="28">
        <f t="shared" si="6"/>
        <v>614358.75</v>
      </c>
      <c r="AC64" s="4" t="e" cm="1">
        <f t="array" ref="AC64">VLOOKUP(IF(NOT(_xll.BDP(AX64,$BW$6)="#N/A N/A"),(_xll.BDP(AX64,$BW$6)),"-"), '[1]Country Codes'!$A$2:$B$253,2,0)</f>
        <v>#N/A</v>
      </c>
      <c r="AD64" s="29" t="str" cm="1">
        <f t="array" ref="AD64">IF(OR(_xll.BDP($AX64,"EX028")= "#N/A N/A", _xll.BDP($AX64,"EX028")="#N/A FIELD NOT APPLICABLE"), " ", _xll.BDP($AX64,"EX028"))</f>
        <v>Equity</v>
      </c>
      <c r="AE64" s="30" t="str">
        <f t="shared" si="7"/>
        <v>Single Line Equity</v>
      </c>
      <c r="AF64" s="25" cm="1">
        <f t="array" ref="AF64">IF(OR(_xll.BDP($AX64,"RR908")= "#N/A N/A", _xll.BDP($AX64,"RR908")="#N/A FIELD NOT APPLICABLE"), " ", _xll.BDP($AX64,"RR908"))</f>
        <v>17.665556506376724</v>
      </c>
      <c r="AG64" s="25" cm="1">
        <f t="array" ref="AG64">IF(OR(_xll.BDP($AX64,"RR041")= "#N/A N/A", _xll.BDP($AX64,"RR041")="#N/A FIELD NOT APPLICABLE"), " ", _xll.BDP($AX64,"RR041"))</f>
        <v>7.3670211287157672</v>
      </c>
      <c r="AH64" s="21">
        <f>_xll.BDP(AX64,"TOT_BUY_REC")</f>
        <v>18</v>
      </c>
      <c r="AI64" s="21">
        <f>_xll.BDP(AX64,"TOT_HOLD_REC")</f>
        <v>9</v>
      </c>
      <c r="AJ64" s="21">
        <f>_xll.BDP(AX64,"TOT_SELL_REC")</f>
        <v>0</v>
      </c>
      <c r="AK64" s="25" cm="1">
        <f t="array" ref="AK64">IF(OR(_xll.BDP($AX64,"EE201")= "#N/A N/A", _xll.BDP($AX64,"EE201")="#N/A FIELD NOT APPLICABLE"), " ", _xll.BDP($AX64,"EE201"))</f>
        <v>4.3333334922790527</v>
      </c>
      <c r="AL64" s="23">
        <f>_xll.BDP(AX64,"BEST_TARGET_PRICE")</f>
        <v>354.04000854492188</v>
      </c>
      <c r="AM64" s="31">
        <f t="shared" si="13"/>
        <v>0.2072975568454285</v>
      </c>
      <c r="AN64" s="31">
        <f>_xll.BDP(AX64,"PR061")/100</f>
        <v>-3.6407799999999997E-2</v>
      </c>
      <c r="AO64" s="31">
        <f>_xll.BDP(AX64,"PR064")/100</f>
        <v>-0.2167887</v>
      </c>
      <c r="AP64" s="31">
        <f>_xll.BDP(AX64,"CHG_PCT_6M")/100</f>
        <v>-0.19223780000000001</v>
      </c>
      <c r="AQ64" s="24">
        <f>_xll.BDP(AX64,"PR079")/100</f>
        <v>-0.1664061</v>
      </c>
      <c r="AR64" s="32">
        <f>_xll.BDP(AX64,"hs001")</f>
        <v>398.35</v>
      </c>
      <c r="AS64" s="32">
        <f>_xll.BDP(AX64,"hs002")</f>
        <v>275.00959999999998</v>
      </c>
      <c r="AT64" s="21" t="str" cm="1">
        <f t="array" ref="AT64">IF(OR(_xll.BDP($AX64,"DX202")= "#N/A N/A", _xll.BDP($AX64,"DX202")="#N/A FIELD NOT APPLICABLE"), " ", _xll.BDP($AX64,"DX202"))</f>
        <v>Information Technology</v>
      </c>
      <c r="AU64" s="21" t="str" cm="1">
        <f t="array" ref="AU64">IF(OR(_xll.BDP($AX64,"DY997")= "#N/A N/A", _xll.BDP($AX64,"DY997")="#N/A FIELD NOT APPLICABLE"), " ", _xll.BDP($AX64,"DY997"))</f>
        <v>N</v>
      </c>
      <c r="AV64" s="21" t="str" cm="1">
        <f t="array" ref="AV64">IF(OR(_xll.BDP($AX64,"DY784")= "#N/A N/A", _xll.BDP($AX64,"DY784")="#N/A FIELD NOT APPLICABLE"), " ", _xll.BDP($AX64,"DY784"))</f>
        <v>N</v>
      </c>
      <c r="AW64" s="21" t="str">
        <f t="shared" si="9"/>
        <v>N</v>
      </c>
      <c r="AX64" s="21" t="str">
        <f t="shared" si="10"/>
        <v>ACN US Equity</v>
      </c>
      <c r="BC64" s="14" t="str" cm="1">
        <f t="array" ref="BC64">_xll.BDP(AX64,"ID005")</f>
        <v>IE00B4BNMY34</v>
      </c>
      <c r="BD64" s="16">
        <v>0.5</v>
      </c>
      <c r="BE64" s="17">
        <v>4</v>
      </c>
      <c r="BF64" s="18"/>
      <c r="BG64" s="19">
        <v>1</v>
      </c>
    </row>
    <row r="65" spans="1:59" s="3" customFormat="1" ht="14.45" hidden="1" customHeight="1" x14ac:dyDescent="0.25">
      <c r="A65" s="47" t="s">
        <v>125</v>
      </c>
      <c r="B65" s="47" t="s">
        <v>159</v>
      </c>
      <c r="C65" s="47" t="s">
        <v>291</v>
      </c>
      <c r="D65" s="47" t="s">
        <v>292</v>
      </c>
      <c r="E65" s="21" t="str">
        <f>_xll.BDP(AX65,"SECURITY NAME")</f>
        <v>Costco Wholesale Corp</v>
      </c>
      <c r="F65" s="21" t="str">
        <f>_xll.BDP(AX65,"CRNCY")</f>
        <v>USD</v>
      </c>
      <c r="G65" s="22" t="s">
        <v>805</v>
      </c>
      <c r="H65" s="21" t="str" cm="1">
        <f t="array" ref="H65">IF(OR(_xll.BDP($AX65,"DX202")= "#N/A N/A", _xll.BDP($AX65,"DX202")="#N/A FIELD NOT APPLICABLE"), " ", _xll.BDP($AX65,"DX202"))</f>
        <v>Consumer Staples</v>
      </c>
      <c r="I65" s="23">
        <f>_xll.BDP(AX65,"CRNCY_ADJ_MKT_CAP", "EQY_FUND_CRNCY=USD")/1000</f>
        <v>434.16191215877996</v>
      </c>
      <c r="J65" s="24">
        <f>IFERROR(_xll.BDP(AX65, "DV013")/100,0)</f>
        <v>5.3157774419508256E-3</v>
      </c>
      <c r="K65" s="25" cm="1">
        <f t="array" ref="K65">IF(OR(_xll.BDP($AX65,"RR900")= "#N/A N/A", _xll.BDP($AX65,"RR900")="#N/A FIELD NOT APPLICABLE"), " ", _xll.BDP($AX65,"RR900"))</f>
        <v>57.177744586280198</v>
      </c>
      <c r="L65" s="25" cm="1">
        <f t="array" ref="L65">IF(OR(_xll.BDP($AX65,"EE010")= "#N/A N/A", _xll.BDP($AX65,"EE010")="#N/A FIELD NOT APPLICABLE"), " ", _xll.BDP($AX65,"EE010"))</f>
        <v>48.953924658562208</v>
      </c>
      <c r="M65" s="25" cm="1">
        <f t="array" ref="M65">IF(OR(_xll.BDP($AX65,"RR903")= "#N/A N/A", _xll.BDP($AX65,"RR903")="#N/A FIELD NOT APPLICABLE"), " ", _xll.BDP($AX65,"RR903"))</f>
        <v>16.976484515387781</v>
      </c>
      <c r="N65" s="25" cm="1">
        <f t="array" ref="N65">IF(OR(_xll.BDP($AX65,"RR957")= "#N/A N/A", _xll.BDP($AX65,"RR957")="#N/A FIELD NOT APPLICABLE"), " ", _xll.BDP($AX65,"RR957"))</f>
        <v>35.537390222710179</v>
      </c>
      <c r="O65" s="26">
        <v>139</v>
      </c>
      <c r="P65" s="27">
        <v>946.65800000000002</v>
      </c>
      <c r="Q65" s="21" cm="1">
        <f t="array" ref="Q65">IF(OR(_xll.BDP($AX65,"PX_last")="#N/A N/A",_xll.BDP($AX65,"PX_Last")="#N/A FIELD NOT APPLICABLE")," ",IF(F65="GBP",(_xll.BDP($AX65,"PX_LAST")/100),(_xll.BDP($AX65,"PX_LAST"))))</f>
        <v>978.54</v>
      </c>
      <c r="R65" s="28">
        <f>IF(F65="USD",AA65,(((_xll.BDP(F65&amp;"USD CURNCY","PX_LAST")))*AA65))</f>
        <v>131585.462</v>
      </c>
      <c r="S65" s="28">
        <f>IF(F65="USD",AB65,(((_xll.BDP(F65&amp;"USD CURNCY","PX_LAST")))*AB65))</f>
        <v>136017.06</v>
      </c>
      <c r="T65" s="11">
        <f t="shared" si="0"/>
        <v>4431.5979999999981</v>
      </c>
      <c r="U65" s="12">
        <f t="shared" si="11"/>
        <v>3.3678477338172801E-2</v>
      </c>
      <c r="V65" s="12" cm="1">
        <f t="array" ref="V65">IFERROR(_xll.BDP($G65&amp;" Equity","CHG_PCT_1D")/100,"")</f>
        <v>1.412256E-3</v>
      </c>
      <c r="W65" s="12" cm="1">
        <f t="array" ref="W65">IFERROR(_xll.BDP($G65&amp;" Equity","CHG_PCT_5D")/100,"")</f>
        <v>2.1685789999999996E-2</v>
      </c>
      <c r="X65" s="12" t="e">
        <f t="shared" si="12"/>
        <v>#VALUE!</v>
      </c>
      <c r="Y65" s="23">
        <f t="shared" si="3"/>
        <v>723.03641926847195</v>
      </c>
      <c r="Z65" s="23">
        <f t="shared" si="4"/>
        <v>136017.06</v>
      </c>
      <c r="AA65" s="28">
        <f t="shared" si="5"/>
        <v>131585.462</v>
      </c>
      <c r="AB65" s="28">
        <f t="shared" si="6"/>
        <v>136017.06</v>
      </c>
      <c r="AC65" s="4" t="e" cm="1">
        <f t="array" ref="AC65">VLOOKUP(IF(NOT(_xll.BDP(AX65,$BW$6)="#N/A N/A"),(_xll.BDP(AX65,$BW$6)),"-"), '[1]Country Codes'!$A$2:$B$253,2,0)</f>
        <v>#N/A</v>
      </c>
      <c r="AD65" s="29" t="str" cm="1">
        <f t="array" ref="AD65">IF(OR(_xll.BDP($AX65,"EX028")= "#N/A N/A", _xll.BDP($AX65,"EX028")="#N/A FIELD NOT APPLICABLE"), " ", _xll.BDP($AX65,"EX028"))</f>
        <v>Equity</v>
      </c>
      <c r="AE65" s="30" t="str">
        <f t="shared" si="7"/>
        <v>Single Line Equity</v>
      </c>
      <c r="AF65" s="25" cm="1">
        <f t="array" ref="AF65">IF(OR(_xll.BDP($AX65,"RR908")= "#N/A N/A", _xll.BDP($AX65,"RR908")="#N/A FIELD NOT APPLICABLE"), " ", _xll.BDP($AX65,"RR908"))</f>
        <v>36.309331949049913</v>
      </c>
      <c r="AG65" s="25" cm="1">
        <f t="array" ref="AG65">IF(OR(_xll.BDP($AX65,"RR041")= "#N/A N/A", _xll.BDP($AX65,"RR041")="#N/A FIELD NOT APPLICABLE"), " ", _xll.BDP($AX65,"RR041"))</f>
        <v>12.312583236671394</v>
      </c>
      <c r="AH65" s="21">
        <f>_xll.BDP(AX65,"TOT_BUY_REC")</f>
        <v>28</v>
      </c>
      <c r="AI65" s="21">
        <f>_xll.BDP(AX65,"TOT_HOLD_REC")</f>
        <v>15</v>
      </c>
      <c r="AJ65" s="21">
        <f>_xll.BDP(AX65,"TOT_SELL_REC")</f>
        <v>1</v>
      </c>
      <c r="AK65" s="25" cm="1">
        <f t="array" ref="AK65">IF(OR(_xll.BDP($AX65,"EE201")= "#N/A N/A", _xll.BDP($AX65,"EE201")="#N/A FIELD NOT APPLICABLE"), " ", _xll.BDP($AX65,"EE201"))</f>
        <v>4.2272725105285645</v>
      </c>
      <c r="AL65" s="23">
        <f>_xll.BDP(AX65,"BEST_TARGET_PRICE")</f>
        <v>1055.6060791015625</v>
      </c>
      <c r="AM65" s="31">
        <f t="shared" si="13"/>
        <v>7.8756186871832057E-2</v>
      </c>
      <c r="AN65" s="31">
        <f>_xll.BDP(AX65,"PR061")/100</f>
        <v>5.2578389999999996E-2</v>
      </c>
      <c r="AO65" s="31">
        <f>_xll.BDP(AX65,"PR064")/100</f>
        <v>1.5061910000000001E-2</v>
      </c>
      <c r="AP65" s="31">
        <f>_xll.BDP(AX65,"CHG_PCT_6M")/100</f>
        <v>0.10321429999999999</v>
      </c>
      <c r="AQ65" s="24">
        <f>_xll.BDP(AX65,"PR079")/100</f>
        <v>6.7960289999999993E-2</v>
      </c>
      <c r="AR65" s="32">
        <f>_xll.BDP(AX65,"hs001")</f>
        <v>1078.2349999999999</v>
      </c>
      <c r="AS65" s="32">
        <f>_xll.BDP(AX65,"hs002")</f>
        <v>715.32</v>
      </c>
      <c r="AT65" s="21" t="str" cm="1">
        <f t="array" ref="AT65">IF(OR(_xll.BDP($AX65,"DX202")= "#N/A N/A", _xll.BDP($AX65,"DX202")="#N/A FIELD NOT APPLICABLE"), " ", _xll.BDP($AX65,"DX202"))</f>
        <v>Consumer Staples</v>
      </c>
      <c r="AU65" s="21" t="str" cm="1">
        <f t="array" ref="AU65">IF(OR(_xll.BDP($AX65,"DY997")= "#N/A N/A", _xll.BDP($AX65,"DY997")="#N/A FIELD NOT APPLICABLE"), " ", _xll.BDP($AX65,"DY997"))</f>
        <v>N</v>
      </c>
      <c r="AV65" s="21" t="str" cm="1">
        <f t="array" ref="AV65">IF(OR(_xll.BDP($AX65,"DY784")= "#N/A N/A", _xll.BDP($AX65,"DY784")="#N/A FIELD NOT APPLICABLE"), " ", _xll.BDP($AX65,"DY784"))</f>
        <v>Y</v>
      </c>
      <c r="AW65" s="21" t="str">
        <f t="shared" si="9"/>
        <v>Y</v>
      </c>
      <c r="AX65" s="21" t="str">
        <f t="shared" si="10"/>
        <v>COST US Equity</v>
      </c>
      <c r="BC65" s="14" t="str" cm="1">
        <f t="array" ref="BC65">_xll.BDP(AX65,"ID005")</f>
        <v>US22160K1051</v>
      </c>
      <c r="BD65" s="16">
        <v>0.5</v>
      </c>
      <c r="BE65" s="17">
        <v>5</v>
      </c>
      <c r="BF65" s="18"/>
      <c r="BG65" s="19">
        <v>1</v>
      </c>
    </row>
    <row r="66" spans="1:59" s="3" customFormat="1" ht="14.45" hidden="1" customHeight="1" x14ac:dyDescent="0.25">
      <c r="A66" s="47" t="s">
        <v>125</v>
      </c>
      <c r="B66" s="47" t="s">
        <v>159</v>
      </c>
      <c r="C66" s="47" t="s">
        <v>291</v>
      </c>
      <c r="D66" s="47" t="s">
        <v>292</v>
      </c>
      <c r="E66" s="21" t="str">
        <f>_xll.BDP(AX66,"SECURITY NAME")</f>
        <v>Becton Dickinson &amp; Co</v>
      </c>
      <c r="F66" s="21" t="str">
        <f>_xll.BDP(AX66,"CRNCY")</f>
        <v>USD</v>
      </c>
      <c r="G66" s="22" t="s">
        <v>326</v>
      </c>
      <c r="H66" s="21" t="str" cm="1">
        <f t="array" ref="H66">IF(OR(_xll.BDP($AX66,"DX202")= "#N/A N/A", _xll.BDP($AX66,"DX202")="#N/A FIELD NOT APPLICABLE"), " ", _xll.BDP($AX66,"DX202"))</f>
        <v>Health Care</v>
      </c>
      <c r="I66" s="23">
        <f>_xll.BDP(AX66,"CRNCY_ADJ_MKT_CAP", "EQY_FUND_CRNCY=USD")/1000</f>
        <v>58.756521199230001</v>
      </c>
      <c r="J66" s="24">
        <f>IFERROR(_xll.BDP(AX66, "DV013")/100,0)</f>
        <v>2.032937422378004E-2</v>
      </c>
      <c r="K66" s="25" cm="1">
        <f t="array" ref="K66">IF(OR(_xll.BDP($AX66,"RR900")= "#N/A N/A", _xll.BDP($AX66,"RR900")="#N/A FIELD NOT APPLICABLE"), " ", _xll.BDP($AX66,"RR900"))</f>
        <v>14.580290628428999</v>
      </c>
      <c r="L66" s="25" cm="1">
        <f t="array" ref="L66">IF(OR(_xll.BDP($AX66,"EE010")= "#N/A N/A", _xll.BDP($AX66,"EE010")="#N/A FIELD NOT APPLICABLE"), " ", _xll.BDP($AX66,"EE010"))</f>
        <v>13.132460531382364</v>
      </c>
      <c r="M66" s="25" cm="1">
        <f t="array" ref="M66">IF(OR(_xll.BDP($AX66,"RR903")= "#N/A N/A", _xll.BDP($AX66,"RR903")="#N/A FIELD NOT APPLICABLE"), " ", _xll.BDP($AX66,"RR903"))</f>
        <v>2.3312378395753979</v>
      </c>
      <c r="N66" s="25" cm="1">
        <f t="array" ref="N66">IF(OR(_xll.BDP($AX66,"RR957")= "#N/A N/A", _xll.BDP($AX66,"RR957")="#N/A FIELD NOT APPLICABLE"), " ", _xll.BDP($AX66,"RR957"))</f>
        <v>16.189441534731184</v>
      </c>
      <c r="O66" s="26">
        <v>700</v>
      </c>
      <c r="P66" s="27">
        <v>221.89699999999999</v>
      </c>
      <c r="Q66" s="21" cm="1">
        <f t="array" ref="Q66">IF(OR(_xll.BDP($AX66,"PX_last")="#N/A N/A",_xll.BDP($AX66,"PX_Last")="#N/A FIELD NOT APPLICABLE")," ",IF(F66="GBP",(_xll.BDP($AX66,"PX_LAST")/100),(_xll.BDP($AX66,"PX_LAST"))))</f>
        <v>204.63</v>
      </c>
      <c r="R66" s="28">
        <f>IF(F66="USD",AA66,(((_xll.BDP(F66&amp;"USD CURNCY","PX_LAST")))*AA66))</f>
        <v>155327.9</v>
      </c>
      <c r="S66" s="28">
        <f>IF(F66="USD",AB66,(((_xll.BDP(F66&amp;"USD CURNCY","PX_LAST")))*AB66))</f>
        <v>143241</v>
      </c>
      <c r="T66" s="11">
        <f t="shared" si="0"/>
        <v>-12086.899999999994</v>
      </c>
      <c r="U66" s="12">
        <f t="shared" si="11"/>
        <v>-7.7815382812746414E-2</v>
      </c>
      <c r="V66" s="12" cm="1">
        <f t="array" ref="V66">IFERROR(_xll.BDP($G66&amp;" Equity","CHG_PCT_1D")/100,"")</f>
        <v>-2.1942659999999998E-3</v>
      </c>
      <c r="W66" s="12" cm="1">
        <f t="array" ref="W66">IFERROR(_xll.BDP($G66&amp;" Equity","CHG_PCT_5D")/100,"")</f>
        <v>4.079141E-2</v>
      </c>
      <c r="X66" s="12" t="e">
        <f t="shared" si="12"/>
        <v>#VALUE!</v>
      </c>
      <c r="Y66" s="23">
        <f t="shared" si="3"/>
        <v>2911.9998931884766</v>
      </c>
      <c r="Z66" s="23">
        <f t="shared" si="4"/>
        <v>143241</v>
      </c>
      <c r="AA66" s="28">
        <f t="shared" si="5"/>
        <v>155327.9</v>
      </c>
      <c r="AB66" s="28">
        <f t="shared" si="6"/>
        <v>143241</v>
      </c>
      <c r="AC66" s="4" t="e" cm="1">
        <f t="array" ref="AC66">VLOOKUP(IF(NOT(_xll.BDP(AX66,$BW$6)="#N/A N/A"),(_xll.BDP(AX66,$BW$6)),"-"), '[1]Country Codes'!$A$2:$B$253,2,0)</f>
        <v>#N/A</v>
      </c>
      <c r="AD66" s="29" t="str" cm="1">
        <f t="array" ref="AD66">IF(OR(_xll.BDP($AX66,"EX028")= "#N/A N/A", _xll.BDP($AX66,"EX028")="#N/A FIELD NOT APPLICABLE"), " ", _xll.BDP($AX66,"EX028"))</f>
        <v>Equity</v>
      </c>
      <c r="AE66" s="30" t="str">
        <f t="shared" si="7"/>
        <v>Single Line Equity</v>
      </c>
      <c r="AF66" s="25" cm="1">
        <f t="array" ref="AF66">IF(OR(_xll.BDP($AX66,"RR908")= "#N/A N/A", _xll.BDP($AX66,"RR908")="#N/A FIELD NOT APPLICABLE"), " ", _xll.BDP($AX66,"RR908"))</f>
        <v>16.300674167935281</v>
      </c>
      <c r="AG66" s="25" cm="1">
        <f t="array" ref="AG66">IF(OR(_xll.BDP($AX66,"RR041")= "#N/A N/A", _xll.BDP($AX66,"RR041")="#N/A FIELD NOT APPLICABLE"), " ", _xll.BDP($AX66,"RR041"))</f>
        <v>36.516775477429043</v>
      </c>
      <c r="AH66" s="21">
        <f>_xll.BDP(AX66,"TOT_BUY_REC")</f>
        <v>15</v>
      </c>
      <c r="AI66" s="21">
        <f>_xll.BDP(AX66,"TOT_HOLD_REC")</f>
        <v>2</v>
      </c>
      <c r="AJ66" s="21">
        <f>_xll.BDP(AX66,"TOT_SELL_REC")</f>
        <v>0</v>
      </c>
      <c r="AK66" s="25" cm="1">
        <f t="array" ref="AK66">IF(OR(_xll.BDP($AX66,"EE201")= "#N/A N/A", _xll.BDP($AX66,"EE201")="#N/A FIELD NOT APPLICABLE"), " ", _xll.BDP($AX66,"EE201"))</f>
        <v>4.7647056579589844</v>
      </c>
      <c r="AL66" s="23">
        <f>_xll.BDP(AX66,"BEST_TARGET_PRICE")</f>
        <v>273.0625</v>
      </c>
      <c r="AM66" s="31">
        <f t="shared" si="13"/>
        <v>0.33442066168206042</v>
      </c>
      <c r="AN66" s="31">
        <f>_xll.BDP(AX66,"PR061")/100</f>
        <v>-0.10052749999999999</v>
      </c>
      <c r="AO66" s="31">
        <f>_xll.BDP(AX66,"PR064")/100</f>
        <v>-0.17120290000000002</v>
      </c>
      <c r="AP66" s="31">
        <f>_xll.BDP(AX66,"CHG_PCT_6M")/100</f>
        <v>-0.13843629999999998</v>
      </c>
      <c r="AQ66" s="24">
        <f>_xll.BDP(AX66,"PR079")/100</f>
        <v>-9.8029689999999989E-2</v>
      </c>
      <c r="AR66" s="32">
        <f>_xll.BDP(AX66,"hs001")</f>
        <v>251.98500000000001</v>
      </c>
      <c r="AS66" s="32">
        <f>_xll.BDP(AX66,"hs002")</f>
        <v>193.03</v>
      </c>
      <c r="AT66" s="21" t="str" cm="1">
        <f t="array" ref="AT66">IF(OR(_xll.BDP($AX66,"DX202")= "#N/A N/A", _xll.BDP($AX66,"DX202")="#N/A FIELD NOT APPLICABLE"), " ", _xll.BDP($AX66,"DX202"))</f>
        <v>Health Care</v>
      </c>
      <c r="AU66" s="21" t="str" cm="1">
        <f t="array" ref="AU66">IF(OR(_xll.BDP($AX66,"DY997")= "#N/A N/A", _xll.BDP($AX66,"DY997")="#N/A FIELD NOT APPLICABLE"), " ", _xll.BDP($AX66,"DY997"))</f>
        <v>N</v>
      </c>
      <c r="AV66" s="21" t="str" cm="1">
        <f t="array" ref="AV66">IF(OR(_xll.BDP($AX66,"DY784")= "#N/A N/A", _xll.BDP($AX66,"DY784")="#N/A FIELD NOT APPLICABLE"), " ", _xll.BDP($AX66,"DY784"))</f>
        <v>Y</v>
      </c>
      <c r="AW66" s="21" t="str">
        <f t="shared" si="9"/>
        <v>Y</v>
      </c>
      <c r="AX66" s="21" t="str">
        <f t="shared" si="10"/>
        <v>BDX US Equity</v>
      </c>
      <c r="BC66" s="14" t="str" cm="1">
        <f t="array" ref="BC66">_xll.BDP(AX66,"ID005")</f>
        <v>US0758871091</v>
      </c>
      <c r="BD66" s="16">
        <v>0.5</v>
      </c>
      <c r="BE66" s="17">
        <v>4</v>
      </c>
      <c r="BF66" s="18"/>
      <c r="BG66" s="19">
        <v>1</v>
      </c>
    </row>
    <row r="67" spans="1:59" s="3" customFormat="1" ht="14.45" hidden="1" customHeight="1" x14ac:dyDescent="0.25">
      <c r="A67" s="47" t="s">
        <v>125</v>
      </c>
      <c r="B67" s="47" t="s">
        <v>159</v>
      </c>
      <c r="C67" s="47" t="s">
        <v>291</v>
      </c>
      <c r="D67" s="47" t="s">
        <v>292</v>
      </c>
      <c r="E67" s="21" t="str">
        <f>_xll.BDP(AX67,"SECURITY NAME")</f>
        <v>CSX Corp</v>
      </c>
      <c r="F67" s="21" t="str">
        <f>_xll.BDP(AX67,"CRNCY")</f>
        <v>USD</v>
      </c>
      <c r="G67" s="22" t="s">
        <v>806</v>
      </c>
      <c r="H67" s="21" t="str" cm="1">
        <f t="array" ref="H67">IF(OR(_xll.BDP($AX67,"DX202")= "#N/A N/A", _xll.BDP($AX67,"DX202")="#N/A FIELD NOT APPLICABLE"), " ", _xll.BDP($AX67,"DX202"))</f>
        <v>Industrials</v>
      </c>
      <c r="I67" s="23">
        <f>_xll.BDP(AX67,"CRNCY_ADJ_MKT_CAP", "EQY_FUND_CRNCY=USD")/1000</f>
        <v>52.355073424769998</v>
      </c>
      <c r="J67" s="24">
        <f>IFERROR(_xll.BDP(AX67, "DV013")/100,0)</f>
        <v>1.8671453534165661E-2</v>
      </c>
      <c r="K67" s="25" cm="1">
        <f t="array" ref="K67">IF(OR(_xll.BDP($AX67,"RR900")= "#N/A N/A", _xll.BDP($AX67,"RR900")="#N/A FIELD NOT APPLICABLE"), " ", _xll.BDP($AX67,"RR900"))</f>
        <v>16.441692662022284</v>
      </c>
      <c r="L67" s="25" cm="1">
        <f t="array" ref="L67">IF(OR(_xll.BDP($AX67,"EE010")= "#N/A N/A", _xll.BDP($AX67,"EE010")="#N/A FIELD NOT APPLICABLE"), " ", _xll.BDP($AX67,"EE010"))</f>
        <v>14.492979719188767</v>
      </c>
      <c r="M67" s="25" cm="1">
        <f t="array" ref="M67">IF(OR(_xll.BDP($AX67,"RR903")= "#N/A N/A", _xll.BDP($AX67,"RR903")="#N/A FIELD NOT APPLICABLE"), " ", _xll.BDP($AX67,"RR903"))</f>
        <v>4.3015915009364596</v>
      </c>
      <c r="N67" s="25" cm="1">
        <f t="array" ref="N67">IF(OR(_xll.BDP($AX67,"RR957")= "#N/A N/A", _xll.BDP($AX67,"RR957")="#N/A FIELD NOT APPLICABLE"), " ", _xll.BDP($AX67,"RR957"))</f>
        <v>10.695873365262761</v>
      </c>
      <c r="O67" s="26">
        <v>4710</v>
      </c>
      <c r="P67" s="27">
        <v>31.84</v>
      </c>
      <c r="Q67" s="21" cm="1">
        <f t="array" ref="Q67">IF(OR(_xll.BDP($AX67,"PX_last")="#N/A N/A",_xll.BDP($AX67,"PX_Last")="#N/A FIELD NOT APPLICABLE")," ",IF(F67="GBP",(_xll.BDP($AX67,"PX_LAST")/100),(_xll.BDP($AX67,"PX_LAST"))))</f>
        <v>27.87</v>
      </c>
      <c r="R67" s="28">
        <f>IF(F67="USD",AA67,(((_xll.BDP(F67&amp;"USD CURNCY","PX_LAST")))*AA67))</f>
        <v>149966.39999999999</v>
      </c>
      <c r="S67" s="28">
        <f>IF(F67="USD",AB67,(((_xll.BDP(F67&amp;"USD CURNCY","PX_LAST")))*AB67))</f>
        <v>131267.70000000001</v>
      </c>
      <c r="T67" s="11">
        <f t="shared" ref="T67:T130" si="14">S67-R67</f>
        <v>-18698.699999999983</v>
      </c>
      <c r="U67" s="12">
        <f t="shared" ref="U67:U98" si="15">T67/R67</f>
        <v>-0.1246859296482411</v>
      </c>
      <c r="V67" s="12" cm="1">
        <f t="array" ref="V67">IFERROR(_xll.BDP($G67&amp;" Equity","CHG_PCT_1D")/100,"")</f>
        <v>1.077586E-3</v>
      </c>
      <c r="W67" s="12" cm="1">
        <f t="array" ref="W67">IFERROR(_xll.BDP($G67&amp;" Equity","CHG_PCT_5D")/100,"")</f>
        <v>1.4930810000000001E-2</v>
      </c>
      <c r="X67" s="12" t="e">
        <f t="shared" ref="X67:X89" si="16">S67/$H$52</f>
        <v>#VALUE!</v>
      </c>
      <c r="Y67" s="23">
        <f t="shared" ref="Y67:Y130" si="17">IFERROR(S67*J67,0)</f>
        <v>2450.9587610867979</v>
      </c>
      <c r="Z67" s="23">
        <f t="shared" ref="Z67:Z130" si="18">S67</f>
        <v>131267.70000000001</v>
      </c>
      <c r="AA67" s="28">
        <f t="shared" ref="AA67:AA130" si="19">P67*O67</f>
        <v>149966.39999999999</v>
      </c>
      <c r="AB67" s="28">
        <f t="shared" ref="AB67:AB130" si="20">IFERROR(O67*Q67,0)</f>
        <v>131267.70000000001</v>
      </c>
      <c r="AC67" s="4" t="e" cm="1">
        <f t="array" ref="AC67">VLOOKUP(IF(NOT(_xll.BDP(AX67,$BW$6)="#N/A N/A"),(_xll.BDP(AX67,$BW$6)),"-"), '[1]Country Codes'!$A$2:$B$253,2,0)</f>
        <v>#N/A</v>
      </c>
      <c r="AD67" s="29" t="str" cm="1">
        <f t="array" ref="AD67">IF(OR(_xll.BDP($AX67,"EX028")= "#N/A N/A", _xll.BDP($AX67,"EX028")="#N/A FIELD NOT APPLICABLE"), " ", _xll.BDP($AX67,"EX028"))</f>
        <v>Equity</v>
      </c>
      <c r="AE67" s="30" t="str">
        <f t="shared" ref="AE67:AE130" si="21">IF(("AS97"="Equity"), " ", "Single Line Equity")</f>
        <v>Single Line Equity</v>
      </c>
      <c r="AF67" s="25" cm="1">
        <f t="array" ref="AF67">IF(OR(_xll.BDP($AX67,"RR908")= "#N/A N/A", _xll.BDP($AX67,"RR908")="#N/A FIELD NOT APPLICABLE"), " ", _xll.BDP($AX67,"RR908"))</f>
        <v>9.8913464639367472</v>
      </c>
      <c r="AG67" s="25" cm="1">
        <f t="array" ref="AG67">IF(OR(_xll.BDP($AX67,"RR041")= "#N/A N/A", _xll.BDP($AX67,"RR041")="#N/A FIELD NOT APPLICABLE"), " ", _xll.BDP($AX67,"RR041"))</f>
        <v>44.574876063979048</v>
      </c>
      <c r="AH67" s="21">
        <f>_xll.BDP(AX67,"TOT_BUY_REC")</f>
        <v>20</v>
      </c>
      <c r="AI67" s="21">
        <f>_xll.BDP(AX67,"TOT_HOLD_REC")</f>
        <v>8</v>
      </c>
      <c r="AJ67" s="21">
        <f>_xll.BDP(AX67,"TOT_SELL_REC")</f>
        <v>0</v>
      </c>
      <c r="AK67" s="25" cm="1">
        <f t="array" ref="AK67">IF(OR(_xll.BDP($AX67,"EE201")= "#N/A N/A", _xll.BDP($AX67,"EE201")="#N/A FIELD NOT APPLICABLE"), " ", _xll.BDP($AX67,"EE201"))</f>
        <v>4.3928570747375488</v>
      </c>
      <c r="AL67" s="23">
        <f>_xll.BDP(AX67,"BEST_TARGET_PRICE")</f>
        <v>32.592594146728516</v>
      </c>
      <c r="AM67" s="31">
        <f t="shared" ref="AM67:AM89" si="22">(AL67/Q67)-1</f>
        <v>0.16945081258444605</v>
      </c>
      <c r="AN67" s="31">
        <f>_xll.BDP(AX67,"PR061")/100</f>
        <v>-4.2597069999999994E-2</v>
      </c>
      <c r="AO67" s="31">
        <f>_xll.BDP(AX67,"PR064")/100</f>
        <v>-0.15494240000000001</v>
      </c>
      <c r="AP67" s="31">
        <f>_xll.BDP(AX67,"CHG_PCT_6M")/100</f>
        <v>-0.16180450000000002</v>
      </c>
      <c r="AQ67" s="24">
        <f>_xll.BDP(AX67,"PR079")/100</f>
        <v>-0.13634959999999999</v>
      </c>
      <c r="AR67" s="32">
        <f>_xll.BDP(AX67,"hs001")</f>
        <v>37.1</v>
      </c>
      <c r="AS67" s="32">
        <f>_xll.BDP(AX67,"hs002")</f>
        <v>26.218399999999999</v>
      </c>
      <c r="AT67" s="21" t="str" cm="1">
        <f t="array" ref="AT67">IF(OR(_xll.BDP($AX67,"DX202")= "#N/A N/A", _xll.BDP($AX67,"DX202")="#N/A FIELD NOT APPLICABLE"), " ", _xll.BDP($AX67,"DX202"))</f>
        <v>Industrials</v>
      </c>
      <c r="AU67" s="21" t="str" cm="1">
        <f t="array" ref="AU67">IF(OR(_xll.BDP($AX67,"DY997")= "#N/A N/A", _xll.BDP($AX67,"DY997")="#N/A FIELD NOT APPLICABLE"), " ", _xll.BDP($AX67,"DY997"))</f>
        <v>N</v>
      </c>
      <c r="AV67" s="21" t="str" cm="1">
        <f t="array" ref="AV67">IF(OR(_xll.BDP($AX67,"DY784")= "#N/A N/A", _xll.BDP($AX67,"DY784")="#N/A FIELD NOT APPLICABLE"), " ", _xll.BDP($AX67,"DY784"))</f>
        <v>N</v>
      </c>
      <c r="AW67" s="21" t="str">
        <f t="shared" ref="AW67:AW130" si="23">IF(OR(AU67="Y",AV67="Y"),"Y","N")</f>
        <v>N</v>
      </c>
      <c r="AX67" s="21" t="str">
        <f t="shared" ref="AX67:AX130" si="24">CONCATENATE(G67," ",$AX$2)</f>
        <v>CSX US Equity</v>
      </c>
      <c r="BC67" s="14" t="str" cm="1">
        <f t="array" ref="BC67">_xll.BDP(AX67,"ID005")</f>
        <v>US1264081035</v>
      </c>
      <c r="BD67" s="16">
        <v>0.5</v>
      </c>
      <c r="BE67" s="17">
        <v>4</v>
      </c>
      <c r="BF67" s="18"/>
      <c r="BG67" s="19">
        <v>1</v>
      </c>
    </row>
    <row r="68" spans="1:59" s="3" customFormat="1" ht="14.45" hidden="1" customHeight="1" x14ac:dyDescent="0.25">
      <c r="A68" s="47" t="s">
        <v>125</v>
      </c>
      <c r="B68" s="47" t="s">
        <v>159</v>
      </c>
      <c r="C68" s="47" t="s">
        <v>291</v>
      </c>
      <c r="D68" s="47" t="s">
        <v>292</v>
      </c>
      <c r="E68" s="21" t="str">
        <f>_xll.BDP(AX68,"SECURITY NAME")</f>
        <v>Meta Platforms Inc</v>
      </c>
      <c r="F68" s="21" t="str">
        <f>_xll.BDP(AX68,"CRNCY")</f>
        <v>USD</v>
      </c>
      <c r="G68" s="22" t="s">
        <v>327</v>
      </c>
      <c r="H68" s="21" t="str" cm="1">
        <f t="array" ref="H68">IF(OR(_xll.BDP($AX68,"DX202")= "#N/A N/A", _xll.BDP($AX68,"DX202")="#N/A FIELD NOT APPLICABLE"), " ", _xll.BDP($AX68,"DX202"))</f>
        <v>Communication Services</v>
      </c>
      <c r="I68" s="23">
        <f>_xll.BDP(AX68,"CRNCY_ADJ_MKT_CAP", "EQY_FUND_CRNCY=USD")/1000</f>
        <v>1393.4961532560001</v>
      </c>
      <c r="J68" s="24">
        <f>IFERROR(_xll.BDP(AX68, "DV013")/100,0)</f>
        <v>3.80434765331987E-3</v>
      </c>
      <c r="K68" s="25" cm="1">
        <f t="array" ref="K68">IF(OR(_xll.BDP($AX68,"RR900")= "#N/A N/A", _xll.BDP($AX68,"RR900")="#N/A FIELD NOT APPLICABLE"), " ", _xll.BDP($AX68,"RR900"))</f>
        <v>22.865967321550176</v>
      </c>
      <c r="L68" s="25" cm="1">
        <f t="array" ref="L68">IF(OR(_xll.BDP($AX68,"EE010")= "#N/A N/A", _xll.BDP($AX68,"EE010")="#N/A FIELD NOT APPLICABLE"), " ", _xll.BDP($AX68,"EE010"))</f>
        <v>19.013604270707763</v>
      </c>
      <c r="M68" s="25" cm="1">
        <f t="array" ref="M68">IF(OR(_xll.BDP($AX68,"RR903")= "#N/A N/A", _xll.BDP($AX68,"RR903")="#N/A FIELD NOT APPLICABLE"), " ", _xll.BDP($AX68,"RR903"))</f>
        <v>7.6587328964010579</v>
      </c>
      <c r="N68" s="25" cm="1">
        <f t="array" ref="N68">IF(OR(_xll.BDP($AX68,"RR957")= "#N/A N/A", _xll.BDP($AX68,"RR957")="#N/A FIELD NOT APPLICABLE"), " ", _xll.BDP($AX68,"RR957"))</f>
        <v>15.652190621594048</v>
      </c>
      <c r="O68" s="26">
        <v>582</v>
      </c>
      <c r="P68" s="27">
        <v>286.95999999999998</v>
      </c>
      <c r="Q68" s="21" cm="1">
        <f t="array" ref="Q68">IF(OR(_xll.BDP($AX68,"PX_last")="#N/A N/A",_xll.BDP($AX68,"PX_Last")="#N/A FIELD NOT APPLICABLE")," ",IF(F68="GBP",(_xll.BDP($AX68,"PX_LAST")/100),(_xll.BDP($AX68,"PX_LAST"))))</f>
        <v>552</v>
      </c>
      <c r="R68" s="28">
        <f>IF(F68="USD",AA68,(((_xll.BDP(F68&amp;"USD CURNCY","PX_LAST")))*AA68))</f>
        <v>167010.72</v>
      </c>
      <c r="S68" s="28">
        <f>IF(F68="USD",AB68,(((_xll.BDP(F68&amp;"USD CURNCY","PX_LAST")))*AB68))</f>
        <v>321264</v>
      </c>
      <c r="T68" s="11">
        <f t="shared" si="14"/>
        <v>154253.28</v>
      </c>
      <c r="U68" s="12">
        <f t="shared" si="15"/>
        <v>0.92361304711458037</v>
      </c>
      <c r="V68" s="12" cm="1">
        <f t="array" ref="V68">IFERROR(_xll.BDP($G68&amp;" Equity","CHG_PCT_1D")/100,"")</f>
        <v>4.5133120000000002E-3</v>
      </c>
      <c r="W68" s="12" cm="1">
        <f t="array" ref="W68">IFERROR(_xll.BDP($G68&amp;" Equity","CHG_PCT_5D")/100,"")</f>
        <v>0.1342797</v>
      </c>
      <c r="X68" s="12" t="e">
        <f t="shared" si="16"/>
        <v>#VALUE!</v>
      </c>
      <c r="Y68" s="23">
        <f t="shared" si="17"/>
        <v>1222.1999444961548</v>
      </c>
      <c r="Z68" s="23">
        <f t="shared" si="18"/>
        <v>321264</v>
      </c>
      <c r="AA68" s="28">
        <f t="shared" si="19"/>
        <v>167010.72</v>
      </c>
      <c r="AB68" s="28">
        <f t="shared" si="20"/>
        <v>321264</v>
      </c>
      <c r="AC68" s="4" t="e" cm="1">
        <f t="array" ref="AC68">VLOOKUP(IF(NOT(_xll.BDP(AX68,$BW$6)="#N/A N/A"),(_xll.BDP(AX68,$BW$6)),"-"), '[1]Country Codes'!$A$2:$B$253,2,0)</f>
        <v>#N/A</v>
      </c>
      <c r="AD68" s="29" t="str" cm="1">
        <f t="array" ref="AD68">IF(OR(_xll.BDP($AX68,"EX028")= "#N/A N/A", _xll.BDP($AX68,"EX028")="#N/A FIELD NOT APPLICABLE"), " ", _xll.BDP($AX68,"EX028"))</f>
        <v>Equity</v>
      </c>
      <c r="AE68" s="30" t="str">
        <f t="shared" si="21"/>
        <v>Single Line Equity</v>
      </c>
      <c r="AF68" s="25" cm="1">
        <f t="array" ref="AF68">IF(OR(_xll.BDP($AX68,"RR908")= "#N/A N/A", _xll.BDP($AX68,"RR908")="#N/A FIELD NOT APPLICABLE"), " ", _xll.BDP($AX68,"RR908"))</f>
        <v>15.312346496163292</v>
      </c>
      <c r="AG68" s="25" cm="1">
        <f t="array" ref="AG68">IF(OR(_xll.BDP($AX68,"RR041")= "#N/A N/A", _xll.BDP($AX68,"RR041")="#N/A FIELD NOT APPLICABLE"), " ", _xll.BDP($AX68,"RR041"))</f>
        <v>18.028719018742709</v>
      </c>
      <c r="AH68" s="21">
        <f>_xll.BDP(AX68,"TOT_BUY_REC")</f>
        <v>70</v>
      </c>
      <c r="AI68" s="21">
        <f>_xll.BDP(AX68,"TOT_HOLD_REC")</f>
        <v>6</v>
      </c>
      <c r="AJ68" s="21">
        <f>_xll.BDP(AX68,"TOT_SELL_REC")</f>
        <v>3</v>
      </c>
      <c r="AK68" s="25" cm="1">
        <f t="array" ref="AK68">IF(OR(_xll.BDP($AX68,"EE201")= "#N/A N/A", _xll.BDP($AX68,"EE201")="#N/A FIELD NOT APPLICABLE"), " ", _xll.BDP($AX68,"EE201"))</f>
        <v>4.6582279205322266</v>
      </c>
      <c r="AL68" s="23">
        <f>_xll.BDP(AX68,"BEST_TARGET_PRICE")</f>
        <v>708.1407470703125</v>
      </c>
      <c r="AM68" s="31">
        <f t="shared" si="22"/>
        <v>0.28286367222882691</v>
      </c>
      <c r="AN68" s="31">
        <f>_xll.BDP(AX68,"PR061")/100</f>
        <v>-4.2896259999999999E-2</v>
      </c>
      <c r="AO68" s="31">
        <f>_xll.BDP(AX68,"PR064")/100</f>
        <v>-0.18402339999999998</v>
      </c>
      <c r="AP68" s="31">
        <f>_xll.BDP(AX68,"CHG_PCT_6M")/100</f>
        <v>-6.9579329999999995E-2</v>
      </c>
      <c r="AQ68" s="24">
        <f>_xll.BDP(AX68,"PR079")/100</f>
        <v>-5.7232169999999999E-2</v>
      </c>
      <c r="AR68" s="32">
        <f>_xll.BDP(AX68,"hs001")</f>
        <v>740.91</v>
      </c>
      <c r="AS68" s="32">
        <f>_xll.BDP(AX68,"hs002")</f>
        <v>427.11</v>
      </c>
      <c r="AT68" s="21" t="str" cm="1">
        <f t="array" ref="AT68">IF(OR(_xll.BDP($AX68,"DX202")= "#N/A N/A", _xll.BDP($AX68,"DX202")="#N/A FIELD NOT APPLICABLE"), " ", _xll.BDP($AX68,"DX202"))</f>
        <v>Communication Services</v>
      </c>
      <c r="AU68" s="21" t="str" cm="1">
        <f t="array" ref="AU68">IF(OR(_xll.BDP($AX68,"DY997")= "#N/A N/A", _xll.BDP($AX68,"DY997")="#N/A FIELD NOT APPLICABLE"), " ", _xll.BDP($AX68,"DY997"))</f>
        <v>Y</v>
      </c>
      <c r="AV68" s="21" t="str" cm="1">
        <f t="array" ref="AV68">IF(OR(_xll.BDP($AX68,"DY784")= "#N/A N/A", _xll.BDP($AX68,"DY784")="#N/A FIELD NOT APPLICABLE"), " ", _xll.BDP($AX68,"DY784"))</f>
        <v>Y</v>
      </c>
      <c r="AW68" s="21" t="str">
        <f t="shared" si="23"/>
        <v>Y</v>
      </c>
      <c r="AX68" s="21" t="str">
        <f t="shared" si="24"/>
        <v>META US Equity</v>
      </c>
      <c r="BC68" s="14" t="str" cm="1">
        <f t="array" ref="BC68">_xll.BDP(AX68,"ID005")</f>
        <v>US30303M1027</v>
      </c>
      <c r="BD68" s="16">
        <v>0.5</v>
      </c>
      <c r="BE68" s="17">
        <v>4</v>
      </c>
      <c r="BF68" s="18"/>
      <c r="BG68" s="19">
        <v>1</v>
      </c>
    </row>
    <row r="69" spans="1:59" s="3" customFormat="1" ht="14.45" hidden="1" customHeight="1" x14ac:dyDescent="0.25">
      <c r="A69" s="47" t="s">
        <v>125</v>
      </c>
      <c r="B69" s="47" t="s">
        <v>159</v>
      </c>
      <c r="C69" s="47" t="s">
        <v>291</v>
      </c>
      <c r="D69" s="47" t="s">
        <v>292</v>
      </c>
      <c r="E69" s="21" t="str">
        <f>_xll.BDP(AX69,"SECURITY NAME")</f>
        <v>Amazon.com Inc</v>
      </c>
      <c r="F69" s="21" t="str">
        <f>_xll.BDP(AX69,"CRNCY")</f>
        <v>USD</v>
      </c>
      <c r="G69" s="22" t="s">
        <v>328</v>
      </c>
      <c r="H69" s="21" t="str" cm="1">
        <f t="array" ref="H69">IF(OR(_xll.BDP($AX69,"DX202")= "#N/A N/A", _xll.BDP($AX69,"DX202")="#N/A FIELD NOT APPLICABLE"), " ", _xll.BDP($AX69,"DX202"))</f>
        <v>Consumer Discretionary</v>
      </c>
      <c r="I69" s="23">
        <f>_xll.BDP(AX69,"CRNCY_ADJ_MKT_CAP", "EQY_FUND_CRNCY=USD")/1000</f>
        <v>1976.2344235213402</v>
      </c>
      <c r="J69" s="24">
        <f>IFERROR(_xll.BDP(AX69, "DV013")/100,0)</f>
        <v>0</v>
      </c>
      <c r="K69" s="25" cm="1">
        <f t="array" ref="K69">IF(OR(_xll.BDP($AX69,"RR900")= "#N/A N/A", _xll.BDP($AX69,"RR900")="#N/A FIELD NOT APPLICABLE"), " ", _xll.BDP($AX69,"RR900"))</f>
        <v>33.100694066453663</v>
      </c>
      <c r="L69" s="25" cm="1">
        <f t="array" ref="L69">IF(OR(_xll.BDP($AX69,"EE010")= "#N/A N/A", _xll.BDP($AX69,"EE010")="#N/A FIELD NOT APPLICABLE"), " ", _xll.BDP($AX69,"EE010"))</f>
        <v>22.251830512543513</v>
      </c>
      <c r="M69" s="25" cm="1">
        <f t="array" ref="M69">IF(OR(_xll.BDP($AX69,"RR903")= "#N/A N/A", _xll.BDP($AX69,"RR903")="#N/A FIELD NOT APPLICABLE"), " ", _xll.BDP($AX69,"RR903"))</f>
        <v>6.8976557020666336</v>
      </c>
      <c r="N69" s="25" cm="1">
        <f t="array" ref="N69">IF(OR(_xll.BDP($AX69,"RR957")= "#N/A N/A", _xll.BDP($AX69,"RR957")="#N/A FIELD NOT APPLICABLE"), " ", _xll.BDP($AX69,"RR957"))</f>
        <v>15.168949897497319</v>
      </c>
      <c r="O69" s="26">
        <v>11765</v>
      </c>
      <c r="P69" s="27">
        <v>151.88900000000001</v>
      </c>
      <c r="Q69" s="21" cm="1">
        <f t="array" ref="Q69">IF(OR(_xll.BDP($AX69,"PX_last")="#N/A N/A",_xll.BDP($AX69,"PX_Last")="#N/A FIELD NOT APPLICABLE")," ",IF(F69="GBP",(_xll.BDP($AX69,"PX_LAST")/100),(_xll.BDP($AX69,"PX_LAST"))))</f>
        <v>186.21</v>
      </c>
      <c r="R69" s="28">
        <f>IF(F69="USD",AA69,(((_xll.BDP(F69&amp;"USD CURNCY","PX_LAST")))*AA69))</f>
        <v>1786974.0850000002</v>
      </c>
      <c r="S69" s="28">
        <f>IF(F69="USD",AB69,(((_xll.BDP(F69&amp;"USD CURNCY","PX_LAST")))*AB69))</f>
        <v>2190760.65</v>
      </c>
      <c r="T69" s="11">
        <f t="shared" si="14"/>
        <v>403786.56499999971</v>
      </c>
      <c r="U69" s="12">
        <f t="shared" si="15"/>
        <v>0.22596106367149676</v>
      </c>
      <c r="V69" s="12" cm="1">
        <f t="array" ref="V69">IFERROR(_xll.BDP($G69&amp;" Equity","CHG_PCT_1D")/100,"")</f>
        <v>-6.8257579999999995E-3</v>
      </c>
      <c r="W69" s="12" cm="1">
        <f t="array" ref="W69">IFERROR(_xll.BDP($G69&amp;" Equity","CHG_PCT_5D")/100,"")</f>
        <v>0.12180249999999999</v>
      </c>
      <c r="X69" s="12" t="e">
        <f t="shared" si="16"/>
        <v>#VALUE!</v>
      </c>
      <c r="Y69" s="23">
        <f t="shared" si="17"/>
        <v>0</v>
      </c>
      <c r="Z69" s="23">
        <f t="shared" si="18"/>
        <v>2190760.65</v>
      </c>
      <c r="AA69" s="28">
        <f t="shared" si="19"/>
        <v>1786974.0850000002</v>
      </c>
      <c r="AB69" s="28">
        <f t="shared" si="20"/>
        <v>2190760.65</v>
      </c>
      <c r="AC69" s="4" t="e" cm="1">
        <f t="array" ref="AC69">VLOOKUP(IF(NOT(_xll.BDP(AX69,$BW$6)="#N/A N/A"),(_xll.BDP(AX69,$BW$6)),"-"), '[1]Country Codes'!$A$2:$B$253,2,0)</f>
        <v>#N/A</v>
      </c>
      <c r="AD69" s="29" t="str" cm="1">
        <f t="array" ref="AD69">IF(OR(_xll.BDP($AX69,"EX028")= "#N/A N/A", _xll.BDP($AX69,"EX028")="#N/A FIELD NOT APPLICABLE"), " ", _xll.BDP($AX69,"EX028"))</f>
        <v>Equity</v>
      </c>
      <c r="AE69" s="30" t="str">
        <f t="shared" si="21"/>
        <v>Single Line Equity</v>
      </c>
      <c r="AF69" s="25" cm="1">
        <f t="array" ref="AF69">IF(OR(_xll.BDP($AX69,"RR908")= "#N/A N/A", _xll.BDP($AX69,"RR908")="#N/A FIELD NOT APPLICABLE"), " ", _xll.BDP($AX69,"RR908"))</f>
        <v>16.859083666469015</v>
      </c>
      <c r="AG69" s="25" cm="1">
        <f t="array" ref="AG69">IF(OR(_xll.BDP($AX69,"RR041")= "#N/A N/A", _xll.BDP($AX69,"RR041")="#N/A FIELD NOT APPLICABLE"), " ", _xll.BDP($AX69,"RR041"))</f>
        <v>23.658092412473156</v>
      </c>
      <c r="AH69" s="21">
        <f>_xll.BDP(AX69,"TOT_BUY_REC")</f>
        <v>78</v>
      </c>
      <c r="AI69" s="21">
        <f>_xll.BDP(AX69,"TOT_HOLD_REC")</f>
        <v>5</v>
      </c>
      <c r="AJ69" s="21">
        <f>_xll.BDP(AX69,"TOT_SELL_REC")</f>
        <v>0</v>
      </c>
      <c r="AK69" s="25" cm="1">
        <f t="array" ref="AK69">IF(OR(_xll.BDP($AX69,"EE201")= "#N/A N/A", _xll.BDP($AX69,"EE201")="#N/A FIELD NOT APPLICABLE"), " ", _xll.BDP($AX69,"EE201"))</f>
        <v>4.819277286529541</v>
      </c>
      <c r="AL69" s="23">
        <f>_xll.BDP(AX69,"BEST_TARGET_PRICE")</f>
        <v>247.46955871582031</v>
      </c>
      <c r="AM69" s="31">
        <f t="shared" si="22"/>
        <v>0.32898103601213835</v>
      </c>
      <c r="AN69" s="31">
        <f>_xll.BDP(AX69,"PR061")/100</f>
        <v>-3.3779580000000003E-2</v>
      </c>
      <c r="AO69" s="31">
        <f>_xll.BDP(AX69,"PR064")/100</f>
        <v>-0.2145358</v>
      </c>
      <c r="AP69" s="31">
        <f>_xll.BDP(AX69,"CHG_PCT_6M")/100</f>
        <v>-2.4210039999999999E-2</v>
      </c>
      <c r="AQ69" s="24">
        <f>_xll.BDP(AX69,"PR079")/100</f>
        <v>-0.1512375</v>
      </c>
      <c r="AR69" s="32">
        <f>_xll.BDP(AX69,"hs001")</f>
        <v>242.52</v>
      </c>
      <c r="AS69" s="32">
        <f>_xll.BDP(AX69,"hs002")</f>
        <v>151.61000000000001</v>
      </c>
      <c r="AT69" s="21" t="str" cm="1">
        <f t="array" ref="AT69">IF(OR(_xll.BDP($AX69,"DX202")= "#N/A N/A", _xll.BDP($AX69,"DX202")="#N/A FIELD NOT APPLICABLE"), " ", _xll.BDP($AX69,"DX202"))</f>
        <v>Consumer Discretionary</v>
      </c>
      <c r="AU69" s="21" t="str" cm="1">
        <f t="array" ref="AU69">IF(OR(_xll.BDP($AX69,"DY997")= "#N/A N/A", _xll.BDP($AX69,"DY997")="#N/A FIELD NOT APPLICABLE"), " ", _xll.BDP($AX69,"DY997"))</f>
        <v>N</v>
      </c>
      <c r="AV69" s="21" t="str" cm="1">
        <f t="array" ref="AV69">IF(OR(_xll.BDP($AX69,"DY784")= "#N/A N/A", _xll.BDP($AX69,"DY784")="#N/A FIELD NOT APPLICABLE"), " ", _xll.BDP($AX69,"DY784"))</f>
        <v>N</v>
      </c>
      <c r="AW69" s="21" t="str">
        <f t="shared" si="23"/>
        <v>N</v>
      </c>
      <c r="AX69" s="21" t="str">
        <f t="shared" si="24"/>
        <v>AMZN US Equity</v>
      </c>
      <c r="BC69" s="14" t="str" cm="1">
        <f t="array" ref="BC69">_xll.BDP(AX69,"ID005")</f>
        <v>US0231351067</v>
      </c>
      <c r="BD69" s="16">
        <v>0.5</v>
      </c>
      <c r="BE69" s="17">
        <v>4</v>
      </c>
      <c r="BF69" s="18"/>
      <c r="BG69" s="19">
        <v>1</v>
      </c>
    </row>
    <row r="70" spans="1:59" s="3" customFormat="1" ht="14.45" hidden="1" customHeight="1" x14ac:dyDescent="0.25">
      <c r="A70" s="47" t="s">
        <v>125</v>
      </c>
      <c r="B70" s="47" t="s">
        <v>159</v>
      </c>
      <c r="C70" s="47" t="s">
        <v>291</v>
      </c>
      <c r="D70" s="47" t="s">
        <v>292</v>
      </c>
      <c r="E70" s="21" t="str">
        <f>_xll.BDP(AX70,"SECURITY NAME")</f>
        <v>Goldman Sachs Group Inc/The</v>
      </c>
      <c r="F70" s="21" t="str">
        <f>_xll.BDP(AX70,"CRNCY")</f>
        <v>USD</v>
      </c>
      <c r="G70" s="22" t="s">
        <v>329</v>
      </c>
      <c r="H70" s="21" t="str" cm="1">
        <f t="array" ref="H70">IF(OR(_xll.BDP($AX70,"DX202")= "#N/A N/A", _xll.BDP($AX70,"DX202")="#N/A FIELD NOT APPLICABLE"), " ", _xll.BDP($AX70,"DX202"))</f>
        <v>Financials</v>
      </c>
      <c r="I70" s="23">
        <f>_xll.BDP(AX70,"CRNCY_ADJ_MKT_CAP", "EQY_FUND_CRNCY=USD")/1000</f>
        <v>176.12783435919997</v>
      </c>
      <c r="J70" s="24">
        <f>IFERROR(_xll.BDP(AX70, "DV013")/100,0)</f>
        <v>2.194747238276392E-2</v>
      </c>
      <c r="K70" s="25" cm="1">
        <f t="array" ref="K70">IF(OR(_xll.BDP($AX70,"RR900")= "#N/A N/A", _xll.BDP($AX70,"RR900")="#N/A FIELD NOT APPLICABLE"), " ", _xll.BDP($AX70,"RR900"))</f>
        <v>12.588660009638769</v>
      </c>
      <c r="L70" s="25" cm="1">
        <f t="array" ref="L70">IF(OR(_xll.BDP($AX70,"EE010")= "#N/A N/A", _xll.BDP($AX70,"EE010")="#N/A FIELD NOT APPLICABLE"), " ", _xll.BDP($AX70,"EE010"))</f>
        <v>10.920574009673421</v>
      </c>
      <c r="M70" s="25" cm="1">
        <f t="array" ref="M70">IF(OR(_xll.BDP($AX70,"RR903")= "#N/A N/A", _xll.BDP($AX70,"RR903")="#N/A FIELD NOT APPLICABLE"), " ", _xll.BDP($AX70,"RR903"))</f>
        <v>1.5918072867575517</v>
      </c>
      <c r="N70" s="25" cm="1">
        <f t="array" ref="N70">IF(OR(_xll.BDP($AX70,"RR957")= "#N/A N/A", _xll.BDP($AX70,"RR957")="#N/A FIELD NOT APPLICABLE"), " ", _xll.BDP($AX70,"RR957"))</f>
        <v>5.654156052634308</v>
      </c>
      <c r="O70" s="26">
        <v>652</v>
      </c>
      <c r="P70" s="27">
        <v>370.714</v>
      </c>
      <c r="Q70" s="21" cm="1">
        <f t="array" ref="Q70">IF(OR(_xll.BDP($AX70,"PX_last")="#N/A N/A",_xll.BDP($AX70,"PX_Last")="#N/A FIELD NOT APPLICABLE")," ",IF(F70="GBP",(_xll.BDP($AX70,"PX_LAST")/100),(_xll.BDP($AX70,"PX_LAST"))))</f>
        <v>546.4</v>
      </c>
      <c r="R70" s="28">
        <f>IF(F70="USD",AA70,(((_xll.BDP(F70&amp;"USD CURNCY","PX_LAST")))*AA70))</f>
        <v>241705.52799999999</v>
      </c>
      <c r="S70" s="28">
        <f>IF(F70="USD",AB70,(((_xll.BDP(F70&amp;"USD CURNCY","PX_LAST")))*AB70))</f>
        <v>356252.8</v>
      </c>
      <c r="T70" s="11">
        <f t="shared" si="14"/>
        <v>114547.272</v>
      </c>
      <c r="U70" s="12">
        <f t="shared" si="15"/>
        <v>0.47391250397880846</v>
      </c>
      <c r="V70" s="12" cm="1">
        <f t="array" ref="V70">IFERROR(_xll.BDP($G70&amp;" Equity","CHG_PCT_1D")/100,"")</f>
        <v>2.8264139999999997E-3</v>
      </c>
      <c r="W70" s="12" cm="1">
        <f t="array" ref="W70">IFERROR(_xll.BDP($G70&amp;" Equity","CHG_PCT_5D")/100,"")</f>
        <v>8.9835650000000003E-2</v>
      </c>
      <c r="X70" s="12" t="e">
        <f t="shared" si="16"/>
        <v>#VALUE!</v>
      </c>
      <c r="Y70" s="23">
        <f t="shared" si="17"/>
        <v>7818.848489282318</v>
      </c>
      <c r="Z70" s="23">
        <f t="shared" si="18"/>
        <v>356252.8</v>
      </c>
      <c r="AA70" s="28">
        <f t="shared" si="19"/>
        <v>241705.52799999999</v>
      </c>
      <c r="AB70" s="28">
        <f t="shared" si="20"/>
        <v>356252.8</v>
      </c>
      <c r="AC70" s="4" t="e" cm="1">
        <f t="array" ref="AC70">VLOOKUP(IF(NOT(_xll.BDP(AX70,$BW$6)="#N/A N/A"),(_xll.BDP(AX70,$BW$6)),"-"), '[1]Country Codes'!$A$2:$B$253,2,0)</f>
        <v>#N/A</v>
      </c>
      <c r="AD70" s="29" t="str" cm="1">
        <f t="array" ref="AD70">IF(OR(_xll.BDP($AX70,"EX028")= "#N/A N/A", _xll.BDP($AX70,"EX028")="#N/A FIELD NOT APPLICABLE"), " ", _xll.BDP($AX70,"EX028"))</f>
        <v>Equity</v>
      </c>
      <c r="AE70" s="30" t="str">
        <f t="shared" si="21"/>
        <v>Single Line Equity</v>
      </c>
      <c r="AF70" s="25" t="str" cm="1">
        <f t="array" ref="AF70">IF(OR(_xll.BDP($AX70,"RR908")= "#N/A N/A", _xll.BDP($AX70,"RR908")="#N/A FIELD NOT APPLICABLE"), " ", _xll.BDP($AX70,"RR908"))</f>
        <v xml:space="preserve"> </v>
      </c>
      <c r="AG70" s="25" cm="1">
        <f t="array" ref="AG70">IF(OR(_xll.BDP($AX70,"RR041")= "#N/A N/A", _xll.BDP($AX70,"RR041")="#N/A FIELD NOT APPLICABLE"), " ", _xll.BDP($AX70,"RR041"))</f>
        <v>47.767504469048411</v>
      </c>
      <c r="AH70" s="21">
        <f>_xll.BDP(AX70,"TOT_BUY_REC")</f>
        <v>12</v>
      </c>
      <c r="AI70" s="21">
        <f>_xll.BDP(AX70,"TOT_HOLD_REC")</f>
        <v>14</v>
      </c>
      <c r="AJ70" s="21">
        <f>_xll.BDP(AX70,"TOT_SELL_REC")</f>
        <v>0</v>
      </c>
      <c r="AK70" s="25" cm="1">
        <f t="array" ref="AK70">IF(OR(_xll.BDP($AX70,"EE201")= "#N/A N/A", _xll.BDP($AX70,"EE201")="#N/A FIELD NOT APPLICABLE"), " ", _xll.BDP($AX70,"EE201"))</f>
        <v>3.884615421295166</v>
      </c>
      <c r="AL70" s="23">
        <f>_xll.BDP(AX70,"BEST_TARGET_PRICE")</f>
        <v>586.23809814453125</v>
      </c>
      <c r="AM70" s="31">
        <f t="shared" si="22"/>
        <v>7.2910135696433453E-2</v>
      </c>
      <c r="AN70" s="31">
        <f>_xll.BDP(AX70,"PR061")/100</f>
        <v>6.0391899999999998E-3</v>
      </c>
      <c r="AO70" s="31">
        <f>_xll.BDP(AX70,"PR064")/100</f>
        <v>-0.1427406</v>
      </c>
      <c r="AP70" s="31">
        <f>_xll.BDP(AX70,"CHG_PCT_6M")/100</f>
        <v>4.2191140000000002E-2</v>
      </c>
      <c r="AQ70" s="24">
        <f>_xll.BDP(AX70,"PR079")/100</f>
        <v>-4.578952E-2</v>
      </c>
      <c r="AR70" s="32">
        <f>_xll.BDP(AX70,"hs001")</f>
        <v>672.19</v>
      </c>
      <c r="AS70" s="32">
        <f>_xll.BDP(AX70,"hs002")</f>
        <v>425.19</v>
      </c>
      <c r="AT70" s="21" t="str" cm="1">
        <f t="array" ref="AT70">IF(OR(_xll.BDP($AX70,"DX202")= "#N/A N/A", _xll.BDP($AX70,"DX202")="#N/A FIELD NOT APPLICABLE"), " ", _xll.BDP($AX70,"DX202"))</f>
        <v>Financials</v>
      </c>
      <c r="AU70" s="21" t="str" cm="1">
        <f t="array" ref="AU70">IF(OR(_xll.BDP($AX70,"DY997")= "#N/A N/A", _xll.BDP($AX70,"DY997")="#N/A FIELD NOT APPLICABLE"), " ", _xll.BDP($AX70,"DY997"))</f>
        <v>N</v>
      </c>
      <c r="AV70" s="21" t="str" cm="1">
        <f t="array" ref="AV70">IF(OR(_xll.BDP($AX70,"DY784")= "#N/A N/A", _xll.BDP($AX70,"DY784")="#N/A FIELD NOT APPLICABLE"), " ", _xll.BDP($AX70,"DY784"))</f>
        <v>N</v>
      </c>
      <c r="AW70" s="21" t="str">
        <f t="shared" si="23"/>
        <v>N</v>
      </c>
      <c r="AX70" s="21" t="str">
        <f t="shared" si="24"/>
        <v>GS US Equity</v>
      </c>
      <c r="BC70" s="14" t="str" cm="1">
        <f t="array" ref="BC70">_xll.BDP(AX70,"ID005")</f>
        <v>US38141G1040</v>
      </c>
      <c r="BD70" s="16">
        <v>0.5</v>
      </c>
      <c r="BE70" s="17">
        <v>4</v>
      </c>
      <c r="BF70" s="18"/>
      <c r="BG70" s="19">
        <v>1</v>
      </c>
    </row>
    <row r="71" spans="1:59" s="3" customFormat="1" ht="14.45" hidden="1" customHeight="1" x14ac:dyDescent="0.25">
      <c r="A71" s="47" t="s">
        <v>125</v>
      </c>
      <c r="B71" s="47" t="s">
        <v>159</v>
      </c>
      <c r="C71" s="47" t="s">
        <v>291</v>
      </c>
      <c r="D71" s="47" t="s">
        <v>292</v>
      </c>
      <c r="E71" s="21" t="str">
        <f>_xll.BDP(AX71,"SECURITY NAME")</f>
        <v>Advanced Micro Devices Inc</v>
      </c>
      <c r="F71" s="21" t="str">
        <f>_xll.BDP(AX71,"CRNCY")</f>
        <v>USD</v>
      </c>
      <c r="G71" s="22" t="s">
        <v>282</v>
      </c>
      <c r="H71" s="21" t="str" cm="1">
        <f t="array" ref="H71">IF(OR(_xll.BDP($AX71,"DX202")= "#N/A N/A", _xll.BDP($AX71,"DX202")="#N/A FIELD NOT APPLICABLE"), " ", _xll.BDP($AX71,"DX202"))</f>
        <v>Information Technology</v>
      </c>
      <c r="I71" s="23">
        <f>_xll.BDP(AX71,"CRNCY_ADJ_MKT_CAP", "EQY_FUND_CRNCY=USD")/1000</f>
        <v>156.59841063068998</v>
      </c>
      <c r="J71" s="24">
        <f>IFERROR(_xll.BDP(AX71, "DV013")/100,0)</f>
        <v>0</v>
      </c>
      <c r="K71" s="25" cm="1">
        <f t="array" ref="K71">IF(OR(_xll.BDP($AX71,"RR900")= "#N/A N/A", _xll.BDP($AX71,"RR900")="#N/A FIELD NOT APPLICABLE"), " ", _xll.BDP($AX71,"RR900"))</f>
        <v>83.116322660729878</v>
      </c>
      <c r="L71" s="25" cm="1">
        <f t="array" ref="L71">IF(OR(_xll.BDP($AX71,"EE010")= "#N/A N/A", _xll.BDP($AX71,"EE010")="#N/A FIELD NOT APPLICABLE"), " ", _xll.BDP($AX71,"EE010"))</f>
        <v>16.140321500334895</v>
      </c>
      <c r="M71" s="25" cm="1">
        <f t="array" ref="M71">IF(OR(_xll.BDP($AX71,"RR903")= "#N/A N/A", _xll.BDP($AX71,"RR903")="#N/A FIELD NOT APPLICABLE"), " ", _xll.BDP($AX71,"RR903"))</f>
        <v>2.7158243991455282</v>
      </c>
      <c r="N71" s="25" cm="1">
        <f t="array" ref="N71">IF(OR(_xll.BDP($AX71,"RR957")= "#N/A N/A", _xll.BDP($AX71,"RR957")="#N/A FIELD NOT APPLICABLE"), " ", _xll.BDP($AX71,"RR957"))</f>
        <v>30.067190497102327</v>
      </c>
      <c r="O71" s="26">
        <v>1025</v>
      </c>
      <c r="P71" s="27">
        <v>115.99</v>
      </c>
      <c r="Q71" s="21" cm="1">
        <f t="array" ref="Q71">IF(OR(_xll.BDP($AX71,"PX_last")="#N/A N/A",_xll.BDP($AX71,"PX_Last")="#N/A FIELD NOT APPLICABLE")," ",IF(F71="GBP",(_xll.BDP($AX71,"PX_LAST")/100),(_xll.BDP($AX71,"PX_LAST"))))</f>
        <v>96.39</v>
      </c>
      <c r="R71" s="28">
        <f>IF(F71="USD",AA71,(((_xll.BDP(F71&amp;"USD CURNCY","PX_LAST")))*AA71))</f>
        <v>118889.75</v>
      </c>
      <c r="S71" s="28">
        <f>IF(F71="USD",AB71,(((_xll.BDP(F71&amp;"USD CURNCY","PX_LAST")))*AB71))</f>
        <v>98799.75</v>
      </c>
      <c r="T71" s="11">
        <f t="shared" si="14"/>
        <v>-20090</v>
      </c>
      <c r="U71" s="12">
        <f t="shared" si="15"/>
        <v>-0.16898008449004223</v>
      </c>
      <c r="V71" s="12" cm="1">
        <f t="array" ref="V71">IFERROR(_xll.BDP($G71&amp;" Equity","CHG_PCT_1D")/100,"")</f>
        <v>-2.6385219999999999E-3</v>
      </c>
      <c r="W71" s="12" cm="1">
        <f t="array" ref="W71">IFERROR(_xll.BDP($G71&amp;" Equity","CHG_PCT_5D")/100,"")</f>
        <v>0.12657780000000002</v>
      </c>
      <c r="X71" s="12" t="e">
        <f t="shared" si="16"/>
        <v>#VALUE!</v>
      </c>
      <c r="Y71" s="23">
        <f t="shared" si="17"/>
        <v>0</v>
      </c>
      <c r="Z71" s="23">
        <f t="shared" si="18"/>
        <v>98799.75</v>
      </c>
      <c r="AA71" s="28">
        <f t="shared" si="19"/>
        <v>118889.75</v>
      </c>
      <c r="AB71" s="28">
        <f t="shared" si="20"/>
        <v>98799.75</v>
      </c>
      <c r="AC71" s="4" t="e" cm="1">
        <f t="array" ref="AC71">VLOOKUP(IF(NOT(_xll.BDP(AX71,$BW$6)="#N/A N/A"),(_xll.BDP(AX71,$BW$6)),"-"), '[1]Country Codes'!$A$2:$B$253,2,0)</f>
        <v>#N/A</v>
      </c>
      <c r="AD71" s="29" t="str" cm="1">
        <f t="array" ref="AD71">IF(OR(_xll.BDP($AX71,"EX028")= "#N/A N/A", _xll.BDP($AX71,"EX028")="#N/A FIELD NOT APPLICABLE"), " ", _xll.BDP($AX71,"EX028"))</f>
        <v>Equity</v>
      </c>
      <c r="AE71" s="30" t="str">
        <f t="shared" si="21"/>
        <v>Single Line Equity</v>
      </c>
      <c r="AF71" s="25" cm="1">
        <f t="array" ref="AF71">IF(OR(_xll.BDP($AX71,"RR908")= "#N/A N/A", _xll.BDP($AX71,"RR908")="#N/A FIELD NOT APPLICABLE"), " ", _xll.BDP($AX71,"RR908"))</f>
        <v>51.360680222092931</v>
      </c>
      <c r="AG71" s="25" cm="1">
        <f t="array" ref="AG71">IF(OR(_xll.BDP($AX71,"RR041")= "#N/A N/A", _xll.BDP($AX71,"RR041")="#N/A FIELD NOT APPLICABLE"), " ", _xll.BDP($AX71,"RR041"))</f>
        <v>3.4033455638055066</v>
      </c>
      <c r="AH71" s="21">
        <f>_xll.BDP(AX71,"TOT_BUY_REC")</f>
        <v>47</v>
      </c>
      <c r="AI71" s="21">
        <f>_xll.BDP(AX71,"TOT_HOLD_REC")</f>
        <v>18</v>
      </c>
      <c r="AJ71" s="21">
        <f>_xll.BDP(AX71,"TOT_SELL_REC")</f>
        <v>1</v>
      </c>
      <c r="AK71" s="25" cm="1">
        <f t="array" ref="AK71">IF(OR(_xll.BDP($AX71,"EE201")= "#N/A N/A", _xll.BDP($AX71,"EE201")="#N/A FIELD NOT APPLICABLE"), " ", _xll.BDP($AX71,"EE201"))</f>
        <v>4.3333334922790527</v>
      </c>
      <c r="AL71" s="23">
        <f>_xll.BDP(AX71,"BEST_TARGET_PRICE")</f>
        <v>134.98020935058594</v>
      </c>
      <c r="AM71" s="31">
        <f t="shared" si="22"/>
        <v>0.40035490559794518</v>
      </c>
      <c r="AN71" s="31">
        <f>_xll.BDP(AX71,"PR061")/100</f>
        <v>-6.6169359999999997E-2</v>
      </c>
      <c r="AO71" s="31">
        <f>_xll.BDP(AX71,"PR064")/100</f>
        <v>-0.17861099999999999</v>
      </c>
      <c r="AP71" s="31">
        <f>_xll.BDP(AX71,"CHG_PCT_6M")/100</f>
        <v>-0.42021050000000004</v>
      </c>
      <c r="AQ71" s="24">
        <f>_xll.BDP(AX71,"PR079")/100</f>
        <v>-0.2020035</v>
      </c>
      <c r="AR71" s="32">
        <f>_xll.BDP(AX71,"hs001")</f>
        <v>187.28</v>
      </c>
      <c r="AS71" s="32">
        <f>_xll.BDP(AX71,"hs002")</f>
        <v>76.48</v>
      </c>
      <c r="AT71" s="21" t="str" cm="1">
        <f t="array" ref="AT71">IF(OR(_xll.BDP($AX71,"DX202")= "#N/A N/A", _xll.BDP($AX71,"DX202")="#N/A FIELD NOT APPLICABLE"), " ", _xll.BDP($AX71,"DX202"))</f>
        <v>Information Technology</v>
      </c>
      <c r="AU71" s="21" t="str" cm="1">
        <f t="array" ref="AU71">IF(OR(_xll.BDP($AX71,"DY997")= "#N/A N/A", _xll.BDP($AX71,"DY997")="#N/A FIELD NOT APPLICABLE"), " ", _xll.BDP($AX71,"DY997"))</f>
        <v>Y</v>
      </c>
      <c r="AV71" s="21" t="str" cm="1">
        <f t="array" ref="AV71">IF(OR(_xll.BDP($AX71,"DY784")= "#N/A N/A", _xll.BDP($AX71,"DY784")="#N/A FIELD NOT APPLICABLE"), " ", _xll.BDP($AX71,"DY784"))</f>
        <v>N</v>
      </c>
      <c r="AW71" s="21" t="str">
        <f t="shared" si="23"/>
        <v>Y</v>
      </c>
      <c r="AX71" s="21" t="str">
        <f t="shared" si="24"/>
        <v>AMD US Equity</v>
      </c>
      <c r="BC71" s="14" t="str" cm="1">
        <f t="array" ref="BC71">_xll.BDP(AX71,"ID005")</f>
        <v>US0079031078</v>
      </c>
      <c r="BD71" s="16">
        <v>0.5</v>
      </c>
      <c r="BE71" s="17">
        <v>4</v>
      </c>
      <c r="BF71" s="18"/>
      <c r="BG71" s="19">
        <v>1</v>
      </c>
    </row>
    <row r="72" spans="1:59" s="3" customFormat="1" ht="14.45" hidden="1" customHeight="1" x14ac:dyDescent="0.25">
      <c r="A72" s="47" t="s">
        <v>125</v>
      </c>
      <c r="B72" s="47" t="s">
        <v>159</v>
      </c>
      <c r="C72" s="47" t="s">
        <v>291</v>
      </c>
      <c r="D72" s="47" t="s">
        <v>292</v>
      </c>
      <c r="E72" s="21" t="str">
        <f>_xll.BDP(AX72,"SECURITY NAME")</f>
        <v>Apple Inc</v>
      </c>
      <c r="F72" s="21" t="str">
        <f>_xll.BDP(AX72,"CRNCY")</f>
        <v>USD</v>
      </c>
      <c r="G72" s="22" t="s">
        <v>330</v>
      </c>
      <c r="H72" s="21" t="str" cm="1">
        <f t="array" ref="H72">IF(OR(_xll.BDP($AX72,"DX202")= "#N/A N/A", _xll.BDP($AX72,"DX202")="#N/A FIELD NOT APPLICABLE"), " ", _xll.BDP($AX72,"DX202"))</f>
        <v>Information Technology</v>
      </c>
      <c r="I72" s="23">
        <f>_xll.BDP(AX72,"CRNCY_ADJ_MKT_CAP", "EQY_FUND_CRNCY=USD")/1000</f>
        <v>3172.8120383300002</v>
      </c>
      <c r="J72" s="24">
        <f>IFERROR(_xll.BDP(AX72, "DV013")/100,0)</f>
        <v>4.734624307561195E-3</v>
      </c>
      <c r="K72" s="25" cm="1">
        <f t="array" ref="K72">IF(OR(_xll.BDP($AX72,"RR900")= "#N/A N/A", _xll.BDP($AX72,"RR900")="#N/A FIELD NOT APPLICABLE"), " ", _xll.BDP($AX72,"RR900"))</f>
        <v>30.29323476171415</v>
      </c>
      <c r="L72" s="25" cm="1">
        <f t="array" ref="L72">IF(OR(_xll.BDP($AX72,"EE010")= "#N/A N/A", _xll.BDP($AX72,"EE010")="#N/A FIELD NOT APPLICABLE"), " ", _xll.BDP($AX72,"EE010"))</f>
        <v>26.487333834963632</v>
      </c>
      <c r="M72" s="25" cm="1">
        <f t="array" ref="M72">IF(OR(_xll.BDP($AX72,"RR903")= "#N/A N/A", _xll.BDP($AX72,"RR903")="#N/A FIELD NOT APPLICABLE"), " ", _xll.BDP($AX72,"RR903"))</f>
        <v>47.58610047472169</v>
      </c>
      <c r="N72" s="25" cm="1">
        <f t="array" ref="N72">IF(OR(_xll.BDP($AX72,"RR957")= "#N/A N/A", _xll.BDP($AX72,"RR957")="#N/A FIELD NOT APPLICABLE"), " ", _xll.BDP($AX72,"RR957"))</f>
        <v>22.775373043930923</v>
      </c>
      <c r="O72" s="26">
        <v>1748</v>
      </c>
      <c r="P72" s="27">
        <v>136.22499999999999</v>
      </c>
      <c r="Q72" s="21" cm="1">
        <f t="array" ref="Q72">IF(OR(_xll.BDP($AX72,"PX_last")="#N/A N/A",_xll.BDP($AX72,"PX_Last")="#N/A FIELD NOT APPLICABLE")," ",IF(F72="GBP",(_xll.BDP($AX72,"PX_LAST")/100),(_xll.BDP($AX72,"PX_LAST"))))</f>
        <v>211.21</v>
      </c>
      <c r="R72" s="28">
        <f>IF(F72="USD",AA72,(((_xll.BDP(F72&amp;"USD CURNCY","PX_LAST")))*AA72))</f>
        <v>238121.3</v>
      </c>
      <c r="S72" s="28">
        <f>IF(F72="USD",AB72,(((_xll.BDP(F72&amp;"USD CURNCY","PX_LAST")))*AB72))</f>
        <v>369195.08</v>
      </c>
      <c r="T72" s="11">
        <f t="shared" si="14"/>
        <v>131073.78000000003</v>
      </c>
      <c r="U72" s="12">
        <f t="shared" si="15"/>
        <v>0.55044962378418072</v>
      </c>
      <c r="V72" s="12" cm="1">
        <f t="array" ref="V72">IFERROR(_xll.BDP($G72&amp;" Equity","CHG_PCT_1D")/100,"")</f>
        <v>4.1093269999999994E-3</v>
      </c>
      <c r="W72" s="12" cm="1">
        <f t="array" ref="W72">IFERROR(_xll.BDP($G72&amp;" Equity","CHG_PCT_5D")/100,"")</f>
        <v>8.7906399999999996E-2</v>
      </c>
      <c r="X72" s="12" t="e">
        <f t="shared" si="16"/>
        <v>#VALUE!</v>
      </c>
      <c r="Y72" s="23">
        <f t="shared" si="17"/>
        <v>1748</v>
      </c>
      <c r="Z72" s="23">
        <f t="shared" si="18"/>
        <v>369195.08</v>
      </c>
      <c r="AA72" s="28">
        <f t="shared" si="19"/>
        <v>238121.3</v>
      </c>
      <c r="AB72" s="28">
        <f t="shared" si="20"/>
        <v>369195.08</v>
      </c>
      <c r="AC72" s="4" t="e" cm="1">
        <f t="array" ref="AC72">VLOOKUP(IF(NOT(_xll.BDP(AX72,$BW$6)="#N/A N/A"),(_xll.BDP(AX72,$BW$6)),"-"), '[1]Country Codes'!$A$2:$B$253,2,0)</f>
        <v>#N/A</v>
      </c>
      <c r="AD72" s="29" t="str" cm="1">
        <f t="array" ref="AD72">IF(OR(_xll.BDP($AX72,"EX028")= "#N/A N/A", _xll.BDP($AX72,"EX028")="#N/A FIELD NOT APPLICABLE"), " ", _xll.BDP($AX72,"EX028"))</f>
        <v>Equity</v>
      </c>
      <c r="AE72" s="30" t="str">
        <f t="shared" si="21"/>
        <v>Single Line Equity</v>
      </c>
      <c r="AF72" s="25" cm="1">
        <f t="array" ref="AF72">IF(OR(_xll.BDP($AX72,"RR908")= "#N/A N/A", _xll.BDP($AX72,"RR908")="#N/A FIELD NOT APPLICABLE"), " ", _xll.BDP($AX72,"RR908"))</f>
        <v>29.695646302994497</v>
      </c>
      <c r="AG72" s="25" cm="1">
        <f t="array" ref="AG72">IF(OR(_xll.BDP($AX72,"RR041")= "#N/A N/A", _xll.BDP($AX72,"RR041")="#N/A FIELD NOT APPLICABLE"), " ", _xll.BDP($AX72,"RR041"))</f>
        <v>32.620691544742172</v>
      </c>
      <c r="AH72" s="21">
        <f>_xll.BDP(AX72,"TOT_BUY_REC")</f>
        <v>36</v>
      </c>
      <c r="AI72" s="21">
        <f>_xll.BDP(AX72,"TOT_HOLD_REC")</f>
        <v>21</v>
      </c>
      <c r="AJ72" s="21">
        <f>_xll.BDP(AX72,"TOT_SELL_REC")</f>
        <v>3</v>
      </c>
      <c r="AK72" s="25" cm="1">
        <f t="array" ref="AK72">IF(OR(_xll.BDP($AX72,"EE201")= "#N/A N/A", _xll.BDP($AX72,"EE201")="#N/A FIELD NOT APPLICABLE"), " ", _xll.BDP($AX72,"EE201"))</f>
        <v>4.0500001907348633</v>
      </c>
      <c r="AL72" s="23">
        <f>_xll.BDP(AX72,"BEST_TARGET_PRICE")</f>
        <v>232.6357421875</v>
      </c>
      <c r="AM72" s="31">
        <f t="shared" si="22"/>
        <v>0.10144283976847679</v>
      </c>
      <c r="AN72" s="31">
        <f>_xll.BDP(AX72,"PR061")/100</f>
        <v>-4.9160420000000003E-2</v>
      </c>
      <c r="AO72" s="31">
        <f>_xll.BDP(AX72,"PR064")/100</f>
        <v>-0.10504239999999999</v>
      </c>
      <c r="AP72" s="31">
        <f>_xll.BDP(AX72,"CHG_PCT_6M")/100</f>
        <v>-6.5070180000000005E-2</v>
      </c>
      <c r="AQ72" s="24">
        <f>_xll.BDP(AX72,"PR079")/100</f>
        <v>-0.15657690000000002</v>
      </c>
      <c r="AR72" s="32">
        <f>_xll.BDP(AX72,"hs001")</f>
        <v>260.10000000000002</v>
      </c>
      <c r="AS72" s="32">
        <f>_xll.BDP(AX72,"hs002")</f>
        <v>169.11</v>
      </c>
      <c r="AT72" s="21" t="str" cm="1">
        <f t="array" ref="AT72">IF(OR(_xll.BDP($AX72,"DX202")= "#N/A N/A", _xll.BDP($AX72,"DX202")="#N/A FIELD NOT APPLICABLE"), " ", _xll.BDP($AX72,"DX202"))</f>
        <v>Information Technology</v>
      </c>
      <c r="AU72" s="21" t="str" cm="1">
        <f t="array" ref="AU72">IF(OR(_xll.BDP($AX72,"DY997")= "#N/A N/A", _xll.BDP($AX72,"DY997")="#N/A FIELD NOT APPLICABLE"), " ", _xll.BDP($AX72,"DY997"))</f>
        <v>Y</v>
      </c>
      <c r="AV72" s="21" t="str" cm="1">
        <f t="array" ref="AV72">IF(OR(_xll.BDP($AX72,"DY784")= "#N/A N/A", _xll.BDP($AX72,"DY784")="#N/A FIELD NOT APPLICABLE"), " ", _xll.BDP($AX72,"DY784"))</f>
        <v>N</v>
      </c>
      <c r="AW72" s="21" t="str">
        <f t="shared" si="23"/>
        <v>Y</v>
      </c>
      <c r="AX72" s="21" t="str">
        <f t="shared" si="24"/>
        <v>AAPL US Equity</v>
      </c>
      <c r="BC72" s="14" t="str" cm="1">
        <f t="array" ref="BC72">_xll.BDP(AX72,"ID005")</f>
        <v>US0378331005</v>
      </c>
      <c r="BD72" s="16">
        <v>0.5</v>
      </c>
      <c r="BE72" s="17">
        <v>4</v>
      </c>
      <c r="BF72" s="18"/>
      <c r="BG72" s="19">
        <v>1</v>
      </c>
    </row>
    <row r="73" spans="1:59" s="3" customFormat="1" ht="14.45" hidden="1" customHeight="1" x14ac:dyDescent="0.25">
      <c r="A73" s="47" t="s">
        <v>125</v>
      </c>
      <c r="B73" s="47" t="s">
        <v>159</v>
      </c>
      <c r="C73" s="47" t="s">
        <v>291</v>
      </c>
      <c r="D73" s="47" t="s">
        <v>292</v>
      </c>
      <c r="E73" s="21" t="str">
        <f>_xll.BDP(AX73,"SECURITY NAME")</f>
        <v>Coca-Cola Co/The</v>
      </c>
      <c r="F73" s="21" t="str">
        <f>_xll.BDP(AX73,"CRNCY")</f>
        <v>USD</v>
      </c>
      <c r="G73" s="22" t="s">
        <v>331</v>
      </c>
      <c r="H73" s="21" t="str" cm="1">
        <f t="array" ref="H73">IF(OR(_xll.BDP($AX73,"DX202")= "#N/A N/A", _xll.BDP($AX73,"DX202")="#N/A FIELD NOT APPLICABLE"), " ", _xll.BDP($AX73,"DX202"))</f>
        <v>Consumer Staples</v>
      </c>
      <c r="I73" s="23">
        <f>_xll.BDP(AX73,"CRNCY_ADJ_MKT_CAP", "EQY_FUND_CRNCY=USD")/1000</f>
        <v>308.95306143348</v>
      </c>
      <c r="J73" s="24">
        <f>IFERROR(_xll.BDP(AX73, "DV013")/100,0)</f>
        <v>2.8436018425606738E-2</v>
      </c>
      <c r="K73" s="25" cm="1">
        <f t="array" ref="K73">IF(OR(_xll.BDP($AX73,"RR900")= "#N/A N/A", _xll.BDP($AX73,"RR900")="#N/A FIELD NOT APPLICABLE"), " ", _xll.BDP($AX73,"RR900"))</f>
        <v>24.925967175611696</v>
      </c>
      <c r="L73" s="25" cm="1">
        <f t="array" ref="L73">IF(OR(_xll.BDP($AX73,"EE010")= "#N/A N/A", _xll.BDP($AX73,"EE010")="#N/A FIELD NOT APPLICABLE"), " ", _xll.BDP($AX73,"EE010"))</f>
        <v>22.4906015037594</v>
      </c>
      <c r="M73" s="25" cm="1">
        <f t="array" ref="M73">IF(OR(_xll.BDP($AX73,"RR903")= "#N/A N/A", _xll.BDP($AX73,"RR903")="#N/A FIELD NOT APPLICABLE"), " ", _xll.BDP($AX73,"RR903"))</f>
        <v>12.425192466148964</v>
      </c>
      <c r="N73" s="25" cm="1">
        <f t="array" ref="N73">IF(OR(_xll.BDP($AX73,"RR957")= "#N/A N/A", _xll.BDP($AX73,"RR957")="#N/A FIELD NOT APPLICABLE"), " ", _xll.BDP($AX73,"RR957"))</f>
        <v>29.891771933981975</v>
      </c>
      <c r="O73" s="26">
        <v>3344</v>
      </c>
      <c r="P73" s="27">
        <v>56.981000000000002</v>
      </c>
      <c r="Q73" s="21" cm="1">
        <f t="array" ref="Q73">IF(OR(_xll.BDP($AX73,"PX_last")="#N/A N/A",_xll.BDP($AX73,"PX_Last")="#N/A FIELD NOT APPLICABLE")," ",IF(F73="GBP",(_xll.BDP($AX73,"PX_LAST")/100),(_xll.BDP($AX73,"PX_LAST"))))</f>
        <v>71.790000000000006</v>
      </c>
      <c r="R73" s="28">
        <f>IF(F73="USD",AA73,(((_xll.BDP(F73&amp;"USD CURNCY","PX_LAST")))*AA73))</f>
        <v>190544.46400000001</v>
      </c>
      <c r="S73" s="28">
        <f>IF(F73="USD",AB73,(((_xll.BDP(F73&amp;"USD CURNCY","PX_LAST")))*AB73))</f>
        <v>240065.76</v>
      </c>
      <c r="T73" s="11">
        <f t="shared" si="14"/>
        <v>49521.296000000002</v>
      </c>
      <c r="U73" s="12">
        <f t="shared" si="15"/>
        <v>0.25989364876011301</v>
      </c>
      <c r="V73" s="12" cm="1">
        <f t="array" ref="V73">IFERROR(_xll.BDP($G73&amp;" Equity","CHG_PCT_1D")/100,"")</f>
        <v>-1.668753E-3</v>
      </c>
      <c r="W73" s="12" cm="1">
        <f t="array" ref="W73">IFERROR(_xll.BDP($G73&amp;" Equity","CHG_PCT_5D")/100,"")</f>
        <v>-1.3467089999999999E-2</v>
      </c>
      <c r="X73" s="12" t="e">
        <f t="shared" si="16"/>
        <v>#VALUE!</v>
      </c>
      <c r="Y73" s="23">
        <f t="shared" si="17"/>
        <v>6826.5143747172851</v>
      </c>
      <c r="Z73" s="23">
        <f t="shared" si="18"/>
        <v>240065.76</v>
      </c>
      <c r="AA73" s="28">
        <f t="shared" si="19"/>
        <v>190544.46400000001</v>
      </c>
      <c r="AB73" s="28">
        <f t="shared" si="20"/>
        <v>240065.76</v>
      </c>
      <c r="AC73" s="4" t="e" cm="1">
        <f t="array" ref="AC73">VLOOKUP(IF(NOT(_xll.BDP(AX73,$BW$6)="#N/A N/A"),(_xll.BDP(AX73,$BW$6)),"-"), '[1]Country Codes'!$A$2:$B$253,2,0)</f>
        <v>#N/A</v>
      </c>
      <c r="AD73" s="29" t="str" cm="1">
        <f t="array" ref="AD73">IF(OR(_xll.BDP($AX73,"EX028")= "#N/A N/A", _xll.BDP($AX73,"EX028")="#N/A FIELD NOT APPLICABLE"), " ", _xll.BDP($AX73,"EX028"))</f>
        <v>Equity</v>
      </c>
      <c r="AE73" s="30" t="str">
        <f t="shared" si="21"/>
        <v>Single Line Equity</v>
      </c>
      <c r="AF73" s="25" cm="1">
        <f t="array" ref="AF73">IF(OR(_xll.BDP($AX73,"RR908")= "#N/A N/A", _xll.BDP($AX73,"RR908")="#N/A FIELD NOT APPLICABLE"), " ", _xll.BDP($AX73,"RR908"))</f>
        <v>45.436747800514716</v>
      </c>
      <c r="AG73" s="25" cm="1">
        <f t="array" ref="AG73">IF(OR(_xll.BDP($AX73,"RR041")= "#N/A N/A", _xll.BDP($AX73,"RR041")="#N/A FIELD NOT APPLICABLE"), " ", _xll.BDP($AX73,"RR041"))</f>
        <v>45.485285781061968</v>
      </c>
      <c r="AH73" s="21">
        <f>_xll.BDP(AX73,"TOT_BUY_REC")</f>
        <v>29</v>
      </c>
      <c r="AI73" s="21">
        <f>_xll.BDP(AX73,"TOT_HOLD_REC")</f>
        <v>2</v>
      </c>
      <c r="AJ73" s="21">
        <f>_xll.BDP(AX73,"TOT_SELL_REC")</f>
        <v>1</v>
      </c>
      <c r="AK73" s="25" cm="1">
        <f t="array" ref="AK73">IF(OR(_xll.BDP($AX73,"EE201")= "#N/A N/A", _xll.BDP($AX73,"EE201")="#N/A FIELD NOT APPLICABLE"), " ", _xll.BDP($AX73,"EE201"))</f>
        <v>4.71875</v>
      </c>
      <c r="AL73" s="23">
        <f>_xll.BDP(AX73,"BEST_TARGET_PRICE")</f>
        <v>76.962959289550781</v>
      </c>
      <c r="AM73" s="31">
        <f t="shared" si="22"/>
        <v>7.2056822531700426E-2</v>
      </c>
      <c r="AN73" s="31">
        <f>_xll.BDP(AX73,"PR061")/100</f>
        <v>2.0179010000000001E-2</v>
      </c>
      <c r="AO73" s="31">
        <f>_xll.BDP(AX73,"PR064")/100</f>
        <v>0.14260700000000001</v>
      </c>
      <c r="AP73" s="31">
        <f>_xll.BDP(AX73,"CHG_PCT_6M")/100</f>
        <v>9.5027500000000001E-2</v>
      </c>
      <c r="AQ73" s="24">
        <f>_xll.BDP(AX73,"PR079")/100</f>
        <v>0.1530678</v>
      </c>
      <c r="AR73" s="32">
        <f>_xll.BDP(AX73,"hs001")</f>
        <v>74.38</v>
      </c>
      <c r="AS73" s="32">
        <f>_xll.BDP(AX73,"hs002")</f>
        <v>60.615000000000002</v>
      </c>
      <c r="AT73" s="21" t="str" cm="1">
        <f t="array" ref="AT73">IF(OR(_xll.BDP($AX73,"DX202")= "#N/A N/A", _xll.BDP($AX73,"DX202")="#N/A FIELD NOT APPLICABLE"), " ", _xll.BDP($AX73,"DX202"))</f>
        <v>Consumer Staples</v>
      </c>
      <c r="AU73" s="21" t="str" cm="1">
        <f t="array" ref="AU73">IF(OR(_xll.BDP($AX73,"DY997")= "#N/A N/A", _xll.BDP($AX73,"DY997")="#N/A FIELD NOT APPLICABLE"), " ", _xll.BDP($AX73,"DY997"))</f>
        <v>N</v>
      </c>
      <c r="AV73" s="21" t="str" cm="1">
        <f t="array" ref="AV73">IF(OR(_xll.BDP($AX73,"DY784")= "#N/A N/A", _xll.BDP($AX73,"DY784")="#N/A FIELD NOT APPLICABLE"), " ", _xll.BDP($AX73,"DY784"))</f>
        <v>Y</v>
      </c>
      <c r="AW73" s="21" t="str">
        <f t="shared" si="23"/>
        <v>Y</v>
      </c>
      <c r="AX73" s="21" t="str">
        <f t="shared" si="24"/>
        <v>KO US Equity</v>
      </c>
      <c r="BC73" s="14" t="str" cm="1">
        <f t="array" ref="BC73">_xll.BDP(AX73,"ID005")</f>
        <v>US1912161007</v>
      </c>
      <c r="BD73" s="16">
        <v>0.5</v>
      </c>
      <c r="BE73" s="17">
        <v>4</v>
      </c>
      <c r="BF73" s="18"/>
      <c r="BG73" s="19">
        <v>1</v>
      </c>
    </row>
    <row r="74" spans="1:59" s="3" customFormat="1" ht="14.45" hidden="1" customHeight="1" x14ac:dyDescent="0.25">
      <c r="A74" s="47" t="s">
        <v>125</v>
      </c>
      <c r="B74" s="47" t="s">
        <v>159</v>
      </c>
      <c r="C74" s="47" t="s">
        <v>291</v>
      </c>
      <c r="D74" s="47" t="s">
        <v>292</v>
      </c>
      <c r="E74" s="21" t="str">
        <f>_xll.BDP(AX74,"SECURITY NAME")</f>
        <v>Microsoft Corp</v>
      </c>
      <c r="F74" s="21" t="str">
        <f>_xll.BDP(AX74,"CRNCY")</f>
        <v>USD</v>
      </c>
      <c r="G74" s="22" t="s">
        <v>332</v>
      </c>
      <c r="H74" s="21" t="str" cm="1">
        <f t="array" ref="H74">IF(OR(_xll.BDP($AX74,"DX202")= "#N/A N/A", _xll.BDP($AX74,"DX202")="#N/A FIELD NOT APPLICABLE"), " ", _xll.BDP($AX74,"DX202"))</f>
        <v>Information Technology</v>
      </c>
      <c r="I74" s="23">
        <f>_xll.BDP(AX74,"CRNCY_ADJ_MKT_CAP", "EQY_FUND_CRNCY=USD")/1000</f>
        <v>2929.2863598793997</v>
      </c>
      <c r="J74" s="24">
        <f>IFERROR(_xll.BDP(AX74, "DV013")/100,0)</f>
        <v>8.4268235271912229E-3</v>
      </c>
      <c r="K74" s="25" cm="1">
        <f t="array" ref="K74">IF(OR(_xll.BDP($AX74,"RR900")= "#N/A N/A", _xll.BDP($AX74,"RR900")="#N/A FIELD NOT APPLICABLE"), " ", _xll.BDP($AX74,"RR900"))</f>
        <v>31.614264941472364</v>
      </c>
      <c r="L74" s="25" cm="1">
        <f t="array" ref="L74">IF(OR(_xll.BDP($AX74,"EE010")= "#N/A N/A", _xll.BDP($AX74,"EE010")="#N/A FIELD NOT APPLICABLE"), " ", _xll.BDP($AX74,"EE010"))</f>
        <v>26.286857905270182</v>
      </c>
      <c r="M74" s="25" cm="1">
        <f t="array" ref="M74">IF(OR(_xll.BDP($AX74,"RR903")= "#N/A N/A", _xll.BDP($AX74,"RR903")="#N/A FIELD NOT APPLICABLE"), " ", _xll.BDP($AX74,"RR903"))</f>
        <v>9.6786780869571487</v>
      </c>
      <c r="N74" s="25" cm="1">
        <f t="array" ref="N74">IF(OR(_xll.BDP($AX74,"RR957")= "#N/A N/A", _xll.BDP($AX74,"RR957")="#N/A FIELD NOT APPLICABLE"), " ", _xll.BDP($AX74,"RR957"))</f>
        <v>19.903999837840342</v>
      </c>
      <c r="O74" s="26">
        <v>2483</v>
      </c>
      <c r="P74" s="27">
        <v>283.57100000000003</v>
      </c>
      <c r="Q74" s="21" cm="1">
        <f t="array" ref="Q74">IF(OR(_xll.BDP($AX74,"PX_last")="#N/A N/A",_xll.BDP($AX74,"PX_Last")="#N/A FIELD NOT APPLICABLE")," ",IF(F74="GBP",(_xll.BDP($AX74,"PX_LAST")/100),(_xll.BDP($AX74,"PX_LAST"))))</f>
        <v>394.04</v>
      </c>
      <c r="R74" s="28">
        <f>IF(F74="USD",AA74,(((_xll.BDP(F74&amp;"USD CURNCY","PX_LAST")))*AA74))</f>
        <v>704106.79300000006</v>
      </c>
      <c r="S74" s="28">
        <f>IF(F74="USD",AB74,(((_xll.BDP(F74&amp;"USD CURNCY","PX_LAST")))*AB74))</f>
        <v>978401.32000000007</v>
      </c>
      <c r="T74" s="11">
        <f t="shared" si="14"/>
        <v>274294.527</v>
      </c>
      <c r="U74" s="12">
        <f t="shared" si="15"/>
        <v>0.3895638129427903</v>
      </c>
      <c r="V74" s="12" cm="1">
        <f t="array" ref="V74">IFERROR(_xll.BDP($G74&amp;" Equity","CHG_PCT_1D")/100,"")</f>
        <v>-1.7608779999999998E-3</v>
      </c>
      <c r="W74" s="12" cm="1">
        <f t="array" ref="W74">IFERROR(_xll.BDP($G74&amp;" Equity","CHG_PCT_5D")/100,"")</f>
        <v>8.921809E-2</v>
      </c>
      <c r="X74" s="12" t="e">
        <f t="shared" si="16"/>
        <v>#VALUE!</v>
      </c>
      <c r="Y74" s="23">
        <f t="shared" si="17"/>
        <v>8244.8152624109498</v>
      </c>
      <c r="Z74" s="23">
        <f t="shared" si="18"/>
        <v>978401.32000000007</v>
      </c>
      <c r="AA74" s="28">
        <f t="shared" si="19"/>
        <v>704106.79300000006</v>
      </c>
      <c r="AB74" s="28">
        <f t="shared" si="20"/>
        <v>978401.32000000007</v>
      </c>
      <c r="AC74" s="4" t="e" cm="1">
        <f t="array" ref="AC74">VLOOKUP(IF(NOT(_xll.BDP(AX74,$BW$6)="#N/A N/A"),(_xll.BDP(AX74,$BW$6)),"-"), '[1]Country Codes'!$A$2:$B$253,2,0)</f>
        <v>#N/A</v>
      </c>
      <c r="AD74" s="29" t="str" cm="1">
        <f t="array" ref="AD74">IF(OR(_xll.BDP($AX74,"EX028")= "#N/A N/A", _xll.BDP($AX74,"EX028")="#N/A FIELD NOT APPLICABLE"), " ", _xll.BDP($AX74,"EX028"))</f>
        <v>Equity</v>
      </c>
      <c r="AE74" s="30" t="str">
        <f t="shared" si="21"/>
        <v>Single Line Equity</v>
      </c>
      <c r="AF74" s="25" cm="1">
        <f t="array" ref="AF74">IF(OR(_xll.BDP($AX74,"RR908")= "#N/A N/A", _xll.BDP($AX74,"RR908")="#N/A FIELD NOT APPLICABLE"), " ", _xll.BDP($AX74,"RR908"))</f>
        <v>23.32193757514592</v>
      </c>
      <c r="AG74" s="25" cm="1">
        <f t="array" ref="AG74">IF(OR(_xll.BDP($AX74,"RR041")= "#N/A N/A", _xll.BDP($AX74,"RR041")="#N/A FIELD NOT APPLICABLE"), " ", _xll.BDP($AX74,"RR041"))</f>
        <v>19.105636291571237</v>
      </c>
      <c r="AH74" s="21">
        <f>_xll.BDP(AX74,"TOT_BUY_REC")</f>
        <v>65</v>
      </c>
      <c r="AI74" s="21">
        <f>_xll.BDP(AX74,"TOT_HOLD_REC")</f>
        <v>7</v>
      </c>
      <c r="AJ74" s="21">
        <f>_xll.BDP(AX74,"TOT_SELL_REC")</f>
        <v>0</v>
      </c>
      <c r="AK74" s="25" cm="1">
        <f t="array" ref="AK74">IF(OR(_xll.BDP($AX74,"EE201")= "#N/A N/A", _xll.BDP($AX74,"EE201")="#N/A FIELD NOT APPLICABLE"), " ", _xll.BDP($AX74,"EE201"))</f>
        <v>4.8055553436279297</v>
      </c>
      <c r="AL74" s="23">
        <f>_xll.BDP(AX74,"BEST_TARGET_PRICE")</f>
        <v>488.273193359375</v>
      </c>
      <c r="AM74" s="31">
        <f t="shared" si="22"/>
        <v>0.2391462627128591</v>
      </c>
      <c r="AN74" s="31">
        <f>_xll.BDP(AX74,"PR061")/100</f>
        <v>4.9681620000000003E-2</v>
      </c>
      <c r="AO74" s="31">
        <f>_xll.BDP(AX74,"PR064")/100</f>
        <v>-5.0643269999999997E-2</v>
      </c>
      <c r="AP74" s="31">
        <f>_xll.BDP(AX74,"CHG_PCT_6M")/100</f>
        <v>-3.0294100000000001E-2</v>
      </c>
      <c r="AQ74" s="24">
        <f>_xll.BDP(AX74,"PR079")/100</f>
        <v>-6.5148280000000003E-2</v>
      </c>
      <c r="AR74" s="32">
        <f>_xll.BDP(AX74,"hs001")</f>
        <v>468.35</v>
      </c>
      <c r="AS74" s="32">
        <f>_xll.BDP(AX74,"hs002")</f>
        <v>344.79</v>
      </c>
      <c r="AT74" s="21" t="str" cm="1">
        <f t="array" ref="AT74">IF(OR(_xll.BDP($AX74,"DX202")= "#N/A N/A", _xll.BDP($AX74,"DX202")="#N/A FIELD NOT APPLICABLE"), " ", _xll.BDP($AX74,"DX202"))</f>
        <v>Information Technology</v>
      </c>
      <c r="AU74" s="21" t="str" cm="1">
        <f t="array" ref="AU74">IF(OR(_xll.BDP($AX74,"DY997")= "#N/A N/A", _xll.BDP($AX74,"DY997")="#N/A FIELD NOT APPLICABLE"), " ", _xll.BDP($AX74,"DY997"))</f>
        <v>Y</v>
      </c>
      <c r="AV74" s="21" t="str" cm="1">
        <f t="array" ref="AV74">IF(OR(_xll.BDP($AX74,"DY784")= "#N/A N/A", _xll.BDP($AX74,"DY784")="#N/A FIELD NOT APPLICABLE"), " ", _xll.BDP($AX74,"DY784"))</f>
        <v xml:space="preserve"> </v>
      </c>
      <c r="AW74" s="21" t="str">
        <f t="shared" si="23"/>
        <v>Y</v>
      </c>
      <c r="AX74" s="21" t="str">
        <f t="shared" si="24"/>
        <v>MSFT US Equity</v>
      </c>
      <c r="BC74" s="14" t="str" cm="1">
        <f t="array" ref="BC74">_xll.BDP(AX74,"ID005")</f>
        <v>US5949181045</v>
      </c>
      <c r="BD74" s="16">
        <v>0.5</v>
      </c>
      <c r="BE74" s="17">
        <v>4</v>
      </c>
      <c r="BF74" s="18"/>
      <c r="BG74" s="19">
        <v>1</v>
      </c>
    </row>
    <row r="75" spans="1:59" s="3" customFormat="1" ht="14.45" hidden="1" customHeight="1" x14ac:dyDescent="0.25">
      <c r="A75" s="47" t="s">
        <v>125</v>
      </c>
      <c r="B75" s="47" t="s">
        <v>159</v>
      </c>
      <c r="C75" s="47" t="s">
        <v>291</v>
      </c>
      <c r="D75" s="47" t="s">
        <v>292</v>
      </c>
      <c r="E75" s="21" t="str">
        <f>_xll.BDP(AX75,"SECURITY NAME")</f>
        <v>PepsiCo Inc</v>
      </c>
      <c r="F75" s="21" t="str">
        <f>_xll.BDP(AX75,"CRNCY")</f>
        <v>USD</v>
      </c>
      <c r="G75" s="22" t="s">
        <v>283</v>
      </c>
      <c r="H75" s="21" t="str" cm="1">
        <f t="array" ref="H75">IF(OR(_xll.BDP($AX75,"DX202")= "#N/A N/A", _xll.BDP($AX75,"DX202")="#N/A FIELD NOT APPLICABLE"), " ", _xll.BDP($AX75,"DX202"))</f>
        <v>Consumer Staples</v>
      </c>
      <c r="I75" s="23">
        <f>_xll.BDP(AX75,"CRNCY_ADJ_MKT_CAP", "EQY_FUND_CRNCY=USD")/1000</f>
        <v>184.14969301740001</v>
      </c>
      <c r="J75" s="24">
        <f>IFERROR(_xll.BDP(AX75, "DV013")/100,0)</f>
        <v>4.036041459746776E-2</v>
      </c>
      <c r="K75" s="25" cm="1">
        <f t="array" ref="K75">IF(OR(_xll.BDP($AX75,"RR900")= "#N/A N/A", _xll.BDP($AX75,"RR900")="#N/A FIELD NOT APPLICABLE"), " ", _xll.BDP($AX75,"RR900"))</f>
        <v>16.758044767299332</v>
      </c>
      <c r="L75" s="25" cm="1">
        <f t="array" ref="L75">IF(OR(_xll.BDP($AX75,"EE010")= "#N/A N/A", _xll.BDP($AX75,"EE010")="#N/A FIELD NOT APPLICABLE"), " ", _xll.BDP($AX75,"EE010"))</f>
        <v>15.974072312083731</v>
      </c>
      <c r="M75" s="25" cm="1">
        <f t="array" ref="M75">IF(OR(_xll.BDP($AX75,"RR903")= "#N/A N/A", _xll.BDP($AX75,"RR903")="#N/A FIELD NOT APPLICABLE"), " ", _xll.BDP($AX75,"RR903"))</f>
        <v>10.028148711074513</v>
      </c>
      <c r="N75" s="25" cm="1">
        <f t="array" ref="N75">IF(OR(_xll.BDP($AX75,"RR957")= "#N/A N/A", _xll.BDP($AX75,"RR957")="#N/A FIELD NOT APPLICABLE"), " ", _xll.BDP($AX75,"RR957"))</f>
        <v>14.052750878503385</v>
      </c>
      <c r="O75" s="26">
        <v>2680</v>
      </c>
      <c r="P75" s="27">
        <v>168.74799999999999</v>
      </c>
      <c r="Q75" s="21" cm="1">
        <f t="array" ref="Q75">IF(OR(_xll.BDP($AX75,"PX_last")="#N/A N/A",_xll.BDP($AX75,"PX_Last")="#N/A FIELD NOT APPLICABLE")," ",IF(F75="GBP",(_xll.BDP($AX75,"PX_LAST")/100),(_xll.BDP($AX75,"PX_LAST"))))</f>
        <v>134.31</v>
      </c>
      <c r="R75" s="28">
        <f>IF(F75="USD",AA75,(((_xll.BDP(F75&amp;"USD CURNCY","PX_LAST")))*AA75))</f>
        <v>452244.63999999996</v>
      </c>
      <c r="S75" s="28">
        <f>IF(F75="USD",AB75,(((_xll.BDP(F75&amp;"USD CURNCY","PX_LAST")))*AB75))</f>
        <v>359950.8</v>
      </c>
      <c r="T75" s="11">
        <f t="shared" si="14"/>
        <v>-92293.839999999967</v>
      </c>
      <c r="U75" s="12">
        <f t="shared" si="15"/>
        <v>-0.20407945575651262</v>
      </c>
      <c r="V75" s="12" cm="1">
        <f t="array" ref="V75">IFERROR(_xll.BDP($G75&amp;" Equity","CHG_PCT_1D")/100,"")</f>
        <v>2.8490030000000001E-3</v>
      </c>
      <c r="W75" s="12" cm="1">
        <f t="array" ref="W75">IFERROR(_xll.BDP($G75&amp;" Equity","CHG_PCT_5D")/100,"")</f>
        <v>-5.6233680000000001E-2</v>
      </c>
      <c r="X75" s="12" t="e">
        <f t="shared" si="16"/>
        <v>#VALUE!</v>
      </c>
      <c r="Y75" s="23">
        <f t="shared" si="17"/>
        <v>14527.763522690198</v>
      </c>
      <c r="Z75" s="23">
        <f t="shared" si="18"/>
        <v>359950.8</v>
      </c>
      <c r="AA75" s="28">
        <f t="shared" si="19"/>
        <v>452244.63999999996</v>
      </c>
      <c r="AB75" s="28">
        <f t="shared" si="20"/>
        <v>359950.8</v>
      </c>
      <c r="AC75" s="4" t="e" cm="1">
        <f t="array" ref="AC75">VLOOKUP(IF(NOT(_xll.BDP(AX75,$BW$6)="#N/A N/A"),(_xll.BDP(AX75,$BW$6)),"-"), '[1]Country Codes'!$A$2:$B$253,2,0)</f>
        <v>#N/A</v>
      </c>
      <c r="AD75" s="29" t="str" cm="1">
        <f t="array" ref="AD75">IF(OR(_xll.BDP($AX75,"EX028")= "#N/A N/A", _xll.BDP($AX75,"EX028")="#N/A FIELD NOT APPLICABLE"), " ", _xll.BDP($AX75,"EX028"))</f>
        <v>Equity</v>
      </c>
      <c r="AE75" s="30" t="str">
        <f t="shared" si="21"/>
        <v>Single Line Equity</v>
      </c>
      <c r="AF75" s="25" cm="1">
        <f t="array" ref="AF75">IF(OR(_xll.BDP($AX75,"RR908")= "#N/A N/A", _xll.BDP($AX75,"RR908")="#N/A FIELD NOT APPLICABLE"), " ", _xll.BDP($AX75,"RR908"))</f>
        <v>14.6907900920103</v>
      </c>
      <c r="AG75" s="25" cm="1">
        <f t="array" ref="AG75">IF(OR(_xll.BDP($AX75,"RR041")= "#N/A N/A", _xll.BDP($AX75,"RR041")="#N/A FIELD NOT APPLICABLE"), " ", _xll.BDP($AX75,"RR041"))</f>
        <v>48.006876652558134</v>
      </c>
      <c r="AH75" s="21">
        <f>_xll.BDP(AX75,"TOT_BUY_REC")</f>
        <v>8</v>
      </c>
      <c r="AI75" s="21">
        <f>_xll.BDP(AX75,"TOT_HOLD_REC")</f>
        <v>17</v>
      </c>
      <c r="AJ75" s="21">
        <f>_xll.BDP(AX75,"TOT_SELL_REC")</f>
        <v>1</v>
      </c>
      <c r="AK75" s="25" cm="1">
        <f t="array" ref="AK75">IF(OR(_xll.BDP($AX75,"EE201")= "#N/A N/A", _xll.BDP($AX75,"EE201")="#N/A FIELD NOT APPLICABLE"), " ", _xll.BDP($AX75,"EE201"))</f>
        <v>3.538461446762085</v>
      </c>
      <c r="AL75" s="23">
        <f>_xll.BDP(AX75,"BEST_TARGET_PRICE")</f>
        <v>150.78260803222656</v>
      </c>
      <c r="AM75" s="31">
        <f t="shared" si="22"/>
        <v>0.12264617699520919</v>
      </c>
      <c r="AN75" s="31">
        <f>_xll.BDP(AX75,"PR061")/100</f>
        <v>-0.10424170000000001</v>
      </c>
      <c r="AO75" s="31">
        <f>_xll.BDP(AX75,"PR064")/100</f>
        <v>-0.10869999999999999</v>
      </c>
      <c r="AP75" s="31">
        <f>_xll.BDP(AX75,"CHG_PCT_6M")/100</f>
        <v>-0.1912934</v>
      </c>
      <c r="AQ75" s="24">
        <f>_xll.BDP(AX75,"PR079")/100</f>
        <v>-0.11673019999999999</v>
      </c>
      <c r="AR75" s="32">
        <f>_xll.BDP(AX75,"hs001")</f>
        <v>183.41</v>
      </c>
      <c r="AS75" s="32">
        <f>_xll.BDP(AX75,"hs002")</f>
        <v>131.52000000000001</v>
      </c>
      <c r="AT75" s="21" t="str" cm="1">
        <f t="array" ref="AT75">IF(OR(_xll.BDP($AX75,"DX202")= "#N/A N/A", _xll.BDP($AX75,"DX202")="#N/A FIELD NOT APPLICABLE"), " ", _xll.BDP($AX75,"DX202"))</f>
        <v>Consumer Staples</v>
      </c>
      <c r="AU75" s="21" t="str" cm="1">
        <f t="array" ref="AU75">IF(OR(_xll.BDP($AX75,"DY997")= "#N/A N/A", _xll.BDP($AX75,"DY997")="#N/A FIELD NOT APPLICABLE"), " ", _xll.BDP($AX75,"DY997"))</f>
        <v>N</v>
      </c>
      <c r="AV75" s="21" t="str" cm="1">
        <f t="array" ref="AV75">IF(OR(_xll.BDP($AX75,"DY784")= "#N/A N/A", _xll.BDP($AX75,"DY784")="#N/A FIELD NOT APPLICABLE"), " ", _xll.BDP($AX75,"DY784"))</f>
        <v>Y</v>
      </c>
      <c r="AW75" s="21" t="str">
        <f t="shared" si="23"/>
        <v>Y</v>
      </c>
      <c r="AX75" s="21" t="str">
        <f t="shared" si="24"/>
        <v>PEP US Equity</v>
      </c>
      <c r="BC75" s="14" t="str" cm="1">
        <f t="array" ref="BC75">_xll.BDP(AX75,"ID005")</f>
        <v>US7134481081</v>
      </c>
      <c r="BD75" s="16">
        <v>0.5</v>
      </c>
      <c r="BE75" s="17">
        <v>4</v>
      </c>
      <c r="BF75" s="18"/>
      <c r="BG75" s="19">
        <v>1</v>
      </c>
    </row>
    <row r="76" spans="1:59" s="3" customFormat="1" ht="14.45" hidden="1" customHeight="1" x14ac:dyDescent="0.25">
      <c r="A76" s="47" t="s">
        <v>125</v>
      </c>
      <c r="B76" s="47" t="s">
        <v>159</v>
      </c>
      <c r="C76" s="47" t="s">
        <v>291</v>
      </c>
      <c r="D76" s="47" t="s">
        <v>292</v>
      </c>
      <c r="E76" s="21" t="str">
        <f>_xll.BDP(AX76,"SECURITY NAME")</f>
        <v>Walmart Inc</v>
      </c>
      <c r="F76" s="21" t="str">
        <f>_xll.BDP(AX76,"CRNCY")</f>
        <v>USD</v>
      </c>
      <c r="G76" s="22" t="s">
        <v>333</v>
      </c>
      <c r="H76" s="21" t="str" cm="1">
        <f t="array" ref="H76">IF(OR(_xll.BDP($AX76,"DX202")= "#N/A N/A", _xll.BDP($AX76,"DX202")="#N/A FIELD NOT APPLICABLE"), " ", _xll.BDP($AX76,"DX202"))</f>
        <v>Consumer Staples</v>
      </c>
      <c r="I76" s="23">
        <f>_xll.BDP(AX76,"CRNCY_ADJ_MKT_CAP", "EQY_FUND_CRNCY=USD")/1000</f>
        <v>761.84445166542002</v>
      </c>
      <c r="J76" s="24">
        <f>IFERROR(_xll.BDP(AX76, "DV013")/100,0)</f>
        <v>9.877062074349208E-3</v>
      </c>
      <c r="K76" s="25" cm="1">
        <f t="array" ref="K76">IF(OR(_xll.BDP($AX76,"RR900")= "#N/A N/A", _xll.BDP($AX76,"RR900")="#N/A FIELD NOT APPLICABLE"), " ", _xll.BDP($AX76,"RR900"))</f>
        <v>38.122417406716032</v>
      </c>
      <c r="L76" s="25" cm="1">
        <f t="array" ref="L76">IF(OR(_xll.BDP($AX76,"EE010")= "#N/A N/A", _xll.BDP($AX76,"EE010")="#N/A FIELD NOT APPLICABLE"), " ", _xll.BDP($AX76,"EE010"))</f>
        <v>32.321792260692462</v>
      </c>
      <c r="M76" s="25" cm="1">
        <f t="array" ref="M76">IF(OR(_xll.BDP($AX76,"RR903")= "#N/A N/A", _xll.BDP($AX76,"RR903")="#N/A FIELD NOT APPLICABLE"), " ", _xll.BDP($AX76,"RR903"))</f>
        <v>8.3949028138279349</v>
      </c>
      <c r="N76" s="25" cm="1">
        <f t="array" ref="N76">IF(OR(_xll.BDP($AX76,"RR957")= "#N/A N/A", _xll.BDP($AX76,"RR957")="#N/A FIELD NOT APPLICABLE"), " ", _xll.BDP($AX76,"RR957"))</f>
        <v>18.348716120386406</v>
      </c>
      <c r="O76" s="26">
        <v>5052</v>
      </c>
      <c r="P76" s="27">
        <v>50.677</v>
      </c>
      <c r="Q76" s="21" cm="1">
        <f t="array" ref="Q76">IF(OR(_xll.BDP($AX76,"PX_last")="#N/A N/A",_xll.BDP($AX76,"PX_Last")="#N/A FIELD NOT APPLICABLE")," ",IF(F76="GBP",(_xll.BDP($AX76,"PX_LAST")/100),(_xll.BDP($AX76,"PX_LAST"))))</f>
        <v>95.22</v>
      </c>
      <c r="R76" s="28">
        <f>IF(F76="USD",AA76,(((_xll.BDP(F76&amp;"USD CURNCY","PX_LAST")))*AA76))</f>
        <v>256020.204</v>
      </c>
      <c r="S76" s="28">
        <f>IF(F76="USD",AB76,(((_xll.BDP(F76&amp;"USD CURNCY","PX_LAST")))*AB76))</f>
        <v>481051.44</v>
      </c>
      <c r="T76" s="11">
        <f t="shared" si="14"/>
        <v>225031.236</v>
      </c>
      <c r="U76" s="12">
        <f t="shared" si="15"/>
        <v>0.87895889654083714</v>
      </c>
      <c r="V76" s="12" cm="1">
        <f t="array" ref="V76">IFERROR(_xll.BDP($G76&amp;" Equity","CHG_PCT_1D")/100,"")</f>
        <v>1.367126E-3</v>
      </c>
      <c r="W76" s="12" cm="1">
        <f t="array" ref="W76">IFERROR(_xll.BDP($G76&amp;" Equity","CHG_PCT_5D")/100,"")</f>
        <v>3.0407959999999998E-2</v>
      </c>
      <c r="X76" s="12" t="e">
        <f t="shared" si="16"/>
        <v>#VALUE!</v>
      </c>
      <c r="Y76" s="23">
        <f t="shared" si="17"/>
        <v>4751.3749338350735</v>
      </c>
      <c r="Z76" s="23">
        <f t="shared" si="18"/>
        <v>481051.44</v>
      </c>
      <c r="AA76" s="28">
        <f t="shared" si="19"/>
        <v>256020.204</v>
      </c>
      <c r="AB76" s="28">
        <f t="shared" si="20"/>
        <v>481051.44</v>
      </c>
      <c r="AC76" s="4" t="e" cm="1">
        <f t="array" ref="AC76">VLOOKUP(IF(NOT(_xll.BDP(AX76,$BW$6)="#N/A N/A"),(_xll.BDP(AX76,$BW$6)),"-"), '[1]Country Codes'!$A$2:$B$253,2,0)</f>
        <v>#N/A</v>
      </c>
      <c r="AD76" s="29" t="str" cm="1">
        <f t="array" ref="AD76">IF(OR(_xll.BDP($AX76,"EX028")= "#N/A N/A", _xll.BDP($AX76,"EX028")="#N/A FIELD NOT APPLICABLE"), " ", _xll.BDP($AX76,"EX028"))</f>
        <v>Equity</v>
      </c>
      <c r="AE76" s="30" t="str">
        <f t="shared" si="21"/>
        <v>Single Line Equity</v>
      </c>
      <c r="AF76" s="25" cm="1">
        <f t="array" ref="AF76">IF(OR(_xll.BDP($AX76,"RR908")= "#N/A N/A", _xll.BDP($AX76,"RR908")="#N/A FIELD NOT APPLICABLE"), " ", _xll.BDP($AX76,"RR908"))</f>
        <v>21.003096959118388</v>
      </c>
      <c r="AG76" s="25" cm="1">
        <f t="array" ref="AG76">IF(OR(_xll.BDP($AX76,"RR041")= "#N/A N/A", _xll.BDP($AX76,"RR041")="#N/A FIELD NOT APPLICABLE"), " ", _xll.BDP($AX76,"RR041"))</f>
        <v>23.047814034805214</v>
      </c>
      <c r="AH76" s="21">
        <f>_xll.BDP(AX76,"TOT_BUY_REC")</f>
        <v>44</v>
      </c>
      <c r="AI76" s="21">
        <f>_xll.BDP(AX76,"TOT_HOLD_REC")</f>
        <v>3</v>
      </c>
      <c r="AJ76" s="21">
        <f>_xll.BDP(AX76,"TOT_SELL_REC")</f>
        <v>1</v>
      </c>
      <c r="AK76" s="25" cm="1">
        <f t="array" ref="AK76">IF(OR(_xll.BDP($AX76,"EE201")= "#N/A N/A", _xll.BDP($AX76,"EE201")="#N/A FIELD NOT APPLICABLE"), " ", _xll.BDP($AX76,"EE201"))</f>
        <v>4.7916665077209473</v>
      </c>
      <c r="AL76" s="23">
        <f>_xll.BDP(AX76,"BEST_TARGET_PRICE")</f>
        <v>106.83333587646484</v>
      </c>
      <c r="AM76" s="31">
        <f t="shared" si="22"/>
        <v>0.12196319971082592</v>
      </c>
      <c r="AN76" s="31">
        <f>_xll.BDP(AX76,"PR061")/100</f>
        <v>0.1182619</v>
      </c>
      <c r="AO76" s="31">
        <f>_xll.BDP(AX76,"PR064")/100</f>
        <v>-2.3384619999999998E-2</v>
      </c>
      <c r="AP76" s="31">
        <f>_xll.BDP(AX76,"CHG_PCT_6M")/100</f>
        <v>0.16548350000000001</v>
      </c>
      <c r="AQ76" s="24">
        <f>_xll.BDP(AX76,"PR079")/100</f>
        <v>5.3901510000000007E-2</v>
      </c>
      <c r="AR76" s="32">
        <f>_xll.BDP(AX76,"hs001")</f>
        <v>105.3</v>
      </c>
      <c r="AS76" s="32">
        <f>_xll.BDP(AX76,"hs002")</f>
        <v>58.58</v>
      </c>
      <c r="AT76" s="21" t="str" cm="1">
        <f t="array" ref="AT76">IF(OR(_xll.BDP($AX76,"DX202")= "#N/A N/A", _xll.BDP($AX76,"DX202")="#N/A FIELD NOT APPLICABLE"), " ", _xll.BDP($AX76,"DX202"))</f>
        <v>Consumer Staples</v>
      </c>
      <c r="AU76" s="21" t="str" cm="1">
        <f t="array" ref="AU76">IF(OR(_xll.BDP($AX76,"DY997")= "#N/A N/A", _xll.BDP($AX76,"DY997")="#N/A FIELD NOT APPLICABLE"), " ", _xll.BDP($AX76,"DY997"))</f>
        <v>N</v>
      </c>
      <c r="AV76" s="21" t="str" cm="1">
        <f t="array" ref="AV76">IF(OR(_xll.BDP($AX76,"DY784")= "#N/A N/A", _xll.BDP($AX76,"DY784")="#N/A FIELD NOT APPLICABLE"), " ", _xll.BDP($AX76,"DY784"))</f>
        <v>Y</v>
      </c>
      <c r="AW76" s="21" t="str">
        <f t="shared" si="23"/>
        <v>Y</v>
      </c>
      <c r="AX76" s="21" t="str">
        <f t="shared" si="24"/>
        <v>WMT US Equity</v>
      </c>
      <c r="BC76" s="14" t="str" cm="1">
        <f t="array" ref="BC76">_xll.BDP(AX76,"ID005")</f>
        <v>US9311421039</v>
      </c>
      <c r="BD76" s="16">
        <v>0.5</v>
      </c>
      <c r="BE76" s="17">
        <v>4</v>
      </c>
      <c r="BF76" s="18"/>
      <c r="BG76" s="19">
        <v>1</v>
      </c>
    </row>
    <row r="77" spans="1:59" s="3" customFormat="1" ht="14.45" hidden="1" customHeight="1" x14ac:dyDescent="0.25">
      <c r="A77" s="47" t="s">
        <v>125</v>
      </c>
      <c r="B77" s="47" t="s">
        <v>159</v>
      </c>
      <c r="C77" s="47" t="s">
        <v>291</v>
      </c>
      <c r="D77" s="47" t="s">
        <v>292</v>
      </c>
      <c r="E77" s="21" t="str">
        <f>_xll.BDP(AX77,"SECURITY NAME")</f>
        <v>Walt Disney Co/The</v>
      </c>
      <c r="F77" s="21" t="str">
        <f>_xll.BDP(AX77,"CRNCY")</f>
        <v>USD</v>
      </c>
      <c r="G77" s="22" t="s">
        <v>206</v>
      </c>
      <c r="H77" s="21" t="str" cm="1">
        <f t="array" ref="H77">IF(OR(_xll.BDP($AX77,"DX202")= "#N/A N/A", _xll.BDP($AX77,"DX202")="#N/A FIELD NOT APPLICABLE"), " ", _xll.BDP($AX77,"DX202"))</f>
        <v>Communication Services</v>
      </c>
      <c r="I77" s="23">
        <f>_xll.BDP(AX77,"CRNCY_ADJ_MKT_CAP", "EQY_FUND_CRNCY=USD")/1000</f>
        <v>164.81611082204998</v>
      </c>
      <c r="J77" s="24">
        <f>IFERROR(_xll.BDP(AX77, "DV013")/100,0)</f>
        <v>1.0969723562966214E-2</v>
      </c>
      <c r="K77" s="25" cm="1">
        <f t="array" ref="K77">IF(OR(_xll.BDP($AX77,"RR900")= "#N/A N/A", _xll.BDP($AX77,"RR900")="#N/A FIELD NOT APPLICABLE"), " ", _xll.BDP($AX77,"RR900"))</f>
        <v>18.702800285177261</v>
      </c>
      <c r="L77" s="25" cm="1">
        <f t="array" ref="L77">IF(OR(_xll.BDP($AX77,"EE010")= "#N/A N/A", _xll.BDP($AX77,"EE010")="#N/A FIELD NOT APPLICABLE"), " ", _xll.BDP($AX77,"EE010"))</f>
        <v>15.356240525517938</v>
      </c>
      <c r="M77" s="25" cm="1">
        <f t="array" ref="M77">IF(OR(_xll.BDP($AX77,"RR903")= "#N/A N/A", _xll.BDP($AX77,"RR903")="#N/A FIELD NOT APPLICABLE"), " ", _xll.BDP($AX77,"RR903"))</f>
        <v>1.6510827368945586</v>
      </c>
      <c r="N77" s="25" cm="1">
        <f t="array" ref="N77">IF(OR(_xll.BDP($AX77,"RR957")= "#N/A N/A", _xll.BDP($AX77,"RR957")="#N/A FIELD NOT APPLICABLE"), " ", _xll.BDP($AX77,"RR957"))</f>
        <v>14.67106408111866</v>
      </c>
      <c r="O77" s="26">
        <v>3376</v>
      </c>
      <c r="P77" s="27">
        <v>158.95699999999999</v>
      </c>
      <c r="Q77" s="21" cm="1">
        <f t="array" ref="Q77">IF(OR(_xll.BDP($AX77,"PX_last")="#N/A N/A",_xll.BDP($AX77,"PX_Last")="#N/A FIELD NOT APPLICABLE")," ",IF(F77="GBP",(_xll.BDP($AX77,"PX_LAST")/100),(_xll.BDP($AX77,"PX_LAST"))))</f>
        <v>91.17</v>
      </c>
      <c r="R77" s="28">
        <f>IF(F77="USD",AA77,(((_xll.BDP(F77&amp;"USD CURNCY","PX_LAST")))*AA77))</f>
        <v>536638.83199999994</v>
      </c>
      <c r="S77" s="28">
        <f>IF(F77="USD",AB77,(((_xll.BDP(F77&amp;"USD CURNCY","PX_LAST")))*AB77))</f>
        <v>307789.92</v>
      </c>
      <c r="T77" s="11">
        <f t="shared" si="14"/>
        <v>-228848.91199999995</v>
      </c>
      <c r="U77" s="12">
        <f t="shared" si="15"/>
        <v>-0.42644866221682592</v>
      </c>
      <c r="V77" s="12" cm="1">
        <f t="array" ref="V77">IFERROR(_xll.BDP($G77&amp;" Equity","CHG_PCT_1D")/100,"")</f>
        <v>-1.329198E-3</v>
      </c>
      <c r="W77" s="12" cm="1">
        <f t="array" ref="W77">IFERROR(_xll.BDP($G77&amp;" Equity","CHG_PCT_5D")/100,"")</f>
        <v>7.3333330000000002E-2</v>
      </c>
      <c r="X77" s="12" t="e">
        <f t="shared" si="16"/>
        <v>#VALUE!</v>
      </c>
      <c r="Y77" s="23">
        <f t="shared" si="17"/>
        <v>3376.3703378674859</v>
      </c>
      <c r="Z77" s="23">
        <f t="shared" si="18"/>
        <v>307789.92</v>
      </c>
      <c r="AA77" s="28">
        <f t="shared" si="19"/>
        <v>536638.83199999994</v>
      </c>
      <c r="AB77" s="28">
        <f t="shared" si="20"/>
        <v>307789.92</v>
      </c>
      <c r="AC77" s="4" t="e" cm="1">
        <f t="array" ref="AC77">VLOOKUP(IF(NOT(_xll.BDP(AX77,$BW$6)="#N/A N/A"),(_xll.BDP(AX77,$BW$6)),"-"), '[1]Country Codes'!$A$2:$B$253,2,0)</f>
        <v>#N/A</v>
      </c>
      <c r="AD77" s="29" t="str" cm="1">
        <f t="array" ref="AD77">IF(OR(_xll.BDP($AX77,"EX028")= "#N/A N/A", _xll.BDP($AX77,"EX028")="#N/A FIELD NOT APPLICABLE"), " ", _xll.BDP($AX77,"EX028"))</f>
        <v>Equity</v>
      </c>
      <c r="AE77" s="30" t="str">
        <f t="shared" si="21"/>
        <v>Single Line Equity</v>
      </c>
      <c r="AF77" s="25" cm="1">
        <f t="array" ref="AF77">IF(OR(_xll.BDP($AX77,"RR908")= "#N/A N/A", _xll.BDP($AX77,"RR908")="#N/A FIELD NOT APPLICABLE"), " ", _xll.BDP($AX77,"RR908"))</f>
        <v>11.066395284607335</v>
      </c>
      <c r="AG77" s="25" cm="1">
        <f t="array" ref="AG77">IF(OR(_xll.BDP($AX77,"RR041")= "#N/A N/A", _xll.BDP($AX77,"RR041")="#N/A FIELD NOT APPLICABLE"), " ", _xll.BDP($AX77,"RR041"))</f>
        <v>25.235578613691846</v>
      </c>
      <c r="AH77" s="21">
        <f>_xll.BDP(AX77,"TOT_BUY_REC")</f>
        <v>30</v>
      </c>
      <c r="AI77" s="21">
        <f>_xll.BDP(AX77,"TOT_HOLD_REC")</f>
        <v>9</v>
      </c>
      <c r="AJ77" s="21">
        <f>_xll.BDP(AX77,"TOT_SELL_REC")</f>
        <v>1</v>
      </c>
      <c r="AK77" s="25" cm="1">
        <f t="array" ref="AK77">IF(OR(_xll.BDP($AX77,"EE201")= "#N/A N/A", _xll.BDP($AX77,"EE201")="#N/A FIELD NOT APPLICABLE"), " ", _xll.BDP($AX77,"EE201"))</f>
        <v>4.4499998092651367</v>
      </c>
      <c r="AL77" s="23">
        <f>_xll.BDP(AX77,"BEST_TARGET_PRICE")</f>
        <v>122.55555725097656</v>
      </c>
      <c r="AM77" s="31">
        <f t="shared" si="22"/>
        <v>0.34425312329688018</v>
      </c>
      <c r="AN77" s="31">
        <f>_xll.BDP(AX77,"PR061")/100</f>
        <v>-7.629176E-2</v>
      </c>
      <c r="AO77" s="31">
        <f>_xll.BDP(AX77,"PR064")/100</f>
        <v>-0.19361400000000001</v>
      </c>
      <c r="AP77" s="31">
        <f>_xll.BDP(AX77,"CHG_PCT_6M")/100</f>
        <v>-5.2286869999999999E-2</v>
      </c>
      <c r="AQ77" s="24">
        <f>_xll.BDP(AX77,"PR079")/100</f>
        <v>-0.18123030000000001</v>
      </c>
      <c r="AR77" s="32">
        <f>_xll.BDP(AX77,"hs001")</f>
        <v>118.63</v>
      </c>
      <c r="AS77" s="32">
        <f>_xll.BDP(AX77,"hs002")</f>
        <v>80.099999999999994</v>
      </c>
      <c r="AT77" s="21" t="str" cm="1">
        <f t="array" ref="AT77">IF(OR(_xll.BDP($AX77,"DX202")= "#N/A N/A", _xll.BDP($AX77,"DX202")="#N/A FIELD NOT APPLICABLE"), " ", _xll.BDP($AX77,"DX202"))</f>
        <v>Communication Services</v>
      </c>
      <c r="AU77" s="21" t="str" cm="1">
        <f t="array" ref="AU77">IF(OR(_xll.BDP($AX77,"DY997")= "#N/A N/A", _xll.BDP($AX77,"DY997")="#N/A FIELD NOT APPLICABLE"), " ", _xll.BDP($AX77,"DY997"))</f>
        <v>N</v>
      </c>
      <c r="AV77" s="21" t="str" cm="1">
        <f t="array" ref="AV77">IF(OR(_xll.BDP($AX77,"DY784")= "#N/A N/A", _xll.BDP($AX77,"DY784")="#N/A FIELD NOT APPLICABLE"), " ", _xll.BDP($AX77,"DY784"))</f>
        <v>N</v>
      </c>
      <c r="AW77" s="21" t="str">
        <f t="shared" si="23"/>
        <v>N</v>
      </c>
      <c r="AX77" s="21" t="str">
        <f t="shared" si="24"/>
        <v>DIS US Equity</v>
      </c>
      <c r="BC77" s="14" t="str" cm="1">
        <f t="array" ref="BC77">_xll.BDP(AX77,"ID005")</f>
        <v>US2546871060</v>
      </c>
      <c r="BD77" s="16">
        <v>0.5</v>
      </c>
      <c r="BE77" s="17">
        <v>4</v>
      </c>
      <c r="BF77" s="18"/>
      <c r="BG77" s="19">
        <v>1</v>
      </c>
    </row>
    <row r="78" spans="1:59" s="3" customFormat="1" ht="14.45" hidden="1" customHeight="1" x14ac:dyDescent="0.25">
      <c r="A78" s="47" t="s">
        <v>125</v>
      </c>
      <c r="B78" s="47" t="s">
        <v>159</v>
      </c>
      <c r="C78" s="47" t="s">
        <v>291</v>
      </c>
      <c r="D78" s="47" t="s">
        <v>292</v>
      </c>
      <c r="E78" s="21" t="str">
        <f>_xll.BDP(AX78,"SECURITY NAME")</f>
        <v>Adobe Inc</v>
      </c>
      <c r="F78" s="21" t="str">
        <f>_xll.BDP(AX78,"CRNCY")</f>
        <v>USD</v>
      </c>
      <c r="G78" s="22" t="s">
        <v>334</v>
      </c>
      <c r="H78" s="21" t="str" cm="1">
        <f t="array" ref="H78">IF(OR(_xll.BDP($AX78,"DX202")= "#N/A N/A", _xll.BDP($AX78,"DX202")="#N/A FIELD NOT APPLICABLE"), " ", _xll.BDP($AX78,"DX202"))</f>
        <v>Information Technology</v>
      </c>
      <c r="I78" s="23">
        <f>_xll.BDP(AX78,"CRNCY_ADJ_MKT_CAP", "EQY_FUND_CRNCY=USD")/1000</f>
        <v>158.11167600000005</v>
      </c>
      <c r="J78" s="24">
        <f>IFERROR(_xll.BDP(AX78, "DV013")/100,0)</f>
        <v>0</v>
      </c>
      <c r="K78" s="25" cm="1">
        <f t="array" ref="K78">IF(OR(_xll.BDP($AX78,"RR900")= "#N/A N/A", _xll.BDP($AX78,"RR900")="#N/A FIELD NOT APPLICABLE"), " ", _xll.BDP($AX78,"RR900"))</f>
        <v>24.46408636791142</v>
      </c>
      <c r="L78" s="25" cm="1">
        <f t="array" ref="L78">IF(OR(_xll.BDP($AX78,"EE010")= "#N/A N/A", _xll.BDP($AX78,"EE010")="#N/A FIELD NOT APPLICABLE"), " ", _xll.BDP($AX78,"EE010"))</f>
        <v>16.221250546567557</v>
      </c>
      <c r="M78" s="25" cm="1">
        <f t="array" ref="M78">IF(OR(_xll.BDP($AX78,"RR903")= "#N/A N/A", _xll.BDP($AX78,"RR903")="#N/A FIELD NOT APPLICABLE"), " ", _xll.BDP($AX78,"RR903"))</f>
        <v>12.323505519591656</v>
      </c>
      <c r="N78" s="25" cm="1">
        <f t="array" ref="N78">IF(OR(_xll.BDP($AX78,"RR957")= "#N/A N/A", _xll.BDP($AX78,"RR957")="#N/A FIELD NOT APPLICABLE"), " ", _xll.BDP($AX78,"RR957"))</f>
        <v>17.58439677924402</v>
      </c>
      <c r="O78" s="26">
        <v>80</v>
      </c>
      <c r="P78" s="27">
        <v>447.46899999999999</v>
      </c>
      <c r="Q78" s="21" cm="1">
        <f t="array" ref="Q78">IF(OR(_xll.BDP($AX78,"PX_last")="#N/A N/A",_xll.BDP($AX78,"PX_Last")="#N/A FIELD NOT APPLICABLE")," ",IF(F78="GBP",(_xll.BDP($AX78,"PX_LAST")/100),(_xll.BDP($AX78,"PX_LAST"))))</f>
        <v>370.98</v>
      </c>
      <c r="R78" s="28">
        <f>IF(F78="USD",AA78,(((_xll.BDP(F78&amp;"USD CURNCY","PX_LAST")))*AA78))</f>
        <v>35797.519999999997</v>
      </c>
      <c r="S78" s="28">
        <f>IF(F78="USD",AB78,(((_xll.BDP(F78&amp;"USD CURNCY","PX_LAST")))*AB78))</f>
        <v>29678.400000000001</v>
      </c>
      <c r="T78" s="11">
        <f t="shared" si="14"/>
        <v>-6119.1199999999953</v>
      </c>
      <c r="U78" s="12">
        <f t="shared" si="15"/>
        <v>-0.17093698110930577</v>
      </c>
      <c r="V78" s="12" cm="1">
        <f t="array" ref="V78">IFERROR(_xll.BDP($G78&amp;" Equity","CHG_PCT_1D")/100,"")</f>
        <v>2.447514E-3</v>
      </c>
      <c r="W78" s="12" cm="1">
        <f t="array" ref="W78">IFERROR(_xll.BDP($G78&amp;" Equity","CHG_PCT_5D")/100,"")</f>
        <v>7.4005009999999996E-2</v>
      </c>
      <c r="X78" s="12" t="e">
        <f t="shared" si="16"/>
        <v>#VALUE!</v>
      </c>
      <c r="Y78" s="23">
        <f t="shared" si="17"/>
        <v>0</v>
      </c>
      <c r="Z78" s="23">
        <f t="shared" si="18"/>
        <v>29678.400000000001</v>
      </c>
      <c r="AA78" s="28">
        <f t="shared" si="19"/>
        <v>35797.519999999997</v>
      </c>
      <c r="AB78" s="28">
        <f t="shared" si="20"/>
        <v>29678.400000000001</v>
      </c>
      <c r="AC78" s="4" t="e" cm="1">
        <f t="array" ref="AC78">VLOOKUP(IF(NOT(_xll.BDP(AX78,$BW$6)="#N/A N/A"),(_xll.BDP(AX78,$BW$6)),"-"), '[1]Country Codes'!$A$2:$B$253,2,0)</f>
        <v>#N/A</v>
      </c>
      <c r="AD78" s="29" t="str" cm="1">
        <f t="array" ref="AD78">IF(OR(_xll.BDP($AX78,"EX028")= "#N/A N/A", _xll.BDP($AX78,"EX028")="#N/A FIELD NOT APPLICABLE"), " ", _xll.BDP($AX78,"EX028"))</f>
        <v>Equity</v>
      </c>
      <c r="AE78" s="30" t="str">
        <f t="shared" si="21"/>
        <v>Single Line Equity</v>
      </c>
      <c r="AF78" s="25" cm="1">
        <f t="array" ref="AF78">IF(OR(_xll.BDP($AX78,"RR908")= "#N/A N/A", _xll.BDP($AX78,"RR908")="#N/A FIELD NOT APPLICABLE"), " ", _xll.BDP($AX78,"RR908"))</f>
        <v>17.516797799771368</v>
      </c>
      <c r="AG78" s="25" cm="1">
        <f t="array" ref="AG78">IF(OR(_xll.BDP($AX78,"RR041")= "#N/A N/A", _xll.BDP($AX78,"RR041")="#N/A FIELD NOT APPLICABLE"), " ", _xll.BDP($AX78,"RR041"))</f>
        <v>20.033079722130335</v>
      </c>
      <c r="AH78" s="21">
        <f>_xll.BDP(AX78,"TOT_BUY_REC")</f>
        <v>34</v>
      </c>
      <c r="AI78" s="21">
        <f>_xll.BDP(AX78,"TOT_HOLD_REC")</f>
        <v>14</v>
      </c>
      <c r="AJ78" s="21">
        <f>_xll.BDP(AX78,"TOT_SELL_REC")</f>
        <v>1</v>
      </c>
      <c r="AK78" s="25" cm="1">
        <f t="array" ref="AK78">IF(OR(_xll.BDP($AX78,"EE201")= "#N/A N/A", _xll.BDP($AX78,"EE201")="#N/A FIELD NOT APPLICABLE"), " ", _xll.BDP($AX78,"EE201"))</f>
        <v>4.3673467636108398</v>
      </c>
      <c r="AL78" s="23">
        <f>_xll.BDP(AX78,"BEST_TARGET_PRICE")</f>
        <v>504.35513305664063</v>
      </c>
      <c r="AM78" s="31">
        <f t="shared" si="22"/>
        <v>0.35952108754283407</v>
      </c>
      <c r="AN78" s="31">
        <f>_xll.BDP(AX78,"PR061")/100</f>
        <v>-3.2722340000000003E-2</v>
      </c>
      <c r="AO78" s="31">
        <f>_xll.BDP(AX78,"PR064")/100</f>
        <v>-0.15194879999999999</v>
      </c>
      <c r="AP78" s="31">
        <f>_xll.BDP(AX78,"CHG_PCT_6M")/100</f>
        <v>-0.2240211</v>
      </c>
      <c r="AQ78" s="24">
        <f>_xll.BDP(AX78,"PR079")/100</f>
        <v>-0.16573709999999997</v>
      </c>
      <c r="AR78" s="32">
        <f>_xll.BDP(AX78,"hs001")</f>
        <v>587.75</v>
      </c>
      <c r="AS78" s="32">
        <f>_xll.BDP(AX78,"hs002")</f>
        <v>332.01</v>
      </c>
      <c r="AT78" s="21" t="str" cm="1">
        <f t="array" ref="AT78">IF(OR(_xll.BDP($AX78,"DX202")= "#N/A N/A", _xll.BDP($AX78,"DX202")="#N/A FIELD NOT APPLICABLE"), " ", _xll.BDP($AX78,"DX202"))</f>
        <v>Information Technology</v>
      </c>
      <c r="AU78" s="21" t="str" cm="1">
        <f t="array" ref="AU78">IF(OR(_xll.BDP($AX78,"DY997")= "#N/A N/A", _xll.BDP($AX78,"DY997")="#N/A FIELD NOT APPLICABLE"), " ", _xll.BDP($AX78,"DY997"))</f>
        <v>Y</v>
      </c>
      <c r="AV78" s="21" t="str" cm="1">
        <f t="array" ref="AV78">IF(OR(_xll.BDP($AX78,"DY784")= "#N/A N/A", _xll.BDP($AX78,"DY784")="#N/A FIELD NOT APPLICABLE"), " ", _xll.BDP($AX78,"DY784"))</f>
        <v>Y</v>
      </c>
      <c r="AW78" s="21" t="str">
        <f t="shared" si="23"/>
        <v>Y</v>
      </c>
      <c r="AX78" s="21" t="str">
        <f t="shared" si="24"/>
        <v>ADBE US Equity</v>
      </c>
      <c r="BC78" s="14" t="str" cm="1">
        <f t="array" ref="BC78">_xll.BDP(AX78,"ID005")</f>
        <v>US00724F1012</v>
      </c>
      <c r="BD78" s="16">
        <v>0.5</v>
      </c>
      <c r="BE78" s="17">
        <v>4</v>
      </c>
      <c r="BF78" s="18"/>
      <c r="BG78" s="19">
        <v>1</v>
      </c>
    </row>
    <row r="79" spans="1:59" s="3" customFormat="1" ht="14.45" hidden="1" customHeight="1" x14ac:dyDescent="0.25">
      <c r="A79" s="47" t="s">
        <v>125</v>
      </c>
      <c r="B79" s="47" t="s">
        <v>159</v>
      </c>
      <c r="C79" s="47" t="s">
        <v>291</v>
      </c>
      <c r="D79" s="47" t="s">
        <v>292</v>
      </c>
      <c r="E79" s="21" t="str">
        <f>_xll.BDP(AX79,"SECURITY NAME")</f>
        <v>Starbucks Corp</v>
      </c>
      <c r="F79" s="21" t="str">
        <f>_xll.BDP(AX79,"CRNCY")</f>
        <v>USD</v>
      </c>
      <c r="G79" s="22" t="s">
        <v>335</v>
      </c>
      <c r="H79" s="21" t="str" cm="1">
        <f t="array" ref="H79">IF(OR(_xll.BDP($AX79,"DX202")= "#N/A N/A", _xll.BDP($AX79,"DX202")="#N/A FIELD NOT APPLICABLE"), " ", _xll.BDP($AX79,"DX202"))</f>
        <v>Consumer Discretionary</v>
      </c>
      <c r="I79" s="23">
        <f>_xll.BDP(AX79,"CRNCY_ADJ_MKT_CAP", "EQY_FUND_CRNCY=USD")/1000</f>
        <v>95.30201000000001</v>
      </c>
      <c r="J79" s="24">
        <f>IFERROR(_xll.BDP(AX79, "DV013")/100,0)</f>
        <v>2.9082241444820724E-2</v>
      </c>
      <c r="K79" s="25" cm="1">
        <f t="array" ref="K79">IF(OR(_xll.BDP($AX79,"RR900")= "#N/A N/A", _xll.BDP($AX79,"RR900")="#N/A FIELD NOT APPLICABLE"), " ", _xll.BDP($AX79,"RR900"))</f>
        <v>26.293638044693196</v>
      </c>
      <c r="L79" s="25" cm="1">
        <f t="array" ref="L79">IF(OR(_xll.BDP($AX79,"EE010")= "#N/A N/A", _xll.BDP($AX79,"EE010")="#N/A FIELD NOT APPLICABLE"), " ", _xll.BDP($AX79,"EE010"))</f>
        <v>23.647125140924466</v>
      </c>
      <c r="M79" s="25" t="str" cm="1">
        <f t="array" ref="M79">IF(OR(_xll.BDP($AX79,"RR903")= "#N/A N/A", _xll.BDP($AX79,"RR903")="#N/A FIELD NOT APPLICABLE"), " ", _xll.BDP($AX79,"RR903"))</f>
        <v xml:space="preserve"> </v>
      </c>
      <c r="N79" s="25" cm="1">
        <f t="array" ref="N79">IF(OR(_xll.BDP($AX79,"RR957")= "#N/A N/A", _xll.BDP($AX79,"RR957")="#N/A FIELD NOT APPLICABLE"), " ", _xll.BDP($AX79,"RR957"))</f>
        <v>13.872428728654098</v>
      </c>
      <c r="O79" s="26">
        <v>1350</v>
      </c>
      <c r="P79" s="27">
        <v>105.16500000000001</v>
      </c>
      <c r="Q79" s="21" cm="1">
        <f t="array" ref="Q79">IF(OR(_xll.BDP($AX79,"PX_last")="#N/A N/A",_xll.BDP($AX79,"PX_Last")="#N/A FIELD NOT APPLICABLE")," ",IF(F79="GBP",(_xll.BDP($AX79,"PX_LAST")/100),(_xll.BDP($AX79,"PX_LAST"))))</f>
        <v>83.9</v>
      </c>
      <c r="R79" s="28">
        <f>IF(F79="USD",AA79,(((_xll.BDP(F79&amp;"USD CURNCY","PX_LAST")))*AA79))</f>
        <v>141972.75</v>
      </c>
      <c r="S79" s="28">
        <f>IF(F79="USD",AB79,(((_xll.BDP(F79&amp;"USD CURNCY","PX_LAST")))*AB79))</f>
        <v>113265.00000000001</v>
      </c>
      <c r="T79" s="11">
        <f t="shared" si="14"/>
        <v>-28707.749999999985</v>
      </c>
      <c r="U79" s="12">
        <f t="shared" si="15"/>
        <v>-0.20220605714829068</v>
      </c>
      <c r="V79" s="12" cm="1">
        <f t="array" ref="V79">IFERROR(_xll.BDP($G79&amp;" Equity","CHG_PCT_1D")/100,"")</f>
        <v>1.073858E-3</v>
      </c>
      <c r="W79" s="12" cm="1">
        <f t="array" ref="W79">IFERROR(_xll.BDP($G79&amp;" Equity","CHG_PCT_5D")/100,"")</f>
        <v>3.9910760000000003E-2</v>
      </c>
      <c r="X79" s="12" t="e">
        <f t="shared" si="16"/>
        <v>#VALUE!</v>
      </c>
      <c r="Y79" s="23">
        <f t="shared" si="17"/>
        <v>3294.0000772476196</v>
      </c>
      <c r="Z79" s="23">
        <f t="shared" si="18"/>
        <v>113265.00000000001</v>
      </c>
      <c r="AA79" s="28">
        <f t="shared" si="19"/>
        <v>141972.75</v>
      </c>
      <c r="AB79" s="28">
        <f t="shared" si="20"/>
        <v>113265.00000000001</v>
      </c>
      <c r="AC79" s="4" t="e" cm="1">
        <f t="array" ref="AC79">VLOOKUP(IF(NOT(_xll.BDP(AX79,$BW$6)="#N/A N/A"),(_xll.BDP(AX79,$BW$6)),"-"), '[1]Country Codes'!$A$2:$B$253,2,0)</f>
        <v>#N/A</v>
      </c>
      <c r="AD79" s="29" t="str" cm="1">
        <f t="array" ref="AD79">IF(OR(_xll.BDP($AX79,"EX028")= "#N/A N/A", _xll.BDP($AX79,"EX028")="#N/A FIELD NOT APPLICABLE"), " ", _xll.BDP($AX79,"EX028"))</f>
        <v>Equity</v>
      </c>
      <c r="AE79" s="30" t="str">
        <f t="shared" si="21"/>
        <v>Single Line Equity</v>
      </c>
      <c r="AF79" s="25" cm="1">
        <f t="array" ref="AF79">IF(OR(_xll.BDP($AX79,"RR908")= "#N/A N/A", _xll.BDP($AX79,"RR908")="#N/A FIELD NOT APPLICABLE"), " ", _xll.BDP($AX79,"RR908"))</f>
        <v>16.459375783438169</v>
      </c>
      <c r="AG79" s="25" cm="1">
        <f t="array" ref="AG79">IF(OR(_xll.BDP($AX79,"RR041")= "#N/A N/A", _xll.BDP($AX79,"RR041")="#N/A FIELD NOT APPLICABLE"), " ", _xll.BDP($AX79,"RR041"))</f>
        <v>82.334640531217985</v>
      </c>
      <c r="AH79" s="21">
        <f>_xll.BDP(AX79,"TOT_BUY_REC")</f>
        <v>19</v>
      </c>
      <c r="AI79" s="21">
        <f>_xll.BDP(AX79,"TOT_HOLD_REC")</f>
        <v>15</v>
      </c>
      <c r="AJ79" s="21">
        <f>_xll.BDP(AX79,"TOT_SELL_REC")</f>
        <v>5</v>
      </c>
      <c r="AK79" s="25" cm="1">
        <f t="array" ref="AK79">IF(OR(_xll.BDP($AX79,"EE201")= "#N/A N/A", _xll.BDP($AX79,"EE201")="#N/A FIELD NOT APPLICABLE"), " ", _xll.BDP($AX79,"EE201"))</f>
        <v>3.7435896396636963</v>
      </c>
      <c r="AL79" s="23">
        <f>_xll.BDP(AX79,"BEST_TARGET_PRICE")</f>
        <v>98.300003051757813</v>
      </c>
      <c r="AM79" s="31">
        <f t="shared" si="22"/>
        <v>0.17163293267887725</v>
      </c>
      <c r="AN79" s="31">
        <f>_xll.BDP(AX79,"PR061")/100</f>
        <v>-0.14151239999999998</v>
      </c>
      <c r="AO79" s="31">
        <f>_xll.BDP(AX79,"PR064")/100</f>
        <v>-0.22729790000000002</v>
      </c>
      <c r="AP79" s="31">
        <f>_xll.BDP(AX79,"CHG_PCT_6M")/100</f>
        <v>-0.1385152</v>
      </c>
      <c r="AQ79" s="24">
        <f>_xll.BDP(AX79,"PR079")/100</f>
        <v>-8.0547950000000007E-2</v>
      </c>
      <c r="AR79" s="32">
        <f>_xll.BDP(AX79,"hs001")</f>
        <v>117.46</v>
      </c>
      <c r="AS79" s="32">
        <f>_xll.BDP(AX79,"hs002")</f>
        <v>71.55</v>
      </c>
      <c r="AT79" s="21" t="str" cm="1">
        <f t="array" ref="AT79">IF(OR(_xll.BDP($AX79,"DX202")= "#N/A N/A", _xll.BDP($AX79,"DX202")="#N/A FIELD NOT APPLICABLE"), " ", _xll.BDP($AX79,"DX202"))</f>
        <v>Consumer Discretionary</v>
      </c>
      <c r="AU79" s="21" t="str" cm="1">
        <f t="array" ref="AU79">IF(OR(_xll.BDP($AX79,"DY997")= "#N/A N/A", _xll.BDP($AX79,"DY997")="#N/A FIELD NOT APPLICABLE"), " ", _xll.BDP($AX79,"DY997"))</f>
        <v>N</v>
      </c>
      <c r="AV79" s="21" t="str" cm="1">
        <f t="array" ref="AV79">IF(OR(_xll.BDP($AX79,"DY784")= "#N/A N/A", _xll.BDP($AX79,"DY784")="#N/A FIELD NOT APPLICABLE"), " ", _xll.BDP($AX79,"DY784"))</f>
        <v>N</v>
      </c>
      <c r="AW79" s="21" t="str">
        <f t="shared" si="23"/>
        <v>N</v>
      </c>
      <c r="AX79" s="21" t="str">
        <f t="shared" si="24"/>
        <v>SBUX US Equity</v>
      </c>
      <c r="BC79" s="14" t="str" cm="1">
        <f t="array" ref="BC79">_xll.BDP(AX79,"ID005")</f>
        <v>US8552441094</v>
      </c>
      <c r="BD79" s="16">
        <v>0.5</v>
      </c>
      <c r="BE79" s="17">
        <v>5</v>
      </c>
      <c r="BF79" s="18"/>
      <c r="BG79" s="19">
        <v>1</v>
      </c>
    </row>
    <row r="80" spans="1:59" s="3" customFormat="1" ht="14.45" hidden="1" customHeight="1" x14ac:dyDescent="0.25">
      <c r="A80" s="47" t="s">
        <v>125</v>
      </c>
      <c r="B80" s="47" t="s">
        <v>159</v>
      </c>
      <c r="C80" s="47" t="s">
        <v>291</v>
      </c>
      <c r="D80" s="47" t="s">
        <v>292</v>
      </c>
      <c r="E80" s="21" t="str">
        <f>_xll.BDP(AX80,"SECURITY NAME")</f>
        <v>Mastercard Inc</v>
      </c>
      <c r="F80" s="21" t="str">
        <f>_xll.BDP(AX80,"CRNCY")</f>
        <v>USD</v>
      </c>
      <c r="G80" s="22" t="s">
        <v>336</v>
      </c>
      <c r="H80" s="21" t="str" cm="1">
        <f t="array" ref="H80">IF(OR(_xll.BDP($AX80,"DX202")= "#N/A N/A", _xll.BDP($AX80,"DX202")="#N/A FIELD NOT APPLICABLE"), " ", _xll.BDP($AX80,"DX202"))</f>
        <v>Financials</v>
      </c>
      <c r="I80" s="23">
        <f>_xll.BDP(AX80,"CRNCY_ADJ_MKT_CAP", "EQY_FUND_CRNCY=USD")/1000</f>
        <v>485.40532731845008</v>
      </c>
      <c r="J80" s="24">
        <f>IFERROR(_xll.BDP(AX80, "DV013")/100,0)</f>
        <v>5.6875583944864874E-3</v>
      </c>
      <c r="K80" s="25" cm="1">
        <f t="array" ref="K80">IF(OR(_xll.BDP($AX80,"RR900")= "#N/A N/A", _xll.BDP($AX80,"RR900")="#N/A FIELD NOT APPLICABLE"), " ", _xll.BDP($AX80,"RR900"))</f>
        <v>36.581680156128677</v>
      </c>
      <c r="L80" s="25" cm="1">
        <f t="array" ref="L80">IF(OR(_xll.BDP($AX80,"EE010")= "#N/A N/A", _xll.BDP($AX80,"EE010")="#N/A FIELD NOT APPLICABLE"), " ", _xll.BDP($AX80,"EE010"))</f>
        <v>28.662054912054913</v>
      </c>
      <c r="M80" s="25" cm="1">
        <f t="array" ref="M80">IF(OR(_xll.BDP($AX80,"RR903")= "#N/A N/A", _xll.BDP($AX80,"RR903")="#N/A FIELD NOT APPLICABLE"), " ", _xll.BDP($AX80,"RR903"))</f>
        <v>75.331357143287391</v>
      </c>
      <c r="N80" s="25" cm="1">
        <f t="array" ref="N80">IF(OR(_xll.BDP($AX80,"RR957")= "#N/A N/A", _xll.BDP($AX80,"RR957")="#N/A FIELD NOT APPLICABLE"), " ", _xll.BDP($AX80,"RR957"))</f>
        <v>29.815286773246516</v>
      </c>
      <c r="O80" s="26">
        <v>750</v>
      </c>
      <c r="P80" s="27">
        <v>354.012</v>
      </c>
      <c r="Q80" s="21" cm="1">
        <f t="array" ref="Q80">IF(OR(_xll.BDP($AX80,"PX_last")="#N/A N/A",_xll.BDP($AX80,"PX_Last")="#N/A FIELD NOT APPLICABLE")," ",IF(F80="GBP",(_xll.BDP($AX80,"PX_LAST")/100),(_xll.BDP($AX80,"PX_LAST"))))</f>
        <v>534.49</v>
      </c>
      <c r="R80" s="28">
        <f>IF(F80="USD",AA80,(((_xll.BDP(F80&amp;"USD CURNCY","PX_LAST")))*AA80))</f>
        <v>265509</v>
      </c>
      <c r="S80" s="28">
        <f>IF(F80="USD",AB80,(((_xll.BDP(F80&amp;"USD CURNCY","PX_LAST")))*AB80))</f>
        <v>400867.5</v>
      </c>
      <c r="T80" s="11">
        <f t="shared" si="14"/>
        <v>135358.5</v>
      </c>
      <c r="U80" s="12">
        <f t="shared" si="15"/>
        <v>0.5098075771442776</v>
      </c>
      <c r="V80" s="12" cm="1">
        <f t="array" ref="V80">IFERROR(_xll.BDP($G80&amp;" Equity","CHG_PCT_1D")/100,"")</f>
        <v>1.893229E-3</v>
      </c>
      <c r="W80" s="12" cm="1">
        <f t="array" ref="W80">IFERROR(_xll.BDP($G80&amp;" Equity","CHG_PCT_5D")/100,"")</f>
        <v>4.9418829999999997E-2</v>
      </c>
      <c r="X80" s="12" t="e">
        <f t="shared" si="16"/>
        <v>#VALUE!</v>
      </c>
      <c r="Y80" s="23">
        <f t="shared" si="17"/>
        <v>2279.9573147018118</v>
      </c>
      <c r="Z80" s="23">
        <f t="shared" si="18"/>
        <v>400867.5</v>
      </c>
      <c r="AA80" s="28">
        <f t="shared" si="19"/>
        <v>265509</v>
      </c>
      <c r="AB80" s="28">
        <f t="shared" si="20"/>
        <v>400867.5</v>
      </c>
      <c r="AC80" s="4" t="e" cm="1">
        <f t="array" ref="AC80">VLOOKUP(IF(NOT(_xll.BDP(AX80,$BW$6)="#N/A N/A"),(_xll.BDP(AX80,$BW$6)),"-"), '[1]Country Codes'!$A$2:$B$253,2,0)</f>
        <v>#N/A</v>
      </c>
      <c r="AD80" s="29" t="str" cm="1">
        <f t="array" ref="AD80">IF(OR(_xll.BDP($AX80,"EX028")= "#N/A N/A", _xll.BDP($AX80,"EX028")="#N/A FIELD NOT APPLICABLE"), " ", _xll.BDP($AX80,"EX028"))</f>
        <v>Equity</v>
      </c>
      <c r="AE80" s="30" t="str">
        <f t="shared" si="21"/>
        <v>Single Line Equity</v>
      </c>
      <c r="AF80" s="25" cm="1">
        <f t="array" ref="AF80">IF(OR(_xll.BDP($AX80,"RR908")= "#N/A N/A", _xll.BDP($AX80,"RR908")="#N/A FIELD NOT APPLICABLE"), " ", _xll.BDP($AX80,"RR908"))</f>
        <v>33.393319905344583</v>
      </c>
      <c r="AG80" s="25" cm="1">
        <f t="array" ref="AG80">IF(OR(_xll.BDP($AX80,"RR041")= "#N/A N/A", _xll.BDP($AX80,"RR041")="#N/A FIELD NOT APPLICABLE"), " ", _xll.BDP($AX80,"RR041"))</f>
        <v>39.487531457332423</v>
      </c>
      <c r="AH80" s="21">
        <f>_xll.BDP(AX80,"TOT_BUY_REC")</f>
        <v>38</v>
      </c>
      <c r="AI80" s="21">
        <f>_xll.BDP(AX80,"TOT_HOLD_REC")</f>
        <v>9</v>
      </c>
      <c r="AJ80" s="21">
        <f>_xll.BDP(AX80,"TOT_SELL_REC")</f>
        <v>0</v>
      </c>
      <c r="AK80" s="25" cm="1">
        <f t="array" ref="AK80">IF(OR(_xll.BDP($AX80,"EE201")= "#N/A N/A", _xll.BDP($AX80,"EE201")="#N/A FIELD NOT APPLICABLE"), " ", _xll.BDP($AX80,"EE201"))</f>
        <v>4.5957446098327637</v>
      </c>
      <c r="AL80" s="23">
        <f>_xll.BDP(AX80,"BEST_TARGET_PRICE")</f>
        <v>621.5999755859375</v>
      </c>
      <c r="AM80" s="31">
        <f t="shared" si="22"/>
        <v>0.16297774623648231</v>
      </c>
      <c r="AN80" s="31">
        <f>_xll.BDP(AX80,"PR061")/100</f>
        <v>-1.1320520000000001E-2</v>
      </c>
      <c r="AO80" s="31">
        <f>_xll.BDP(AX80,"PR064")/100</f>
        <v>-2.6075050000000002E-2</v>
      </c>
      <c r="AP80" s="31">
        <f>_xll.BDP(AX80,"CHG_PCT_6M")/100</f>
        <v>5.5720159999999998E-2</v>
      </c>
      <c r="AQ80" s="24">
        <f>_xll.BDP(AX80,"PR079")/100</f>
        <v>1.504072E-2</v>
      </c>
      <c r="AR80" s="32">
        <f>_xll.BDP(AX80,"hs001")</f>
        <v>582.23</v>
      </c>
      <c r="AS80" s="32">
        <f>_xll.BDP(AX80,"hs002")</f>
        <v>428.86</v>
      </c>
      <c r="AT80" s="21" t="str" cm="1">
        <f t="array" ref="AT80">IF(OR(_xll.BDP($AX80,"DX202")= "#N/A N/A", _xll.BDP($AX80,"DX202")="#N/A FIELD NOT APPLICABLE"), " ", _xll.BDP($AX80,"DX202"))</f>
        <v>Financials</v>
      </c>
      <c r="AU80" s="21" t="str" cm="1">
        <f t="array" ref="AU80">IF(OR(_xll.BDP($AX80,"DY997")= "#N/A N/A", _xll.BDP($AX80,"DY997")="#N/A FIELD NOT APPLICABLE"), " ", _xll.BDP($AX80,"DY997"))</f>
        <v>N</v>
      </c>
      <c r="AV80" s="21" t="str" cm="1">
        <f t="array" ref="AV80">IF(OR(_xll.BDP($AX80,"DY784")= "#N/A N/A", _xll.BDP($AX80,"DY784")="#N/A FIELD NOT APPLICABLE"), " ", _xll.BDP($AX80,"DY784"))</f>
        <v>N</v>
      </c>
      <c r="AW80" s="21" t="str">
        <f t="shared" si="23"/>
        <v>N</v>
      </c>
      <c r="AX80" s="21" t="str">
        <f t="shared" si="24"/>
        <v>MA US Equity</v>
      </c>
      <c r="BC80" s="14" t="str" cm="1">
        <f t="array" ref="BC80">_xll.BDP(AX80,"ID005")</f>
        <v>US57636Q1040</v>
      </c>
      <c r="BD80" s="16">
        <v>0.5</v>
      </c>
      <c r="BE80" s="17">
        <v>4</v>
      </c>
      <c r="BF80" s="18"/>
      <c r="BG80" s="19">
        <v>1</v>
      </c>
    </row>
    <row r="81" spans="1:59" s="3" customFormat="1" ht="14.45" hidden="1" customHeight="1" x14ac:dyDescent="0.25">
      <c r="A81" s="47" t="s">
        <v>125</v>
      </c>
      <c r="B81" s="47" t="s">
        <v>159</v>
      </c>
      <c r="C81" s="47" t="s">
        <v>291</v>
      </c>
      <c r="D81" s="47" t="s">
        <v>292</v>
      </c>
      <c r="E81" s="21" t="str">
        <f>_xll.BDP(AX81,"SECURITY NAME")</f>
        <v>Berkshire Hathaway Inc</v>
      </c>
      <c r="F81" s="21" t="str">
        <f>_xll.BDP(AX81,"CRNCY")</f>
        <v>USD</v>
      </c>
      <c r="G81" s="22" t="s">
        <v>337</v>
      </c>
      <c r="H81" s="21" t="str" cm="1">
        <f t="array" ref="H81">IF(OR(_xll.BDP($AX81,"DX202")= "#N/A N/A", _xll.BDP($AX81,"DX202")="#N/A FIELD NOT APPLICABLE"), " ", _xll.BDP($AX81,"DX202"))</f>
        <v>Financials</v>
      </c>
      <c r="I81" s="23">
        <f>_xll.BDP(AX81,"CRNCY_ADJ_MKT_CAP", "EQY_FUND_CRNCY=USD")/1000</f>
        <v>1146.1457557206602</v>
      </c>
      <c r="J81" s="24">
        <f>IFERROR(_xll.BDP(AX81, "DV013")/100,0)</f>
        <v>0</v>
      </c>
      <c r="K81" s="25" t="str" cm="1">
        <f t="array" ref="K81">IF(OR(_xll.BDP($AX81,"RR900")= "#N/A N/A", _xll.BDP($AX81,"RR900")="#N/A FIELD NOT APPLICABLE"), " ", _xll.BDP($AX81,"RR900"))</f>
        <v xml:space="preserve"> </v>
      </c>
      <c r="L81" s="25" cm="1">
        <f t="array" ref="L81">IF(OR(_xll.BDP($AX81,"EE010")= "#N/A N/A", _xll.BDP($AX81,"EE010")="#N/A FIELD NOT APPLICABLE"), " ", _xll.BDP($AX81,"EE010"))</f>
        <v>24.452632063740619</v>
      </c>
      <c r="M81" s="25" t="str" cm="1">
        <f t="array" ref="M81">IF(OR(_xll.BDP($AX81,"RR903")= "#N/A N/A", _xll.BDP($AX81,"RR903")="#N/A FIELD NOT APPLICABLE"), " ", _xll.BDP($AX81,"RR903"))</f>
        <v xml:space="preserve"> </v>
      </c>
      <c r="N81" s="25" t="str" cm="1">
        <f t="array" ref="N81">IF(OR(_xll.BDP($AX81,"RR957")= "#N/A N/A", _xll.BDP($AX81,"RR957")="#N/A FIELD NOT APPLICABLE"), " ", _xll.BDP($AX81,"RR957"))</f>
        <v xml:space="preserve"> </v>
      </c>
      <c r="O81" s="26">
        <v>1322</v>
      </c>
      <c r="P81" s="27">
        <v>291.62299999999999</v>
      </c>
      <c r="Q81" s="21" cm="1">
        <f t="array" ref="Q81">IF(OR(_xll.BDP($AX81,"PX_last")="#N/A N/A",_xll.BDP($AX81,"PX_Last")="#N/A FIELD NOT APPLICABLE")," ",IF(F81="GBP",(_xll.BDP($AX81,"PX_LAST")/100),(_xll.BDP($AX81,"PX_LAST"))))</f>
        <v>530.94000000000005</v>
      </c>
      <c r="R81" s="28">
        <f>IF(F81="USD",AA81,(((_xll.BDP(F81&amp;"USD CURNCY","PX_LAST")))*AA81))</f>
        <v>385525.60599999997</v>
      </c>
      <c r="S81" s="28">
        <f>IF(F81="USD",AB81,(((_xll.BDP(F81&amp;"USD CURNCY","PX_LAST")))*AB81))</f>
        <v>701902.68</v>
      </c>
      <c r="T81" s="11">
        <f t="shared" si="14"/>
        <v>316377.07400000008</v>
      </c>
      <c r="U81" s="12">
        <f t="shared" si="15"/>
        <v>0.82063828984682308</v>
      </c>
      <c r="V81" s="12" cm="1">
        <f t="array" ref="V81">IFERROR(_xll.BDP($G81&amp;" Equity","CHG_PCT_1D")/100,"")</f>
        <v>-3.766762E-5</v>
      </c>
      <c r="W81" s="12" cm="1">
        <f t="array" ref="W81">IFERROR(_xll.BDP($G81&amp;" Equity","CHG_PCT_5D")/100,"")</f>
        <v>4.7384199999999994E-2</v>
      </c>
      <c r="X81" s="12" t="e">
        <f t="shared" si="16"/>
        <v>#VALUE!</v>
      </c>
      <c r="Y81" s="23">
        <f t="shared" si="17"/>
        <v>0</v>
      </c>
      <c r="Z81" s="23">
        <f t="shared" si="18"/>
        <v>701902.68</v>
      </c>
      <c r="AA81" s="28">
        <f t="shared" si="19"/>
        <v>385525.60599999997</v>
      </c>
      <c r="AB81" s="28">
        <f t="shared" si="20"/>
        <v>701902.68</v>
      </c>
      <c r="AC81" s="4" t="e" cm="1">
        <f t="array" ref="AC81">VLOOKUP(IF(NOT(_xll.BDP(AX81,$BW$6)="#N/A N/A"),(_xll.BDP(AX81,$BW$6)),"-"), '[1]Country Codes'!$A$2:$B$253,2,0)</f>
        <v>#N/A</v>
      </c>
      <c r="AD81" s="29" t="str" cm="1">
        <f t="array" ref="AD81">IF(OR(_xll.BDP($AX81,"EX028")= "#N/A N/A", _xll.BDP($AX81,"EX028")="#N/A FIELD NOT APPLICABLE"), " ", _xll.BDP($AX81,"EX028"))</f>
        <v>Equity</v>
      </c>
      <c r="AE81" s="30" t="str">
        <f t="shared" si="21"/>
        <v>Single Line Equity</v>
      </c>
      <c r="AF81" s="25" t="str" cm="1">
        <f t="array" ref="AF81">IF(OR(_xll.BDP($AX81,"RR908")= "#N/A N/A", _xll.BDP($AX81,"RR908")="#N/A FIELD NOT APPLICABLE"), " ", _xll.BDP($AX81,"RR908"))</f>
        <v xml:space="preserve"> </v>
      </c>
      <c r="AG81" s="25" cm="1">
        <f t="array" ref="AG81">IF(OR(_xll.BDP($AX81,"RR041")= "#N/A N/A", _xll.BDP($AX81,"RR041")="#N/A FIELD NOT APPLICABLE"), " ", _xll.BDP($AX81,"RR041"))</f>
        <v>11.332017773063253</v>
      </c>
      <c r="AH81" s="21">
        <f>_xll.BDP(AX81,"TOT_BUY_REC")</f>
        <v>2</v>
      </c>
      <c r="AI81" s="21">
        <f>_xll.BDP(AX81,"TOT_HOLD_REC")</f>
        <v>3</v>
      </c>
      <c r="AJ81" s="21">
        <f>_xll.BDP(AX81,"TOT_SELL_REC")</f>
        <v>1</v>
      </c>
      <c r="AK81" s="25" cm="1">
        <f t="array" ref="AK81">IF(OR(_xll.BDP($AX81,"EE201")= "#N/A N/A", _xll.BDP($AX81,"EE201")="#N/A FIELD NOT APPLICABLE"), " ", _xll.BDP($AX81,"EE201"))</f>
        <v>3.3333332538604736</v>
      </c>
      <c r="AL81" s="23">
        <f>_xll.BDP(AX81,"BEST_TARGET_PRICE")</f>
        <v>525.83331298828125</v>
      </c>
      <c r="AM81" s="31">
        <f t="shared" si="22"/>
        <v>-9.6181998186589679E-3</v>
      </c>
      <c r="AN81" s="31">
        <f>_xll.BDP(AX81,"PR061")/100</f>
        <v>8.7971009999999999E-3</v>
      </c>
      <c r="AO81" s="31">
        <f>_xll.BDP(AX81,"PR064")/100</f>
        <v>0.131441</v>
      </c>
      <c r="AP81" s="31">
        <f>_xll.BDP(AX81,"CHG_PCT_6M")/100</f>
        <v>0.16787649999999998</v>
      </c>
      <c r="AQ81" s="24">
        <f>_xll.BDP(AX81,"PR079")/100</f>
        <v>0.17132899999999998</v>
      </c>
      <c r="AR81" s="32">
        <f>_xll.BDP(AX81,"hs001")</f>
        <v>539</v>
      </c>
      <c r="AS81" s="32">
        <f>_xll.BDP(AX81,"hs002")</f>
        <v>396.35</v>
      </c>
      <c r="AT81" s="21" t="str" cm="1">
        <f t="array" ref="AT81">IF(OR(_xll.BDP($AX81,"DX202")= "#N/A N/A", _xll.BDP($AX81,"DX202")="#N/A FIELD NOT APPLICABLE"), " ", _xll.BDP($AX81,"DX202"))</f>
        <v>Financials</v>
      </c>
      <c r="AU81" s="21" t="str" cm="1">
        <f t="array" ref="AU81">IF(OR(_xll.BDP($AX81,"DY997")= "#N/A N/A", _xll.BDP($AX81,"DY997")="#N/A FIELD NOT APPLICABLE"), " ", _xll.BDP($AX81,"DY997"))</f>
        <v>N</v>
      </c>
      <c r="AV81" s="21" t="str" cm="1">
        <f t="array" ref="AV81">IF(OR(_xll.BDP($AX81,"DY784")= "#N/A N/A", _xll.BDP($AX81,"DY784")="#N/A FIELD NOT APPLICABLE"), " ", _xll.BDP($AX81,"DY784"))</f>
        <v xml:space="preserve"> </v>
      </c>
      <c r="AW81" s="21" t="str">
        <f t="shared" si="23"/>
        <v>N</v>
      </c>
      <c r="AX81" s="21" t="str">
        <f t="shared" si="24"/>
        <v>BRK/B US   Equity</v>
      </c>
      <c r="BC81" s="14" t="str" cm="1">
        <f t="array" ref="BC81">_xll.BDP(AX81,"ID005")</f>
        <v>US0846707026</v>
      </c>
      <c r="BD81" s="16">
        <v>0.5</v>
      </c>
      <c r="BE81" s="17">
        <v>5</v>
      </c>
      <c r="BF81" s="18"/>
      <c r="BG81" s="19">
        <v>1</v>
      </c>
    </row>
    <row r="82" spans="1:59" s="3" customFormat="1" ht="14.45" hidden="1" customHeight="1" x14ac:dyDescent="0.25">
      <c r="A82" s="47" t="s">
        <v>125</v>
      </c>
      <c r="B82" s="47" t="s">
        <v>159</v>
      </c>
      <c r="C82" s="47" t="s">
        <v>291</v>
      </c>
      <c r="D82" s="47" t="s">
        <v>292</v>
      </c>
      <c r="E82" s="21" t="str">
        <f>_xll.BDP(AX82,"SECURITY NAME")</f>
        <v>Visa Inc</v>
      </c>
      <c r="F82" s="21" t="str">
        <f>_xll.BDP(AX82,"CRNCY")</f>
        <v>USD</v>
      </c>
      <c r="G82" s="22" t="s">
        <v>338</v>
      </c>
      <c r="H82" s="21" t="str" cm="1">
        <f t="array" ref="H82">IF(OR(_xll.BDP($AX82,"DX202")= "#N/A N/A", _xll.BDP($AX82,"DX202")="#N/A FIELD NOT APPLICABLE"), " ", _xll.BDP($AX82,"DX202"))</f>
        <v>Financials</v>
      </c>
      <c r="I82" s="23">
        <f>_xll.BDP(AX82,"CRNCY_ADJ_MKT_CAP", "EQY_FUND_CRNCY=USD")/1000</f>
        <v>678.32599788196546</v>
      </c>
      <c r="J82" s="24">
        <f>IFERROR(_xll.BDP(AX82, "DV013")/100,0)</f>
        <v>6.9919707732522306E-3</v>
      </c>
      <c r="K82" s="25" cm="1">
        <f t="array" ref="K82">IF(OR(_xll.BDP($AX82,"RR900")= "#N/A N/A", _xll.BDP($AX82,"RR900")="#N/A FIELD NOT APPLICABLE"), " ", _xll.BDP($AX82,"RR900"))</f>
        <v>33.899456868024643</v>
      </c>
      <c r="L82" s="25" cm="1">
        <f t="array" ref="L82">IF(OR(_xll.BDP($AX82,"EE010")= "#N/A N/A", _xll.BDP($AX82,"EE010")="#N/A FIELD NOT APPLICABLE"), " ", _xll.BDP($AX82,"EE010"))</f>
        <v>26.56095065711812</v>
      </c>
      <c r="M82" s="25" cm="1">
        <f t="array" ref="M82">IF(OR(_xll.BDP($AX82,"RR903")= "#N/A N/A", _xll.BDP($AX82,"RR903")="#N/A FIELD NOT APPLICABLE"), " ", _xll.BDP($AX82,"RR903"))</f>
        <v>16.788848367673904</v>
      </c>
      <c r="N82" s="25" cm="1">
        <f t="array" ref="N82">IF(OR(_xll.BDP($AX82,"RR957")= "#N/A N/A", _xll.BDP($AX82,"RR957")="#N/A FIELD NOT APPLICABLE"), " ", _xll.BDP($AX82,"RR957"))</f>
        <v>27.234044174228892</v>
      </c>
      <c r="O82" s="26">
        <v>1774</v>
      </c>
      <c r="P82" s="27">
        <v>213.78700000000001</v>
      </c>
      <c r="Q82" s="21" cm="1">
        <f t="array" ref="Q82">IF(OR(_xll.BDP($AX82,"PX_last")="#N/A N/A",_xll.BDP($AX82,"PX_Last")="#N/A FIELD NOT APPLICABLE")," ",IF(F82="GBP",(_xll.BDP($AX82,"PX_LAST")/100),(_xll.BDP($AX82,"PX_LAST"))))</f>
        <v>337.51</v>
      </c>
      <c r="R82" s="28">
        <f>IF(F82="USD",AA82,(((_xll.BDP(F82&amp;"USD CURNCY","PX_LAST")))*AA82))</f>
        <v>379258.13800000004</v>
      </c>
      <c r="S82" s="28">
        <f>IF(F82="USD",AB82,(((_xll.BDP(F82&amp;"USD CURNCY","PX_LAST")))*AB82))</f>
        <v>598742.74</v>
      </c>
      <c r="T82" s="11">
        <f t="shared" si="14"/>
        <v>219484.60199999996</v>
      </c>
      <c r="U82" s="12">
        <f t="shared" si="15"/>
        <v>0.57872087638630954</v>
      </c>
      <c r="V82" s="12" cm="1">
        <f t="array" ref="V82">IFERROR(_xll.BDP($G82&amp;" Equity","CHG_PCT_1D")/100,"")</f>
        <v>6.9815320000000004E-3</v>
      </c>
      <c r="W82" s="12" cm="1">
        <f t="array" ref="W82">IFERROR(_xll.BDP($G82&amp;" Equity","CHG_PCT_5D")/100,"")</f>
        <v>5.438925E-2</v>
      </c>
      <c r="X82" s="12" t="e">
        <f t="shared" si="16"/>
        <v>#VALUE!</v>
      </c>
      <c r="Y82" s="23">
        <f t="shared" si="17"/>
        <v>4186.3917387769588</v>
      </c>
      <c r="Z82" s="23">
        <f t="shared" si="18"/>
        <v>598742.74</v>
      </c>
      <c r="AA82" s="28">
        <f t="shared" si="19"/>
        <v>379258.13800000004</v>
      </c>
      <c r="AB82" s="28">
        <f t="shared" si="20"/>
        <v>598742.74</v>
      </c>
      <c r="AC82" s="4" t="e" cm="1">
        <f t="array" ref="AC82">VLOOKUP(IF(NOT(_xll.BDP(AX82,$BW$6)="#N/A N/A"),(_xll.BDP(AX82,$BW$6)),"-"), '[1]Country Codes'!$A$2:$B$253,2,0)</f>
        <v>#N/A</v>
      </c>
      <c r="AD82" s="29" t="str" cm="1">
        <f t="array" ref="AD82">IF(OR(_xll.BDP($AX82,"EX028")= "#N/A N/A", _xll.BDP($AX82,"EX028")="#N/A FIELD NOT APPLICABLE"), " ", _xll.BDP($AX82,"EX028"))</f>
        <v>Equity</v>
      </c>
      <c r="AE82" s="30" t="str">
        <f t="shared" si="21"/>
        <v>Single Line Equity</v>
      </c>
      <c r="AF82" s="25" cm="1">
        <f t="array" ref="AF82">IF(OR(_xll.BDP($AX82,"RR908")= "#N/A N/A", _xll.BDP($AX82,"RR908")="#N/A FIELD NOT APPLICABLE"), " ", _xll.BDP($AX82,"RR908"))</f>
        <v>26.995702340867243</v>
      </c>
      <c r="AG82" s="25" cm="1">
        <f t="array" ref="AG82">IF(OR(_xll.BDP($AX82,"RR041")= "#N/A N/A", _xll.BDP($AX82,"RR041")="#N/A FIELD NOT APPLICABLE"), " ", _xll.BDP($AX82,"RR041"))</f>
        <v>22.929606077599431</v>
      </c>
      <c r="AH82" s="21">
        <f>_xll.BDP(AX82,"TOT_BUY_REC")</f>
        <v>39</v>
      </c>
      <c r="AI82" s="21">
        <f>_xll.BDP(AX82,"TOT_HOLD_REC")</f>
        <v>8</v>
      </c>
      <c r="AJ82" s="21">
        <f>_xll.BDP(AX82,"TOT_SELL_REC")</f>
        <v>1</v>
      </c>
      <c r="AK82" s="25" cm="1">
        <f t="array" ref="AK82">IF(OR(_xll.BDP($AX82,"EE201")= "#N/A N/A", _xll.BDP($AX82,"EE201")="#N/A FIELD NOT APPLICABLE"), " ", _xll.BDP($AX82,"EE201"))</f>
        <v>4.5416665077209473</v>
      </c>
      <c r="AL82" s="23">
        <f>_xll.BDP(AX82,"BEST_TARGET_PRICE")</f>
        <v>381.6341552734375</v>
      </c>
      <c r="AM82" s="31">
        <f t="shared" si="22"/>
        <v>0.13073436423643003</v>
      </c>
      <c r="AN82" s="31">
        <f>_xll.BDP(AX82,"PR061")/100</f>
        <v>-1.557534E-2</v>
      </c>
      <c r="AO82" s="31">
        <f>_xll.BDP(AX82,"PR064")/100</f>
        <v>4.8529089999999999E-3</v>
      </c>
      <c r="AP82" s="31">
        <f>_xll.BDP(AX82,"CHG_PCT_6M")/100</f>
        <v>0.19735350000000002</v>
      </c>
      <c r="AQ82" s="24">
        <f>_xll.BDP(AX82,"PR079")/100</f>
        <v>6.7934410000000001E-2</v>
      </c>
      <c r="AR82" s="32">
        <f>_xll.BDP(AX82,"hs001")</f>
        <v>366.54</v>
      </c>
      <c r="AS82" s="32">
        <f>_xll.BDP(AX82,"hs002")</f>
        <v>252.7</v>
      </c>
      <c r="AT82" s="21" t="str" cm="1">
        <f t="array" ref="AT82">IF(OR(_xll.BDP($AX82,"DX202")= "#N/A N/A", _xll.BDP($AX82,"DX202")="#N/A FIELD NOT APPLICABLE"), " ", _xll.BDP($AX82,"DX202"))</f>
        <v>Financials</v>
      </c>
      <c r="AU82" s="21" t="str" cm="1">
        <f t="array" ref="AU82">IF(OR(_xll.BDP($AX82,"DY997")= "#N/A N/A", _xll.BDP($AX82,"DY997")="#N/A FIELD NOT APPLICABLE"), " ", _xll.BDP($AX82,"DY997"))</f>
        <v>N</v>
      </c>
      <c r="AV82" s="21" t="str" cm="1">
        <f t="array" ref="AV82">IF(OR(_xll.BDP($AX82,"DY784")= "#N/A N/A", _xll.BDP($AX82,"DY784")="#N/A FIELD NOT APPLICABLE"), " ", _xll.BDP($AX82,"DY784"))</f>
        <v>N</v>
      </c>
      <c r="AW82" s="21" t="str">
        <f t="shared" si="23"/>
        <v>N</v>
      </c>
      <c r="AX82" s="21" t="str">
        <f t="shared" si="24"/>
        <v>V US Equity</v>
      </c>
      <c r="BC82" s="14" t="str" cm="1">
        <f t="array" ref="BC82">_xll.BDP(AX82,"ID005")</f>
        <v>US92826C8394</v>
      </c>
      <c r="BD82" s="16">
        <v>0.5</v>
      </c>
      <c r="BE82" s="17">
        <v>4</v>
      </c>
      <c r="BF82" s="18"/>
      <c r="BG82" s="19">
        <v>1</v>
      </c>
    </row>
    <row r="83" spans="1:59" s="3" customFormat="1" ht="14.45" hidden="1" customHeight="1" x14ac:dyDescent="0.25">
      <c r="A83" s="47" t="s">
        <v>125</v>
      </c>
      <c r="B83" s="47" t="s">
        <v>159</v>
      </c>
      <c r="C83" s="47" t="s">
        <v>291</v>
      </c>
      <c r="D83" s="47" t="s">
        <v>292</v>
      </c>
      <c r="E83" s="21" t="str">
        <f>_xll.BDP(AX83,"SECURITY NAME")</f>
        <v>Alphabet Inc</v>
      </c>
      <c r="F83" s="21" t="str">
        <f>_xll.BDP(AX83,"CRNCY")</f>
        <v>USD</v>
      </c>
      <c r="G83" s="22" t="s">
        <v>285</v>
      </c>
      <c r="H83" s="21" t="str" cm="1">
        <f t="array" ref="H83">IF(OR(_xll.BDP($AX83,"DX202")= "#N/A N/A", _xll.BDP($AX83,"DX202")="#N/A FIELD NOT APPLICABLE"), " ", _xll.BDP($AX83,"DX202"))</f>
        <v>Communication Services</v>
      </c>
      <c r="I83" s="23">
        <f>_xll.BDP(AX83,"CRNCY_ADJ_MKT_CAP", "EQY_FUND_CRNCY=USD")/1000</f>
        <v>1954.7268999999999</v>
      </c>
      <c r="J83" s="24">
        <f>IFERROR(_xll.BDP(AX83, "DV013")/100,0)</f>
        <v>5.2447550810062219E-3</v>
      </c>
      <c r="K83" s="25" cm="1">
        <f t="array" ref="K83">IF(OR(_xll.BDP($AX83,"RR900")= "#N/A N/A", _xll.BDP($AX83,"RR900")="#N/A FIELD NOT APPLICABLE"), " ", _xll.BDP($AX83,"RR900"))</f>
        <v>19.343028316969299</v>
      </c>
      <c r="L83" s="25" cm="1">
        <f t="array" ref="L83">IF(OR(_xll.BDP($AX83,"EE010")= "#N/A N/A", _xll.BDP($AX83,"EE010")="#N/A FIELD NOT APPLICABLE"), " ", _xll.BDP($AX83,"EE010"))</f>
        <v>15.191122071516645</v>
      </c>
      <c r="M83" s="25" cm="1">
        <f t="array" ref="M83">IF(OR(_xll.BDP($AX83,"RR903")= "#N/A N/A", _xll.BDP($AX83,"RR903")="#N/A FIELD NOT APPLICABLE"), " ", _xll.BDP($AX83,"RR903"))</f>
        <v>5.6383750677387052</v>
      </c>
      <c r="N83" s="25" cm="1">
        <f t="array" ref="N83">IF(OR(_xll.BDP($AX83,"RR957")= "#N/A N/A", _xll.BDP($AX83,"RR957")="#N/A FIELD NOT APPLICABLE"), " ", _xll.BDP($AX83,"RR957"))</f>
        <v>13.626568012260712</v>
      </c>
      <c r="O83" s="26">
        <v>9105</v>
      </c>
      <c r="P83" s="27">
        <v>112.733</v>
      </c>
      <c r="Q83" s="21" cm="1">
        <f t="array" ref="Q83">IF(OR(_xll.BDP($AX83,"PX_last")="#N/A N/A",_xll.BDP($AX83,"PX_Last")="#N/A FIELD NOT APPLICABLE")," ",IF(F83="GBP",(_xll.BDP($AX83,"PX_LAST")/100),(_xll.BDP($AX83,"PX_LAST"))))</f>
        <v>160.16</v>
      </c>
      <c r="R83" s="28">
        <f>IF(F83="USD",AA83,(((_xll.BDP(F83&amp;"USD CURNCY","PX_LAST")))*AA83))</f>
        <v>1026433.9650000001</v>
      </c>
      <c r="S83" s="28">
        <f>IF(F83="USD",AB83,(((_xll.BDP(F83&amp;"USD CURNCY","PX_LAST")))*AB83))</f>
        <v>1458256.8</v>
      </c>
      <c r="T83" s="11">
        <f t="shared" si="14"/>
        <v>431822.83499999996</v>
      </c>
      <c r="U83" s="12">
        <f t="shared" si="15"/>
        <v>0.42070201272032137</v>
      </c>
      <c r="V83" s="12" cm="1">
        <f t="array" ref="V83">IFERROR(_xll.BDP($G83&amp;" Equity","CHG_PCT_1D")/100,"")</f>
        <v>-8.3353909999999993E-3</v>
      </c>
      <c r="W83" s="12" cm="1">
        <f t="array" ref="W83">IFERROR(_xll.BDP($G83&amp;" Equity","CHG_PCT_5D")/100,"")</f>
        <v>8.7627819999999995E-2</v>
      </c>
      <c r="X83" s="12" t="e">
        <f t="shared" si="16"/>
        <v>#VALUE!</v>
      </c>
      <c r="Y83" s="23">
        <f t="shared" si="17"/>
        <v>7648.1997612118739</v>
      </c>
      <c r="Z83" s="23">
        <f t="shared" si="18"/>
        <v>1458256.8</v>
      </c>
      <c r="AA83" s="28">
        <f t="shared" si="19"/>
        <v>1026433.9650000001</v>
      </c>
      <c r="AB83" s="28">
        <f t="shared" si="20"/>
        <v>1458256.8</v>
      </c>
      <c r="AC83" s="4" t="e" cm="1">
        <f t="array" ref="AC83">VLOOKUP(IF(NOT(_xll.BDP(AX83,$BW$6)="#N/A N/A"),(_xll.BDP(AX83,$BW$6)),"-"), '[1]Country Codes'!$A$2:$B$253,2,0)</f>
        <v>#N/A</v>
      </c>
      <c r="AD83" s="29" t="str" cm="1">
        <f t="array" ref="AD83">IF(OR(_xll.BDP($AX83,"EX028")= "#N/A N/A", _xll.BDP($AX83,"EX028")="#N/A FIELD NOT APPLICABLE"), " ", _xll.BDP($AX83,"EX028"))</f>
        <v>Equity</v>
      </c>
      <c r="AE83" s="30" t="str">
        <f t="shared" si="21"/>
        <v>Single Line Equity</v>
      </c>
      <c r="AF83" s="25" cm="1">
        <f t="array" ref="AF83">IF(OR(_xll.BDP($AX83,"RR908")= "#N/A N/A", _xll.BDP($AX83,"RR908")="#N/A FIELD NOT APPLICABLE"), " ", _xll.BDP($AX83,"RR908"))</f>
        <v>14.799478291719275</v>
      </c>
      <c r="AG83" s="25" cm="1">
        <f t="array" ref="AG83">IF(OR(_xll.BDP($AX83,"RR041")= "#N/A N/A", _xll.BDP($AX83,"RR041")="#N/A FIELD NOT APPLICABLE"), " ", _xll.BDP($AX83,"RR041"))</f>
        <v>5.7069755872214918</v>
      </c>
      <c r="AH83" s="21">
        <f>_xll.BDP(AX83,"TOT_BUY_REC")</f>
        <v>62</v>
      </c>
      <c r="AI83" s="21">
        <f>_xll.BDP(AX83,"TOT_HOLD_REC")</f>
        <v>14</v>
      </c>
      <c r="AJ83" s="21">
        <f>_xll.BDP(AX83,"TOT_SELL_REC")</f>
        <v>0</v>
      </c>
      <c r="AK83" s="25" cm="1">
        <f t="array" ref="AK83">IF(OR(_xll.BDP($AX83,"EE201")= "#N/A N/A", _xll.BDP($AX83,"EE201")="#N/A FIELD NOT APPLICABLE"), " ", _xll.BDP($AX83,"EE201"))</f>
        <v>4.6052632331848145</v>
      </c>
      <c r="AL83" s="23">
        <f>_xll.BDP(AX83,"BEST_TARGET_PRICE")</f>
        <v>202.69219970703125</v>
      </c>
      <c r="AM83" s="31">
        <f t="shared" si="22"/>
        <v>0.26556068748146378</v>
      </c>
      <c r="AN83" s="31">
        <f>_xll.BDP(AX83,"PR061")/100</f>
        <v>3.5695810000000001E-2</v>
      </c>
      <c r="AO83" s="31">
        <f>_xll.BDP(AX83,"PR064")/100</f>
        <v>-0.21497890000000003</v>
      </c>
      <c r="AP83" s="31">
        <f>_xll.BDP(AX83,"CHG_PCT_6M")/100</f>
        <v>-6.3993930000000004E-2</v>
      </c>
      <c r="AQ83" s="24">
        <f>_xll.BDP(AX83,"PR079")/100</f>
        <v>-0.15393560000000001</v>
      </c>
      <c r="AR83" s="32">
        <f>_xll.BDP(AX83,"hs001")</f>
        <v>207.05</v>
      </c>
      <c r="AS83" s="32">
        <f>_xll.BDP(AX83,"hs002")</f>
        <v>140.53</v>
      </c>
      <c r="AT83" s="21" t="str" cm="1">
        <f t="array" ref="AT83">IF(OR(_xll.BDP($AX83,"DX202")= "#N/A N/A", _xll.BDP($AX83,"DX202")="#N/A FIELD NOT APPLICABLE"), " ", _xll.BDP($AX83,"DX202"))</f>
        <v>Communication Services</v>
      </c>
      <c r="AU83" s="21" t="str" cm="1">
        <f t="array" ref="AU83">IF(OR(_xll.BDP($AX83,"DY997")= "#N/A N/A", _xll.BDP($AX83,"DY997")="#N/A FIELD NOT APPLICABLE"), " ", _xll.BDP($AX83,"DY997"))</f>
        <v>Y</v>
      </c>
      <c r="AV83" s="21" t="str" cm="1">
        <f t="array" ref="AV83">IF(OR(_xll.BDP($AX83,"DY784")= "#N/A N/A", _xll.BDP($AX83,"DY784")="#N/A FIELD NOT APPLICABLE"), " ", _xll.BDP($AX83,"DY784"))</f>
        <v xml:space="preserve"> </v>
      </c>
      <c r="AW83" s="21" t="str">
        <f t="shared" si="23"/>
        <v>Y</v>
      </c>
      <c r="AX83" s="21" t="str">
        <f t="shared" si="24"/>
        <v>GOOGL US Equity</v>
      </c>
      <c r="BC83" s="14" t="str" cm="1">
        <f t="array" ref="BC83">_xll.BDP(AX83,"ID005")</f>
        <v>US02079K3059</v>
      </c>
      <c r="BD83" s="16">
        <v>0.5</v>
      </c>
      <c r="BE83" s="17">
        <v>4</v>
      </c>
      <c r="BF83" s="18"/>
      <c r="BG83" s="19">
        <v>1</v>
      </c>
    </row>
    <row r="84" spans="1:59" s="3" customFormat="1" ht="14.45" hidden="1" customHeight="1" x14ac:dyDescent="0.25">
      <c r="A84" s="47" t="s">
        <v>125</v>
      </c>
      <c r="B84" s="47" t="s">
        <v>159</v>
      </c>
      <c r="C84" s="47" t="s">
        <v>291</v>
      </c>
      <c r="D84" s="47" t="s">
        <v>292</v>
      </c>
      <c r="E84" s="21" t="str">
        <f>_xll.BDP(AX84,"SECURITY NAME")</f>
        <v>Netflix Inc</v>
      </c>
      <c r="F84" s="21" t="str">
        <f>_xll.BDP(AX84,"CRNCY")</f>
        <v>USD</v>
      </c>
      <c r="G84" s="22" t="s">
        <v>339</v>
      </c>
      <c r="H84" s="21" t="str" cm="1">
        <f t="array" ref="H84">IF(OR(_xll.BDP($AX84,"DX202")= "#N/A N/A", _xll.BDP($AX84,"DX202")="#N/A FIELD NOT APPLICABLE"), " ", _xll.BDP($AX84,"DX202"))</f>
        <v>Communication Services</v>
      </c>
      <c r="I84" s="23">
        <f>_xll.BDP(AX84,"CRNCY_ADJ_MKT_CAP", "EQY_FUND_CRNCY=USD")/1000</f>
        <v>472.54582234108</v>
      </c>
      <c r="J84" s="24">
        <f>IFERROR(_xll.BDP(AX84, "DV013")/100,0)</f>
        <v>0</v>
      </c>
      <c r="K84" s="25" cm="1">
        <f t="array" ref="K84">IF(OR(_xll.BDP($AX84,"RR900")= "#N/A N/A", _xll.BDP($AX84,"RR900")="#N/A FIELD NOT APPLICABLE"), " ", _xll.BDP($AX84,"RR900"))</f>
        <v>52.305807419155251</v>
      </c>
      <c r="L84" s="25" cm="1">
        <f t="array" ref="L84">IF(OR(_xll.BDP($AX84,"EE010")= "#N/A N/A", _xll.BDP($AX84,"EE010")="#N/A FIELD NOT APPLICABLE"), " ", _xll.BDP($AX84,"EE010"))</f>
        <v>35.863828687703887</v>
      </c>
      <c r="M84" s="25" cm="1">
        <f t="array" ref="M84">IF(OR(_xll.BDP($AX84,"RR903")= "#N/A N/A", _xll.BDP($AX84,"RR903")="#N/A FIELD NOT APPLICABLE"), " ", _xll.BDP($AX84,"RR903"))</f>
        <v>19.671578523934539</v>
      </c>
      <c r="N84" s="25" cm="1">
        <f t="array" ref="N84">IF(OR(_xll.BDP($AX84,"RR957")= "#N/A N/A", _xll.BDP($AX84,"RR957")="#N/A FIELD NOT APPLICABLE"), " ", _xll.BDP($AX84,"RR957"))</f>
        <v>42.046938668448426</v>
      </c>
      <c r="O84" s="26">
        <v>3</v>
      </c>
      <c r="P84" s="27">
        <v>386.19</v>
      </c>
      <c r="Q84" s="21" cm="1">
        <f t="array" ref="Q84">IF(OR(_xll.BDP($AX84,"PX_last")="#N/A N/A",_xll.BDP($AX84,"PX_Last")="#N/A FIELD NOT APPLICABLE")," ",IF(F84="GBP",(_xll.BDP($AX84,"PX_LAST")/100),(_xll.BDP($AX84,"PX_LAST"))))</f>
        <v>1110.3800000000001</v>
      </c>
      <c r="R84" s="28">
        <f>IF(F84="USD",AA84,(((_xll.BDP(F84&amp;"USD CURNCY","PX_LAST")))*AA84))</f>
        <v>1158.57</v>
      </c>
      <c r="S84" s="28">
        <f>IF(F84="USD",AB84,(((_xll.BDP(F84&amp;"USD CURNCY","PX_LAST")))*AB84))</f>
        <v>3331.1400000000003</v>
      </c>
      <c r="T84" s="11">
        <f t="shared" si="14"/>
        <v>2172.5700000000006</v>
      </c>
      <c r="U84" s="12">
        <f t="shared" si="15"/>
        <v>1.8752168621662919</v>
      </c>
      <c r="V84" s="12" cm="1">
        <f t="array" ref="V84">IFERROR(_xll.BDP($G84&amp;" Equity","CHG_PCT_1D")/100,"")</f>
        <v>8.0342799999999995E-3</v>
      </c>
      <c r="W84" s="12" cm="1">
        <f t="array" ref="W84">IFERROR(_xll.BDP($G84&amp;" Equity","CHG_PCT_5D")/100,"")</f>
        <v>0.12396879999999999</v>
      </c>
      <c r="X84" s="12" t="e">
        <f t="shared" si="16"/>
        <v>#VALUE!</v>
      </c>
      <c r="Y84" s="23">
        <f t="shared" si="17"/>
        <v>0</v>
      </c>
      <c r="Z84" s="23">
        <f t="shared" si="18"/>
        <v>3331.1400000000003</v>
      </c>
      <c r="AA84" s="28">
        <f t="shared" si="19"/>
        <v>1158.57</v>
      </c>
      <c r="AB84" s="28">
        <f t="shared" si="20"/>
        <v>3331.1400000000003</v>
      </c>
      <c r="AC84" s="4" t="e" cm="1">
        <f t="array" ref="AC84">VLOOKUP(IF(NOT(_xll.BDP(AX84,$BW$6)="#N/A N/A"),(_xll.BDP(AX84,$BW$6)),"-"), '[1]Country Codes'!$A$2:$B$253,2,0)</f>
        <v>#N/A</v>
      </c>
      <c r="AD84" s="29" t="str" cm="1">
        <f t="array" ref="AD84">IF(OR(_xll.BDP($AX84,"EX028")= "#N/A N/A", _xll.BDP($AX84,"EX028")="#N/A FIELD NOT APPLICABLE"), " ", _xll.BDP($AX84,"EX028"))</f>
        <v>Equity</v>
      </c>
      <c r="AE84" s="30" t="str">
        <f t="shared" si="21"/>
        <v>Single Line Equity</v>
      </c>
      <c r="AF84" s="25" cm="1">
        <f t="array" ref="AF84">IF(OR(_xll.BDP($AX84,"RR908")= "#N/A N/A", _xll.BDP($AX84,"RR908")="#N/A FIELD NOT APPLICABLE"), " ", _xll.BDP($AX84,"RR908"))</f>
        <v>59.881890135461632</v>
      </c>
      <c r="AG84" s="25" cm="1">
        <f t="array" ref="AG84">IF(OR(_xll.BDP($AX84,"RR041")= "#N/A N/A", _xll.BDP($AX84,"RR041")="#N/A FIELD NOT APPLICABLE"), " ", _xll.BDP($AX84,"RR041"))</f>
        <v>33.553698506745448</v>
      </c>
      <c r="AH84" s="21">
        <f>_xll.BDP(AX84,"TOT_BUY_REC")</f>
        <v>45</v>
      </c>
      <c r="AI84" s="21">
        <f>_xll.BDP(AX84,"TOT_HOLD_REC")</f>
        <v>15</v>
      </c>
      <c r="AJ84" s="21">
        <f>_xll.BDP(AX84,"TOT_SELL_REC")</f>
        <v>1</v>
      </c>
      <c r="AK84" s="25" cm="1">
        <f t="array" ref="AK84">IF(OR(_xll.BDP($AX84,"EE201")= "#N/A N/A", _xll.BDP($AX84,"EE201")="#N/A FIELD NOT APPLICABLE"), " ", _xll.BDP($AX84,"EE201"))</f>
        <v>4.4262294769287109</v>
      </c>
      <c r="AL84" s="23">
        <f>_xll.BDP(AX84,"BEST_TARGET_PRICE")</f>
        <v>1127.06494140625</v>
      </c>
      <c r="AM84" s="31">
        <f t="shared" si="22"/>
        <v>1.5026334593787549E-2</v>
      </c>
      <c r="AN84" s="31">
        <f>_xll.BDP(AX84,"PR061")/100</f>
        <v>0.1890347</v>
      </c>
      <c r="AO84" s="31">
        <f>_xll.BDP(AX84,"PR064")/100</f>
        <v>0.13518370000000002</v>
      </c>
      <c r="AP84" s="31">
        <f>_xll.BDP(AX84,"CHG_PCT_6M")/100</f>
        <v>0.46210369999999995</v>
      </c>
      <c r="AQ84" s="24">
        <f>_xll.BDP(AX84,"PR079")/100</f>
        <v>0.2457703</v>
      </c>
      <c r="AR84" s="32">
        <f>_xll.BDP(AX84,"hs001")</f>
        <v>1114</v>
      </c>
      <c r="AS84" s="32">
        <f>_xll.BDP(AX84,"hs002")</f>
        <v>544.25</v>
      </c>
      <c r="AT84" s="21" t="str" cm="1">
        <f t="array" ref="AT84">IF(OR(_xll.BDP($AX84,"DX202")= "#N/A N/A", _xll.BDP($AX84,"DX202")="#N/A FIELD NOT APPLICABLE"), " ", _xll.BDP($AX84,"DX202"))</f>
        <v>Communication Services</v>
      </c>
      <c r="AU84" s="21" t="str" cm="1">
        <f t="array" ref="AU84">IF(OR(_xll.BDP($AX84,"DY997")= "#N/A N/A", _xll.BDP($AX84,"DY997")="#N/A FIELD NOT APPLICABLE"), " ", _xll.BDP($AX84,"DY997"))</f>
        <v>N</v>
      </c>
      <c r="AV84" s="21" t="str" cm="1">
        <f t="array" ref="AV84">IF(OR(_xll.BDP($AX84,"DY784")= "#N/A N/A", _xll.BDP($AX84,"DY784")="#N/A FIELD NOT APPLICABLE"), " ", _xll.BDP($AX84,"DY784"))</f>
        <v>N</v>
      </c>
      <c r="AW84" s="21" t="str">
        <f t="shared" si="23"/>
        <v>N</v>
      </c>
      <c r="AX84" s="21" t="str">
        <f t="shared" si="24"/>
        <v>NFLX US Equity</v>
      </c>
      <c r="BC84" s="14" t="str" cm="1">
        <f t="array" ref="BC84">_xll.BDP(AX84,"ID005")</f>
        <v>US64110L1061</v>
      </c>
      <c r="BD84" s="16">
        <v>0.5</v>
      </c>
      <c r="BE84" s="17">
        <v>4</v>
      </c>
      <c r="BF84" s="18"/>
      <c r="BG84" s="19">
        <v>1</v>
      </c>
    </row>
    <row r="85" spans="1:59" s="3" customFormat="1" ht="14.45" hidden="1" customHeight="1" x14ac:dyDescent="0.25">
      <c r="A85" s="47" t="s">
        <v>125</v>
      </c>
      <c r="B85" s="47" t="s">
        <v>159</v>
      </c>
      <c r="C85" s="47" t="s">
        <v>291</v>
      </c>
      <c r="D85" s="47" t="s">
        <v>292</v>
      </c>
      <c r="E85" s="21" t="str">
        <f>_xll.BDP(AX85,"SECURITY NAME")</f>
        <v>ASML Holding NV</v>
      </c>
      <c r="F85" s="21" t="str">
        <f>_xll.BDP(AX85,"CRNCY")</f>
        <v>USD</v>
      </c>
      <c r="G85" s="22" t="s">
        <v>340</v>
      </c>
      <c r="H85" s="21" t="str" cm="1">
        <f t="array" ref="H85">IF(OR(_xll.BDP($AX85,"DX202")= "#N/A N/A", _xll.BDP($AX85,"DX202")="#N/A FIELD NOT APPLICABLE"), " ", _xll.BDP($AX85,"DX202"))</f>
        <v>Information Technology</v>
      </c>
      <c r="I85" s="23">
        <f>_xll.BDP(AX85,"CRNCY_ADJ_MKT_CAP", "EQY_FUND_CRNCY=USD")/1000</f>
        <v>264.95353634992</v>
      </c>
      <c r="J85" s="24">
        <f>IFERROR(_xll.BDP(AX85, "DV013")/100,0)</f>
        <v>1.2430221517925057E-2</v>
      </c>
      <c r="K85" s="25" t="str" cm="1">
        <f t="array" ref="K85">IF(OR(_xll.BDP($AX85,"RR900")= "#N/A N/A", _xll.BDP($AX85,"RR900")="#N/A FIELD NOT APPLICABLE"), " ", _xll.BDP($AX85,"RR900"))</f>
        <v xml:space="preserve"> </v>
      </c>
      <c r="L85" s="25" cm="1">
        <f t="array" ref="L85">IF(OR(_xll.BDP($AX85,"EE010")= "#N/A N/A", _xll.BDP($AX85,"EE010")="#N/A FIELD NOT APPLICABLE"), " ", _xll.BDP($AX85,"EE010"))</f>
        <v>21.874504956572821</v>
      </c>
      <c r="M85" s="25" t="str" cm="1">
        <f t="array" ref="M85">IF(OR(_xll.BDP($AX85,"RR903")= "#N/A N/A", _xll.BDP($AX85,"RR903")="#N/A FIELD NOT APPLICABLE"), " ", _xll.BDP($AX85,"RR903"))</f>
        <v xml:space="preserve"> </v>
      </c>
      <c r="N85" s="25" t="str" cm="1">
        <f t="array" ref="N85">IF(OR(_xll.BDP($AX85,"RR957")= "#N/A N/A", _xll.BDP($AX85,"RR957")="#N/A FIELD NOT APPLICABLE"), " ", _xll.BDP($AX85,"RR957"))</f>
        <v xml:space="preserve"> </v>
      </c>
      <c r="O85" s="26">
        <v>310</v>
      </c>
      <c r="P85" s="27">
        <v>676.12099999999998</v>
      </c>
      <c r="Q85" s="21" cm="1">
        <f t="array" ref="Q85">IF(OR(_xll.BDP($AX85,"PX_last")="#N/A N/A",_xll.BDP($AX85,"PX_Last")="#N/A FIELD NOT APPLICABLE")," ",IF(F85="GBP",(_xll.BDP($AX85,"PX_LAST")/100),(_xll.BDP($AX85,"PX_LAST"))))</f>
        <v>672.76</v>
      </c>
      <c r="R85" s="28">
        <f>IF(F85="USD",AA85,(((_xll.BDP(F85&amp;"USD CURNCY","PX_LAST")))*AA85))</f>
        <v>209597.50999999998</v>
      </c>
      <c r="S85" s="28">
        <f>IF(F85="USD",AB85,(((_xll.BDP(F85&amp;"USD CURNCY","PX_LAST")))*AB85))</f>
        <v>208555.6</v>
      </c>
      <c r="T85" s="11">
        <f t="shared" si="14"/>
        <v>-1041.9099999999744</v>
      </c>
      <c r="U85" s="12">
        <f t="shared" si="15"/>
        <v>-4.9710037108741155E-3</v>
      </c>
      <c r="V85" s="12" cm="1">
        <f t="array" ref="V85">IFERROR(_xll.BDP($G85&amp;" Equity","CHG_PCT_1D")/100,"")</f>
        <v>-3.5833320000000003E-3</v>
      </c>
      <c r="W85" s="12" cm="1">
        <f t="array" ref="W85">IFERROR(_xll.BDP($G85&amp;" Equity","CHG_PCT_5D")/100,"")</f>
        <v>7.6950169999999998E-2</v>
      </c>
      <c r="X85" s="12" t="e">
        <f t="shared" si="16"/>
        <v>#VALUE!</v>
      </c>
      <c r="Y85" s="23">
        <f t="shared" si="17"/>
        <v>2592.3923068037711</v>
      </c>
      <c r="Z85" s="23">
        <f t="shared" si="18"/>
        <v>208555.6</v>
      </c>
      <c r="AA85" s="28">
        <f t="shared" si="19"/>
        <v>209597.50999999998</v>
      </c>
      <c r="AB85" s="28">
        <f t="shared" si="20"/>
        <v>208555.6</v>
      </c>
      <c r="AC85" s="4" t="e" cm="1">
        <f t="array" ref="AC85">VLOOKUP(IF(NOT(_xll.BDP(AX85,$BW$6)="#N/A N/A"),(_xll.BDP(AX85,$BW$6)),"-"), '[1]Country Codes'!$A$2:$B$253,2,0)</f>
        <v>#N/A</v>
      </c>
      <c r="AD85" s="29" t="str" cm="1">
        <f t="array" ref="AD85">IF(OR(_xll.BDP($AX85,"EX028")= "#N/A N/A", _xll.BDP($AX85,"EX028")="#N/A FIELD NOT APPLICABLE"), " ", _xll.BDP($AX85,"EX028"))</f>
        <v>Equity</v>
      </c>
      <c r="AE85" s="30" t="str">
        <f t="shared" si="21"/>
        <v>Single Line Equity</v>
      </c>
      <c r="AF85" s="25" t="str" cm="1">
        <f t="array" ref="AF85">IF(OR(_xll.BDP($AX85,"RR908")= "#N/A N/A", _xll.BDP($AX85,"RR908")="#N/A FIELD NOT APPLICABLE"), " ", _xll.BDP($AX85,"RR908"))</f>
        <v xml:space="preserve"> </v>
      </c>
      <c r="AG85" s="25" cm="1">
        <f t="array" ref="AG85">IF(OR(_xll.BDP($AX85,"RR041")= "#N/A N/A", _xll.BDP($AX85,"RR041")="#N/A FIELD NOT APPLICABLE"), " ", _xll.BDP($AX85,"RR041"))</f>
        <v>9.0479678121997864</v>
      </c>
      <c r="AH85" s="21">
        <f>_xll.BDP(AX85,"TOT_BUY_REC")</f>
        <v>15</v>
      </c>
      <c r="AI85" s="21">
        <f>_xll.BDP(AX85,"TOT_HOLD_REC")</f>
        <v>3</v>
      </c>
      <c r="AJ85" s="21">
        <f>_xll.BDP(AX85,"TOT_SELL_REC")</f>
        <v>2</v>
      </c>
      <c r="AK85" s="25" cm="1">
        <f t="array" ref="AK85">IF(OR(_xll.BDP($AX85,"EE201")= "#N/A N/A", _xll.BDP($AX85,"EE201")="#N/A FIELD NOT APPLICABLE"), " ", _xll.BDP($AX85,"EE201"))</f>
        <v>4.1999998092651367</v>
      </c>
      <c r="AL85" s="23">
        <f>_xll.BDP(AX85,"BEST_TARGET_PRICE")</f>
        <v>849.21429443359375</v>
      </c>
      <c r="AM85" s="31">
        <f t="shared" si="22"/>
        <v>0.26228416438788527</v>
      </c>
      <c r="AN85" s="31">
        <f>_xll.BDP(AX85,"PR061")/100</f>
        <v>-2.6979999999999999E-3</v>
      </c>
      <c r="AO85" s="31">
        <f>_xll.BDP(AX85,"PR064")/100</f>
        <v>-5.5974209999999996E-2</v>
      </c>
      <c r="AP85" s="31">
        <f>_xll.BDP(AX85,"CHG_PCT_6M")/100</f>
        <v>-5.9261140000000004E-2</v>
      </c>
      <c r="AQ85" s="24">
        <f>_xll.BDP(AX85,"PR079")/100</f>
        <v>-2.9318430000000003E-2</v>
      </c>
      <c r="AR85" s="32">
        <f>_xll.BDP(AX85,"hs001")</f>
        <v>1110.0899999999999</v>
      </c>
      <c r="AS85" s="32">
        <f>_xll.BDP(AX85,"hs002")</f>
        <v>578.51</v>
      </c>
      <c r="AT85" s="21" t="str" cm="1">
        <f t="array" ref="AT85">IF(OR(_xll.BDP($AX85,"DX202")= "#N/A N/A", _xll.BDP($AX85,"DX202")="#N/A FIELD NOT APPLICABLE"), " ", _xll.BDP($AX85,"DX202"))</f>
        <v>Information Technology</v>
      </c>
      <c r="AU85" s="21" t="str" cm="1">
        <f t="array" ref="AU85">IF(OR(_xll.BDP($AX85,"DY997")= "#N/A N/A", _xll.BDP($AX85,"DY997")="#N/A FIELD NOT APPLICABLE"), " ", _xll.BDP($AX85,"DY997"))</f>
        <v>Y</v>
      </c>
      <c r="AV85" s="21" t="str" cm="1">
        <f t="array" ref="AV85">IF(OR(_xll.BDP($AX85,"DY784")= "#N/A N/A", _xll.BDP($AX85,"DY784")="#N/A FIELD NOT APPLICABLE"), " ", _xll.BDP($AX85,"DY784"))</f>
        <v xml:space="preserve"> </v>
      </c>
      <c r="AW85" s="21" t="str">
        <f t="shared" si="23"/>
        <v>Y</v>
      </c>
      <c r="AX85" s="21" t="str">
        <f t="shared" si="24"/>
        <v>ASML US Equity</v>
      </c>
      <c r="BC85" s="14" t="str" cm="1">
        <f t="array" ref="BC85">_xll.BDP(AX85,"ID005")</f>
        <v>USN070592100</v>
      </c>
      <c r="BD85" s="16">
        <v>0.5</v>
      </c>
      <c r="BE85" s="17">
        <v>4</v>
      </c>
      <c r="BF85" s="18"/>
      <c r="BG85" s="19">
        <v>1</v>
      </c>
    </row>
    <row r="86" spans="1:59" s="3" customFormat="1" ht="14.45" hidden="1" customHeight="1" x14ac:dyDescent="0.25">
      <c r="A86" s="47" t="s">
        <v>125</v>
      </c>
      <c r="B86" s="47" t="s">
        <v>159</v>
      </c>
      <c r="C86" s="47" t="s">
        <v>291</v>
      </c>
      <c r="D86" s="47" t="s">
        <v>292</v>
      </c>
      <c r="E86" s="21" t="str">
        <f>_xll.BDP(AX86,"SECURITY NAME")</f>
        <v>Samsung Electronics Co Ltd</v>
      </c>
      <c r="F86" s="21" t="str">
        <f>_xll.BDP(AX86,"CRNCY")</f>
        <v>USD</v>
      </c>
      <c r="G86" s="22" t="s">
        <v>210</v>
      </c>
      <c r="H86" s="21" t="str" cm="1">
        <f t="array" ref="H86">IF(OR(_xll.BDP($AX86,"DX202")= "#N/A N/A", _xll.BDP($AX86,"DX202")="#N/A FIELD NOT APPLICABLE"), " ", _xll.BDP($AX86,"DX202"))</f>
        <v>Information Technology</v>
      </c>
      <c r="I86" s="23">
        <f>_xll.BDP(AX86,"CRNCY_ADJ_MKT_CAP", "EQY_FUND_CRNCY=USD")/1000</f>
        <v>229.445165973</v>
      </c>
      <c r="J86" s="24">
        <f>IFERROR(_xll.BDP(AX86, "DV013")/100,0)</f>
        <v>2.628420307171234E-2</v>
      </c>
      <c r="K86" s="25" t="str" cm="1">
        <f t="array" ref="K86">IF(OR(_xll.BDP($AX86,"RR900")= "#N/A N/A", _xll.BDP($AX86,"RR900")="#N/A FIELD NOT APPLICABLE"), " ", _xll.BDP($AX86,"RR900"))</f>
        <v xml:space="preserve"> </v>
      </c>
      <c r="L86" s="25" cm="1">
        <f t="array" ref="L86">IF(OR(_xll.BDP($AX86,"EE010")= "#N/A N/A", _xll.BDP($AX86,"EE010")="#N/A FIELD NOT APPLICABLE"), " ", _xll.BDP($AX86,"EE010"))</f>
        <v>9.2160091898304533</v>
      </c>
      <c r="M86" s="25" t="str" cm="1">
        <f t="array" ref="M86">IF(OR(_xll.BDP($AX86,"RR903")= "#N/A N/A", _xll.BDP($AX86,"RR903")="#N/A FIELD NOT APPLICABLE"), " ", _xll.BDP($AX86,"RR903"))</f>
        <v xml:space="preserve"> </v>
      </c>
      <c r="N86" s="25" t="str" cm="1">
        <f t="array" ref="N86">IF(OR(_xll.BDP($AX86,"RR957")= "#N/A N/A", _xll.BDP($AX86,"RR957")="#N/A FIELD NOT APPLICABLE"), " ", _xll.BDP($AX86,"RR957"))</f>
        <v xml:space="preserve"> </v>
      </c>
      <c r="O86" s="26">
        <v>100</v>
      </c>
      <c r="P86" s="27">
        <v>1341.345</v>
      </c>
      <c r="Q86" s="21" cm="1">
        <f t="array" ref="Q86">IF(OR(_xll.BDP($AX86,"PX_last")="#N/A N/A",_xll.BDP($AX86,"PX_Last")="#N/A FIELD NOT APPLICABLE")," ",IF(F86="GBP",(_xll.BDP($AX86,"PX_LAST")/100),(_xll.BDP($AX86,"PX_LAST"))))</f>
        <v>969</v>
      </c>
      <c r="R86" s="28">
        <f>IF(F86="USD",AA86,(((_xll.BDP(F86&amp;"USD CURNCY","PX_LAST")))*AA86))</f>
        <v>134134.5</v>
      </c>
      <c r="S86" s="28">
        <f>IF(F86="USD",AB86,(((_xll.BDP(F86&amp;"USD CURNCY","PX_LAST")))*AB86))</f>
        <v>96900</v>
      </c>
      <c r="T86" s="11">
        <f t="shared" si="14"/>
        <v>-37234.5</v>
      </c>
      <c r="U86" s="12">
        <f t="shared" si="15"/>
        <v>-0.27759077642217328</v>
      </c>
      <c r="V86" s="12" cm="1">
        <f t="array" ref="V86">IFERROR(_xll.BDP($G86&amp;" Equity","CHG_PCT_1D")/100,"")</f>
        <v>5.1867220000000004E-3</v>
      </c>
      <c r="W86" s="12" cm="1">
        <f t="array" ref="W86">IFERROR(_xll.BDP($G86&amp;" Equity","CHG_PCT_5D")/100,"")</f>
        <v>4.145078E-3</v>
      </c>
      <c r="X86" s="12" t="e">
        <f t="shared" si="16"/>
        <v>#VALUE!</v>
      </c>
      <c r="Y86" s="23">
        <f t="shared" si="17"/>
        <v>2546.9392776489258</v>
      </c>
      <c r="Z86" s="23">
        <f t="shared" si="18"/>
        <v>96900</v>
      </c>
      <c r="AA86" s="28">
        <f t="shared" si="19"/>
        <v>134134.5</v>
      </c>
      <c r="AB86" s="28">
        <f t="shared" si="20"/>
        <v>96900</v>
      </c>
      <c r="AC86" s="4" t="e" cm="1">
        <f t="array" ref="AC86">VLOOKUP(IF(NOT(_xll.BDP(AX86,$BW$6)="#N/A N/A"),(_xll.BDP(AX86,$BW$6)),"-"), '[1]Country Codes'!$A$2:$B$253,2,0)</f>
        <v>#N/A</v>
      </c>
      <c r="AD86" s="29" t="str" cm="1">
        <f t="array" ref="AD86">IF(OR(_xll.BDP($AX86,"EX028")= "#N/A N/A", _xll.BDP($AX86,"EX028")="#N/A FIELD NOT APPLICABLE"), " ", _xll.BDP($AX86,"EX028"))</f>
        <v>Equity</v>
      </c>
      <c r="AE86" s="30" t="str">
        <f t="shared" si="21"/>
        <v>Single Line Equity</v>
      </c>
      <c r="AF86" s="25" t="str" cm="1">
        <f t="array" ref="AF86">IF(OR(_xll.BDP($AX86,"RR908")= "#N/A N/A", _xll.BDP($AX86,"RR908")="#N/A FIELD NOT APPLICABLE"), " ", _xll.BDP($AX86,"RR908"))</f>
        <v xml:space="preserve"> </v>
      </c>
      <c r="AG86" s="25" cm="1">
        <f t="array" ref="AG86">IF(OR(_xll.BDP($AX86,"RR041")= "#N/A N/A", _xll.BDP($AX86,"RR041")="#N/A FIELD NOT APPLICABLE"), " ", _xll.BDP($AX86,"RR041"))</f>
        <v>3.7568481559088727</v>
      </c>
      <c r="AH86" s="21">
        <f>_xll.BDP(AX86,"TOT_BUY_REC")</f>
        <v>6</v>
      </c>
      <c r="AI86" s="21">
        <f>_xll.BDP(AX86,"TOT_HOLD_REC")</f>
        <v>0</v>
      </c>
      <c r="AJ86" s="21">
        <f>_xll.BDP(AX86,"TOT_SELL_REC")</f>
        <v>0</v>
      </c>
      <c r="AK86" s="25" cm="1">
        <f t="array" ref="AK86">IF(OR(_xll.BDP($AX86,"EE201")= "#N/A N/A", _xll.BDP($AX86,"EE201")="#N/A FIELD NOT APPLICABLE"), " ", _xll.BDP($AX86,"EE201"))</f>
        <v>5</v>
      </c>
      <c r="AL86" s="23">
        <f>_xll.BDP(AX86,"BEST_TARGET_PRICE")</f>
        <v>1283.800048828125</v>
      </c>
      <c r="AM86" s="31">
        <f t="shared" si="22"/>
        <v>0.32487105142221373</v>
      </c>
      <c r="AN86" s="31">
        <f>_xll.BDP(AX86,"PR061")/100</f>
        <v>-3.5820900000000003E-2</v>
      </c>
      <c r="AO86" s="31">
        <f>_xll.BDP(AX86,"PR064")/100</f>
        <v>7.9064590000000004E-2</v>
      </c>
      <c r="AP86" s="31">
        <f>_xll.BDP(AX86,"CHG_PCT_6M")/100</f>
        <v>-9.3545370000000003E-2</v>
      </c>
      <c r="AQ86" s="24">
        <f>_xll.BDP(AX86,"PR079")/100</f>
        <v>6.4835160000000003E-2</v>
      </c>
      <c r="AR86" s="32">
        <f>_xll.BDP(AX86,"hs001")</f>
        <v>1612</v>
      </c>
      <c r="AS86" s="32">
        <f>_xll.BDP(AX86,"hs002")</f>
        <v>866</v>
      </c>
      <c r="AT86" s="21" t="str" cm="1">
        <f t="array" ref="AT86">IF(OR(_xll.BDP($AX86,"DX202")= "#N/A N/A", _xll.BDP($AX86,"DX202")="#N/A FIELD NOT APPLICABLE"), " ", _xll.BDP($AX86,"DX202"))</f>
        <v>Information Technology</v>
      </c>
      <c r="AU86" s="21" t="str" cm="1">
        <f t="array" ref="AU86">IF(OR(_xll.BDP($AX86,"DY997")= "#N/A N/A", _xll.BDP($AX86,"DY997")="#N/A FIELD NOT APPLICABLE"), " ", _xll.BDP($AX86,"DY997"))</f>
        <v>Y</v>
      </c>
      <c r="AV86" s="21" t="str" cm="1">
        <f t="array" ref="AV86">IF(OR(_xll.BDP($AX86,"DY784")= "#N/A N/A", _xll.BDP($AX86,"DY784")="#N/A FIELD NOT APPLICABLE"), " ", _xll.BDP($AX86,"DY784"))</f>
        <v xml:space="preserve"> </v>
      </c>
      <c r="AW86" s="21" t="str">
        <f t="shared" si="23"/>
        <v>Y</v>
      </c>
      <c r="AX86" s="21" t="str">
        <f t="shared" si="24"/>
        <v>SMSN LI Equity</v>
      </c>
      <c r="BC86" s="14" t="str" cm="1">
        <f t="array" ref="BC86">_xll.BDP(AX86,"ID005")</f>
        <v>US7960508882</v>
      </c>
      <c r="BD86" s="16">
        <v>0.5</v>
      </c>
      <c r="BE86" s="17">
        <v>4</v>
      </c>
      <c r="BF86" s="18"/>
      <c r="BG86" s="19">
        <v>1</v>
      </c>
    </row>
    <row r="87" spans="1:59" s="3" customFormat="1" ht="14.45" hidden="1" customHeight="1" x14ac:dyDescent="0.25">
      <c r="A87" s="47" t="s">
        <v>125</v>
      </c>
      <c r="B87" s="47" t="s">
        <v>159</v>
      </c>
      <c r="C87" s="47" t="s">
        <v>291</v>
      </c>
      <c r="D87" s="47" t="s">
        <v>292</v>
      </c>
      <c r="E87" s="21" t="str">
        <f>_xll.BDP(AX87,"SECURITY NAME")</f>
        <v>Taiwan Semiconductor Manufactu</v>
      </c>
      <c r="F87" s="21" t="str">
        <f>_xll.BDP(AX87,"CRNCY")</f>
        <v>USD</v>
      </c>
      <c r="G87" s="22" t="s">
        <v>341</v>
      </c>
      <c r="H87" s="21" t="str" cm="1">
        <f t="array" ref="H87">IF(OR(_xll.BDP($AX87,"DX202")= "#N/A N/A", _xll.BDP($AX87,"DX202")="#N/A FIELD NOT APPLICABLE"), " ", _xll.BDP($AX87,"DX202"))</f>
        <v>Information Technology</v>
      </c>
      <c r="I87" s="23">
        <f>_xll.BDP(AX87,"CRNCY_ADJ_MKT_CAP", "EQY_FUND_CRNCY=USD")/1000</f>
        <v>853.08319266303988</v>
      </c>
      <c r="J87" s="24">
        <f>IFERROR(_xll.BDP(AX87, "DV013")/100,0)</f>
        <v>1.6669576791937715E-2</v>
      </c>
      <c r="K87" s="25" t="str" cm="1">
        <f t="array" ref="K87">IF(OR(_xll.BDP($AX87,"RR900")= "#N/A N/A", _xll.BDP($AX87,"RR900")="#N/A FIELD NOT APPLICABLE"), " ", _xll.BDP($AX87,"RR900"))</f>
        <v xml:space="preserve"> </v>
      </c>
      <c r="L87" s="25" cm="1">
        <f t="array" ref="L87">IF(OR(_xll.BDP($AX87,"EE010")= "#N/A N/A", _xll.BDP($AX87,"EE010")="#N/A FIELD NOT APPLICABLE"), " ", _xll.BDP($AX87,"EE010"))</f>
        <v>15.114560295577002</v>
      </c>
      <c r="M87" s="25" t="str" cm="1">
        <f t="array" ref="M87">IF(OR(_xll.BDP($AX87,"RR903")= "#N/A N/A", _xll.BDP($AX87,"RR903")="#N/A FIELD NOT APPLICABLE"), " ", _xll.BDP($AX87,"RR903"))</f>
        <v xml:space="preserve"> </v>
      </c>
      <c r="N87" s="25" t="str" cm="1">
        <f t="array" ref="N87">IF(OR(_xll.BDP($AX87,"RR957")= "#N/A N/A", _xll.BDP($AX87,"RR957")="#N/A FIELD NOT APPLICABLE"), " ", _xll.BDP($AX87,"RR957"))</f>
        <v xml:space="preserve"> </v>
      </c>
      <c r="O87" s="26">
        <v>5620</v>
      </c>
      <c r="P87" s="27">
        <v>104.419</v>
      </c>
      <c r="Q87" s="21" cm="1">
        <f t="array" ref="Q87">IF(OR(_xll.BDP($AX87,"PX_last")="#N/A N/A",_xll.BDP($AX87,"PX_Last")="#N/A FIELD NOT APPLICABLE")," ",IF(F87="GBP",(_xll.BDP($AX87,"PX_LAST")/100),(_xll.BDP($AX87,"PX_LAST"))))</f>
        <v>164.48</v>
      </c>
      <c r="R87" s="28">
        <f>IF(F87="USD",AA87,(((_xll.BDP(F87&amp;"USD CURNCY","PX_LAST")))*AA87))</f>
        <v>586834.78</v>
      </c>
      <c r="S87" s="28">
        <f>IF(F87="USD",AB87,(((_xll.BDP(F87&amp;"USD CURNCY","PX_LAST")))*AB87))</f>
        <v>924377.59999999998</v>
      </c>
      <c r="T87" s="11">
        <f t="shared" si="14"/>
        <v>337542.81999999995</v>
      </c>
      <c r="U87" s="12">
        <f t="shared" si="15"/>
        <v>0.57519225428322418</v>
      </c>
      <c r="V87" s="12" cm="1">
        <f t="array" ref="V87">IFERROR(_xll.BDP($G87&amp;" Equity","CHG_PCT_1D")/100,"")</f>
        <v>-1.029679E-2</v>
      </c>
      <c r="W87" s="12" cm="1">
        <f t="array" ref="W87">IFERROR(_xll.BDP($G87&amp;" Equity","CHG_PCT_5D")/100,"")</f>
        <v>0.10509940000000001</v>
      </c>
      <c r="X87" s="12" t="e">
        <f t="shared" si="16"/>
        <v>#VALUE!</v>
      </c>
      <c r="Y87" s="23">
        <f t="shared" si="17"/>
        <v>15408.983387947084</v>
      </c>
      <c r="Z87" s="23">
        <f t="shared" si="18"/>
        <v>924377.59999999998</v>
      </c>
      <c r="AA87" s="28">
        <f t="shared" si="19"/>
        <v>586834.78</v>
      </c>
      <c r="AB87" s="28">
        <f t="shared" si="20"/>
        <v>924377.59999999998</v>
      </c>
      <c r="AC87" s="4" t="e" cm="1">
        <f t="array" ref="AC87">VLOOKUP(IF(NOT(_xll.BDP(AX87,$BW$6)="#N/A N/A"),(_xll.BDP(AX87,$BW$6)),"-"), '[1]Country Codes'!$A$2:$B$253,2,0)</f>
        <v>#N/A</v>
      </c>
      <c r="AD87" s="29" t="str" cm="1">
        <f t="array" ref="AD87">IF(OR(_xll.BDP($AX87,"EX028")= "#N/A N/A", _xll.BDP($AX87,"EX028")="#N/A FIELD NOT APPLICABLE"), " ", _xll.BDP($AX87,"EX028"))</f>
        <v>Equity</v>
      </c>
      <c r="AE87" s="30" t="str">
        <f t="shared" si="21"/>
        <v>Single Line Equity</v>
      </c>
      <c r="AF87" s="25" t="str" cm="1">
        <f t="array" ref="AF87">IF(OR(_xll.BDP($AX87,"RR908")= "#N/A N/A", _xll.BDP($AX87,"RR908")="#N/A FIELD NOT APPLICABLE"), " ", _xll.BDP($AX87,"RR908"))</f>
        <v xml:space="preserve"> </v>
      </c>
      <c r="AG87" s="25" cm="1">
        <f t="array" ref="AG87">IF(OR(_xll.BDP($AX87,"RR041")= "#N/A N/A", _xll.BDP($AX87,"RR041")="#N/A FIELD NOT APPLICABLE"), " ", _xll.BDP($AX87,"RR041"))</f>
        <v>15.646321185282948</v>
      </c>
      <c r="AH87" s="21">
        <f>_xll.BDP(AX87,"TOT_BUY_REC")</f>
        <v>29</v>
      </c>
      <c r="AI87" s="21">
        <f>_xll.BDP(AX87,"TOT_HOLD_REC")</f>
        <v>1</v>
      </c>
      <c r="AJ87" s="21">
        <f>_xll.BDP(AX87,"TOT_SELL_REC")</f>
        <v>0</v>
      </c>
      <c r="AK87" s="25" cm="1">
        <f t="array" ref="AK87">IF(OR(_xll.BDP($AX87,"EE201")= "#N/A N/A", _xll.BDP($AX87,"EE201")="#N/A FIELD NOT APPLICABLE"), " ", _xll.BDP($AX87,"EE201"))</f>
        <v>4.8666667938232422</v>
      </c>
      <c r="AL87" s="23">
        <f>_xll.BDP(AX87,"BEST_TARGET_PRICE")</f>
        <v>214.72465515136719</v>
      </c>
      <c r="AM87" s="31">
        <f t="shared" si="22"/>
        <v>0.30547577305062745</v>
      </c>
      <c r="AN87" s="31">
        <f>_xll.BDP(AX87,"PR061")/100</f>
        <v>-9.1566270000000005E-3</v>
      </c>
      <c r="AO87" s="31">
        <f>_xll.BDP(AX87,"PR064")/100</f>
        <v>-0.21421750000000001</v>
      </c>
      <c r="AP87" s="31">
        <f>_xll.BDP(AX87,"CHG_PCT_6M")/100</f>
        <v>-0.13676920000000001</v>
      </c>
      <c r="AQ87" s="24">
        <f>_xll.BDP(AX87,"PR079")/100</f>
        <v>-0.16714770000000001</v>
      </c>
      <c r="AR87" s="32">
        <f>_xll.BDP(AX87,"hs001")</f>
        <v>226.4</v>
      </c>
      <c r="AS87" s="32">
        <f>_xll.BDP(AX87,"hs002")</f>
        <v>133.21</v>
      </c>
      <c r="AT87" s="21" t="str" cm="1">
        <f t="array" ref="AT87">IF(OR(_xll.BDP($AX87,"DX202")= "#N/A N/A", _xll.BDP($AX87,"DX202")="#N/A FIELD NOT APPLICABLE"), " ", _xll.BDP($AX87,"DX202"))</f>
        <v>Information Technology</v>
      </c>
      <c r="AU87" s="21" t="str" cm="1">
        <f t="array" ref="AU87">IF(OR(_xll.BDP($AX87,"DY997")= "#N/A N/A", _xll.BDP($AX87,"DY997")="#N/A FIELD NOT APPLICABLE"), " ", _xll.BDP($AX87,"DY997"))</f>
        <v>N</v>
      </c>
      <c r="AV87" s="21" t="str" cm="1">
        <f t="array" ref="AV87">IF(OR(_xll.BDP($AX87,"DY784")= "#N/A N/A", _xll.BDP($AX87,"DY784")="#N/A FIELD NOT APPLICABLE"), " ", _xll.BDP($AX87,"DY784"))</f>
        <v xml:space="preserve"> </v>
      </c>
      <c r="AW87" s="21" t="str">
        <f t="shared" si="23"/>
        <v>N</v>
      </c>
      <c r="AX87" s="21" t="str">
        <f t="shared" si="24"/>
        <v>TSM US Equity</v>
      </c>
      <c r="BC87" s="14" t="str" cm="1">
        <f t="array" ref="BC87">_xll.BDP(AX87,"ID005")</f>
        <v>US8740391003</v>
      </c>
      <c r="BD87" s="16">
        <v>0.5</v>
      </c>
      <c r="BE87" s="17">
        <v>5</v>
      </c>
      <c r="BF87" s="18"/>
      <c r="BG87" s="19">
        <v>1</v>
      </c>
    </row>
    <row r="88" spans="1:59" s="3" customFormat="1" ht="14.45" hidden="1" customHeight="1" x14ac:dyDescent="0.25">
      <c r="A88" s="47" t="s">
        <v>125</v>
      </c>
      <c r="B88" s="47" t="s">
        <v>159</v>
      </c>
      <c r="C88" s="47" t="s">
        <v>291</v>
      </c>
      <c r="D88" s="47" t="s">
        <v>292</v>
      </c>
      <c r="E88" s="21" t="str">
        <f>_xll.BDP(AX88,"SECURITY NAME")</f>
        <v>NIO Inc</v>
      </c>
      <c r="F88" s="21" t="str">
        <f>_xll.BDP(AX88,"CRNCY")</f>
        <v>USD</v>
      </c>
      <c r="G88" s="22" t="s">
        <v>325</v>
      </c>
      <c r="H88" s="21" t="str" cm="1">
        <f t="array" ref="H88">IF(OR(_xll.BDP($AX88,"DX202")= "#N/A N/A", _xll.BDP($AX88,"DX202")="#N/A FIELD NOT APPLICABLE"), " ", _xll.BDP($AX88,"DX202"))</f>
        <v>Consumer Discretionary</v>
      </c>
      <c r="I88" s="23">
        <f>_xll.BDP(AX88,"CRNCY_ADJ_MKT_CAP", "EQY_FUND_CRNCY=USD")/1000</f>
        <v>9.6802194773799979</v>
      </c>
      <c r="J88" s="24">
        <f>IFERROR(_xll.BDP(AX88, "DV013")/100,0)</f>
        <v>0</v>
      </c>
      <c r="K88" s="25" t="str" cm="1">
        <f t="array" ref="K88">IF(OR(_xll.BDP($AX88,"RR900")= "#N/A N/A", _xll.BDP($AX88,"RR900")="#N/A FIELD NOT APPLICABLE"), " ", _xll.BDP($AX88,"RR900"))</f>
        <v xml:space="preserve"> </v>
      </c>
      <c r="L88" s="25" t="str" cm="1">
        <f t="array" ref="L88">IF(OR(_xll.BDP($AX88,"EE010")= "#N/A N/A", _xll.BDP($AX88,"EE010")="#N/A FIELD NOT APPLICABLE"), " ", _xll.BDP($AX88,"EE010"))</f>
        <v xml:space="preserve"> </v>
      </c>
      <c r="M88" s="25" cm="1">
        <f t="array" ref="M88">IF(OR(_xll.BDP($AX88,"RR903")= "#N/A N/A", _xll.BDP($AX88,"RR903")="#N/A FIELD NOT APPLICABLE"), " ", _xll.BDP($AX88,"RR903"))</f>
        <v>10.987558238256616</v>
      </c>
      <c r="N88" s="25" t="str" cm="1">
        <f t="array" ref="N88">IF(OR(_xll.BDP($AX88,"RR957")= "#N/A N/A", _xll.BDP($AX88,"RR957")="#N/A FIELD NOT APPLICABLE"), " ", _xll.BDP($AX88,"RR957"))</f>
        <v xml:space="preserve"> </v>
      </c>
      <c r="O88" s="26">
        <v>9200</v>
      </c>
      <c r="P88" s="27">
        <v>27.959</v>
      </c>
      <c r="Q88" s="21" cm="1">
        <f t="array" ref="Q88">IF(OR(_xll.BDP($AX88,"PX_last")="#N/A N/A",_xll.BDP($AX88,"PX_Last")="#N/A FIELD NOT APPLICABLE")," ",IF(F88="GBP",(_xll.BDP($AX88,"PX_LAST")/100),(_xll.BDP($AX88,"PX_LAST"))))</f>
        <v>4.3099999999999996</v>
      </c>
      <c r="R88" s="28">
        <f>IF(F88="USD",AA88,(((_xll.BDP(F88&amp;"USD CURNCY","PX_LAST")))*AA88))</f>
        <v>257222.8</v>
      </c>
      <c r="S88" s="28">
        <f>IF(F88="USD",AB88,(((_xll.BDP(F88&amp;"USD CURNCY","PX_LAST")))*AB88))</f>
        <v>39652</v>
      </c>
      <c r="T88" s="11">
        <f t="shared" si="14"/>
        <v>-217570.8</v>
      </c>
      <c r="U88" s="12">
        <f t="shared" si="15"/>
        <v>-0.84584570263600267</v>
      </c>
      <c r="V88" s="12" cm="1">
        <f t="array" ref="V88">IFERROR(_xll.BDP($G88&amp;" Equity","CHG_PCT_1D")/100,"")</f>
        <v>6.9478910000000005E-2</v>
      </c>
      <c r="W88" s="12" cm="1">
        <f t="array" ref="W88">IFERROR(_xll.BDP($G88&amp;" Equity","CHG_PCT_5D")/100,"")</f>
        <v>0.19722220000000001</v>
      </c>
      <c r="X88" s="12" t="e">
        <f t="shared" si="16"/>
        <v>#VALUE!</v>
      </c>
      <c r="Y88" s="23">
        <f t="shared" si="17"/>
        <v>0</v>
      </c>
      <c r="Z88" s="23">
        <f t="shared" si="18"/>
        <v>39652</v>
      </c>
      <c r="AA88" s="28">
        <f t="shared" si="19"/>
        <v>257222.8</v>
      </c>
      <c r="AB88" s="28">
        <f t="shared" si="20"/>
        <v>39652</v>
      </c>
      <c r="AC88" s="4" t="e" cm="1">
        <f t="array" ref="AC88">VLOOKUP(IF(NOT(_xll.BDP(AX88,$BW$6)="#N/A N/A"),(_xll.BDP(AX88,$BW$6)),"-"), '[1]Country Codes'!$A$2:$B$253,2,0)</f>
        <v>#N/A</v>
      </c>
      <c r="AD88" s="29" t="str" cm="1">
        <f t="array" ref="AD88">IF(OR(_xll.BDP($AX88,"EX028")= "#N/A N/A", _xll.BDP($AX88,"EX028")="#N/A FIELD NOT APPLICABLE"), " ", _xll.BDP($AX88,"EX028"))</f>
        <v>Equity</v>
      </c>
      <c r="AE88" s="30" t="str">
        <f t="shared" si="21"/>
        <v>Single Line Equity</v>
      </c>
      <c r="AF88" s="25" t="str" cm="1">
        <f t="array" ref="AF88">IF(OR(_xll.BDP($AX88,"RR908")= "#N/A N/A", _xll.BDP($AX88,"RR908")="#N/A FIELD NOT APPLICABLE"), " ", _xll.BDP($AX88,"RR908"))</f>
        <v xml:space="preserve"> </v>
      </c>
      <c r="AG88" s="25" cm="1">
        <f t="array" ref="AG88">IF(OR(_xll.BDP($AX88,"RR041")= "#N/A N/A", _xll.BDP($AX88,"RR041")="#N/A FIELD NOT APPLICABLE"), " ", _xll.BDP($AX88,"RR041"))</f>
        <v>31.387743863618045</v>
      </c>
      <c r="AH88" s="21">
        <f>_xll.BDP(AX88,"TOT_BUY_REC")</f>
        <v>16</v>
      </c>
      <c r="AI88" s="21">
        <f>_xll.BDP(AX88,"TOT_HOLD_REC")</f>
        <v>14</v>
      </c>
      <c r="AJ88" s="21">
        <f>_xll.BDP(AX88,"TOT_SELL_REC")</f>
        <v>2</v>
      </c>
      <c r="AK88" s="25" cm="1">
        <f t="array" ref="AK88">IF(OR(_xll.BDP($AX88,"EE201")= "#N/A N/A", _xll.BDP($AX88,"EE201")="#N/A FIELD NOT APPLICABLE"), " ", _xll.BDP($AX88,"EE201"))</f>
        <v>3.78125</v>
      </c>
      <c r="AL88" s="23">
        <f>_xll.BDP(AX88,"BEST_TARGET_PRICE")</f>
        <v>5.3516664505004883</v>
      </c>
      <c r="AM88" s="31">
        <f t="shared" si="22"/>
        <v>0.24168595139222471</v>
      </c>
      <c r="AN88" s="31">
        <f>_xll.BDP(AX88,"PR061")/100</f>
        <v>0.1493333</v>
      </c>
      <c r="AO88" s="31">
        <f>_xll.BDP(AX88,"PR064")/100</f>
        <v>2.1327060000000002E-2</v>
      </c>
      <c r="AP88" s="31">
        <f>_xll.BDP(AX88,"CHG_PCT_6M")/100</f>
        <v>-0.23035710000000001</v>
      </c>
      <c r="AQ88" s="24">
        <f>_xll.BDP(AX88,"PR079")/100</f>
        <v>-1.146792E-2</v>
      </c>
      <c r="AR88" s="32">
        <f>_xll.BDP(AX88,"hs001")</f>
        <v>7.71</v>
      </c>
      <c r="AS88" s="32">
        <f>_xll.BDP(AX88,"hs002")</f>
        <v>3.02</v>
      </c>
      <c r="AT88" s="21" t="str" cm="1">
        <f t="array" ref="AT88">IF(OR(_xll.BDP($AX88,"DX202")= "#N/A N/A", _xll.BDP($AX88,"DX202")="#N/A FIELD NOT APPLICABLE"), " ", _xll.BDP($AX88,"DX202"))</f>
        <v>Consumer Discretionary</v>
      </c>
      <c r="AU88" s="21" t="str" cm="1">
        <f t="array" ref="AU88">IF(OR(_xll.BDP($AX88,"DY997")= "#N/A N/A", _xll.BDP($AX88,"DY997")="#N/A FIELD NOT APPLICABLE"), " ", _xll.BDP($AX88,"DY997"))</f>
        <v>N</v>
      </c>
      <c r="AV88" s="21" t="str" cm="1">
        <f t="array" ref="AV88">IF(OR(_xll.BDP($AX88,"DY784")= "#N/A N/A", _xll.BDP($AX88,"DY784")="#N/A FIELD NOT APPLICABLE"), " ", _xll.BDP($AX88,"DY784"))</f>
        <v xml:space="preserve"> </v>
      </c>
      <c r="AW88" s="21" t="str">
        <f t="shared" si="23"/>
        <v>N</v>
      </c>
      <c r="AX88" s="21" t="str">
        <f t="shared" si="24"/>
        <v>NIO US Equity</v>
      </c>
      <c r="BC88" s="14" t="str" cm="1">
        <f t="array" ref="BC88">_xll.BDP(AX88,"ID005")</f>
        <v>US62914V1061</v>
      </c>
      <c r="BD88" s="16">
        <v>0.5</v>
      </c>
      <c r="BE88" s="17">
        <v>4</v>
      </c>
      <c r="BF88" s="18"/>
      <c r="BG88" s="19">
        <v>1</v>
      </c>
    </row>
    <row r="89" spans="1:59" s="3" customFormat="1" ht="14.45" hidden="1" customHeight="1" x14ac:dyDescent="0.25">
      <c r="A89" s="47" t="s">
        <v>125</v>
      </c>
      <c r="B89" s="47" t="s">
        <v>159</v>
      </c>
      <c r="C89" s="47" t="s">
        <v>291</v>
      </c>
      <c r="D89" s="47" t="s">
        <v>292</v>
      </c>
      <c r="E89" s="21" t="str">
        <f>_xll.BDP(AX89,"SECURITY NAME")</f>
        <v>Rio Tinto PLC</v>
      </c>
      <c r="F89" s="21" t="str">
        <f>_xll.BDP(AX89,"CRNCY")</f>
        <v>USD</v>
      </c>
      <c r="G89" s="22" t="s">
        <v>286</v>
      </c>
      <c r="H89" s="21" t="str" cm="1">
        <f t="array" ref="H89">IF(OR(_xll.BDP($AX89,"DX202")= "#N/A N/A", _xll.BDP($AX89,"DX202")="#N/A FIELD NOT APPLICABLE"), " ", _xll.BDP($AX89,"DX202"))</f>
        <v>Materials</v>
      </c>
      <c r="I89" s="23">
        <f>_xll.BDP(AX89,"CRNCY_ADJ_MKT_CAP", "EQY_FUND_CRNCY=USD")/1000</f>
        <v>104.03960777914722</v>
      </c>
      <c r="J89" s="24">
        <f>IFERROR(_xll.BDP(AX89, "DV013")/100,0)</f>
        <v>7.3915900131406045E-2</v>
      </c>
      <c r="K89" s="25" t="str" cm="1">
        <f t="array" ref="K89">IF(OR(_xll.BDP($AX89,"RR900")= "#N/A N/A", _xll.BDP($AX89,"RR900")="#N/A FIELD NOT APPLICABLE"), " ", _xll.BDP($AX89,"RR900"))</f>
        <v xml:space="preserve"> </v>
      </c>
      <c r="L89" s="25" cm="1">
        <f t="array" ref="L89">IF(OR(_xll.BDP($AX89,"EE010")= "#N/A N/A", _xll.BDP($AX89,"EE010")="#N/A FIELD NOT APPLICABLE"), " ", _xll.BDP($AX89,"EE010"))</f>
        <v>9.8991705968450159</v>
      </c>
      <c r="M89" s="25" t="str" cm="1">
        <f t="array" ref="M89">IF(OR(_xll.BDP($AX89,"RR903")= "#N/A N/A", _xll.BDP($AX89,"RR903")="#N/A FIELD NOT APPLICABLE"), " ", _xll.BDP($AX89,"RR903"))</f>
        <v xml:space="preserve"> </v>
      </c>
      <c r="N89" s="25" t="str" cm="1">
        <f t="array" ref="N89">IF(OR(_xll.BDP($AX89,"RR957")= "#N/A N/A", _xll.BDP($AX89,"RR957")="#N/A FIELD NOT APPLICABLE"), " ", _xll.BDP($AX89,"RR957"))</f>
        <v xml:space="preserve"> </v>
      </c>
      <c r="O89" s="26">
        <v>4365</v>
      </c>
      <c r="P89" s="27">
        <v>59.994</v>
      </c>
      <c r="Q89" s="21" cm="1">
        <f t="array" ref="Q89">IF(OR(_xll.BDP($AX89,"PX_last")="#N/A N/A",_xll.BDP($AX89,"PX_Last")="#N/A FIELD NOT APPLICABLE")," ",IF(F89="GBP",(_xll.BDP($AX89,"PX_LAST")/100),(_xll.BDP($AX89,"PX_LAST"))))</f>
        <v>60.87</v>
      </c>
      <c r="R89" s="28">
        <f>IF(F89="USD",AA89,(((_xll.BDP(F89&amp;"USD CURNCY","PX_LAST")))*AA89))</f>
        <v>261873.81</v>
      </c>
      <c r="S89" s="28">
        <f>IF(F89="USD",AB89,(((_xll.BDP(F89&amp;"USD CURNCY","PX_LAST")))*AB89))</f>
        <v>265697.55</v>
      </c>
      <c r="T89" s="11">
        <f t="shared" si="14"/>
        <v>3823.7399999999907</v>
      </c>
      <c r="U89" s="12">
        <f t="shared" si="15"/>
        <v>1.4601460146014567E-2</v>
      </c>
      <c r="V89" s="12" cm="1">
        <f t="array" ref="V89">IFERROR(_xll.BDP($G89&amp;" Equity","CHG_PCT_1D")/100,"")</f>
        <v>5.1188900000000001E-3</v>
      </c>
      <c r="W89" s="12" cm="1">
        <f t="array" ref="W89">IFERROR(_xll.BDP($G89&amp;" Equity","CHG_PCT_5D")/100,"")</f>
        <v>4.1046690000000004E-2</v>
      </c>
      <c r="X89" s="12" t="e">
        <f t="shared" si="16"/>
        <v>#VALUE!</v>
      </c>
      <c r="Y89" s="23">
        <f t="shared" si="17"/>
        <v>19639.273570959263</v>
      </c>
      <c r="Z89" s="23">
        <f t="shared" si="18"/>
        <v>265697.55</v>
      </c>
      <c r="AA89" s="28">
        <f t="shared" si="19"/>
        <v>261873.81</v>
      </c>
      <c r="AB89" s="28">
        <f t="shared" si="20"/>
        <v>265697.55</v>
      </c>
      <c r="AC89" s="4" t="e" cm="1">
        <f t="array" ref="AC89">VLOOKUP(IF(NOT(_xll.BDP(AX89,$BW$6)="#N/A N/A"),(_xll.BDP(AX89,$BW$6)),"-"), '[1]Country Codes'!$A$2:$B$253,2,0)</f>
        <v>#N/A</v>
      </c>
      <c r="AD89" s="29" t="str" cm="1">
        <f t="array" ref="AD89">IF(OR(_xll.BDP($AX89,"EX028")= "#N/A N/A", _xll.BDP($AX89,"EX028")="#N/A FIELD NOT APPLICABLE"), " ", _xll.BDP($AX89,"EX028"))</f>
        <v>Equity</v>
      </c>
      <c r="AE89" s="30" t="str">
        <f t="shared" si="21"/>
        <v>Single Line Equity</v>
      </c>
      <c r="AF89" s="25" t="str" cm="1">
        <f t="array" ref="AF89">IF(OR(_xll.BDP($AX89,"RR908")= "#N/A N/A", _xll.BDP($AX89,"RR908")="#N/A FIELD NOT APPLICABLE"), " ", _xll.BDP($AX89,"RR908"))</f>
        <v xml:space="preserve"> </v>
      </c>
      <c r="AG89" s="25" cm="1">
        <f t="array" ref="AG89">IF(OR(_xll.BDP($AX89,"RR041")= "#N/A N/A", _xll.BDP($AX89,"RR041")="#N/A FIELD NOT APPLICABLE"), " ", _xll.BDP($AX89,"RR041"))</f>
        <v>13.479462183565854</v>
      </c>
      <c r="AH89" s="21">
        <f>_xll.BDP(AX89,"TOT_BUY_REC")</f>
        <v>7</v>
      </c>
      <c r="AI89" s="21">
        <f>_xll.BDP(AX89,"TOT_HOLD_REC")</f>
        <v>0</v>
      </c>
      <c r="AJ89" s="21">
        <f>_xll.BDP(AX89,"TOT_SELL_REC")</f>
        <v>0</v>
      </c>
      <c r="AK89" s="25" cm="1">
        <f t="array" ref="AK89">IF(OR(_xll.BDP($AX89,"EE201")= "#N/A N/A", _xll.BDP($AX89,"EE201")="#N/A FIELD NOT APPLICABLE"), " ", _xll.BDP($AX89,"EE201"))</f>
        <v>5</v>
      </c>
      <c r="AL89" s="23">
        <f>_xll.BDP(AX89,"BEST_TARGET_PRICE")</f>
        <v>78.666664123535156</v>
      </c>
      <c r="AM89" s="31">
        <f t="shared" si="22"/>
        <v>0.29237167937465358</v>
      </c>
      <c r="AN89" s="31">
        <f>_xll.BDP(AX89,"PR061")/100</f>
        <v>-2.621642E-3</v>
      </c>
      <c r="AO89" s="31">
        <f>_xll.BDP(AX89,"PR064")/100</f>
        <v>1.9256510000000001E-2</v>
      </c>
      <c r="AP89" s="31">
        <f>_xll.BDP(AX89,"CHG_PCT_6M")/100</f>
        <v>-8.5761520000000008E-2</v>
      </c>
      <c r="AQ89" s="24">
        <f>_xll.BDP(AX89,"PR079")/100</f>
        <v>3.5028030000000002E-2</v>
      </c>
      <c r="AR89" s="32">
        <f>_xll.BDP(AX89,"hs001")</f>
        <v>74.239999999999995</v>
      </c>
      <c r="AS89" s="32">
        <f>_xll.BDP(AX89,"hs002")</f>
        <v>51.67</v>
      </c>
      <c r="AT89" s="21" t="str" cm="1">
        <f t="array" ref="AT89">IF(OR(_xll.BDP($AX89,"DX202")= "#N/A N/A", _xll.BDP($AX89,"DX202")="#N/A FIELD NOT APPLICABLE"), " ", _xll.BDP($AX89,"DX202"))</f>
        <v>Materials</v>
      </c>
      <c r="AU89" s="21" t="str" cm="1">
        <f t="array" ref="AU89">IF(OR(_xll.BDP($AX89,"DY997")= "#N/A N/A", _xll.BDP($AX89,"DY997")="#N/A FIELD NOT APPLICABLE"), " ", _xll.BDP($AX89,"DY997"))</f>
        <v>Y</v>
      </c>
      <c r="AV89" s="21" t="str" cm="1">
        <f t="array" ref="AV89">IF(OR(_xll.BDP($AX89,"DY784")= "#N/A N/A", _xll.BDP($AX89,"DY784")="#N/A FIELD NOT APPLICABLE"), " ", _xll.BDP($AX89,"DY784"))</f>
        <v xml:space="preserve"> </v>
      </c>
      <c r="AW89" s="21" t="str">
        <f t="shared" si="23"/>
        <v>Y</v>
      </c>
      <c r="AX89" s="21" t="str">
        <f t="shared" si="24"/>
        <v>RIO US Equity</v>
      </c>
      <c r="BC89" s="14" t="str" cm="1">
        <f t="array" ref="BC89">_xll.BDP(AX89,"ID005")</f>
        <v>US7672041008</v>
      </c>
      <c r="BD89" s="16">
        <v>0.5</v>
      </c>
      <c r="BE89" s="17">
        <v>4</v>
      </c>
      <c r="BF89" s="18"/>
      <c r="BG89" s="19">
        <v>1</v>
      </c>
    </row>
    <row r="90" spans="1:59" s="3" customFormat="1" ht="14.45" hidden="1" customHeight="1" x14ac:dyDescent="0.25">
      <c r="A90" s="47" t="s">
        <v>126</v>
      </c>
      <c r="B90" s="47" t="s">
        <v>164</v>
      </c>
      <c r="C90" s="47">
        <v>4389270</v>
      </c>
      <c r="D90" s="47" t="s">
        <v>462</v>
      </c>
      <c r="E90" s="21" t="str">
        <f>_xll.BDP(AX90,"SECURITY NAME")</f>
        <v>Etsy Inc</v>
      </c>
      <c r="F90" s="21" t="str">
        <f>_xll.BDP(AX90,"CRNCY")</f>
        <v>USD</v>
      </c>
      <c r="G90" s="22" t="s">
        <v>467</v>
      </c>
      <c r="H90" s="21" t="str" cm="1">
        <f t="array" ref="H90">IF(OR(_xll.BDP($AX90,"DX202")= "#N/A N/A", _xll.BDP($AX90,"DX202")="#N/A FIELD NOT APPLICABLE"), " ", _xll.BDP($AX90,"DX202"))</f>
        <v>Consumer Discretionary</v>
      </c>
      <c r="I90" s="23"/>
      <c r="J90" s="24">
        <f>IFERROR(_xll.BDP(AX90, "DV013")/100,0)</f>
        <v>0</v>
      </c>
      <c r="K90" s="25" cm="1">
        <f t="array" ref="K90">IF(OR(_xll.BDP($AX90,"RR900")= "#N/A N/A", _xll.BDP($AX90,"RR900")="#N/A FIELD NOT APPLICABLE"), " ", _xll.BDP($AX90,"RR900"))</f>
        <v>11.320915135607986</v>
      </c>
      <c r="L90" s="25" cm="1">
        <f t="array" ref="L90">IF(OR(_xll.BDP($AX90,"EE010")= "#N/A N/A", _xll.BDP($AX90,"EE010")="#N/A FIELD NOT APPLICABLE"), " ", _xll.BDP($AX90,"EE010"))</f>
        <v>9.128531635495424</v>
      </c>
      <c r="M90" s="25" t="str" cm="1">
        <f t="array" ref="M90">IF(OR(_xll.BDP($AX90,"RR903")= "#N/A N/A", _xll.BDP($AX90,"RR903")="#N/A FIELD NOT APPLICABLE"), " ", _xll.BDP($AX90,"RR903"))</f>
        <v xml:space="preserve"> </v>
      </c>
      <c r="N90" s="25" cm="1">
        <f t="array" ref="N90">IF(OR(_xll.BDP($AX90,"RR957")= "#N/A N/A", _xll.BDP($AX90,"RR957")="#N/A FIELD NOT APPLICABLE"), " ", _xll.BDP($AX90,"RR957"))</f>
        <v>12.572133542387123</v>
      </c>
      <c r="O90" s="26">
        <v>2500</v>
      </c>
      <c r="P90" s="27">
        <v>172.3</v>
      </c>
      <c r="Q90" s="21" cm="1">
        <f t="array" ref="Q90">IF(OR(_xll.BDP($AX90,"PX_last")="#N/A N/A",_xll.BDP($AX90,"PX_Last")="#N/A FIELD NOT APPLICABLE")," ",IF(F90="GBP",(_xll.BDP($AX90,"PX_LAST")/100),(_xll.BDP($AX90,"PX_LAST"))))</f>
        <v>45.88</v>
      </c>
      <c r="R90" s="28">
        <f>IF(F90="USD",AA90,(((_xll.BDP(F90&amp;"USD CURNCY","PX_LAST")))*AA90))</f>
        <v>430750</v>
      </c>
      <c r="S90" s="28">
        <f>IF(F90="USD",AB90,(((_xll.BDP(F90&amp;"USD CURNCY","PX_LAST")))*AB90))</f>
        <v>114700</v>
      </c>
      <c r="T90" s="11">
        <f t="shared" si="14"/>
        <v>-316050</v>
      </c>
      <c r="U90" s="12">
        <f t="shared" si="15"/>
        <v>-0.73372025536854324</v>
      </c>
      <c r="V90" s="12" cm="1">
        <f t="array" ref="V90">IFERROR(_xll.BDP($G90&amp;" Equity","CHG_PCT_1D")/100,"")</f>
        <v>4.3610990000000004E-4</v>
      </c>
      <c r="W90" s="12" cm="1">
        <f t="array" ref="W90">IFERROR(_xll.BDP($G90&amp;" Equity","CHG_PCT_5D")/100,"")</f>
        <v>3.0085320000000002E-2</v>
      </c>
      <c r="X90" s="12"/>
      <c r="Y90" s="23">
        <f t="shared" si="17"/>
        <v>0</v>
      </c>
      <c r="Z90" s="23">
        <f t="shared" si="18"/>
        <v>114700</v>
      </c>
      <c r="AA90" s="28">
        <f t="shared" si="19"/>
        <v>430750</v>
      </c>
      <c r="AB90" s="28">
        <f t="shared" si="20"/>
        <v>114700</v>
      </c>
      <c r="AC90" s="4" t="e" cm="1">
        <f t="array" ref="AC90">VLOOKUP(IF(NOT(_xll.BDP(AX90,$BW$6)="#N/A N/A"),(_xll.BDP(AX90,$BW$6)),"-"), '[1]Country Codes'!$A$2:$B$253,2,0)</f>
        <v>#N/A</v>
      </c>
      <c r="AD90" s="29" t="str" cm="1">
        <f t="array" ref="AD90">IF(OR(_xll.BDP($AX90,"EX028")= "#N/A N/A", _xll.BDP($AX90,"EX028")="#N/A FIELD NOT APPLICABLE"), " ", _xll.BDP($AX90,"EX028"))</f>
        <v>Equity</v>
      </c>
      <c r="AE90" s="30" t="str">
        <f t="shared" si="21"/>
        <v>Single Line Equity</v>
      </c>
      <c r="AF90" s="25" cm="1">
        <f t="array" ref="AF90">IF(OR(_xll.BDP($AX90,"RR908")= "#N/A N/A", _xll.BDP($AX90,"RR908")="#N/A FIELD NOT APPLICABLE"), " ", _xll.BDP($AX90,"RR908"))</f>
        <v>6.9186378357723202</v>
      </c>
      <c r="AG90" s="25" cm="1">
        <f t="array" ref="AG90">IF(OR(_xll.BDP($AX90,"RR041")= "#N/A N/A", _xll.BDP($AX90,"RR041")="#N/A FIELD NOT APPLICABLE"), " ", _xll.BDP($AX90,"RR041"))</f>
        <v>100.67748043454702</v>
      </c>
      <c r="AH90" s="21">
        <f>_xll.BDP(AX90,"TOT_BUY_REC")</f>
        <v>10</v>
      </c>
      <c r="AI90" s="21">
        <f>_xll.BDP(AX90,"TOT_HOLD_REC")</f>
        <v>21</v>
      </c>
      <c r="AJ90" s="21">
        <f>_xll.BDP(AX90,"TOT_SELL_REC")</f>
        <v>4</v>
      </c>
      <c r="AK90" s="25" cm="1">
        <f t="array" ref="AK90">IF(OR(_xll.BDP($AX90,"EE201")= "#N/A N/A", _xll.BDP($AX90,"EE201")="#N/A FIELD NOT APPLICABLE"), " ", _xll.BDP($AX90,"EE201"))</f>
        <v>3.3428571224212646</v>
      </c>
      <c r="AL90" s="23"/>
      <c r="AM90" s="31"/>
      <c r="AN90" s="31">
        <f>_xll.BDP(AX90,"PR061")/100</f>
        <v>-1.734844E-2</v>
      </c>
      <c r="AO90" s="31">
        <f>_xll.BDP(AX90,"PR064")/100</f>
        <v>-0.1665758</v>
      </c>
      <c r="AP90" s="31">
        <f>_xll.BDP(AX90,"CHG_PCT_6M")/100</f>
        <v>-3.3698389999999995E-2</v>
      </c>
      <c r="AQ90" s="24">
        <f>_xll.BDP(AX90,"PR079")/100</f>
        <v>-0.1325392</v>
      </c>
      <c r="AR90" s="32">
        <f>_xll.BDP(AX90,"hs001")</f>
        <v>71.72</v>
      </c>
      <c r="AS90" s="32">
        <f>_xll.BDP(AX90,"hs002")</f>
        <v>40.049999999999997</v>
      </c>
      <c r="AT90" s="21" t="str" cm="1">
        <f t="array" ref="AT90">IF(OR(_xll.BDP($AX90,"DX202")= "#N/A N/A", _xll.BDP($AX90,"DX202")="#N/A FIELD NOT APPLICABLE"), " ", _xll.BDP($AX90,"DX202"))</f>
        <v>Consumer Discretionary</v>
      </c>
      <c r="AU90" s="21" t="str" cm="1">
        <f t="array" ref="AU90">IF(OR(_xll.BDP($AX90,"DY997")= "#N/A N/A", _xll.BDP($AX90,"DY997")="#N/A FIELD NOT APPLICABLE"), " ", _xll.BDP($AX90,"DY997"))</f>
        <v>N</v>
      </c>
      <c r="AV90" s="21" t="str" cm="1">
        <f t="array" ref="AV90">IF(OR(_xll.BDP($AX90,"DY784")= "#N/A N/A", _xll.BDP($AX90,"DY784")="#N/A FIELD NOT APPLICABLE"), " ", _xll.BDP($AX90,"DY784"))</f>
        <v xml:space="preserve"> </v>
      </c>
      <c r="AW90" s="21" t="str">
        <f t="shared" si="23"/>
        <v>N</v>
      </c>
      <c r="AX90" s="21" t="str">
        <f t="shared" si="24"/>
        <v>ETSY US Equity</v>
      </c>
      <c r="BC90" s="14" t="str" cm="1">
        <f t="array" ref="BC90">_xll.BDP(AX90,"ID005")</f>
        <v>US29786A1060</v>
      </c>
      <c r="BD90" s="16">
        <v>0.80669999999999997</v>
      </c>
      <c r="BE90" s="17">
        <v>5</v>
      </c>
      <c r="BF90" s="18">
        <v>45217</v>
      </c>
      <c r="BG90" s="19">
        <v>1</v>
      </c>
    </row>
    <row r="91" spans="1:59" s="3" customFormat="1" ht="14.45" hidden="1" customHeight="1" x14ac:dyDescent="0.25">
      <c r="A91" s="47" t="s">
        <v>126</v>
      </c>
      <c r="B91" s="47" t="s">
        <v>164</v>
      </c>
      <c r="C91" s="47">
        <v>4389270</v>
      </c>
      <c r="D91" s="47" t="s">
        <v>462</v>
      </c>
      <c r="E91" s="21" t="str">
        <f>_xll.BDP(AX91,"SECURITY NAME")</f>
        <v>JD.com Inc</v>
      </c>
      <c r="F91" s="21" t="str">
        <f>_xll.BDP(AX91,"CRNCY")</f>
        <v>USD</v>
      </c>
      <c r="G91" s="22" t="s">
        <v>677</v>
      </c>
      <c r="H91" s="21" t="str" cm="1">
        <f t="array" ref="H91">IF(OR(_xll.BDP($AX91,"DX202")= "#N/A N/A", _xll.BDP($AX91,"DX202")="#N/A FIELD NOT APPLICABLE"), " ", _xll.BDP($AX91,"DX202"))</f>
        <v>Consumer Discretionary</v>
      </c>
      <c r="I91" s="23"/>
      <c r="J91" s="24">
        <f>IFERROR(_xll.BDP(AX91, "DV013")/100,0)</f>
        <v>3.0571690614490984E-2</v>
      </c>
      <c r="K91" s="25" cm="1">
        <f t="array" ref="K91">IF(OR(_xll.BDP($AX91,"RR900")= "#N/A N/A", _xll.BDP($AX91,"RR900")="#N/A FIELD NOT APPLICABLE"), " ", _xll.BDP($AX91,"RR900"))</f>
        <v>7.9937938645427611</v>
      </c>
      <c r="L91" s="25" cm="1">
        <f t="array" ref="L91">IF(OR(_xll.BDP($AX91,"EE010")= "#N/A N/A", _xll.BDP($AX91,"EE010")="#N/A FIELD NOT APPLICABLE"), " ", _xll.BDP($AX91,"EE010"))</f>
        <v>6.5868215777231054</v>
      </c>
      <c r="M91" s="25" cm="1">
        <f t="array" ref="M91">IF(OR(_xll.BDP($AX91,"RR903")= "#N/A N/A", _xll.BDP($AX91,"RR903")="#N/A FIELD NOT APPLICABLE"), " ", _xll.BDP($AX91,"RR903"))</f>
        <v>1.4425277286354108</v>
      </c>
      <c r="N91" s="25" cm="1">
        <f t="array" ref="N91">IF(OR(_xll.BDP($AX91,"RR957")= "#N/A N/A", _xll.BDP($AX91,"RR957")="#N/A FIELD NOT APPLICABLE"), " ", _xll.BDP($AX91,"RR957"))</f>
        <v>3.8178834512144877</v>
      </c>
      <c r="O91" s="26">
        <v>8500</v>
      </c>
      <c r="P91" s="27">
        <v>57.35</v>
      </c>
      <c r="Q91" s="21" cm="1">
        <f t="array" ref="Q91">IF(OR(_xll.BDP($AX91,"PX_last")="#N/A N/A",_xll.BDP($AX91,"PX_Last")="#N/A FIELD NOT APPLICABLE")," ",IF(F91="GBP",(_xll.BDP($AX91,"PX_LAST")/100),(_xll.BDP($AX91,"PX_LAST"))))</f>
        <v>32.700000000000003</v>
      </c>
      <c r="R91" s="28">
        <f>IF(F91="USD",AA91,(((_xll.BDP(F91&amp;"USD CURNCY","PX_LAST")))*AA91))</f>
        <v>487475</v>
      </c>
      <c r="S91" s="28">
        <f>IF(F91="USD",AB91,(((_xll.BDP(F91&amp;"USD CURNCY","PX_LAST")))*AB91))</f>
        <v>277950</v>
      </c>
      <c r="T91" s="11">
        <f t="shared" si="14"/>
        <v>-209525</v>
      </c>
      <c r="U91" s="12">
        <f t="shared" si="15"/>
        <v>-0.42981691368788144</v>
      </c>
      <c r="V91" s="12" cm="1">
        <f t="array" ref="V91">IFERROR(_xll.BDP($G91&amp;" Equity","CHG_PCT_1D")/100,"")</f>
        <v>5.2259449999999992E-3</v>
      </c>
      <c r="W91" s="12" cm="1">
        <f t="array" ref="W91">IFERROR(_xll.BDP($G91&amp;" Equity","CHG_PCT_5D")/100,"")</f>
        <v>-3.9929539999999999E-2</v>
      </c>
      <c r="X91" s="12"/>
      <c r="Y91" s="23">
        <f t="shared" si="17"/>
        <v>8497.4014062977694</v>
      </c>
      <c r="Z91" s="23">
        <f t="shared" si="18"/>
        <v>277950</v>
      </c>
      <c r="AA91" s="28">
        <f t="shared" si="19"/>
        <v>487475</v>
      </c>
      <c r="AB91" s="28">
        <f t="shared" si="20"/>
        <v>277950</v>
      </c>
      <c r="AC91" s="4" t="e" cm="1">
        <f t="array" ref="AC91">VLOOKUP(IF(NOT(_xll.BDP(AX91,$BW$6)="#N/A N/A"),(_xll.BDP(AX91,$BW$6)),"-"), '[1]Country Codes'!$A$2:$B$253,2,0)</f>
        <v>#N/A</v>
      </c>
      <c r="AD91" s="29" t="str" cm="1">
        <f t="array" ref="AD91">IF(OR(_xll.BDP($AX91,"EX028")= "#N/A N/A", _xll.BDP($AX91,"EX028")="#N/A FIELD NOT APPLICABLE"), " ", _xll.BDP($AX91,"EX028"))</f>
        <v>Equity</v>
      </c>
      <c r="AE91" s="30" t="str">
        <f t="shared" si="21"/>
        <v>Single Line Equity</v>
      </c>
      <c r="AF91" s="25" cm="1">
        <f t="array" ref="AF91">IF(OR(_xll.BDP($AX91,"RR908")= "#N/A N/A", _xll.BDP($AX91,"RR908")="#N/A FIELD NOT APPLICABLE"), " ", _xll.BDP($AX91,"RR908"))</f>
        <v>6.0481437946916312</v>
      </c>
      <c r="AG91" s="25" cm="1">
        <f t="array" ref="AG91">IF(OR(_xll.BDP($AX91,"RR041")= "#N/A N/A", _xll.BDP($AX91,"RR041")="#N/A FIELD NOT APPLICABLE"), " ", _xll.BDP($AX91,"RR041"))</f>
        <v>12.856434948742113</v>
      </c>
      <c r="AH91" s="21">
        <f>_xll.BDP(AX91,"TOT_BUY_REC")</f>
        <v>42</v>
      </c>
      <c r="AI91" s="21">
        <f>_xll.BDP(AX91,"TOT_HOLD_REC")</f>
        <v>4</v>
      </c>
      <c r="AJ91" s="21">
        <f>_xll.BDP(AX91,"TOT_SELL_REC")</f>
        <v>0</v>
      </c>
      <c r="AK91" s="25" cm="1">
        <f t="array" ref="AK91">IF(OR(_xll.BDP($AX91,"EE201")= "#N/A N/A", _xll.BDP($AX91,"EE201")="#N/A FIELD NOT APPLICABLE"), " ", _xll.BDP($AX91,"EE201"))</f>
        <v>4.7826085090637207</v>
      </c>
      <c r="AL91" s="23"/>
      <c r="AM91" s="31"/>
      <c r="AN91" s="31">
        <f>_xll.BDP(AX91,"PR061")/100</f>
        <v>-0.21356420000000001</v>
      </c>
      <c r="AO91" s="31">
        <f>_xll.BDP(AX91,"PR064")/100</f>
        <v>-0.18777940000000001</v>
      </c>
      <c r="AP91" s="31">
        <f>_xll.BDP(AX91,"CHG_PCT_6M")/100</f>
        <v>-0.2051531</v>
      </c>
      <c r="AQ91" s="24">
        <f>_xll.BDP(AX91,"PR079")/100</f>
        <v>-5.6821409999999996E-2</v>
      </c>
      <c r="AR91" s="32">
        <f>_xll.BDP(AX91,"hs001")</f>
        <v>47.82</v>
      </c>
      <c r="AS91" s="32">
        <f>_xll.BDP(AX91,"hs002")</f>
        <v>24.13</v>
      </c>
      <c r="AT91" s="21" t="str" cm="1">
        <f t="array" ref="AT91">IF(OR(_xll.BDP($AX91,"DX202")= "#N/A N/A", _xll.BDP($AX91,"DX202")="#N/A FIELD NOT APPLICABLE"), " ", _xll.BDP($AX91,"DX202"))</f>
        <v>Consumer Discretionary</v>
      </c>
      <c r="AU91" s="21" t="str" cm="1">
        <f t="array" ref="AU91">IF(OR(_xll.BDP($AX91,"DY997")= "#N/A N/A", _xll.BDP($AX91,"DY997")="#N/A FIELD NOT APPLICABLE"), " ", _xll.BDP($AX91,"DY997"))</f>
        <v>Y</v>
      </c>
      <c r="AV91" s="21" t="str" cm="1">
        <f t="array" ref="AV91">IF(OR(_xll.BDP($AX91,"DY784")= "#N/A N/A", _xll.BDP($AX91,"DY784")="#N/A FIELD NOT APPLICABLE"), " ", _xll.BDP($AX91,"DY784"))</f>
        <v xml:space="preserve"> </v>
      </c>
      <c r="AW91" s="21" t="str">
        <f t="shared" si="23"/>
        <v>Y</v>
      </c>
      <c r="AX91" s="21" t="str">
        <f t="shared" si="24"/>
        <v>JD US Equity</v>
      </c>
      <c r="BC91" s="14" t="str" cm="1">
        <f t="array" ref="BC91">_xll.BDP(AX91,"ID005")</f>
        <v>US47215P1066</v>
      </c>
      <c r="BD91" s="16">
        <v>0.68589999999999995</v>
      </c>
      <c r="BE91" s="17">
        <v>5</v>
      </c>
      <c r="BF91" s="18">
        <v>45217</v>
      </c>
      <c r="BG91" s="19">
        <v>1</v>
      </c>
    </row>
    <row r="92" spans="1:59" s="3" customFormat="1" ht="14.45" hidden="1" customHeight="1" x14ac:dyDescent="0.25">
      <c r="A92" s="47" t="s">
        <v>126</v>
      </c>
      <c r="B92" s="47" t="s">
        <v>164</v>
      </c>
      <c r="C92" s="47">
        <v>4389270</v>
      </c>
      <c r="D92" s="47" t="s">
        <v>462</v>
      </c>
      <c r="E92" s="21" t="str">
        <f>_xll.BDP(AX92,"SECURITY NAME")</f>
        <v>NIO Inc</v>
      </c>
      <c r="F92" s="21" t="str">
        <f>_xll.BDP(AX92,"CRNCY")</f>
        <v>USD</v>
      </c>
      <c r="G92" s="22" t="s">
        <v>325</v>
      </c>
      <c r="H92" s="21" t="str" cm="1">
        <f t="array" ref="H92">IF(OR(_xll.BDP($AX92,"DX202")= "#N/A N/A", _xll.BDP($AX92,"DX202")="#N/A FIELD NOT APPLICABLE"), " ", _xll.BDP($AX92,"DX202"))</f>
        <v>Consumer Discretionary</v>
      </c>
      <c r="I92" s="23"/>
      <c r="J92" s="24">
        <f>IFERROR(_xll.BDP(AX92, "DV013")/100,0)</f>
        <v>0</v>
      </c>
      <c r="K92" s="25" t="str" cm="1">
        <f t="array" ref="K92">IF(OR(_xll.BDP($AX92,"RR900")= "#N/A N/A", _xll.BDP($AX92,"RR900")="#N/A FIELD NOT APPLICABLE"), " ", _xll.BDP($AX92,"RR900"))</f>
        <v xml:space="preserve"> </v>
      </c>
      <c r="L92" s="25" t="str" cm="1">
        <f t="array" ref="L92">IF(OR(_xll.BDP($AX92,"EE010")= "#N/A N/A", _xll.BDP($AX92,"EE010")="#N/A FIELD NOT APPLICABLE"), " ", _xll.BDP($AX92,"EE010"))</f>
        <v xml:space="preserve"> </v>
      </c>
      <c r="M92" s="25" cm="1">
        <f t="array" ref="M92">IF(OR(_xll.BDP($AX92,"RR903")= "#N/A N/A", _xll.BDP($AX92,"RR903")="#N/A FIELD NOT APPLICABLE"), " ", _xll.BDP($AX92,"RR903"))</f>
        <v>10.987558238256616</v>
      </c>
      <c r="N92" s="25" t="str" cm="1">
        <f t="array" ref="N92">IF(OR(_xll.BDP($AX92,"RR957")= "#N/A N/A", _xll.BDP($AX92,"RR957")="#N/A FIELD NOT APPLICABLE"), " ", _xll.BDP($AX92,"RR957"))</f>
        <v xml:space="preserve"> </v>
      </c>
      <c r="O92" s="26">
        <v>8500</v>
      </c>
      <c r="P92" s="27">
        <v>28.63</v>
      </c>
      <c r="Q92" s="21" cm="1">
        <f t="array" ref="Q92">IF(OR(_xll.BDP($AX92,"PX_last")="#N/A N/A",_xll.BDP($AX92,"PX_Last")="#N/A FIELD NOT APPLICABLE")," ",IF(F92="GBP",(_xll.BDP($AX92,"PX_LAST")/100),(_xll.BDP($AX92,"PX_LAST"))))</f>
        <v>4.3099999999999996</v>
      </c>
      <c r="R92" s="28">
        <f>IF(F92="USD",AA92,(((_xll.BDP(F92&amp;"USD CURNCY","PX_LAST")))*AA92))</f>
        <v>243355</v>
      </c>
      <c r="S92" s="28">
        <f>IF(F92="USD",AB92,(((_xll.BDP(F92&amp;"USD CURNCY","PX_LAST")))*AB92))</f>
        <v>36635</v>
      </c>
      <c r="T92" s="11">
        <f t="shared" si="14"/>
        <v>-206720</v>
      </c>
      <c r="U92" s="12">
        <f t="shared" si="15"/>
        <v>-0.84945860984980792</v>
      </c>
      <c r="V92" s="12" cm="1">
        <f t="array" ref="V92">IFERROR(_xll.BDP($G92&amp;" Equity","CHG_PCT_1D")/100,"")</f>
        <v>6.9478910000000005E-2</v>
      </c>
      <c r="W92" s="12" cm="1">
        <f t="array" ref="W92">IFERROR(_xll.BDP($G92&amp;" Equity","CHG_PCT_5D")/100,"")</f>
        <v>0.19722220000000001</v>
      </c>
      <c r="X92" s="12"/>
      <c r="Y92" s="23">
        <f t="shared" si="17"/>
        <v>0</v>
      </c>
      <c r="Z92" s="23">
        <f t="shared" si="18"/>
        <v>36635</v>
      </c>
      <c r="AA92" s="28">
        <f t="shared" si="19"/>
        <v>243355</v>
      </c>
      <c r="AB92" s="28">
        <f t="shared" si="20"/>
        <v>36635</v>
      </c>
      <c r="AC92" s="4" t="e" cm="1">
        <f t="array" ref="AC92">VLOOKUP(IF(NOT(_xll.BDP(AX92,$BW$6)="#N/A N/A"),(_xll.BDP(AX92,$BW$6)),"-"), '[1]Country Codes'!$A$2:$B$253,2,0)</f>
        <v>#N/A</v>
      </c>
      <c r="AD92" s="29" t="str" cm="1">
        <f t="array" ref="AD92">IF(OR(_xll.BDP($AX92,"EX028")= "#N/A N/A", _xll.BDP($AX92,"EX028")="#N/A FIELD NOT APPLICABLE"), " ", _xll.BDP($AX92,"EX028"))</f>
        <v>Equity</v>
      </c>
      <c r="AE92" s="30" t="str">
        <f t="shared" si="21"/>
        <v>Single Line Equity</v>
      </c>
      <c r="AF92" s="25" t="str" cm="1">
        <f t="array" ref="AF92">IF(OR(_xll.BDP($AX92,"RR908")= "#N/A N/A", _xll.BDP($AX92,"RR908")="#N/A FIELD NOT APPLICABLE"), " ", _xll.BDP($AX92,"RR908"))</f>
        <v xml:space="preserve"> </v>
      </c>
      <c r="AG92" s="25" cm="1">
        <f t="array" ref="AG92">IF(OR(_xll.BDP($AX92,"RR041")= "#N/A N/A", _xll.BDP($AX92,"RR041")="#N/A FIELD NOT APPLICABLE"), " ", _xll.BDP($AX92,"RR041"))</f>
        <v>31.387743863618045</v>
      </c>
      <c r="AH92" s="21">
        <f>_xll.BDP(AX92,"TOT_BUY_REC")</f>
        <v>16</v>
      </c>
      <c r="AI92" s="21">
        <f>_xll.BDP(AX92,"TOT_HOLD_REC")</f>
        <v>14</v>
      </c>
      <c r="AJ92" s="21">
        <f>_xll.BDP(AX92,"TOT_SELL_REC")</f>
        <v>2</v>
      </c>
      <c r="AK92" s="25" cm="1">
        <f t="array" ref="AK92">IF(OR(_xll.BDP($AX92,"EE201")= "#N/A N/A", _xll.BDP($AX92,"EE201")="#N/A FIELD NOT APPLICABLE"), " ", _xll.BDP($AX92,"EE201"))</f>
        <v>3.78125</v>
      </c>
      <c r="AL92" s="23"/>
      <c r="AM92" s="31"/>
      <c r="AN92" s="31">
        <f>_xll.BDP(AX92,"PR061")/100</f>
        <v>0.1493333</v>
      </c>
      <c r="AO92" s="31">
        <f>_xll.BDP(AX92,"PR064")/100</f>
        <v>2.1327060000000002E-2</v>
      </c>
      <c r="AP92" s="31">
        <f>_xll.BDP(AX92,"CHG_PCT_6M")/100</f>
        <v>-0.23035710000000001</v>
      </c>
      <c r="AQ92" s="24">
        <f>_xll.BDP(AX92,"PR079")/100</f>
        <v>-1.146792E-2</v>
      </c>
      <c r="AR92" s="32">
        <f>_xll.BDP(AX92,"hs001")</f>
        <v>7.71</v>
      </c>
      <c r="AS92" s="32">
        <f>_xll.BDP(AX92,"hs002")</f>
        <v>3.02</v>
      </c>
      <c r="AT92" s="21" t="str" cm="1">
        <f t="array" ref="AT92">IF(OR(_xll.BDP($AX92,"DX202")= "#N/A N/A", _xll.BDP($AX92,"DX202")="#N/A FIELD NOT APPLICABLE"), " ", _xll.BDP($AX92,"DX202"))</f>
        <v>Consumer Discretionary</v>
      </c>
      <c r="AU92" s="21" t="str" cm="1">
        <f t="array" ref="AU92">IF(OR(_xll.BDP($AX92,"DY997")= "#N/A N/A", _xll.BDP($AX92,"DY997")="#N/A FIELD NOT APPLICABLE"), " ", _xll.BDP($AX92,"DY997"))</f>
        <v>N</v>
      </c>
      <c r="AV92" s="21" t="str" cm="1">
        <f t="array" ref="AV92">IF(OR(_xll.BDP($AX92,"DY784")= "#N/A N/A", _xll.BDP($AX92,"DY784")="#N/A FIELD NOT APPLICABLE"), " ", _xll.BDP($AX92,"DY784"))</f>
        <v xml:space="preserve"> </v>
      </c>
      <c r="AW92" s="21" t="str">
        <f t="shared" si="23"/>
        <v>N</v>
      </c>
      <c r="AX92" s="21" t="str">
        <f t="shared" si="24"/>
        <v>NIO US Equity</v>
      </c>
      <c r="BC92" s="14" t="str" cm="1">
        <f t="array" ref="BC92">_xll.BDP(AX92,"ID005")</f>
        <v>US62914V1061</v>
      </c>
      <c r="BD92" s="16">
        <v>0.68589999999999995</v>
      </c>
      <c r="BE92" s="17">
        <v>5</v>
      </c>
      <c r="BF92" s="18">
        <v>45217</v>
      </c>
      <c r="BG92" s="19">
        <v>1</v>
      </c>
    </row>
    <row r="93" spans="1:59" s="3" customFormat="1" ht="14.45" hidden="1" customHeight="1" x14ac:dyDescent="0.25">
      <c r="A93" s="47" t="s">
        <v>126</v>
      </c>
      <c r="B93" s="47" t="s">
        <v>164</v>
      </c>
      <c r="C93" s="47">
        <v>4389270</v>
      </c>
      <c r="D93" s="47" t="s">
        <v>462</v>
      </c>
      <c r="E93" s="21" t="str">
        <f>_xll.BDP(AX93,"SECURITY NAME")</f>
        <v>Paramount Global</v>
      </c>
      <c r="F93" s="21" t="str">
        <f>_xll.BDP(AX93,"CRNCY")</f>
        <v>USD</v>
      </c>
      <c r="G93" s="22" t="s">
        <v>678</v>
      </c>
      <c r="H93" s="21" t="str" cm="1">
        <f t="array" ref="H93">IF(OR(_xll.BDP($AX93,"DX202")= "#N/A N/A", _xll.BDP($AX93,"DX202")="#N/A FIELD NOT APPLICABLE"), " ", _xll.BDP($AX93,"DX202"))</f>
        <v>Communication Services</v>
      </c>
      <c r="I93" s="23"/>
      <c r="J93" s="24">
        <f>IFERROR(_xll.BDP(AX93, "DV013")/100,0)</f>
        <v>1.7108640118069483E-2</v>
      </c>
      <c r="K93" s="25" cm="1">
        <f t="array" ref="K93">IF(OR(_xll.BDP($AX93,"RR900")= "#N/A N/A", _xll.BDP($AX93,"RR900")="#N/A FIELD NOT APPLICABLE"), " ", _xll.BDP($AX93,"RR900"))</f>
        <v>7.5420714570219989</v>
      </c>
      <c r="L93" s="25" cm="1">
        <f t="array" ref="L93">IF(OR(_xll.BDP($AX93,"EE010")= "#N/A N/A", _xll.BDP($AX93,"EE010")="#N/A FIELD NOT APPLICABLE"), " ", _xll.BDP($AX93,"EE010"))</f>
        <v>7.0634441087613293</v>
      </c>
      <c r="M93" s="25" cm="1">
        <f t="array" ref="M93">IF(OR(_xll.BDP($AX93,"RR903")= "#N/A N/A", _xll.BDP($AX93,"RR903")="#N/A FIELD NOT APPLICABLE"), " ", _xll.BDP($AX93,"RR903"))</f>
        <v>0.48063662490423992</v>
      </c>
      <c r="N93" s="25" t="str" cm="1">
        <f t="array" ref="N93">IF(OR(_xll.BDP($AX93,"RR957")= "#N/A N/A", _xll.BDP($AX93,"RR957")="#N/A FIELD NOT APPLICABLE"), " ", _xll.BDP($AX93,"RR957"))</f>
        <v xml:space="preserve"> </v>
      </c>
      <c r="O93" s="26">
        <v>17500</v>
      </c>
      <c r="P93" s="27">
        <v>28.01</v>
      </c>
      <c r="Q93" s="21" cm="1">
        <f t="array" ref="Q93">IF(OR(_xll.BDP($AX93,"PX_last")="#N/A N/A",_xll.BDP($AX93,"PX_Last")="#N/A FIELD NOT APPLICABLE")," ",IF(F93="GBP",(_xll.BDP($AX93,"PX_LAST")/100),(_xll.BDP($AX93,"PX_LAST"))))</f>
        <v>11.69</v>
      </c>
      <c r="R93" s="28">
        <f>IF(F93="USD",AA93,(((_xll.BDP(F93&amp;"USD CURNCY","PX_LAST")))*AA93))</f>
        <v>490175</v>
      </c>
      <c r="S93" s="28">
        <f>IF(F93="USD",AB93,(((_xll.BDP(F93&amp;"USD CURNCY","PX_LAST")))*AB93))</f>
        <v>204575</v>
      </c>
      <c r="T93" s="11">
        <f t="shared" si="14"/>
        <v>-285600</v>
      </c>
      <c r="U93" s="12">
        <f t="shared" si="15"/>
        <v>-0.58264905390931809</v>
      </c>
      <c r="V93" s="12" cm="1">
        <f t="array" ref="V93">IFERROR(_xll.BDP($G93&amp;" Equity","CHG_PCT_1D")/100,"")</f>
        <v>-3.4100599999999999E-3</v>
      </c>
      <c r="W93" s="12" cm="1">
        <f t="array" ref="W93">IFERROR(_xll.BDP($G93&amp;" Equity","CHG_PCT_5D")/100,"")</f>
        <v>8.6431229999999998E-2</v>
      </c>
      <c r="X93" s="12"/>
      <c r="Y93" s="23">
        <f t="shared" si="17"/>
        <v>3500.0000521540646</v>
      </c>
      <c r="Z93" s="23">
        <f t="shared" si="18"/>
        <v>204575</v>
      </c>
      <c r="AA93" s="28">
        <f t="shared" si="19"/>
        <v>490175</v>
      </c>
      <c r="AB93" s="28">
        <f t="shared" si="20"/>
        <v>204575</v>
      </c>
      <c r="AC93" s="4" t="e" cm="1">
        <f t="array" ref="AC93">VLOOKUP(IF(NOT(_xll.BDP(AX93,$BW$6)="#N/A N/A"),(_xll.BDP(AX93,$BW$6)),"-"), '[1]Country Codes'!$A$2:$B$253,2,0)</f>
        <v>#N/A</v>
      </c>
      <c r="AD93" s="29" t="str" cm="1">
        <f t="array" ref="AD93">IF(OR(_xll.BDP($AX93,"EX028")= "#N/A N/A", _xll.BDP($AX93,"EX028")="#N/A FIELD NOT APPLICABLE"), " ", _xll.BDP($AX93,"EX028"))</f>
        <v>Equity</v>
      </c>
      <c r="AE93" s="30" t="str">
        <f t="shared" si="21"/>
        <v>Single Line Equity</v>
      </c>
      <c r="AF93" s="25" cm="1">
        <f t="array" ref="AF93">IF(OR(_xll.BDP($AX93,"RR908")= "#N/A N/A", _xll.BDP($AX93,"RR908")="#N/A FIELD NOT APPLICABLE"), " ", _xll.BDP($AX93,"RR908"))</f>
        <v>10.304718592619501</v>
      </c>
      <c r="AG93" s="25" cm="1">
        <f t="array" ref="AG93">IF(OR(_xll.BDP($AX93,"RR041")= "#N/A N/A", _xll.BDP($AX93,"RR041")="#N/A FIELD NOT APPLICABLE"), " ", _xll.BDP($AX93,"RR041"))</f>
        <v>34.29134540414104</v>
      </c>
      <c r="AH93" s="21">
        <f>_xll.BDP(AX93,"TOT_BUY_REC")</f>
        <v>4</v>
      </c>
      <c r="AI93" s="21">
        <f>_xll.BDP(AX93,"TOT_HOLD_REC")</f>
        <v>12</v>
      </c>
      <c r="AJ93" s="21">
        <f>_xll.BDP(AX93,"TOT_SELL_REC")</f>
        <v>9</v>
      </c>
      <c r="AK93" s="25" cm="1">
        <f t="array" ref="AK93">IF(OR(_xll.BDP($AX93,"EE201")= "#N/A N/A", _xll.BDP($AX93,"EE201")="#N/A FIELD NOT APPLICABLE"), " ", _xll.BDP($AX93,"EE201"))</f>
        <v>2.5999999046325684</v>
      </c>
      <c r="AL93" s="23"/>
      <c r="AM93" s="31"/>
      <c r="AN93" s="31">
        <f>_xll.BDP(AX93,"PR061")/100</f>
        <v>1.1245639999999999E-2</v>
      </c>
      <c r="AO93" s="31">
        <f>_xll.BDP(AX93,"PR064")/100</f>
        <v>5.4102779999999996E-2</v>
      </c>
      <c r="AP93" s="31">
        <f>_xll.BDP(AX93,"CHG_PCT_6M")/100</f>
        <v>0.1165234</v>
      </c>
      <c r="AQ93" s="24">
        <f>_xll.BDP(AX93,"PR079")/100</f>
        <v>0.11759080000000001</v>
      </c>
      <c r="AR93" s="32">
        <f>_xll.BDP(AX93,"hs001")</f>
        <v>14.54</v>
      </c>
      <c r="AS93" s="32">
        <f>_xll.BDP(AX93,"hs002")</f>
        <v>9.5399999999999991</v>
      </c>
      <c r="AT93" s="21" t="str" cm="1">
        <f t="array" ref="AT93">IF(OR(_xll.BDP($AX93,"DX202")= "#N/A N/A", _xll.BDP($AX93,"DX202")="#N/A FIELD NOT APPLICABLE"), " ", _xll.BDP($AX93,"DX202"))</f>
        <v>Communication Services</v>
      </c>
      <c r="AU93" s="21" t="str" cm="1">
        <f t="array" ref="AU93">IF(OR(_xll.BDP($AX93,"DY997")= "#N/A N/A", _xll.BDP($AX93,"DY997")="#N/A FIELD NOT APPLICABLE"), " ", _xll.BDP($AX93,"DY997"))</f>
        <v>N</v>
      </c>
      <c r="AV93" s="21" t="str" cm="1">
        <f t="array" ref="AV93">IF(OR(_xll.BDP($AX93,"DY784")= "#N/A N/A", _xll.BDP($AX93,"DY784")="#N/A FIELD NOT APPLICABLE"), " ", _xll.BDP($AX93,"DY784"))</f>
        <v>N</v>
      </c>
      <c r="AW93" s="21" t="str">
        <f t="shared" si="23"/>
        <v>N</v>
      </c>
      <c r="AX93" s="21" t="str">
        <f t="shared" si="24"/>
        <v>PARA US Equity</v>
      </c>
      <c r="BC93" s="14" t="str" cm="1">
        <f t="array" ref="BC93">_xll.BDP(AX93,"ID005")</f>
        <v>US92556H2067</v>
      </c>
      <c r="BD93" s="16">
        <v>0.80669999999999997</v>
      </c>
      <c r="BE93" s="17">
        <v>4</v>
      </c>
      <c r="BF93" s="18">
        <v>45217</v>
      </c>
      <c r="BG93" s="19">
        <v>1</v>
      </c>
    </row>
    <row r="94" spans="1:59" s="3" customFormat="1" ht="14.45" hidden="1" customHeight="1" x14ac:dyDescent="0.25">
      <c r="A94" s="47" t="s">
        <v>126</v>
      </c>
      <c r="B94" s="47" t="s">
        <v>164</v>
      </c>
      <c r="C94" s="47">
        <v>4389270</v>
      </c>
      <c r="D94" s="47" t="s">
        <v>462</v>
      </c>
      <c r="E94" s="21" t="str">
        <f>_xll.BDP(AX94,"SECURITY NAME")</f>
        <v>PayPal Holdings Inc</v>
      </c>
      <c r="F94" s="21" t="str">
        <f>_xll.BDP(AX94,"CRNCY")</f>
        <v>USD</v>
      </c>
      <c r="G94" s="22" t="s">
        <v>202</v>
      </c>
      <c r="H94" s="21" t="str" cm="1">
        <f t="array" ref="H94">IF(OR(_xll.BDP($AX94,"DX202")= "#N/A N/A", _xll.BDP($AX94,"DX202")="#N/A FIELD NOT APPLICABLE"), " ", _xll.BDP($AX94,"DX202"))</f>
        <v>Financials</v>
      </c>
      <c r="I94" s="23">
        <f>_xll.BDP(AX94,"CRNCY_ADJ_MKT_CAP", "EQY_FUND_CRNCY=USD")/1000</f>
        <v>63.462265661040007</v>
      </c>
      <c r="J94" s="24">
        <f>IFERROR(_xll.BDP(AX94, "DV013")/100,0)</f>
        <v>0</v>
      </c>
      <c r="K94" s="25" cm="1">
        <f t="array" ref="K94">IF(OR(_xll.BDP($AX94,"RR900")= "#N/A N/A", _xll.BDP($AX94,"RR900")="#N/A FIELD NOT APPLICABLE"), " ", _xll.BDP($AX94,"RR900"))</f>
        <v>14.01100905486558</v>
      </c>
      <c r="L94" s="25" cm="1">
        <f t="array" ref="L94">IF(OR(_xll.BDP($AX94,"EE010")= "#N/A N/A", _xll.BDP($AX94,"EE010")="#N/A FIELD NOT APPLICABLE"), " ", _xll.BDP($AX94,"EE010"))</f>
        <v>11.663373450691576</v>
      </c>
      <c r="M94" s="25" cm="1">
        <f t="array" ref="M94">IF(OR(_xll.BDP($AX94,"RR903")= "#N/A N/A", _xll.BDP($AX94,"RR903")="#N/A FIELD NOT APPLICABLE"), " ", _xll.BDP($AX94,"RR903"))</f>
        <v>3.1579316404486235</v>
      </c>
      <c r="N94" s="25" cm="1">
        <f t="array" ref="N94">IF(OR(_xll.BDP($AX94,"RR957")= "#N/A N/A", _xll.BDP($AX94,"RR957")="#N/A FIELD NOT APPLICABLE"), " ", _xll.BDP($AX94,"RR957"))</f>
        <v>9.7177926383660953</v>
      </c>
      <c r="O94" s="26">
        <v>2500</v>
      </c>
      <c r="P94" s="27">
        <v>192.49</v>
      </c>
      <c r="Q94" s="21" cm="1">
        <f t="array" ref="Q94">IF(OR(_xll.BDP($AX94,"PX_last")="#N/A N/A",_xll.BDP($AX94,"PX_Last")="#N/A FIELD NOT APPLICABLE")," ",IF(F94="GBP",(_xll.BDP($AX94,"PX_LAST")/100),(_xll.BDP($AX94,"PX_LAST"))))</f>
        <v>64.930000000000007</v>
      </c>
      <c r="R94" s="28">
        <f>IF(F94="USD",AA94,(((_xll.BDP(F94&amp;"USD CURNCY","PX_LAST")))*AA94))</f>
        <v>481225</v>
      </c>
      <c r="S94" s="28">
        <f>IFERROR(IF(F94="USD",AB94,(((_xll.BDP(F94&amp;"USD CURNCY","PX_LAST")))*AB94)),0)</f>
        <v>162325.00000000003</v>
      </c>
      <c r="T94" s="11">
        <f t="shared" si="14"/>
        <v>-318900</v>
      </c>
      <c r="U94" s="12">
        <f t="shared" si="15"/>
        <v>-0.66268377578056004</v>
      </c>
      <c r="V94" s="12" cm="1">
        <f t="array" ref="V94">IFERROR(_xll.BDP($G94&amp;" Equity","CHG_PCT_1D")/100,"")</f>
        <v>-6.2748700000000001E-3</v>
      </c>
      <c r="W94" s="12" cm="1">
        <f t="array" ref="W94">IFERROR(_xll.BDP($G94&amp;" Equity","CHG_PCT_5D")/100,"")</f>
        <v>7.7050679999999996E-2</v>
      </c>
      <c r="X94" s="12" t="e">
        <f>S94/$H$52</f>
        <v>#VALUE!</v>
      </c>
      <c r="Y94" s="23">
        <f t="shared" si="17"/>
        <v>0</v>
      </c>
      <c r="Z94" s="23">
        <f t="shared" si="18"/>
        <v>162325.00000000003</v>
      </c>
      <c r="AA94" s="28">
        <f t="shared" si="19"/>
        <v>481225</v>
      </c>
      <c r="AB94" s="28">
        <f t="shared" si="20"/>
        <v>162325.00000000003</v>
      </c>
      <c r="AC94" s="4" t="e" cm="1">
        <f t="array" ref="AC94">VLOOKUP(IF(NOT(_xll.BDP(AX94,$BW$6)="#N/A N/A"),(_xll.BDP(AX94,$BW$6)),"-"), '[1]Country Codes'!$A$2:$B$253,2,0)</f>
        <v>#N/A</v>
      </c>
      <c r="AD94" s="29" t="str" cm="1">
        <f t="array" ref="AD94">IF(OR(_xll.BDP($AX94,"EX028")= "#N/A N/A", _xll.BDP($AX94,"EX028")="#N/A FIELD NOT APPLICABLE"), " ", _xll.BDP($AX94,"EX028"))</f>
        <v>Equity</v>
      </c>
      <c r="AE94" s="30" t="str">
        <f t="shared" si="21"/>
        <v>Single Line Equity</v>
      </c>
      <c r="AF94" s="25" cm="1">
        <f t="array" ref="AF94">IF(OR(_xll.BDP($AX94,"RR908")= "#N/A N/A", _xll.BDP($AX94,"RR908")="#N/A FIELD NOT APPLICABLE"), " ", _xll.BDP($AX94,"RR908"))</f>
        <v>8.9477476846748871</v>
      </c>
      <c r="AG94" s="25" cm="1">
        <f t="array" ref="AG94">IF(OR(_xll.BDP($AX94,"RR041")= "#N/A N/A", _xll.BDP($AX94,"RR041")="#N/A FIELD NOT APPLICABLE"), " ", _xll.BDP($AX94,"RR041"))</f>
        <v>13.041134160836162</v>
      </c>
      <c r="AH94" s="21">
        <f>_xll.BDP(AX94,"TOT_BUY_REC")</f>
        <v>26</v>
      </c>
      <c r="AI94" s="21">
        <f>_xll.BDP(AX94,"TOT_HOLD_REC")</f>
        <v>22</v>
      </c>
      <c r="AJ94" s="21">
        <f>_xll.BDP(AX94,"TOT_SELL_REC")</f>
        <v>4</v>
      </c>
      <c r="AK94" s="25" cm="1">
        <f t="array" ref="AK94">IF(OR(_xll.BDP($AX94,"EE201")= "#N/A N/A", _xll.BDP($AX94,"EE201")="#N/A FIELD NOT APPLICABLE"), " ", _xll.BDP($AX94,"EE201"))</f>
        <v>3.788461446762085</v>
      </c>
      <c r="AL94" s="23">
        <f>_xll.BDP(AX94,"BEST_TARGET_PRICE")</f>
        <v>83.324996948242188</v>
      </c>
      <c r="AM94" s="31">
        <f>(AL94/Q94)-1</f>
        <v>0.28330505079689172</v>
      </c>
      <c r="AN94" s="31">
        <f>_xll.BDP(AX94,"PR061")/100</f>
        <v>-3.3768460000000002E-3</v>
      </c>
      <c r="AO94" s="31">
        <f>_xll.BDP(AX94,"PR064")/100</f>
        <v>-0.26847680000000002</v>
      </c>
      <c r="AP94" s="31">
        <f>_xll.BDP(AX94,"CHG_PCT_6M")/100</f>
        <v>-0.19120580000000001</v>
      </c>
      <c r="AQ94" s="24">
        <f>_xll.BDP(AX94,"PR079")/100</f>
        <v>-0.23925009999999999</v>
      </c>
      <c r="AR94" s="32">
        <f>_xll.BDP(AX94,"hs001")</f>
        <v>93.66</v>
      </c>
      <c r="AS94" s="32">
        <f>_xll.BDP(AX94,"hs002")</f>
        <v>55.85</v>
      </c>
      <c r="AT94" s="21" t="str" cm="1">
        <f t="array" ref="AT94">IF(OR(_xll.BDP($AX94,"DX202")= "#N/A N/A", _xll.BDP($AX94,"DX202")="#N/A FIELD NOT APPLICABLE"), " ", _xll.BDP($AX94,"DX202"))</f>
        <v>Financials</v>
      </c>
      <c r="AU94" s="21" t="str" cm="1">
        <f t="array" ref="AU94">IF(OR(_xll.BDP($AX94,"DY997")= "#N/A N/A", _xll.BDP($AX94,"DY997")="#N/A FIELD NOT APPLICABLE"), " ", _xll.BDP($AX94,"DY997"))</f>
        <v>N</v>
      </c>
      <c r="AV94" s="21" t="str" cm="1">
        <f t="array" ref="AV94">IF(OR(_xll.BDP($AX94,"DY784")= "#N/A N/A", _xll.BDP($AX94,"DY784")="#N/A FIELD NOT APPLICABLE"), " ", _xll.BDP($AX94,"DY784"))</f>
        <v xml:space="preserve"> </v>
      </c>
      <c r="AW94" s="21" t="str">
        <f t="shared" si="23"/>
        <v>N</v>
      </c>
      <c r="AX94" s="21" t="str">
        <f t="shared" si="24"/>
        <v>PYPL US Equity</v>
      </c>
      <c r="BC94" s="14" t="str" cm="1">
        <f t="array" ref="BC94">_xll.BDP(AX94,"ID005")</f>
        <v>US70450Y1038</v>
      </c>
      <c r="BD94" s="16">
        <v>0.80669999999999997</v>
      </c>
      <c r="BE94" s="17">
        <v>5</v>
      </c>
      <c r="BF94" s="18">
        <v>45217</v>
      </c>
      <c r="BG94" s="19">
        <v>1</v>
      </c>
    </row>
    <row r="95" spans="1:59" s="3" customFormat="1" ht="14.45" hidden="1" customHeight="1" x14ac:dyDescent="0.25">
      <c r="A95" s="47" t="s">
        <v>126</v>
      </c>
      <c r="B95" s="47" t="s">
        <v>164</v>
      </c>
      <c r="C95" s="47">
        <v>4389270</v>
      </c>
      <c r="D95" s="47" t="s">
        <v>462</v>
      </c>
      <c r="E95" s="21" t="str">
        <f>_xll.BDP(AX95,"SECURITY NAME")</f>
        <v>Volkswagen AG</v>
      </c>
      <c r="F95" s="21" t="str">
        <f>_xll.BDP(AX95,"CRNCY")</f>
        <v>EUR</v>
      </c>
      <c r="G95" s="22" t="s">
        <v>212</v>
      </c>
      <c r="H95" s="21" t="str" cm="1">
        <f t="array" ref="H95">IF(OR(_xll.BDP($AX95,"DX202")= "#N/A N/A", _xll.BDP($AX95,"DX202")="#N/A FIELD NOT APPLICABLE"), " ", _xll.BDP($AX95,"DX202"))</f>
        <v>Consumer Discretionary</v>
      </c>
      <c r="I95" s="23">
        <f>_xll.BDP(AX95,"CRNCY_ADJ_MKT_CAP", "EQY_FUND_CRNCY=USD")/1000</f>
        <v>56.762974671071767</v>
      </c>
      <c r="J95" s="24">
        <f>IFERROR(_xll.BDP(AX95, "DV013")/100,0)</f>
        <v>6.4765785473670109E-2</v>
      </c>
      <c r="K95" s="25" cm="1">
        <f t="array" ref="K95">IF(OR(_xll.BDP($AX95,"RR900")= "#N/A N/A", _xll.BDP($AX95,"RR900")="#N/A FIELD NOT APPLICABLE"), " ", _xll.BDP($AX95,"RR900"))</f>
        <v>4.3412329901464259</v>
      </c>
      <c r="L95" s="25" cm="1">
        <f t="array" ref="L95">IF(OR(_xll.BDP($AX95,"EE010")= "#N/A N/A", _xll.BDP($AX95,"EE010")="#N/A FIELD NOT APPLICABLE"), " ", _xll.BDP($AX95,"EE010"))</f>
        <v>3.8734616598295992</v>
      </c>
      <c r="M95" s="25" cm="1">
        <f t="array" ref="M95">IF(OR(_xll.BDP($AX95,"RR903")= "#N/A N/A", _xll.BDP($AX95,"RR903")="#N/A FIELD NOT APPLICABLE"), " ", _xll.BDP($AX95,"RR903"))</f>
        <v>0.29231605720035309</v>
      </c>
      <c r="N95" s="25" cm="1">
        <f t="array" ref="N95">IF(OR(_xll.BDP($AX95,"RR957")= "#N/A N/A", _xll.BDP($AX95,"RR957")="#N/A FIELD NOT APPLICABLE"), " ", _xll.BDP($AX95,"RR957"))</f>
        <v>0.59671213801328316</v>
      </c>
      <c r="O95" s="26">
        <v>3500</v>
      </c>
      <c r="P95" s="27">
        <v>145.58000000000001</v>
      </c>
      <c r="Q95" s="21" cm="1">
        <f t="array" ref="Q95">IF(OR(_xll.BDP($AX95,"PX_last")="#N/A N/A",_xll.BDP($AX95,"PX_Last")="#N/A FIELD NOT APPLICABLE")," ",IF(F95="GBP",(_xll.BDP($AX95,"PX_LAST")/100),(_xll.BDP($AX95,"PX_LAST"))))</f>
        <v>98.2</v>
      </c>
      <c r="R95" s="28">
        <f>IF(F95="USD",AA95,(((_xll.BDP(F95&amp;"USD CURNCY","PX_LAST")))*AA95))</f>
        <v>580252.76400000008</v>
      </c>
      <c r="S95" s="28">
        <f>IFERROR(IF(F95="USD",AB95,(((_xll.BDP(F95&amp;"USD CURNCY","PX_LAST")))*AB95)),0)</f>
        <v>391405.56</v>
      </c>
      <c r="T95" s="11">
        <f t="shared" si="14"/>
        <v>-188847.20400000009</v>
      </c>
      <c r="U95" s="12">
        <f t="shared" si="15"/>
        <v>-0.32545679351559292</v>
      </c>
      <c r="V95" s="12" cm="1">
        <f t="array" ref="V95">IFERROR(_xll.BDP($G95&amp;" Equity","CHG_PCT_1D")/100,"")</f>
        <v>-5.8931109999999995E-3</v>
      </c>
      <c r="W95" s="12" cm="1">
        <f t="array" ref="W95">IFERROR(_xll.BDP($G95&amp;" Equity","CHG_PCT_5D")/100,"")</f>
        <v>5.8874459999999997E-2</v>
      </c>
      <c r="X95" s="12" t="e">
        <f>S95/$H$52</f>
        <v>#VALUE!</v>
      </c>
      <c r="Y95" s="23">
        <f t="shared" si="17"/>
        <v>25349.688532161716</v>
      </c>
      <c r="Z95" s="23">
        <f t="shared" si="18"/>
        <v>391405.56</v>
      </c>
      <c r="AA95" s="28">
        <f t="shared" si="19"/>
        <v>509530.00000000006</v>
      </c>
      <c r="AB95" s="28">
        <f t="shared" si="20"/>
        <v>343700</v>
      </c>
      <c r="AC95" s="4" t="e" cm="1">
        <f t="array" ref="AC95">VLOOKUP(IF(NOT(_xll.BDP(AX95,$BW$6)="#N/A N/A"),(_xll.BDP(AX95,$BW$6)),"-"), '[1]Country Codes'!$A$2:$B$253,2,0)</f>
        <v>#N/A</v>
      </c>
      <c r="AD95" s="29" t="str" cm="1">
        <f t="array" ref="AD95">IF(OR(_xll.BDP($AX95,"EX028")= "#N/A N/A", _xll.BDP($AX95,"EX028")="#N/A FIELD NOT APPLICABLE"), " ", _xll.BDP($AX95,"EX028"))</f>
        <v>Equity</v>
      </c>
      <c r="AE95" s="30" t="str">
        <f t="shared" si="21"/>
        <v>Single Line Equity</v>
      </c>
      <c r="AF95" s="25" cm="1">
        <f t="array" ref="AF95">IF(OR(_xll.BDP($AX95,"RR908")= "#N/A N/A", _xll.BDP($AX95,"RR908")="#N/A FIELD NOT APPLICABLE"), " ", _xll.BDP($AX95,"RR908"))</f>
        <v>2.8702229197579308</v>
      </c>
      <c r="AG95" s="25" cm="1">
        <f t="array" ref="AG95">IF(OR(_xll.BDP($AX95,"RR041")= "#N/A N/A", _xll.BDP($AX95,"RR041")="#N/A FIELD NOT APPLICABLE"), " ", _xll.BDP($AX95,"RR041"))</f>
        <v>40.144887463363382</v>
      </c>
      <c r="AH95" s="21">
        <f>_xll.BDP(AX95,"TOT_BUY_REC")</f>
        <v>16</v>
      </c>
      <c r="AI95" s="21">
        <f>_xll.BDP(AX95,"TOT_HOLD_REC")</f>
        <v>8</v>
      </c>
      <c r="AJ95" s="21">
        <f>_xll.BDP(AX95,"TOT_SELL_REC")</f>
        <v>1</v>
      </c>
      <c r="AK95" s="25" cm="1">
        <f t="array" ref="AK95">IF(OR(_xll.BDP($AX95,"EE201")= "#N/A N/A", _xll.BDP($AX95,"EE201")="#N/A FIELD NOT APPLICABLE"), " ", _xll.BDP($AX95,"EE201"))</f>
        <v>4.1999998092651367</v>
      </c>
      <c r="AL95" s="23">
        <f>_xll.BDP(AX95,"BEST_TARGET_PRICE")</f>
        <v>117.40000152587891</v>
      </c>
      <c r="AM95" s="31">
        <f>(AL95/Q95)-1</f>
        <v>0.19551936380732071</v>
      </c>
      <c r="AN95" s="31">
        <f>_xll.BDP(AX95,"PR061")/100</f>
        <v>1.2788790000000001E-2</v>
      </c>
      <c r="AO95" s="31">
        <f>_xll.BDP(AX95,"PR064")/100</f>
        <v>6.9729629999999996E-3</v>
      </c>
      <c r="AP95" s="31">
        <f>_xll.BDP(AX95,"CHG_PCT_6M")/100</f>
        <v>0.1043635</v>
      </c>
      <c r="AQ95" s="24">
        <f>_xll.BDP(AX95,"PR079")/100</f>
        <v>0.1028751</v>
      </c>
      <c r="AR95" s="32">
        <f>_xll.BDP(AX95,"hs001")</f>
        <v>123.95</v>
      </c>
      <c r="AS95" s="32">
        <f>_xll.BDP(AX95,"hs002")</f>
        <v>78.86</v>
      </c>
      <c r="AT95" s="21" t="str" cm="1">
        <f t="array" ref="AT95">IF(OR(_xll.BDP($AX95,"DX202")= "#N/A N/A", _xll.BDP($AX95,"DX202")="#N/A FIELD NOT APPLICABLE"), " ", _xll.BDP($AX95,"DX202"))</f>
        <v>Consumer Discretionary</v>
      </c>
      <c r="AU95" s="21" t="str" cm="1">
        <f t="array" ref="AU95">IF(OR(_xll.BDP($AX95,"DY997")= "#N/A N/A", _xll.BDP($AX95,"DY997")="#N/A FIELD NOT APPLICABLE"), " ", _xll.BDP($AX95,"DY997"))</f>
        <v>N</v>
      </c>
      <c r="AV95" s="21" t="str" cm="1">
        <f t="array" ref="AV95">IF(OR(_xll.BDP($AX95,"DY784")= "#N/A N/A", _xll.BDP($AX95,"DY784")="#N/A FIELD NOT APPLICABLE"), " ", _xll.BDP($AX95,"DY784"))</f>
        <v>N</v>
      </c>
      <c r="AW95" s="21" t="str">
        <f t="shared" si="23"/>
        <v>N</v>
      </c>
      <c r="AX95" s="21" t="str">
        <f t="shared" si="24"/>
        <v>VOW3 GY Equity</v>
      </c>
      <c r="BC95" s="14" t="str" cm="1">
        <f t="array" ref="BC95">_xll.BDP(AX95,"ID005")</f>
        <v>DE0007664039</v>
      </c>
      <c r="BD95" s="16">
        <v>0.80669999999999997</v>
      </c>
      <c r="BE95" s="17">
        <v>5</v>
      </c>
      <c r="BF95" s="18">
        <v>45217</v>
      </c>
      <c r="BG95" s="19">
        <v>1</v>
      </c>
    </row>
    <row r="96" spans="1:59" s="3" customFormat="1" ht="14.45" hidden="1" customHeight="1" x14ac:dyDescent="0.25">
      <c r="A96" s="47" t="s">
        <v>126</v>
      </c>
      <c r="B96" s="47" t="s">
        <v>164</v>
      </c>
      <c r="C96" s="47">
        <v>4389270</v>
      </c>
      <c r="D96" s="47" t="s">
        <v>462</v>
      </c>
      <c r="E96" s="21" t="str">
        <f>_xll.BDP(AX96,"SECURITY NAME")</f>
        <v>Block Inc</v>
      </c>
      <c r="F96" s="21" t="str">
        <f>_xll.BDP(AX96,"CRNCY")</f>
        <v>USD</v>
      </c>
      <c r="G96" s="22" t="s">
        <v>660</v>
      </c>
      <c r="H96" s="21" t="str" cm="1">
        <f t="array" ref="H96">IF(OR(_xll.BDP($AX96,"DX202")= "#N/A N/A", _xll.BDP($AX96,"DX202")="#N/A FIELD NOT APPLICABLE"), " ", _xll.BDP($AX96,"DX202"))</f>
        <v>Financials</v>
      </c>
      <c r="I96" s="23"/>
      <c r="J96" s="24">
        <f>IFERROR(_xll.BDP(AX96, "DV013")/100,0)</f>
        <v>0</v>
      </c>
      <c r="K96" s="25" cm="1">
        <f t="array" ref="K96">IF(OR(_xll.BDP($AX96,"RR900")= "#N/A N/A", _xll.BDP($AX96,"RR900")="#N/A FIELD NOT APPLICABLE"), " ", _xll.BDP($AX96,"RR900"))</f>
        <v>37.143894182461239</v>
      </c>
      <c r="L96" s="25" cm="1">
        <f t="array" ref="L96">IF(OR(_xll.BDP($AX96,"EE010")= "#N/A N/A", _xll.BDP($AX96,"EE010")="#N/A FIELD NOT APPLICABLE"), " ", _xll.BDP($AX96,"EE010"))</f>
        <v>11.652347652347652</v>
      </c>
      <c r="M96" s="25" cm="1">
        <f t="array" ref="M96">IF(OR(_xll.BDP($AX96,"RR903")= "#N/A N/A", _xll.BDP($AX96,"RR903")="#N/A FIELD NOT APPLICABLE"), " ", _xll.BDP($AX96,"RR903"))</f>
        <v>1.6992486213934621</v>
      </c>
      <c r="N96" s="25" cm="1">
        <f t="array" ref="N96">IF(OR(_xll.BDP($AX96,"RR957")= "#N/A N/A", _xll.BDP($AX96,"RR957")="#N/A FIELD NOT APPLICABLE"), " ", _xll.BDP($AX96,"RR957"))</f>
        <v>25.723613753203871</v>
      </c>
      <c r="O96" s="26">
        <v>2500</v>
      </c>
      <c r="P96" s="27">
        <v>188.29</v>
      </c>
      <c r="Q96" s="21" cm="1">
        <f t="array" ref="Q96">IF(OR(_xll.BDP($AX96,"PX_last")="#N/A N/A",_xll.BDP($AX96,"PX_Last")="#N/A FIELD NOT APPLICABLE")," ",IF(F96="GBP",(_xll.BDP($AX96,"PX_LAST")/100),(_xll.BDP($AX96,"PX_LAST"))))</f>
        <v>58.32</v>
      </c>
      <c r="R96" s="28">
        <f>IF(F96="USD",AA96,(((_xll.BDP(F96&amp;"USD CURNCY","PX_LAST")))*AA96))</f>
        <v>470725</v>
      </c>
      <c r="S96" s="28">
        <f>IF(F96="USD",AB96,(((_xll.BDP(F96&amp;"USD CURNCY","PX_LAST")))*AB96))</f>
        <v>145800</v>
      </c>
      <c r="T96" s="11">
        <f t="shared" si="14"/>
        <v>-324925</v>
      </c>
      <c r="U96" s="12">
        <f t="shared" si="15"/>
        <v>-0.69026501672951301</v>
      </c>
      <c r="V96" s="12" cm="1">
        <f t="array" ref="V96">IFERROR(_xll.BDP($G96&amp;" Equity","CHG_PCT_1D")/100,"")</f>
        <v>3.9593729999999995E-3</v>
      </c>
      <c r="W96" s="12" cm="1">
        <f t="array" ref="W96">IFERROR(_xll.BDP($G96&amp;" Equity","CHG_PCT_5D")/100,"")</f>
        <v>0.1131895</v>
      </c>
      <c r="X96" s="12"/>
      <c r="Y96" s="23">
        <f t="shared" si="17"/>
        <v>0</v>
      </c>
      <c r="Z96" s="23">
        <f t="shared" si="18"/>
        <v>145800</v>
      </c>
      <c r="AA96" s="28">
        <f t="shared" si="19"/>
        <v>470725</v>
      </c>
      <c r="AB96" s="28">
        <f t="shared" si="20"/>
        <v>145800</v>
      </c>
      <c r="AC96" s="4" t="e" cm="1">
        <f t="array" ref="AC96">VLOOKUP(IF(NOT(_xll.BDP(AX96,$BW$6)="#N/A N/A"),(_xll.BDP(AX96,$BW$6)),"-"), '[1]Country Codes'!$A$2:$B$253,2,0)</f>
        <v>#N/A</v>
      </c>
      <c r="AD96" s="29" t="str" cm="1">
        <f t="array" ref="AD96">IF(OR(_xll.BDP($AX96,"EX028")= "#N/A N/A", _xll.BDP($AX96,"EX028")="#N/A FIELD NOT APPLICABLE"), " ", _xll.BDP($AX96,"EX028"))</f>
        <v>Equity</v>
      </c>
      <c r="AE96" s="30" t="str">
        <f t="shared" si="21"/>
        <v>Single Line Equity</v>
      </c>
      <c r="AF96" s="25" cm="1">
        <f t="array" ref="AF96">IF(OR(_xll.BDP($AX96,"RR908")= "#N/A N/A", _xll.BDP($AX96,"RR908")="#N/A FIELD NOT APPLICABLE"), " ", _xll.BDP($AX96,"RR908"))</f>
        <v>11.222097801713534</v>
      </c>
      <c r="AG96" s="25" cm="1">
        <f t="array" ref="AG96">IF(OR(_xll.BDP($AX96,"RR041")= "#N/A N/A", _xll.BDP($AX96,"RR041")="#N/A FIELD NOT APPLICABLE"), " ", _xll.BDP($AX96,"RR041"))</f>
        <v>17.53610860090226</v>
      </c>
      <c r="AH96" s="21">
        <f>_xll.BDP(AX96,"TOT_BUY_REC")</f>
        <v>40</v>
      </c>
      <c r="AI96" s="21">
        <f>_xll.BDP(AX96,"TOT_HOLD_REC")</f>
        <v>6</v>
      </c>
      <c r="AJ96" s="21">
        <f>_xll.BDP(AX96,"TOT_SELL_REC")</f>
        <v>3</v>
      </c>
      <c r="AK96" s="25" cm="1">
        <f t="array" ref="AK96">IF(OR(_xll.BDP($AX96,"EE201")= "#N/A N/A", _xll.BDP($AX96,"EE201")="#N/A FIELD NOT APPLICABLE"), " ", _xll.BDP($AX96,"EE201"))</f>
        <v>4.4897956848144531</v>
      </c>
      <c r="AL96" s="23"/>
      <c r="AM96" s="31"/>
      <c r="AN96" s="31">
        <f>_xll.BDP(AX96,"PR061")/100</f>
        <v>5.4039370000000003E-2</v>
      </c>
      <c r="AO96" s="31">
        <f>_xll.BDP(AX96,"PR064")/100</f>
        <v>-0.35221589999999997</v>
      </c>
      <c r="AP96" s="31">
        <f>_xll.BDP(AX96,"CHG_PCT_6M")/100</f>
        <v>-0.20349630000000002</v>
      </c>
      <c r="AQ96" s="24">
        <f>_xll.BDP(AX96,"PR079")/100</f>
        <v>-0.31380160000000001</v>
      </c>
      <c r="AR96" s="32">
        <f>_xll.BDP(AX96,"hs001")</f>
        <v>99.26</v>
      </c>
      <c r="AS96" s="32">
        <f>_xll.BDP(AX96,"hs002")</f>
        <v>46.42</v>
      </c>
      <c r="AT96" s="21" t="str" cm="1">
        <f t="array" ref="AT96">IF(OR(_xll.BDP($AX96,"DX202")= "#N/A N/A", _xll.BDP($AX96,"DX202")="#N/A FIELD NOT APPLICABLE"), " ", _xll.BDP($AX96,"DX202"))</f>
        <v>Financials</v>
      </c>
      <c r="AU96" s="21" t="str" cm="1">
        <f t="array" ref="AU96">IF(OR(_xll.BDP($AX96,"DY997")= "#N/A N/A", _xll.BDP($AX96,"DY997")="#N/A FIELD NOT APPLICABLE"), " ", _xll.BDP($AX96,"DY997"))</f>
        <v>N</v>
      </c>
      <c r="AV96" s="21" t="str" cm="1">
        <f t="array" ref="AV96">IF(OR(_xll.BDP($AX96,"DY784")= "#N/A N/A", _xll.BDP($AX96,"DY784")="#N/A FIELD NOT APPLICABLE"), " ", _xll.BDP($AX96,"DY784"))</f>
        <v xml:space="preserve"> </v>
      </c>
      <c r="AW96" s="21" t="str">
        <f t="shared" si="23"/>
        <v>N</v>
      </c>
      <c r="AX96" s="21" t="str">
        <f t="shared" si="24"/>
        <v>XYZ US Equity</v>
      </c>
      <c r="BC96" s="14" t="str" cm="1">
        <f t="array" ref="BC96">_xll.BDP(AX96,"ID005")</f>
        <v>US8522341036</v>
      </c>
      <c r="BD96" s="16">
        <v>0.80669999999999997</v>
      </c>
      <c r="BE96" s="17">
        <v>5</v>
      </c>
      <c r="BF96" s="18">
        <v>45217</v>
      </c>
      <c r="BG96" s="19">
        <v>1</v>
      </c>
    </row>
    <row r="97" spans="1:59" s="3" customFormat="1" ht="14.45" hidden="1" customHeight="1" x14ac:dyDescent="0.25">
      <c r="A97" s="47" t="s">
        <v>126</v>
      </c>
      <c r="B97" s="47" t="s">
        <v>160</v>
      </c>
      <c r="C97" s="47">
        <v>18094198</v>
      </c>
      <c r="D97" s="47" t="s">
        <v>796</v>
      </c>
      <c r="E97" s="21" t="str">
        <f>_xll.BDP(AX97,"SECURITY NAME")</f>
        <v>Meituan</v>
      </c>
      <c r="F97" s="21" t="str">
        <f>_xll.BDP(AX97,"CRNCY")</f>
        <v>HKD</v>
      </c>
      <c r="G97" s="22" t="s">
        <v>792</v>
      </c>
      <c r="H97" s="21" t="str" cm="1">
        <f t="array" ref="H97">IF(OR(_xll.BDP($AX97,"DX202")= "#N/A N/A", _xll.BDP($AX97,"DX202")="#N/A FIELD NOT APPLICABLE"), " ", _xll.BDP($AX97,"DX202"))</f>
        <v>Consumer Discretionary</v>
      </c>
      <c r="I97" s="23">
        <f>_xll.BDP(AX97,"CRNCY_ADJ_MKT_CAP", "EQY_FUND_CRNCY=USD")/1000</f>
        <v>104.03059722763533</v>
      </c>
      <c r="J97" s="24">
        <f>IFERROR(_xll.BDP(AX97, "DV013")/100,0)</f>
        <v>0</v>
      </c>
      <c r="K97" s="25" cm="1">
        <f t="array" ref="K97">IF(OR(_xll.BDP($AX97,"RR900")= "#N/A N/A", _xll.BDP($AX97,"RR900")="#N/A FIELD NOT APPLICABLE"), " ", _xll.BDP($AX97,"RR900"))</f>
        <v>21.213199208623511</v>
      </c>
      <c r="L97" s="25" cm="1">
        <f t="array" ref="L97">IF(OR(_xll.BDP($AX97,"EE010")= "#N/A N/A", _xll.BDP($AX97,"EE010")="#N/A FIELD NOT APPLICABLE"), " ", _xll.BDP($AX97,"EE010"))</f>
        <v>12.124547417798054</v>
      </c>
      <c r="M97" s="25" cm="1">
        <f t="array" ref="M97">IF(OR(_xll.BDP($AX97,"RR903")= "#N/A N/A", _xll.BDP($AX97,"RR903")="#N/A FIELD NOT APPLICABLE"), " ", _xll.BDP($AX97,"RR903"))</f>
        <v>4.3366325088769511</v>
      </c>
      <c r="N97" s="25" cm="1">
        <f t="array" ref="N97">IF(OR(_xll.BDP($AX97,"RR957")= "#N/A N/A", _xll.BDP($AX97,"RR957")="#N/A FIELD NOT APPLICABLE"), " ", _xll.BDP($AX97,"RR957"))</f>
        <v>14.293580862086467</v>
      </c>
      <c r="O97" s="26">
        <v>848</v>
      </c>
      <c r="P97" s="27">
        <v>140.19999999999999</v>
      </c>
      <c r="Q97" s="21" cm="1">
        <f t="array" ref="Q97">IF(OR(_xll.BDP($AX97,"PX_last")="#N/A N/A",_xll.BDP($AX97,"PX_Last")="#N/A FIELD NOT APPLICABLE")," ",IF(F97="GBP",(_xll.BDP($AX97,"PX_LAST")/100),(_xll.BDP($AX97,"PX_LAST"))))</f>
        <v>132.1</v>
      </c>
      <c r="R97" s="28">
        <f>IF(F97="USD",AA97,(((_xll.BDP(F97&amp;"USD CURNCY","PX_LAST")))*AA97))</f>
        <v>15330.813920000001</v>
      </c>
      <c r="S97" s="28">
        <f>IF(F97="USD",AB97,(((_xll.BDP(F97&amp;"USD CURNCY","PX_LAST")))*AB97))</f>
        <v>14445.08216</v>
      </c>
      <c r="T97" s="11">
        <f t="shared" si="14"/>
        <v>-885.73176000000058</v>
      </c>
      <c r="U97" s="12">
        <f t="shared" si="15"/>
        <v>-5.7774607703281064E-2</v>
      </c>
      <c r="V97" s="12" cm="1">
        <f t="array" ref="V97">IFERROR(_xll.BDP($G97&amp;" Equity","CHG_PCT_1D")/100,"")</f>
        <v>2.88162E-2</v>
      </c>
      <c r="W97" s="12" cm="1">
        <f t="array" ref="W97">IFERROR(_xll.BDP($G97&amp;" Equity","CHG_PCT_5D")/100,"")</f>
        <v>1.4592929999999999E-2</v>
      </c>
      <c r="X97" s="12" t="e">
        <f t="shared" ref="X97:X107" si="25">S97/$H$52</f>
        <v>#VALUE!</v>
      </c>
      <c r="Y97" s="23">
        <f t="shared" si="17"/>
        <v>0</v>
      </c>
      <c r="Z97" s="23">
        <f t="shared" si="18"/>
        <v>14445.08216</v>
      </c>
      <c r="AA97" s="28">
        <f t="shared" si="19"/>
        <v>118889.59999999999</v>
      </c>
      <c r="AB97" s="28">
        <f t="shared" si="20"/>
        <v>112020.79999999999</v>
      </c>
      <c r="AC97" s="4" t="e" cm="1">
        <f t="array" ref="AC97">VLOOKUP(IF(NOT(_xll.BDP(AX97,$BW$6)="#N/A N/A"),(_xll.BDP(AX97,$BW$6)),"-"), '[1]Country Codes'!$A$2:$B$253,2,0)</f>
        <v>#N/A</v>
      </c>
      <c r="AD97" s="29" t="str" cm="1">
        <f t="array" ref="AD97">IF(OR(_xll.BDP($AX97,"EX028")= "#N/A N/A", _xll.BDP($AX97,"EX028")="#N/A FIELD NOT APPLICABLE"), " ", _xll.BDP($AX97,"EX028"))</f>
        <v>Equity</v>
      </c>
      <c r="AE97" s="30" t="str">
        <f t="shared" si="21"/>
        <v>Single Line Equity</v>
      </c>
      <c r="AF97" s="25" cm="1">
        <f t="array" ref="AF97">IF(OR(_xll.BDP($AX97,"RR908")= "#N/A N/A", _xll.BDP($AX97,"RR908")="#N/A FIELD NOT APPLICABLE"), " ", _xll.BDP($AX97,"RR908"))</f>
        <v>12.462226740932193</v>
      </c>
      <c r="AG97" s="25" cm="1">
        <f t="array" ref="AG97">IF(OR(_xll.BDP($AX97,"RR041")= "#N/A N/A", _xll.BDP($AX97,"RR041")="#N/A FIELD NOT APPLICABLE"), " ", _xll.BDP($AX97,"RR041"))</f>
        <v>18.963661031844321</v>
      </c>
      <c r="AH97" s="21">
        <f>_xll.BDP(AX97,"TOT_BUY_REC")</f>
        <v>59</v>
      </c>
      <c r="AI97" s="21">
        <f>_xll.BDP(AX97,"TOT_HOLD_REC")</f>
        <v>2</v>
      </c>
      <c r="AJ97" s="21">
        <f>_xll.BDP(AX97,"TOT_SELL_REC")</f>
        <v>1</v>
      </c>
      <c r="AK97" s="25" cm="1">
        <f t="array" ref="AK97">IF(OR(_xll.BDP($AX97,"EE201")= "#N/A N/A", _xll.BDP($AX97,"EE201")="#N/A FIELD NOT APPLICABLE"), " ", _xll.BDP($AX97,"EE201"))</f>
        <v>4.8225808143615723</v>
      </c>
      <c r="AL97" s="23">
        <f>_xll.BDP(AX97,"BEST_TARGET_PRICE")</f>
        <v>199.60757446289063</v>
      </c>
      <c r="AM97" s="31">
        <f t="shared" ref="AM97:AM128" si="26">(AL97/Q97)-1</f>
        <v>0.51103387178569748</v>
      </c>
      <c r="AN97" s="31">
        <f>_xll.BDP(AX97,"PR061")/100</f>
        <v>-0.17489070000000001</v>
      </c>
      <c r="AO97" s="31">
        <f>_xll.BDP(AX97,"PR064")/100</f>
        <v>-0.108637</v>
      </c>
      <c r="AP97" s="31">
        <f>_xll.BDP(AX97,"CHG_PCT_6M")/100</f>
        <v>-0.30216589999999999</v>
      </c>
      <c r="AQ97" s="24">
        <f>_xll.BDP(AX97,"PR079")/100</f>
        <v>-0.1292024</v>
      </c>
      <c r="AR97" s="32">
        <f>_xll.BDP(AX97,"hs001")</f>
        <v>217</v>
      </c>
      <c r="AS97" s="32">
        <f>_xll.BDP(AX97,"hs002")</f>
        <v>100.1</v>
      </c>
      <c r="AT97" s="21" t="str" cm="1">
        <f t="array" ref="AT97">IF(OR(_xll.BDP($AX97,"DX202")= "#N/A N/A", _xll.BDP($AX97,"DX202")="#N/A FIELD NOT APPLICABLE"), " ", _xll.BDP($AX97,"DX202"))</f>
        <v>Consumer Discretionary</v>
      </c>
      <c r="AU97" s="21" t="str" cm="1">
        <f t="array" ref="AU97">IF(OR(_xll.BDP($AX97,"DY997")= "#N/A N/A", _xll.BDP($AX97,"DY997")="#N/A FIELD NOT APPLICABLE"), " ", _xll.BDP($AX97,"DY997"))</f>
        <v>N</v>
      </c>
      <c r="AV97" s="21" t="str" cm="1">
        <f t="array" ref="AV97">IF(OR(_xll.BDP($AX97,"DY784")= "#N/A N/A", _xll.BDP($AX97,"DY784")="#N/A FIELD NOT APPLICABLE"), " ", _xll.BDP($AX97,"DY784"))</f>
        <v xml:space="preserve"> </v>
      </c>
      <c r="AW97" s="21" t="str">
        <f t="shared" si="23"/>
        <v>N</v>
      </c>
      <c r="AX97" s="21" t="str">
        <f t="shared" si="24"/>
        <v>3690 HK Equity</v>
      </c>
      <c r="BC97" s="14" t="str" cm="1">
        <f t="array" ref="BC97">_xll.BDP(AX97,"ID005")</f>
        <v>KYG596691041</v>
      </c>
      <c r="BD97" s="16"/>
      <c r="BE97" s="17">
        <v>4</v>
      </c>
      <c r="BF97" s="18">
        <v>45562</v>
      </c>
      <c r="BG97" s="19">
        <v>1</v>
      </c>
    </row>
    <row r="98" spans="1:59" s="3" customFormat="1" ht="14.45" hidden="1" customHeight="1" x14ac:dyDescent="0.25">
      <c r="A98" s="47" t="s">
        <v>126</v>
      </c>
      <c r="B98" s="47" t="s">
        <v>160</v>
      </c>
      <c r="C98" s="47">
        <v>18094198</v>
      </c>
      <c r="D98" s="47" t="s">
        <v>796</v>
      </c>
      <c r="E98" s="21" t="str">
        <f>_xll.BDP(AX98,"SECURITY NAME")</f>
        <v>Tencent Holdings Ltd</v>
      </c>
      <c r="F98" s="21" t="str">
        <f>_xll.BDP(AX98,"CRNCY")</f>
        <v>HKD</v>
      </c>
      <c r="G98" s="22" t="s">
        <v>316</v>
      </c>
      <c r="H98" s="21" t="str" cm="1">
        <f t="array" ref="H98">IF(OR(_xll.BDP($AX98,"DX202")= "#N/A N/A", _xll.BDP($AX98,"DX202")="#N/A FIELD NOT APPLICABLE"), " ", _xll.BDP($AX98,"DX202"))</f>
        <v>Communication Services</v>
      </c>
      <c r="I98" s="23">
        <f>_xll.BDP(AX98,"CRNCY_ADJ_MKT_CAP", "EQY_FUND_CRNCY=USD")/1000</f>
        <v>561.10891397613341</v>
      </c>
      <c r="J98" s="24">
        <f>IFERROR(_xll.BDP(AX98, "DV013")/100,0)</f>
        <v>9.5137420718816069E-3</v>
      </c>
      <c r="K98" s="25" cm="1">
        <f t="array" ref="K98">IF(OR(_xll.BDP($AX98,"RR900")= "#N/A N/A", _xll.BDP($AX98,"RR900")="#N/A FIELD NOT APPLICABLE"), " ", _xll.BDP($AX98,"RR900"))</f>
        <v>21.166131341685027</v>
      </c>
      <c r="L98" s="25" cm="1">
        <f t="array" ref="L98">IF(OR(_xll.BDP($AX98,"EE010")= "#N/A N/A", _xll.BDP($AX98,"EE010")="#N/A FIELD NOT APPLICABLE"), " ", _xll.BDP($AX98,"EE010"))</f>
        <v>15.069140507583359</v>
      </c>
      <c r="M98" s="25" cm="1">
        <f t="array" ref="M98">IF(OR(_xll.BDP($AX98,"RR903")= "#N/A N/A", _xll.BDP($AX98,"RR903")="#N/A FIELD NOT APPLICABLE"), " ", _xll.BDP($AX98,"RR903"))</f>
        <v>4.1815365792534402</v>
      </c>
      <c r="N98" s="25" cm="1">
        <f t="array" ref="N98">IF(OR(_xll.BDP($AX98,"RR957")= "#N/A N/A", _xll.BDP($AX98,"RR957")="#N/A FIELD NOT APPLICABLE"), " ", _xll.BDP($AX98,"RR957"))</f>
        <v>15.800859202775037</v>
      </c>
      <c r="O98" s="26">
        <v>8480</v>
      </c>
      <c r="P98" s="27">
        <v>452.95</v>
      </c>
      <c r="Q98" s="21" cm="1">
        <f t="array" ref="Q98">IF(OR(_xll.BDP($AX98,"PX_last")="#N/A N/A",_xll.BDP($AX98,"PX_Last")="#N/A FIELD NOT APPLICABLE")," ",IF(F98="GBP",(_xll.BDP($AX98,"PX_LAST")/100),(_xll.BDP($AX98,"PX_LAST"))))</f>
        <v>473</v>
      </c>
      <c r="R98" s="28">
        <f>IF(F98="USD",AA98,(((_xll.BDP(F98&amp;"USD CURNCY","PX_LAST")))*AA98))</f>
        <v>495299.01320000004</v>
      </c>
      <c r="S98" s="28">
        <f>IF(F98="USD",AB98,(((_xll.BDP(F98&amp;"USD CURNCY","PX_LAST")))*AB98))</f>
        <v>517223.60800000001</v>
      </c>
      <c r="T98" s="11">
        <f t="shared" si="14"/>
        <v>21924.594799999963</v>
      </c>
      <c r="U98" s="12">
        <f t="shared" si="15"/>
        <v>4.4265371453802771E-2</v>
      </c>
      <c r="V98" s="12" cm="1">
        <f t="array" ref="V98">IFERROR(_xll.BDP($G98&amp;" Equity","CHG_PCT_1D")/100,"")</f>
        <v>-1.0874109999999999E-2</v>
      </c>
      <c r="W98" s="12" cm="1">
        <f t="array" ref="W98">IFERROR(_xll.BDP($G98&amp;" Equity","CHG_PCT_5D")/100,"")</f>
        <v>2.7367509999999998E-2</v>
      </c>
      <c r="X98" s="12" t="e">
        <f t="shared" si="25"/>
        <v>#VALUE!</v>
      </c>
      <c r="Y98" s="23">
        <f t="shared" si="17"/>
        <v>4920.732</v>
      </c>
      <c r="Z98" s="23">
        <f t="shared" si="18"/>
        <v>517223.60800000001</v>
      </c>
      <c r="AA98" s="28">
        <f t="shared" si="19"/>
        <v>3841016</v>
      </c>
      <c r="AB98" s="28">
        <f t="shared" si="20"/>
        <v>4011040</v>
      </c>
      <c r="AC98" s="4" t="e" cm="1">
        <f t="array" ref="AC98">VLOOKUP(IF(NOT(_xll.BDP(AX98,$BW$6)="#N/A N/A"),(_xll.BDP(AX98,$BW$6)),"-"), '[1]Country Codes'!$A$2:$B$253,2,0)</f>
        <v>#N/A</v>
      </c>
      <c r="AD98" s="29" t="str" cm="1">
        <f t="array" ref="AD98">IF(OR(_xll.BDP($AX98,"EX028")= "#N/A N/A", _xll.BDP($AX98,"EX028")="#N/A FIELD NOT APPLICABLE"), " ", _xll.BDP($AX98,"EX028"))</f>
        <v>Equity</v>
      </c>
      <c r="AE98" s="30" t="str">
        <f t="shared" si="21"/>
        <v>Single Line Equity</v>
      </c>
      <c r="AF98" s="25" cm="1">
        <f t="array" ref="AF98">IF(OR(_xll.BDP($AX98,"RR908")= "#N/A N/A", _xll.BDP($AX98,"RR908")="#N/A FIELD NOT APPLICABLE"), " ", _xll.BDP($AX98,"RR908"))</f>
        <v>15.542865988385719</v>
      </c>
      <c r="AG98" s="25" cm="1">
        <f t="array" ref="AG98">IF(OR(_xll.BDP($AX98,"RR041")= "#N/A N/A", _xll.BDP($AX98,"RR041")="#N/A FIELD NOT APPLICABLE"), " ", _xll.BDP($AX98,"RR041"))</f>
        <v>20.107411868084977</v>
      </c>
      <c r="AH98" s="21">
        <f>_xll.BDP(AX98,"TOT_BUY_REC")</f>
        <v>67</v>
      </c>
      <c r="AI98" s="21">
        <f>_xll.BDP(AX98,"TOT_HOLD_REC")</f>
        <v>5</v>
      </c>
      <c r="AJ98" s="21">
        <f>_xll.BDP(AX98,"TOT_SELL_REC")</f>
        <v>0</v>
      </c>
      <c r="AK98" s="25" cm="1">
        <f t="array" ref="AK98">IF(OR(_xll.BDP($AX98,"EE201")= "#N/A N/A", _xll.BDP($AX98,"EE201")="#N/A FIELD NOT APPLICABLE"), " ", _xll.BDP($AX98,"EE201"))</f>
        <v>4.8333334922790527</v>
      </c>
      <c r="AL98" s="23">
        <f>_xll.BDP(AX98,"BEST_TARGET_PRICE")</f>
        <v>626.65277099609375</v>
      </c>
      <c r="AM98" s="31">
        <f t="shared" si="26"/>
        <v>0.32484729597482831</v>
      </c>
      <c r="AN98" s="31">
        <f>_xll.BDP(AX98,"PR061")/100</f>
        <v>-7.1638859999999999E-2</v>
      </c>
      <c r="AO98" s="31">
        <f>_xll.BDP(AX98,"PR064")/100</f>
        <v>0.17896309999999999</v>
      </c>
      <c r="AP98" s="31">
        <f>_xll.BDP(AX98,"CHG_PCT_6M")/100</f>
        <v>0.1304971</v>
      </c>
      <c r="AQ98" s="24">
        <f>_xll.BDP(AX98,"PR079")/100</f>
        <v>0.13429259999999998</v>
      </c>
      <c r="AR98" s="32">
        <f>_xll.BDP(AX98,"hs001")</f>
        <v>547</v>
      </c>
      <c r="AS98" s="32">
        <f>_xll.BDP(AX98,"hs002")</f>
        <v>344</v>
      </c>
      <c r="AT98" s="21" t="str" cm="1">
        <f t="array" ref="AT98">IF(OR(_xll.BDP($AX98,"DX202")= "#N/A N/A", _xll.BDP($AX98,"DX202")="#N/A FIELD NOT APPLICABLE"), " ", _xll.BDP($AX98,"DX202"))</f>
        <v>Communication Services</v>
      </c>
      <c r="AU98" s="21" t="str" cm="1">
        <f t="array" ref="AU98">IF(OR(_xll.BDP($AX98,"DY997")= "#N/A N/A", _xll.BDP($AX98,"DY997")="#N/A FIELD NOT APPLICABLE"), " ", _xll.BDP($AX98,"DY997"))</f>
        <v>N</v>
      </c>
      <c r="AV98" s="21" t="str" cm="1">
        <f t="array" ref="AV98">IF(OR(_xll.BDP($AX98,"DY784")= "#N/A N/A", _xll.BDP($AX98,"DY784")="#N/A FIELD NOT APPLICABLE"), " ", _xll.BDP($AX98,"DY784"))</f>
        <v>N</v>
      </c>
      <c r="AW98" s="21" t="str">
        <f t="shared" si="23"/>
        <v>N</v>
      </c>
      <c r="AX98" s="21" t="str">
        <f t="shared" si="24"/>
        <v>700 HK Equity</v>
      </c>
      <c r="BC98" s="14" t="str" cm="1">
        <f t="array" ref="BC98">_xll.BDP(AX98,"ID005")</f>
        <v>KYG875721634</v>
      </c>
      <c r="BD98" s="16"/>
      <c r="BE98" s="17">
        <v>4</v>
      </c>
      <c r="BF98" s="18">
        <v>45562</v>
      </c>
      <c r="BG98" s="19">
        <v>1</v>
      </c>
    </row>
    <row r="99" spans="1:59" s="3" customFormat="1" ht="14.45" hidden="1" customHeight="1" x14ac:dyDescent="0.25">
      <c r="A99" s="47" t="s">
        <v>126</v>
      </c>
      <c r="B99" s="47" t="s">
        <v>160</v>
      </c>
      <c r="C99" s="47">
        <v>18094198</v>
      </c>
      <c r="D99" s="47" t="s">
        <v>796</v>
      </c>
      <c r="E99" s="21" t="str">
        <f>_xll.BDP(AX99,"SECURITY NAME")</f>
        <v>JD.com Inc</v>
      </c>
      <c r="F99" s="21" t="str">
        <f>_xll.BDP(AX99,"CRNCY")</f>
        <v>HKD</v>
      </c>
      <c r="G99" s="22" t="s">
        <v>795</v>
      </c>
      <c r="H99" s="21" t="str" cm="1">
        <f t="array" ref="H99">IF(OR(_xll.BDP($AX99,"DX202")= "#N/A N/A", _xll.BDP($AX99,"DX202")="#N/A FIELD NOT APPLICABLE"), " ", _xll.BDP($AX99,"DX202"))</f>
        <v>Consumer Discretionary</v>
      </c>
      <c r="I99" s="23">
        <f>_xll.BDP(AX99,"CRNCY_ADJ_MKT_CAP", "EQY_FUND_CRNCY=USD")/1000</f>
        <v>48.292040275836854</v>
      </c>
      <c r="J99" s="24">
        <f>IFERROR(_xll.BDP(AX99, "DV013")/100,0)</f>
        <v>3.0133824093199403E-2</v>
      </c>
      <c r="K99" s="25" t="str" cm="1">
        <f t="array" ref="K99">IF(OR(_xll.BDP($AX99,"RR900")= "#N/A N/A", _xll.BDP($AX99,"RR900")="#N/A FIELD NOT APPLICABLE"), " ", _xll.BDP($AX99,"RR900"))</f>
        <v xml:space="preserve"> </v>
      </c>
      <c r="L99" s="25" cm="1">
        <f t="array" ref="L99">IF(OR(_xll.BDP($AX99,"EE010")= "#N/A N/A", _xll.BDP($AX99,"EE010")="#N/A FIELD NOT APPLICABLE"), " ", _xll.BDP($AX99,"EE010"))</f>
        <v>6.6936362422490649</v>
      </c>
      <c r="M99" s="25" t="str" cm="1">
        <f t="array" ref="M99">IF(OR(_xll.BDP($AX99,"RR903")= "#N/A N/A", _xll.BDP($AX99,"RR903")="#N/A FIELD NOT APPLICABLE"), " ", _xll.BDP($AX99,"RR903"))</f>
        <v xml:space="preserve"> </v>
      </c>
      <c r="N99" s="25" t="str" cm="1">
        <f t="array" ref="N99">IF(OR(_xll.BDP($AX99,"RR957")= "#N/A N/A", _xll.BDP($AX99,"RR957")="#N/A FIELD NOT APPLICABLE"), " ", _xll.BDP($AX99,"RR957"))</f>
        <v xml:space="preserve"> </v>
      </c>
      <c r="O99" s="26">
        <v>10224</v>
      </c>
      <c r="P99" s="27">
        <v>160.0771</v>
      </c>
      <c r="Q99" s="21" cm="1">
        <f t="array" ref="Q99">IF(OR(_xll.BDP($AX99,"PX_last")="#N/A N/A",_xll.BDP($AX99,"PX_Last")="#N/A FIELD NOT APPLICABLE")," ",IF(F99="GBP",(_xll.BDP($AX99,"PX_LAST")/100),(_xll.BDP($AX99,"PX_LAST"))))</f>
        <v>128.9</v>
      </c>
      <c r="R99" s="28">
        <f>IF(F99="USD",AA99,(((_xll.BDP(F99&amp;"USD CURNCY","PX_LAST")))*AA99))</f>
        <v>211043.21546808002</v>
      </c>
      <c r="S99" s="28">
        <f>IF(F99="USD",AB99,(((_xll.BDP(F99&amp;"USD CURNCY","PX_LAST")))*AB99))</f>
        <v>169939.80072000003</v>
      </c>
      <c r="T99" s="11">
        <f t="shared" si="14"/>
        <v>-41103.414748079987</v>
      </c>
      <c r="U99" s="12">
        <f t="shared" ref="U99:U107" si="27">T99/R99</f>
        <v>-0.19476302356801808</v>
      </c>
      <c r="V99" s="12" cm="1">
        <f t="array" ref="V99">IFERROR(_xll.BDP($G99&amp;" Equity","CHG_PCT_1D")/100,"")</f>
        <v>1.8972329999999999E-2</v>
      </c>
      <c r="W99" s="12" cm="1">
        <f t="array" ref="W99">IFERROR(_xll.BDP($G99&amp;" Equity","CHG_PCT_5D")/100,"")</f>
        <v>-1.1503069999999999E-2</v>
      </c>
      <c r="X99" s="12" t="e">
        <f t="shared" si="25"/>
        <v>#VALUE!</v>
      </c>
      <c r="Y99" s="23">
        <f t="shared" si="17"/>
        <v>5120.9360613298422</v>
      </c>
      <c r="Z99" s="23">
        <f t="shared" si="18"/>
        <v>169939.80072000003</v>
      </c>
      <c r="AA99" s="28">
        <f t="shared" si="19"/>
        <v>1636628.2704</v>
      </c>
      <c r="AB99" s="28">
        <f t="shared" si="20"/>
        <v>1317873.6000000001</v>
      </c>
      <c r="AC99" s="4" t="e" cm="1">
        <f t="array" ref="AC99">VLOOKUP(IF(NOT(_xll.BDP(AX99,$BW$6)="#N/A N/A"),(_xll.BDP(AX99,$BW$6)),"-"), '[1]Country Codes'!$A$2:$B$253,2,0)</f>
        <v>#N/A</v>
      </c>
      <c r="AD99" s="29" t="str" cm="1">
        <f t="array" ref="AD99">IF(OR(_xll.BDP($AX99,"EX028")= "#N/A N/A", _xll.BDP($AX99,"EX028")="#N/A FIELD NOT APPLICABLE"), " ", _xll.BDP($AX99,"EX028"))</f>
        <v>Equity</v>
      </c>
      <c r="AE99" s="30" t="str">
        <f t="shared" si="21"/>
        <v>Single Line Equity</v>
      </c>
      <c r="AF99" s="25" t="str" cm="1">
        <f t="array" ref="AF99">IF(OR(_xll.BDP($AX99,"RR908")= "#N/A N/A", _xll.BDP($AX99,"RR908")="#N/A FIELD NOT APPLICABLE"), " ", _xll.BDP($AX99,"RR908"))</f>
        <v xml:space="preserve"> </v>
      </c>
      <c r="AG99" s="25" cm="1">
        <f t="array" ref="AG99">IF(OR(_xll.BDP($AX99,"RR041")= "#N/A N/A", _xll.BDP($AX99,"RR041")="#N/A FIELD NOT APPLICABLE"), " ", _xll.BDP($AX99,"RR041"))</f>
        <v>12.856434948742113</v>
      </c>
      <c r="AH99" s="21">
        <f>_xll.BDP(AX99,"TOT_BUY_REC")</f>
        <v>35</v>
      </c>
      <c r="AI99" s="21">
        <f>_xll.BDP(AX99,"TOT_HOLD_REC")</f>
        <v>1</v>
      </c>
      <c r="AJ99" s="21">
        <f>_xll.BDP(AX99,"TOT_SELL_REC")</f>
        <v>0</v>
      </c>
      <c r="AK99" s="25" cm="1">
        <f t="array" ref="AK99">IF(OR(_xll.BDP($AX99,"EE201")= "#N/A N/A", _xll.BDP($AX99,"EE201")="#N/A FIELD NOT APPLICABLE"), " ", _xll.BDP($AX99,"EE201"))</f>
        <v>4.8611111640930176</v>
      </c>
      <c r="AL99" s="23">
        <f>_xll.BDP(AX99,"BEST_TARGET_PRICE")</f>
        <v>204.77384948730469</v>
      </c>
      <c r="AM99" s="31">
        <f t="shared" si="26"/>
        <v>0.58862567484332562</v>
      </c>
      <c r="AN99" s="31">
        <f>_xll.BDP(AX99,"PR061")/100</f>
        <v>-0.21593669999999998</v>
      </c>
      <c r="AO99" s="31">
        <f>_xll.BDP(AX99,"PR064")/100</f>
        <v>-0.17845759999999999</v>
      </c>
      <c r="AP99" s="31">
        <f>_xll.BDP(AX99,"CHG_PCT_6M")/100</f>
        <v>-0.20676919999999999</v>
      </c>
      <c r="AQ99" s="24">
        <f>_xll.BDP(AX99,"PR079")/100</f>
        <v>-5.2205880000000003E-2</v>
      </c>
      <c r="AR99" s="32">
        <f>_xll.BDP(AX99,"hs001")</f>
        <v>192.3</v>
      </c>
      <c r="AS99" s="32">
        <f>_xll.BDP(AX99,"hs002")</f>
        <v>94.65</v>
      </c>
      <c r="AT99" s="21" t="str" cm="1">
        <f t="array" ref="AT99">IF(OR(_xll.BDP($AX99,"DX202")= "#N/A N/A", _xll.BDP($AX99,"DX202")="#N/A FIELD NOT APPLICABLE"), " ", _xll.BDP($AX99,"DX202"))</f>
        <v>Consumer Discretionary</v>
      </c>
      <c r="AU99" s="21" t="str" cm="1">
        <f t="array" ref="AU99">IF(OR(_xll.BDP($AX99,"DY997")= "#N/A N/A", _xll.BDP($AX99,"DY997")="#N/A FIELD NOT APPLICABLE"), " ", _xll.BDP($AX99,"DY997"))</f>
        <v>Y</v>
      </c>
      <c r="AV99" s="21" t="str" cm="1">
        <f t="array" ref="AV99">IF(OR(_xll.BDP($AX99,"DY784")= "#N/A N/A", _xll.BDP($AX99,"DY784")="#N/A FIELD NOT APPLICABLE"), " ", _xll.BDP($AX99,"DY784"))</f>
        <v xml:space="preserve"> </v>
      </c>
      <c r="AW99" s="21" t="str">
        <f t="shared" si="23"/>
        <v>Y</v>
      </c>
      <c r="AX99" s="21" t="str">
        <f t="shared" si="24"/>
        <v>9618 HK Equity</v>
      </c>
      <c r="BC99" s="14" t="str" cm="1">
        <f t="array" ref="BC99">_xll.BDP(AX99,"ID005")</f>
        <v>KYG8208B1014</v>
      </c>
      <c r="BD99" s="16"/>
      <c r="BE99" s="17">
        <v>5</v>
      </c>
      <c r="BF99" s="18">
        <v>45562</v>
      </c>
      <c r="BG99" s="19">
        <v>1</v>
      </c>
    </row>
    <row r="100" spans="1:59" s="3" customFormat="1" ht="14.45" hidden="1" customHeight="1" x14ac:dyDescent="0.25">
      <c r="A100" s="47" t="s">
        <v>126</v>
      </c>
      <c r="B100" s="47" t="s">
        <v>160</v>
      </c>
      <c r="C100" s="47">
        <v>18094198</v>
      </c>
      <c r="D100" s="47" t="s">
        <v>796</v>
      </c>
      <c r="E100" s="21" t="str">
        <f>_xll.BDP(AX100,"SECURITY NAME")</f>
        <v>Alibaba Group Holding Ltd</v>
      </c>
      <c r="F100" s="21" t="str">
        <f>_xll.BDP(AX100,"CRNCY")</f>
        <v>USD</v>
      </c>
      <c r="G100" s="22" t="s">
        <v>411</v>
      </c>
      <c r="H100" s="21" t="str" cm="1">
        <f t="array" ref="H100">IF(OR(_xll.BDP($AX100,"DX202")= "#N/A N/A", _xll.BDP($AX100,"DX202")="#N/A FIELD NOT APPLICABLE"), " ", _xll.BDP($AX100,"DX202"))</f>
        <v>Consumer Discretionary</v>
      </c>
      <c r="I100" s="23">
        <f>_xll.BDP(AX100,"CRNCY_ADJ_MKT_CAP", "EQY_FUND_CRNCY=USD")/1000</f>
        <v>282.65564700646001</v>
      </c>
      <c r="J100" s="24">
        <f>IFERROR(_xll.BDP(AX100, "DV013")/100,0)</f>
        <v>8.4488002703616092E-3</v>
      </c>
      <c r="K100" s="25" cm="1">
        <f t="array" ref="K100">IF(OR(_xll.BDP($AX100,"RR900")= "#N/A N/A", _xll.BDP($AX100,"RR900")="#N/A FIELD NOT APPLICABLE"), " ", _xll.BDP($AX100,"RR900"))</f>
        <v>18.679518255391606</v>
      </c>
      <c r="L100" s="25" cm="1">
        <f t="array" ref="L100">IF(OR(_xll.BDP($AX100,"EE010")= "#N/A N/A", _xll.BDP($AX100,"EE010")="#N/A FIELD NOT APPLICABLE"), " ", _xll.BDP($AX100,"EE010"))</f>
        <v>11.801626979495827</v>
      </c>
      <c r="M100" s="25" cm="1">
        <f t="array" ref="M100">IF(OR(_xll.BDP($AX100,"RR903")= "#N/A N/A", _xll.BDP($AX100,"RR903")="#N/A FIELD NOT APPLICABLE"), " ", _xll.BDP($AX100,"RR903"))</f>
        <v>2.0432184841235137</v>
      </c>
      <c r="N100" s="25" cm="1">
        <f t="array" ref="N100">IF(OR(_xll.BDP($AX100,"RR957")= "#N/A N/A", _xll.BDP($AX100,"RR957")="#N/A FIELD NOT APPLICABLE"), " ", _xll.BDP($AX100,"RR957"))</f>
        <v>9.9484762365805626</v>
      </c>
      <c r="O100" s="26">
        <v>7830</v>
      </c>
      <c r="P100" s="27">
        <v>124.0222</v>
      </c>
      <c r="Q100" s="21" cm="1">
        <f t="array" ref="Q100">IF(OR(_xll.BDP($AX100,"PX_last")="#N/A N/A",_xll.BDP($AX100,"PX_Last")="#N/A FIELD NOT APPLICABLE")," ",IF(F100="GBP",(_xll.BDP($AX100,"PX_LAST")/100),(_xll.BDP($AX100,"PX_LAST"))))</f>
        <v>118.37</v>
      </c>
      <c r="R100" s="28">
        <f>IF(F100="USD",AA100,(((_xll.BDP(F100&amp;"USD CURNCY","PX_LAST")))*AA100))</f>
        <v>971093.826</v>
      </c>
      <c r="S100" s="28">
        <f>IF(F100="USD",AB100,(((_xll.BDP(F100&amp;"USD CURNCY","PX_LAST")))*AB100))</f>
        <v>926837.10000000009</v>
      </c>
      <c r="T100" s="11">
        <f t="shared" si="14"/>
        <v>-44256.725999999908</v>
      </c>
      <c r="U100" s="12">
        <f t="shared" si="27"/>
        <v>-4.5574098830693119E-2</v>
      </c>
      <c r="V100" s="12" cm="1">
        <f t="array" ref="V100">IFERROR(_xll.BDP($G100&amp;" Equity","CHG_PCT_1D")/100,"")</f>
        <v>-1.5879609999999999E-2</v>
      </c>
      <c r="W100" s="12" cm="1">
        <f t="array" ref="W100">IFERROR(_xll.BDP($G100&amp;" Equity","CHG_PCT_5D")/100,"")</f>
        <v>7.4625510000000006E-2</v>
      </c>
      <c r="X100" s="12" t="e">
        <f t="shared" si="25"/>
        <v>#VALUE!</v>
      </c>
      <c r="Y100" s="23">
        <f t="shared" si="17"/>
        <v>7830.6615410611703</v>
      </c>
      <c r="Z100" s="23">
        <f t="shared" si="18"/>
        <v>926837.10000000009</v>
      </c>
      <c r="AA100" s="28">
        <f t="shared" si="19"/>
        <v>971093.826</v>
      </c>
      <c r="AB100" s="28">
        <f t="shared" si="20"/>
        <v>926837.10000000009</v>
      </c>
      <c r="AC100" s="4" t="e" cm="1">
        <f t="array" ref="AC100">VLOOKUP(IF(NOT(_xll.BDP(AX100,$BW$6)="#N/A N/A"),(_xll.BDP(AX100,$BW$6)),"-"), '[1]Country Codes'!$A$2:$B$253,2,0)</f>
        <v>#N/A</v>
      </c>
      <c r="AD100" s="29" t="str" cm="1">
        <f t="array" ref="AD100">IF(OR(_xll.BDP($AX100,"EX028")= "#N/A N/A", _xll.BDP($AX100,"EX028")="#N/A FIELD NOT APPLICABLE"), " ", _xll.BDP($AX100,"EX028"))</f>
        <v>Equity</v>
      </c>
      <c r="AE100" s="30" t="str">
        <f t="shared" si="21"/>
        <v>Single Line Equity</v>
      </c>
      <c r="AF100" s="25" cm="1">
        <f t="array" ref="AF100">IF(OR(_xll.BDP($AX100,"RR908")= "#N/A N/A", _xll.BDP($AX100,"RR908")="#N/A FIELD NOT APPLICABLE"), " ", _xll.BDP($AX100,"RR908"))</f>
        <v>12.798586449661238</v>
      </c>
      <c r="AG100" s="25" cm="1">
        <f t="array" ref="AG100">IF(OR(_xll.BDP($AX100,"RR041")= "#N/A N/A", _xll.BDP($AX100,"RR041")="#N/A FIELD NOT APPLICABLE"), " ", _xll.BDP($AX100,"RR041"))</f>
        <v>11.650647173182218</v>
      </c>
      <c r="AH100" s="21">
        <f>_xll.BDP(AX100,"TOT_BUY_REC")</f>
        <v>47</v>
      </c>
      <c r="AI100" s="21">
        <f>_xll.BDP(AX100,"TOT_HOLD_REC")</f>
        <v>3</v>
      </c>
      <c r="AJ100" s="21">
        <f>_xll.BDP(AX100,"TOT_SELL_REC")</f>
        <v>0</v>
      </c>
      <c r="AK100" s="25" cm="1">
        <f t="array" ref="AK100">IF(OR(_xll.BDP($AX100,"EE201")= "#N/A N/A", _xll.BDP($AX100,"EE201")="#N/A FIELD NOT APPLICABLE"), " ", _xll.BDP($AX100,"EE201"))</f>
        <v>4.8600001335144043</v>
      </c>
      <c r="AL100" s="23">
        <f>_xll.BDP(AX100,"BEST_TARGET_PRICE")</f>
        <v>164.93818664550781</v>
      </c>
      <c r="AM100" s="31">
        <f t="shared" si="26"/>
        <v>0.39341206932083983</v>
      </c>
      <c r="AN100" s="31">
        <f>_xll.BDP(AX100,"PR061")/100</f>
        <v>-0.10616920000000001</v>
      </c>
      <c r="AO100" s="31">
        <f>_xll.BDP(AX100,"PR064")/100</f>
        <v>0.22384199999999999</v>
      </c>
      <c r="AP100" s="31">
        <f>_xll.BDP(AX100,"CHG_PCT_6M")/100</f>
        <v>0.18571570000000001</v>
      </c>
      <c r="AQ100" s="24">
        <f>_xll.BDP(AX100,"PR079")/100</f>
        <v>0.39603729999999998</v>
      </c>
      <c r="AR100" s="32">
        <f>_xll.BDP(AX100,"hs001")</f>
        <v>148.43</v>
      </c>
      <c r="AS100" s="32">
        <f>_xll.BDP(AX100,"hs002")</f>
        <v>71.8</v>
      </c>
      <c r="AT100" s="21" t="str" cm="1">
        <f t="array" ref="AT100">IF(OR(_xll.BDP($AX100,"DX202")= "#N/A N/A", _xll.BDP($AX100,"DX202")="#N/A FIELD NOT APPLICABLE"), " ", _xll.BDP($AX100,"DX202"))</f>
        <v>Consumer Discretionary</v>
      </c>
      <c r="AU100" s="21" t="str" cm="1">
        <f t="array" ref="AU100">IF(OR(_xll.BDP($AX100,"DY997")= "#N/A N/A", _xll.BDP($AX100,"DY997")="#N/A FIELD NOT APPLICABLE"), " ", _xll.BDP($AX100,"DY997"))</f>
        <v>N</v>
      </c>
      <c r="AV100" s="21" t="str" cm="1">
        <f t="array" ref="AV100">IF(OR(_xll.BDP($AX100,"DY784")= "#N/A N/A", _xll.BDP($AX100,"DY784")="#N/A FIELD NOT APPLICABLE"), " ", _xll.BDP($AX100,"DY784"))</f>
        <v xml:space="preserve"> </v>
      </c>
      <c r="AW100" s="21" t="str">
        <f t="shared" si="23"/>
        <v>N</v>
      </c>
      <c r="AX100" s="21" t="str">
        <f t="shared" si="24"/>
        <v>BABA US Equity</v>
      </c>
      <c r="BC100" s="14" t="str" cm="1">
        <f t="array" ref="BC100">_xll.BDP(AX100,"ID005")</f>
        <v>US01609W1027</v>
      </c>
      <c r="BD100" s="16"/>
      <c r="BE100" s="17">
        <v>5</v>
      </c>
      <c r="BF100" s="18"/>
      <c r="BG100" s="19">
        <v>1</v>
      </c>
    </row>
    <row r="101" spans="1:59" s="3" customFormat="1" ht="14.45" hidden="1" customHeight="1" x14ac:dyDescent="0.25">
      <c r="A101" s="47" t="s">
        <v>126</v>
      </c>
      <c r="B101" s="47" t="s">
        <v>160</v>
      </c>
      <c r="C101" s="47">
        <v>18094198</v>
      </c>
      <c r="D101" s="47" t="s">
        <v>796</v>
      </c>
      <c r="E101" s="21" t="str">
        <f>_xll.BDP(AX101,"SECURITY NAME")</f>
        <v>Bayer AG</v>
      </c>
      <c r="F101" s="21" t="str">
        <f>_xll.BDP(AX101,"CRNCY")</f>
        <v>EUR</v>
      </c>
      <c r="G101" s="22" t="s">
        <v>199</v>
      </c>
      <c r="H101" s="21" t="str" cm="1">
        <f t="array" ref="H101">IF(OR(_xll.BDP($AX101,"DX202")= "#N/A N/A", _xll.BDP($AX101,"DX202")="#N/A FIELD NOT APPLICABLE"), " ", _xll.BDP($AX101,"DX202"))</f>
        <v>Health Care</v>
      </c>
      <c r="I101" s="23">
        <f>_xll.BDP(AX101,"CRNCY_ADJ_MKT_CAP", "EQY_FUND_CRNCY=USD")/1000</f>
        <v>25.893039162237024</v>
      </c>
      <c r="J101" s="24">
        <f>IFERROR(_xll.BDP(AX101, "DV013")/100,0)</f>
        <v>4.7516198446632208E-3</v>
      </c>
      <c r="K101" s="25" t="str" cm="1">
        <f t="array" ref="K101">IF(OR(_xll.BDP($AX101,"RR900")= "#N/A N/A", _xll.BDP($AX101,"RR900")="#N/A FIELD NOT APPLICABLE"), " ", _xll.BDP($AX101,"RR900"))</f>
        <v xml:space="preserve"> </v>
      </c>
      <c r="L101" s="25" cm="1">
        <f t="array" ref="L101">IF(OR(_xll.BDP($AX101,"EE010")= "#N/A N/A", _xll.BDP($AX101,"EE010")="#N/A FIELD NOT APPLICABLE"), " ", _xll.BDP($AX101,"EE010"))</f>
        <v>4.8128898128898117</v>
      </c>
      <c r="M101" s="25" cm="1">
        <f t="array" ref="M101">IF(OR(_xll.BDP($AX101,"RR903")= "#N/A N/A", _xll.BDP($AX101,"RR903")="#N/A FIELD NOT APPLICABLE"), " ", _xll.BDP($AX101,"RR903"))</f>
        <v>0.71277162854252707</v>
      </c>
      <c r="N101" s="25" cm="1">
        <f t="array" ref="N101">IF(OR(_xll.BDP($AX101,"RR957")= "#N/A N/A", _xll.BDP($AX101,"RR957")="#N/A FIELD NOT APPLICABLE"), " ", _xll.BDP($AX101,"RR957"))</f>
        <v>6.8093338440588589</v>
      </c>
      <c r="O101" s="26">
        <v>628</v>
      </c>
      <c r="P101" s="27">
        <v>47.32</v>
      </c>
      <c r="Q101" s="21" cm="1">
        <f t="array" ref="Q101">IF(OR(_xll.BDP($AX101,"PX_last")="#N/A N/A",_xll.BDP($AX101,"PX_Last")="#N/A FIELD NOT APPLICABLE")," ",IF(F101="GBP",(_xll.BDP($AX101,"PX_LAST")/100),(_xll.BDP($AX101,"PX_LAST"))))</f>
        <v>23.15</v>
      </c>
      <c r="R101" s="28">
        <f>IF(F101="USD",AA101,(((_xll.BDP(F101&amp;"USD CURNCY","PX_LAST")))*AA101))</f>
        <v>33841.674048000001</v>
      </c>
      <c r="S101" s="28">
        <f>IF(F101="USD",AB101,(((_xll.BDP(F101&amp;"USD CURNCY","PX_LAST")))*AB101))</f>
        <v>16556.102159999999</v>
      </c>
      <c r="T101" s="11">
        <f t="shared" si="14"/>
        <v>-17285.571888000002</v>
      </c>
      <c r="U101" s="12">
        <f t="shared" si="27"/>
        <v>-0.51077768385460698</v>
      </c>
      <c r="V101" s="12" cm="1">
        <f t="array" ref="V101">IFERROR(_xll.BDP($G101&amp;" Equity","CHG_PCT_1D")/100,"")</f>
        <v>7.3977369999999997E-3</v>
      </c>
      <c r="W101" s="12" cm="1">
        <f t="array" ref="W101">IFERROR(_xll.BDP($G101&amp;" Equity","CHG_PCT_5D")/100,"")</f>
        <v>7.7495930000000005E-2</v>
      </c>
      <c r="X101" s="12" t="e">
        <f t="shared" si="25"/>
        <v>#VALUE!</v>
      </c>
      <c r="Y101" s="23">
        <f t="shared" si="17"/>
        <v>78.668303573727613</v>
      </c>
      <c r="Z101" s="23">
        <f t="shared" si="18"/>
        <v>16556.102159999999</v>
      </c>
      <c r="AA101" s="28">
        <f t="shared" si="19"/>
        <v>29716.959999999999</v>
      </c>
      <c r="AB101" s="28">
        <f t="shared" si="20"/>
        <v>14538.199999999999</v>
      </c>
      <c r="AC101" s="4" t="e" cm="1">
        <f t="array" ref="AC101">VLOOKUP(IF(NOT(_xll.BDP(AX101,$BW$6)="#N/A N/A"),(_xll.BDP(AX101,$BW$6)),"-"), '[1]Country Codes'!$A$2:$B$253,2,0)</f>
        <v>#N/A</v>
      </c>
      <c r="AD101" s="29" t="str" cm="1">
        <f t="array" ref="AD101">IF(OR(_xll.BDP($AX101,"EX028")= "#N/A N/A", _xll.BDP($AX101,"EX028")="#N/A FIELD NOT APPLICABLE"), " ", _xll.BDP($AX101,"EX028"))</f>
        <v>Equity</v>
      </c>
      <c r="AE101" s="30" t="str">
        <f t="shared" si="21"/>
        <v>Single Line Equity</v>
      </c>
      <c r="AF101" s="25" cm="1">
        <f t="array" ref="AF101">IF(OR(_xll.BDP($AX101,"RR908")= "#N/A N/A", _xll.BDP($AX101,"RR908")="#N/A FIELD NOT APPLICABLE"), " ", _xll.BDP($AX101,"RR908"))</f>
        <v>3.864574787635771</v>
      </c>
      <c r="AG101" s="25" cm="1">
        <f t="array" ref="AG101">IF(OR(_xll.BDP($AX101,"RR041")= "#N/A N/A", _xll.BDP($AX101,"RR041")="#N/A FIELD NOT APPLICABLE"), " ", _xll.BDP($AX101,"RR041"))</f>
        <v>36.755976544880468</v>
      </c>
      <c r="AH101" s="21">
        <f>_xll.BDP(AX101,"TOT_BUY_REC")</f>
        <v>7</v>
      </c>
      <c r="AI101" s="21">
        <f>_xll.BDP(AX101,"TOT_HOLD_REC")</f>
        <v>18</v>
      </c>
      <c r="AJ101" s="21">
        <f>_xll.BDP(AX101,"TOT_SELL_REC")</f>
        <v>0</v>
      </c>
      <c r="AK101" s="25" cm="1">
        <f t="array" ref="AK101">IF(OR(_xll.BDP($AX101,"EE201")= "#N/A N/A", _xll.BDP($AX101,"EE201")="#N/A FIELD NOT APPLICABLE"), " ", _xll.BDP($AX101,"EE201"))</f>
        <v>3.559999942779541</v>
      </c>
      <c r="AL101" s="23">
        <f>_xll.BDP(AX101,"BEST_TARGET_PRICE")</f>
        <v>27.143478393554688</v>
      </c>
      <c r="AM101" s="31">
        <f t="shared" si="26"/>
        <v>0.17250446624426297</v>
      </c>
      <c r="AN101" s="31">
        <f>_xll.BDP(AX101,"PR061")/100</f>
        <v>2.569784E-2</v>
      </c>
      <c r="AO101" s="31">
        <f>_xll.BDP(AX101,"PR064")/100</f>
        <v>7.4744619999999998E-2</v>
      </c>
      <c r="AP101" s="31">
        <f>_xll.BDP(AX101,"CHG_PCT_6M")/100</f>
        <v>-9.3933440000000007E-2</v>
      </c>
      <c r="AQ101" s="24">
        <f>_xll.BDP(AX101,"PR079")/100</f>
        <v>0.19861249999999997</v>
      </c>
      <c r="AR101" s="32">
        <f>_xll.BDP(AX101,"hs001")</f>
        <v>31.03</v>
      </c>
      <c r="AS101" s="32">
        <f>_xll.BDP(AX101,"hs002")</f>
        <v>18.378</v>
      </c>
      <c r="AT101" s="21" t="str" cm="1">
        <f t="array" ref="AT101">IF(OR(_xll.BDP($AX101,"DX202")= "#N/A N/A", _xll.BDP($AX101,"DX202")="#N/A FIELD NOT APPLICABLE"), " ", _xll.BDP($AX101,"DX202"))</f>
        <v>Health Care</v>
      </c>
      <c r="AU101" s="21" t="str" cm="1">
        <f t="array" ref="AU101">IF(OR(_xll.BDP($AX101,"DY997")= "#N/A N/A", _xll.BDP($AX101,"DY997")="#N/A FIELD NOT APPLICABLE"), " ", _xll.BDP($AX101,"DY997"))</f>
        <v>N</v>
      </c>
      <c r="AV101" s="21" t="str" cm="1">
        <f t="array" ref="AV101">IF(OR(_xll.BDP($AX101,"DY784")= "#N/A N/A", _xll.BDP($AX101,"DY784")="#N/A FIELD NOT APPLICABLE"), " ", _xll.BDP($AX101,"DY784"))</f>
        <v>N</v>
      </c>
      <c r="AW101" s="21" t="str">
        <f t="shared" si="23"/>
        <v>N</v>
      </c>
      <c r="AX101" s="21" t="str">
        <f t="shared" si="24"/>
        <v>BAYN GY Equity</v>
      </c>
      <c r="BC101" s="14" t="str" cm="1">
        <f t="array" ref="BC101">_xll.BDP(AX101,"ID005")</f>
        <v>DE000BAY0017</v>
      </c>
      <c r="BD101" s="16"/>
      <c r="BE101" s="17">
        <v>4</v>
      </c>
      <c r="BF101" s="18">
        <v>45090</v>
      </c>
      <c r="BG101" s="19">
        <v>1</v>
      </c>
    </row>
    <row r="102" spans="1:59" s="3" customFormat="1" ht="14.45" hidden="1" customHeight="1" x14ac:dyDescent="0.25">
      <c r="A102" s="47" t="s">
        <v>126</v>
      </c>
      <c r="B102" s="47" t="s">
        <v>160</v>
      </c>
      <c r="C102" s="47">
        <v>18094198</v>
      </c>
      <c r="D102" s="47" t="s">
        <v>796</v>
      </c>
      <c r="E102" s="21" t="str">
        <f>_xll.BDP(AX102,"SECURITY NAME")</f>
        <v>CapitaLand Integrated Commerci</v>
      </c>
      <c r="F102" s="21" t="str">
        <f>_xll.BDP(AX102,"CRNCY")</f>
        <v>SGD</v>
      </c>
      <c r="G102" s="22" t="s">
        <v>791</v>
      </c>
      <c r="H102" s="21" t="str" cm="1">
        <f t="array" ref="H102">IF(OR(_xll.BDP($AX102,"DX202")= "#N/A N/A", _xll.BDP($AX102,"DX202")="#N/A FIELD NOT APPLICABLE"), " ", _xll.BDP($AX102,"DX202"))</f>
        <v>Real Estate</v>
      </c>
      <c r="I102" s="23">
        <f>_xll.BDP(AX102,"CRNCY_ADJ_MKT_CAP", "EQY_FUND_CRNCY=USD")/1000</f>
        <v>12.064505877421459</v>
      </c>
      <c r="J102" s="24">
        <f>IFERROR(_xll.BDP(AX102, "DV013")/100,0)</f>
        <v>3.0462964679355973E-2</v>
      </c>
      <c r="K102" s="25" cm="1">
        <f t="array" ref="K102">IF(OR(_xll.BDP($AX102,"RR900")= "#N/A N/A", _xll.BDP($AX102,"RR900")="#N/A FIELD NOT APPLICABLE"), " ", _xll.BDP($AX102,"RR900"))</f>
        <v>15.969374982462345</v>
      </c>
      <c r="L102" s="25" cm="1">
        <f t="array" ref="L102">IF(OR(_xll.BDP($AX102,"EE010")= "#N/A N/A", _xll.BDP($AX102,"EE010")="#N/A FIELD NOT APPLICABLE"), " ", _xll.BDP($AX102,"EE010"))</f>
        <v>18.15126050420168</v>
      </c>
      <c r="M102" s="25" cm="1">
        <f t="array" ref="M102">IF(OR(_xll.BDP($AX102,"RR903")= "#N/A N/A", _xll.BDP($AX102,"RR903")="#N/A FIELD NOT APPLICABLE"), " ", _xll.BDP($AX102,"RR903"))</f>
        <v>1.0154749272008439</v>
      </c>
      <c r="N102" s="25" cm="1">
        <f t="array" ref="N102">IF(OR(_xll.BDP($AX102,"RR957")= "#N/A N/A", _xll.BDP($AX102,"RR957")="#N/A FIELD NOT APPLICABLE"), " ", _xll.BDP($AX102,"RR957"))</f>
        <v>23.625536260226383</v>
      </c>
      <c r="O102" s="26">
        <v>229000</v>
      </c>
      <c r="P102" s="27">
        <v>1.9605999999999999</v>
      </c>
      <c r="Q102" s="21" cm="1">
        <f t="array" ref="Q102">IF(OR(_xll.BDP($AX102,"PX_last")="#N/A N/A",_xll.BDP($AX102,"PX_Last")="#N/A FIELD NOT APPLICABLE")," ",IF(F102="GBP",(_xll.BDP($AX102,"PX_LAST")/100),(_xll.BDP($AX102,"PX_LAST"))))</f>
        <v>2.16</v>
      </c>
      <c r="R102" s="28">
        <f>IF(F102="USD",AA102,(((_xll.BDP(F102&amp;"USD CURNCY","PX_LAST")))*AA102))</f>
        <v>342794.24489999993</v>
      </c>
      <c r="S102" s="28">
        <f>IF(F102="USD",AB102,(((_xll.BDP(F102&amp;"USD CURNCY","PX_LAST")))*AB102))</f>
        <v>377657.64</v>
      </c>
      <c r="T102" s="11">
        <f t="shared" si="14"/>
        <v>34863.395100000082</v>
      </c>
      <c r="U102" s="12">
        <f t="shared" si="27"/>
        <v>0.10170356013465291</v>
      </c>
      <c r="V102" s="12" cm="1">
        <f t="array" ref="V102">IFERROR(_xll.BDP($G102&amp;" Equity","CHG_PCT_1D")/100,"")</f>
        <v>-4.6082950000000001E-3</v>
      </c>
      <c r="W102" s="12" cm="1">
        <f t="array" ref="W102">IFERROR(_xll.BDP($G102&amp;" Equity","CHG_PCT_5D")/100,"")</f>
        <v>1.886792E-2</v>
      </c>
      <c r="X102" s="12" t="e">
        <f t="shared" si="25"/>
        <v>#VALUE!</v>
      </c>
      <c r="Y102" s="23">
        <f t="shared" si="17"/>
        <v>11504.571348208934</v>
      </c>
      <c r="Z102" s="23">
        <f t="shared" si="18"/>
        <v>377657.64</v>
      </c>
      <c r="AA102" s="28">
        <f t="shared" si="19"/>
        <v>448977.39999999997</v>
      </c>
      <c r="AB102" s="28">
        <f t="shared" si="20"/>
        <v>494640.00000000006</v>
      </c>
      <c r="AC102" s="4" t="e" cm="1">
        <f t="array" ref="AC102">VLOOKUP(IF(NOT(_xll.BDP(AX102,$BW$6)="#N/A N/A"),(_xll.BDP(AX102,$BW$6)),"-"), '[1]Country Codes'!$A$2:$B$253,2,0)</f>
        <v>#N/A</v>
      </c>
      <c r="AD102" s="29" t="str" cm="1">
        <f t="array" ref="AD102">IF(OR(_xll.BDP($AX102,"EX028")= "#N/A N/A", _xll.BDP($AX102,"EX028")="#N/A FIELD NOT APPLICABLE"), " ", _xll.BDP($AX102,"EX028"))</f>
        <v>Equity</v>
      </c>
      <c r="AE102" s="30" t="str">
        <f t="shared" si="21"/>
        <v>Single Line Equity</v>
      </c>
      <c r="AF102" s="25" cm="1">
        <f t="array" ref="AF102">IF(OR(_xll.BDP($AX102,"RR908")= "#N/A N/A", _xll.BDP($AX102,"RR908")="#N/A FIELD NOT APPLICABLE"), " ", _xll.BDP($AX102,"RR908"))</f>
        <v>19.493381989477886</v>
      </c>
      <c r="AG102" s="25" cm="1">
        <f t="array" ref="AG102">IF(OR(_xll.BDP($AX102,"RR041")= "#N/A N/A", _xll.BDP($AX102,"RR041")="#N/A FIELD NOT APPLICABLE"), " ", _xll.BDP($AX102,"RR041"))</f>
        <v>35.167472647867939</v>
      </c>
      <c r="AH102" s="21">
        <f>_xll.BDP(AX102,"TOT_BUY_REC")</f>
        <v>14</v>
      </c>
      <c r="AI102" s="21">
        <f>_xll.BDP(AX102,"TOT_HOLD_REC")</f>
        <v>3</v>
      </c>
      <c r="AJ102" s="21">
        <f>_xll.BDP(AX102,"TOT_SELL_REC")</f>
        <v>0</v>
      </c>
      <c r="AK102" s="25" cm="1">
        <f t="array" ref="AK102">IF(OR(_xll.BDP($AX102,"EE201")= "#N/A N/A", _xll.BDP($AX102,"EE201")="#N/A FIELD NOT APPLICABLE"), " ", _xll.BDP($AX102,"EE201"))</f>
        <v>4.529411792755127</v>
      </c>
      <c r="AL102" s="23">
        <f>_xll.BDP(AX102,"BEST_TARGET_PRICE")</f>
        <v>2.2866666316986084</v>
      </c>
      <c r="AM102" s="31">
        <f t="shared" si="26"/>
        <v>5.8641959119726028E-2</v>
      </c>
      <c r="AN102" s="31">
        <f>_xll.BDP(AX102,"PR061")/100</f>
        <v>2.857148E-2</v>
      </c>
      <c r="AO102" s="31">
        <f>_xll.BDP(AX102,"PR064")/100</f>
        <v>0.1141418</v>
      </c>
      <c r="AP102" s="31">
        <f>_xll.BDP(AX102,"CHG_PCT_6M")/100</f>
        <v>5.9527020000000007E-2</v>
      </c>
      <c r="AQ102" s="24">
        <f>_xll.BDP(AX102,"PR079")/100</f>
        <v>0.1199146</v>
      </c>
      <c r="AR102" s="32">
        <f>_xll.BDP(AX102,"hs001")</f>
        <v>2.2000000000000002</v>
      </c>
      <c r="AS102" s="32">
        <f>_xll.BDP(AX102,"hs002")</f>
        <v>1.899</v>
      </c>
      <c r="AT102" s="21" t="str" cm="1">
        <f t="array" ref="AT102">IF(OR(_xll.BDP($AX102,"DX202")= "#N/A N/A", _xll.BDP($AX102,"DX202")="#N/A FIELD NOT APPLICABLE"), " ", _xll.BDP($AX102,"DX202"))</f>
        <v>Real Estate</v>
      </c>
      <c r="AU102" s="21" t="str" cm="1">
        <f t="array" ref="AU102">IF(OR(_xll.BDP($AX102,"DY997")= "#N/A N/A", _xll.BDP($AX102,"DY997")="#N/A FIELD NOT APPLICABLE"), " ", _xll.BDP($AX102,"DY997"))</f>
        <v xml:space="preserve"> </v>
      </c>
      <c r="AV102" s="21" t="str" cm="1">
        <f t="array" ref="AV102">IF(OR(_xll.BDP($AX102,"DY784")= "#N/A N/A", _xll.BDP($AX102,"DY784")="#N/A FIELD NOT APPLICABLE"), " ", _xll.BDP($AX102,"DY784"))</f>
        <v>N</v>
      </c>
      <c r="AW102" s="21" t="str">
        <f t="shared" si="23"/>
        <v>N</v>
      </c>
      <c r="AX102" s="21" t="str">
        <f t="shared" si="24"/>
        <v>CICT SP Equity</v>
      </c>
      <c r="BC102" s="14" t="str" cm="1">
        <f t="array" ref="BC102">_xll.BDP(AX102,"ID005")</f>
        <v>SG1M51904654</v>
      </c>
      <c r="BD102" s="16"/>
      <c r="BE102" s="17">
        <v>5</v>
      </c>
      <c r="BF102" s="18"/>
      <c r="BG102" s="19">
        <v>1</v>
      </c>
    </row>
    <row r="103" spans="1:59" s="3" customFormat="1" ht="14.45" hidden="1" customHeight="1" x14ac:dyDescent="0.25">
      <c r="A103" s="47" t="s">
        <v>126</v>
      </c>
      <c r="B103" s="47" t="s">
        <v>160</v>
      </c>
      <c r="C103" s="47">
        <v>18094198</v>
      </c>
      <c r="D103" s="47" t="s">
        <v>796</v>
      </c>
      <c r="E103" s="21" t="str">
        <f>_xll.BDP(AX103,"SECURITY NAME")</f>
        <v>CapitaLand Ascendas REIT</v>
      </c>
      <c r="F103" s="21" t="str">
        <f>_xll.BDP(AX103,"CRNCY")</f>
        <v>SGD</v>
      </c>
      <c r="G103" s="22" t="s">
        <v>789</v>
      </c>
      <c r="H103" s="21" t="str" cm="1">
        <f t="array" ref="H103">IF(OR(_xll.BDP($AX103,"DX202")= "#N/A N/A", _xll.BDP($AX103,"DX202")="#N/A FIELD NOT APPLICABLE"), " ", _xll.BDP($AX103,"DX202"))</f>
        <v>Real Estate</v>
      </c>
      <c r="I103" s="23">
        <f>_xll.BDP(AX103,"CRNCY_ADJ_MKT_CAP", "EQY_FUND_CRNCY=USD")/1000</f>
        <v>8.9052368275596034</v>
      </c>
      <c r="J103" s="24">
        <f>IFERROR(_xll.BDP(AX103, "DV013")/100,0)</f>
        <v>5.7969813076954972E-2</v>
      </c>
      <c r="K103" s="25" cm="1">
        <f t="array" ref="K103">IF(OR(_xll.BDP($AX103,"RR900")= "#N/A N/A", _xll.BDP($AX103,"RR900")="#N/A FIELD NOT APPLICABLE"), " ", _xll.BDP($AX103,"RR900"))</f>
        <v>15.426709135914727</v>
      </c>
      <c r="L103" s="25" cm="1">
        <f t="array" ref="L103">IF(OR(_xll.BDP($AX103,"EE010")= "#N/A N/A", _xll.BDP($AX103,"EE010")="#N/A FIELD NOT APPLICABLE"), " ", _xll.BDP($AX103,"EE010"))</f>
        <v>16.459627329192546</v>
      </c>
      <c r="M103" s="25" cm="1">
        <f t="array" ref="M103">IF(OR(_xll.BDP($AX103,"RR903")= "#N/A N/A", _xll.BDP($AX103,"RR903")="#N/A FIELD NOT APPLICABLE"), " ", _xll.BDP($AX103,"RR903"))</f>
        <v>1.1650443384767692</v>
      </c>
      <c r="N103" s="25" cm="1">
        <f t="array" ref="N103">IF(OR(_xll.BDP($AX103,"RR957")= "#N/A N/A", _xll.BDP($AX103,"RR957")="#N/A FIELD NOT APPLICABLE"), " ", _xll.BDP($AX103,"RR957"))</f>
        <v>19.917052460416485</v>
      </c>
      <c r="O103" s="26">
        <v>113000</v>
      </c>
      <c r="P103" s="27">
        <v>2.66</v>
      </c>
      <c r="Q103" s="21" cm="1">
        <f t="array" ref="Q103">IF(OR(_xll.BDP($AX103,"PX_last")="#N/A N/A",_xll.BDP($AX103,"PX_Last")="#N/A FIELD NOT APPLICABLE")," ",IF(F103="GBP",(_xll.BDP($AX103,"PX_LAST")/100),(_xll.BDP($AX103,"PX_LAST"))))</f>
        <v>2.65</v>
      </c>
      <c r="R103" s="28">
        <f>IF(F103="USD",AA103,(((_xll.BDP(F103&amp;"USD CURNCY","PX_LAST")))*AA103))</f>
        <v>229492.83</v>
      </c>
      <c r="S103" s="28">
        <f>IF(F103="USD",AB103,(((_xll.BDP(F103&amp;"USD CURNCY","PX_LAST")))*AB103))</f>
        <v>228630.07499999998</v>
      </c>
      <c r="T103" s="11">
        <f t="shared" si="14"/>
        <v>-862.75500000000466</v>
      </c>
      <c r="U103" s="12">
        <f t="shared" si="27"/>
        <v>-3.7593984962406221E-3</v>
      </c>
      <c r="V103" s="12" cm="1">
        <f t="array" ref="V103">IFERROR(_xll.BDP($G103&amp;" Equity","CHG_PCT_1D")/100,"")</f>
        <v>-1.1194029999999999E-2</v>
      </c>
      <c r="W103" s="12" cm="1">
        <f t="array" ref="W103">IFERROR(_xll.BDP($G103&amp;" Equity","CHG_PCT_5D")/100,"")</f>
        <v>3.7878790000000001E-3</v>
      </c>
      <c r="X103" s="12" t="e">
        <f t="shared" si="25"/>
        <v>#VALUE!</v>
      </c>
      <c r="Y103" s="23">
        <f t="shared" si="17"/>
        <v>13253.642711520195</v>
      </c>
      <c r="Z103" s="23">
        <f t="shared" si="18"/>
        <v>228630.07499999998</v>
      </c>
      <c r="AA103" s="28">
        <f t="shared" si="19"/>
        <v>300580</v>
      </c>
      <c r="AB103" s="28">
        <f t="shared" si="20"/>
        <v>299450</v>
      </c>
      <c r="AC103" s="4" t="e" cm="1">
        <f t="array" ref="AC103">VLOOKUP(IF(NOT(_xll.BDP(AX103,$BW$6)="#N/A N/A"),(_xll.BDP(AX103,$BW$6)),"-"), '[1]Country Codes'!$A$2:$B$253,2,0)</f>
        <v>#N/A</v>
      </c>
      <c r="AD103" s="29" t="str" cm="1">
        <f t="array" ref="AD103">IF(OR(_xll.BDP($AX103,"EX028")= "#N/A N/A", _xll.BDP($AX103,"EX028")="#N/A FIELD NOT APPLICABLE"), " ", _xll.BDP($AX103,"EX028"))</f>
        <v>Equity</v>
      </c>
      <c r="AE103" s="30" t="str">
        <f t="shared" si="21"/>
        <v>Single Line Equity</v>
      </c>
      <c r="AF103" s="25" cm="1">
        <f t="array" ref="AF103">IF(OR(_xll.BDP($AX103,"RR908")= "#N/A N/A", _xll.BDP($AX103,"RR908")="#N/A FIELD NOT APPLICABLE"), " ", _xll.BDP($AX103,"RR908"))</f>
        <v>16.428073038243294</v>
      </c>
      <c r="AG103" s="25" cm="1">
        <f t="array" ref="AG103">IF(OR(_xll.BDP($AX103,"RR041")= "#N/A N/A", _xll.BDP($AX103,"RR041")="#N/A FIELD NOT APPLICABLE"), " ", _xll.BDP($AX103,"RR041"))</f>
        <v>39.162893884233476</v>
      </c>
      <c r="AH103" s="21">
        <f>_xll.BDP(AX103,"TOT_BUY_REC")</f>
        <v>16</v>
      </c>
      <c r="AI103" s="21">
        <f>_xll.BDP(AX103,"TOT_HOLD_REC")</f>
        <v>0</v>
      </c>
      <c r="AJ103" s="21">
        <f>_xll.BDP(AX103,"TOT_SELL_REC")</f>
        <v>0</v>
      </c>
      <c r="AK103" s="25" cm="1">
        <f t="array" ref="AK103">IF(OR(_xll.BDP($AX103,"EE201")= "#N/A N/A", _xll.BDP($AX103,"EE201")="#N/A FIELD NOT APPLICABLE"), " ", _xll.BDP($AX103,"EE201"))</f>
        <v>4.875</v>
      </c>
      <c r="AL103" s="23">
        <f>_xll.BDP(AX103,"BEST_TARGET_PRICE")</f>
        <v>3.1186666488647461</v>
      </c>
      <c r="AM103" s="31">
        <f t="shared" si="26"/>
        <v>0.17685533919424379</v>
      </c>
      <c r="AN103" s="31">
        <f>_xll.BDP(AX103,"PR061")/100</f>
        <v>-7.4906649999999997E-3</v>
      </c>
      <c r="AO103" s="31">
        <f>_xll.BDP(AX103,"PR064")/100</f>
        <v>1.941758E-2</v>
      </c>
      <c r="AP103" s="31">
        <f>_xll.BDP(AX103,"CHG_PCT_6M")/100</f>
        <v>-2.180882E-2</v>
      </c>
      <c r="AQ103" s="24">
        <f>_xll.BDP(AX103,"PR079")/100</f>
        <v>3.5284030000000001E-2</v>
      </c>
      <c r="AR103" s="32">
        <f>_xll.BDP(AX103,"hs001")</f>
        <v>2.9780000000000002</v>
      </c>
      <c r="AS103" s="32">
        <f>_xll.BDP(AX103,"hs002")</f>
        <v>2.4</v>
      </c>
      <c r="AT103" s="21" t="str" cm="1">
        <f t="array" ref="AT103">IF(OR(_xll.BDP($AX103,"DX202")= "#N/A N/A", _xll.BDP($AX103,"DX202")="#N/A FIELD NOT APPLICABLE"), " ", _xll.BDP($AX103,"DX202"))</f>
        <v>Real Estate</v>
      </c>
      <c r="AU103" s="21" t="str" cm="1">
        <f t="array" ref="AU103">IF(OR(_xll.BDP($AX103,"DY997")= "#N/A N/A", _xll.BDP($AX103,"DY997")="#N/A FIELD NOT APPLICABLE"), " ", _xll.BDP($AX103,"DY997"))</f>
        <v xml:space="preserve"> </v>
      </c>
      <c r="AV103" s="21" t="str" cm="1">
        <f t="array" ref="AV103">IF(OR(_xll.BDP($AX103,"DY784")= "#N/A N/A", _xll.BDP($AX103,"DY784")="#N/A FIELD NOT APPLICABLE"), " ", _xll.BDP($AX103,"DY784"))</f>
        <v>N</v>
      </c>
      <c r="AW103" s="21" t="str">
        <f t="shared" si="23"/>
        <v>N</v>
      </c>
      <c r="AX103" s="21" t="str">
        <f t="shared" si="24"/>
        <v>CLAR SP Equity</v>
      </c>
      <c r="BC103" s="14" t="str" cm="1">
        <f t="array" ref="BC103">_xll.BDP(AX103,"ID005")</f>
        <v>SG1M77906915</v>
      </c>
      <c r="BD103" s="16"/>
      <c r="BE103" s="17">
        <v>5</v>
      </c>
      <c r="BF103" s="18">
        <v>45090</v>
      </c>
      <c r="BG103" s="19">
        <v>1</v>
      </c>
    </row>
    <row r="104" spans="1:59" s="3" customFormat="1" ht="14.45" customHeight="1" x14ac:dyDescent="0.25">
      <c r="A104" s="47" t="s">
        <v>126</v>
      </c>
      <c r="B104" s="47" t="s">
        <v>160</v>
      </c>
      <c r="C104" s="47">
        <v>18094198</v>
      </c>
      <c r="D104" s="47" t="s">
        <v>796</v>
      </c>
      <c r="E104" s="21" t="str">
        <f>_xll.BDP(AX104,"SECURITY NAME")</f>
        <v>GSK PLC</v>
      </c>
      <c r="F104" s="21" t="str">
        <f>_xll.BDP(AX104,"CRNCY")</f>
        <v>GBp</v>
      </c>
      <c r="G104" s="22" t="s">
        <v>794</v>
      </c>
      <c r="H104" s="21" t="str" cm="1">
        <f t="array" ref="H104">IF(OR(_xll.BDP($AX104,"DX202")= "#N/A N/A", _xll.BDP($AX104,"DX202")="#N/A FIELD NOT APPLICABLE"), " ", _xll.BDP($AX104,"DX202"))</f>
        <v>Health Care</v>
      </c>
      <c r="I104" s="23">
        <f>_xll.BDP(AX104,"CRNCY_ADJ_MKT_CAP", "EQY_FUND_CRNCY=USD")/1000</f>
        <v>77.833578550210433</v>
      </c>
      <c r="J104" s="24">
        <f>IFERROR(_xll.BDP(AX104, "DV013")/100,0)</f>
        <v>4.3140028288543138E-2</v>
      </c>
      <c r="K104" s="25" cm="1">
        <f t="array" ref="K104">IF(OR(_xll.BDP($AX104,"RR900")= "#N/A N/A", _xll.BDP($AX104,"RR900")="#N/A FIELD NOT APPLICABLE"), " ", _xll.BDP($AX104,"RR900"))</f>
        <v>22.373417721518987</v>
      </c>
      <c r="L104" s="25" cm="1">
        <f t="array" ref="L104">IF(OR(_xll.BDP($AX104,"EE010")= "#N/A N/A", _xll.BDP($AX104,"EE010")="#N/A FIELD NOT APPLICABLE"), " ", _xll.BDP($AX104,"EE010"))</f>
        <v>7.6681127982646418</v>
      </c>
      <c r="M104" s="25" cm="1">
        <f t="array" ref="M104">IF(OR(_xll.BDP($AX104,"RR903")= "#N/A N/A", _xll.BDP($AX104,"RR903")="#N/A FIELD NOT APPLICABLE"), " ", _xll.BDP($AX104,"RR903"))</f>
        <v>4.2208156228673834</v>
      </c>
      <c r="N104" s="25" cm="1">
        <f t="array" ref="N104">IF(OR(_xll.BDP($AX104,"RR957")= "#N/A N/A", _xll.BDP($AX104,"RR957")="#N/A FIELD NOT APPLICABLE"), " ", _xll.BDP($AX104,"RR957"))</f>
        <v>10.729105838845861</v>
      </c>
      <c r="O104" s="26">
        <v>4895</v>
      </c>
      <c r="P104" s="27">
        <v>15.467700000000001</v>
      </c>
      <c r="Q104" s="21" cm="1">
        <f t="array" ref="Q104">IF(OR(_xll.BDP($AX104,"PX_last")="#N/A N/A",_xll.BDP($AX104,"PX_Last")="#N/A FIELD NOT APPLICABLE")," ",IF(F104="GBP",(_xll.BDP($AX104,"PX_LAST")/100),(_xll.BDP($AX104,"PX_LAST"))))</f>
        <v>14.14</v>
      </c>
      <c r="R104" s="28">
        <f>IF(F104="USD",AA104,(((_xll.BDP(F104&amp;"USD CURNCY","PX_LAST")))*AA104))</f>
        <v>101532.99900149999</v>
      </c>
      <c r="S104" s="28">
        <f>IF(F104="USD",AB104,(((_xll.BDP(F104&amp;"USD CURNCY","PX_LAST")))*AB104))</f>
        <v>92817.717300000004</v>
      </c>
      <c r="T104" s="11">
        <f t="shared" si="14"/>
        <v>-8715.2817014999891</v>
      </c>
      <c r="U104" s="12">
        <f t="shared" si="27"/>
        <v>-8.583693761839177E-2</v>
      </c>
      <c r="V104" s="12" cm="1">
        <f t="array" ref="V104">IFERROR(_xll.BDP($G104&amp;" Equity","CHG_PCT_1D")/100,"")</f>
        <v>3.5486160000000001E-3</v>
      </c>
      <c r="W104" s="12" cm="1">
        <f t="array" ref="W104">IFERROR(_xll.BDP($G104&amp;" Equity","CHG_PCT_5D")/100,"")</f>
        <v>3.8179150000000002E-2</v>
      </c>
      <c r="X104" s="12" t="e">
        <f t="shared" si="25"/>
        <v>#VALUE!</v>
      </c>
      <c r="Y104" s="23">
        <f t="shared" si="17"/>
        <v>4004.15895</v>
      </c>
      <c r="Z104" s="23">
        <f t="shared" si="18"/>
        <v>92817.717300000004</v>
      </c>
      <c r="AA104" s="28">
        <f t="shared" si="19"/>
        <v>75714.391499999998</v>
      </c>
      <c r="AB104" s="28">
        <f t="shared" si="20"/>
        <v>69215.3</v>
      </c>
      <c r="AC104" s="4" t="e" cm="1">
        <f t="array" ref="AC104">VLOOKUP(IF(NOT(_xll.BDP(AX104,$BW$6)="#N/A N/A"),(_xll.BDP(AX104,$BW$6)),"-"), '[1]Country Codes'!$A$2:$B$253,2,0)</f>
        <v>#N/A</v>
      </c>
      <c r="AD104" s="29" t="str" cm="1">
        <f t="array" ref="AD104">IF(OR(_xll.BDP($AX104,"EX028")= "#N/A N/A", _xll.BDP($AX104,"EX028")="#N/A FIELD NOT APPLICABLE"), " ", _xll.BDP($AX104,"EX028"))</f>
        <v>Equity</v>
      </c>
      <c r="AE104" s="30" t="str">
        <f t="shared" si="21"/>
        <v>Single Line Equity</v>
      </c>
      <c r="AF104" s="25" cm="1">
        <f t="array" ref="AF104">IF(OR(_xll.BDP($AX104,"RR908")= "#N/A N/A", _xll.BDP($AX104,"RR908")="#N/A FIELD NOT APPLICABLE"), " ", _xll.BDP($AX104,"RR908"))</f>
        <v>9.4675046787417667</v>
      </c>
      <c r="AG104" s="25" cm="1">
        <f t="array" ref="AG104">IF(OR(_xll.BDP($AX104,"RR041")= "#N/A N/A", _xll.BDP($AX104,"RR041")="#N/A FIELD NOT APPLICABLE"), " ", _xll.BDP($AX104,"RR041"))</f>
        <v>28.565662680994901</v>
      </c>
      <c r="AH104" s="21">
        <f>_xll.BDP(AX104,"TOT_BUY_REC")</f>
        <v>7</v>
      </c>
      <c r="AI104" s="21">
        <f>_xll.BDP(AX104,"TOT_HOLD_REC")</f>
        <v>14</v>
      </c>
      <c r="AJ104" s="21">
        <f>_xll.BDP(AX104,"TOT_SELL_REC")</f>
        <v>5</v>
      </c>
      <c r="AK104" s="25" cm="1">
        <f t="array" ref="AK104">IF(OR(_xll.BDP($AX104,"EE201")= "#N/A N/A", _xll.BDP($AX104,"EE201")="#N/A FIELD NOT APPLICABLE"), " ", _xll.BDP($AX104,"EE201"))</f>
        <v>3.192307710647583</v>
      </c>
      <c r="AL104" s="23">
        <f>_xll.BDP(AX104,"BEST_TARGET_PRICE")</f>
        <v>1651.1363525390625</v>
      </c>
      <c r="AM104" s="31">
        <f t="shared" si="26"/>
        <v>115.77060484717556</v>
      </c>
      <c r="AN104" s="31">
        <f>_xll.BDP(AX104,"PR061")/100</f>
        <v>-5.005039E-2</v>
      </c>
      <c r="AO104" s="31">
        <f>_xll.BDP(AX104,"PR064")/100</f>
        <v>9.6394139999999989E-3</v>
      </c>
      <c r="AP104" s="31">
        <f>_xll.BDP(AX104,"CHG_PCT_6M")/100</f>
        <v>-2.5835340000000002E-2</v>
      </c>
      <c r="AQ104" s="24">
        <f>_xll.BDP(AX104,"PR079")/100</f>
        <v>5.0129970000000003E-2</v>
      </c>
      <c r="AR104" s="32">
        <f>_xll.BDP(AX104,"hs001")</f>
        <v>1820</v>
      </c>
      <c r="AS104" s="32">
        <f>_xll.BDP(AX104,"hs002")</f>
        <v>1242.5</v>
      </c>
      <c r="AT104" s="21" t="str" cm="1">
        <f t="array" ref="AT104">IF(OR(_xll.BDP($AX104,"DX202")= "#N/A N/A", _xll.BDP($AX104,"DX202")="#N/A FIELD NOT APPLICABLE"), " ", _xll.BDP($AX104,"DX202"))</f>
        <v>Health Care</v>
      </c>
      <c r="AU104" s="21" t="str" cm="1">
        <f t="array" ref="AU104">IF(OR(_xll.BDP($AX104,"DY997")= "#N/A N/A", _xll.BDP($AX104,"DY997")="#N/A FIELD NOT APPLICABLE"), " ", _xll.BDP($AX104,"DY997"))</f>
        <v>Y</v>
      </c>
      <c r="AV104" s="21" t="str" cm="1">
        <f t="array" ref="AV104">IF(OR(_xll.BDP($AX104,"DY784")= "#N/A N/A", _xll.BDP($AX104,"DY784")="#N/A FIELD NOT APPLICABLE"), " ", _xll.BDP($AX104,"DY784"))</f>
        <v>Y</v>
      </c>
      <c r="AW104" s="21" t="str">
        <f t="shared" si="23"/>
        <v>Y</v>
      </c>
      <c r="AX104" s="21" t="str">
        <f t="shared" si="24"/>
        <v>GSK LN Equity</v>
      </c>
      <c r="BC104" s="14" t="str" cm="1">
        <f t="array" ref="BC104">_xll.BDP(AX104,"ID005")</f>
        <v>GB00BN7SWP63</v>
      </c>
      <c r="BD104" s="16"/>
      <c r="BE104" s="17">
        <v>4</v>
      </c>
      <c r="BF104" s="18">
        <v>45562</v>
      </c>
      <c r="BG104" s="19">
        <v>1</v>
      </c>
    </row>
    <row r="105" spans="1:59" s="3" customFormat="1" ht="14.45" hidden="1" customHeight="1" x14ac:dyDescent="0.25">
      <c r="A105" s="47" t="s">
        <v>126</v>
      </c>
      <c r="B105" s="47" t="s">
        <v>160</v>
      </c>
      <c r="C105" s="47">
        <v>18094198</v>
      </c>
      <c r="D105" s="47" t="s">
        <v>796</v>
      </c>
      <c r="E105" s="21" t="str">
        <f>_xll.BDP(AX105,"SECURITY NAME")</f>
        <v>Mapletree Industrial Trust</v>
      </c>
      <c r="F105" s="21" t="str">
        <f>_xll.BDP(AX105,"CRNCY")</f>
        <v>SGD</v>
      </c>
      <c r="G105" s="22" t="s">
        <v>790</v>
      </c>
      <c r="H105" s="21" t="str" cm="1">
        <f t="array" ref="H105">IF(OR(_xll.BDP($AX105,"DX202")= "#N/A N/A", _xll.BDP($AX105,"DX202")="#N/A FIELD NOT APPLICABLE"), " ", _xll.BDP($AX105,"DX202"))</f>
        <v>Real Estate</v>
      </c>
      <c r="I105" s="23">
        <f>_xll.BDP(AX105,"CRNCY_ADJ_MKT_CAP", "EQY_FUND_CRNCY=USD")/1000</f>
        <v>4.4195484512530099</v>
      </c>
      <c r="J105" s="24">
        <f>IFERROR(_xll.BDP(AX105, "DV013")/100,0)</f>
        <v>6.7192117862513501E-2</v>
      </c>
      <c r="K105" s="25" cm="1">
        <f t="array" ref="K105">IF(OR(_xll.BDP($AX105,"RR900")= "#N/A N/A", _xll.BDP($AX105,"RR900")="#N/A FIELD NOT APPLICABLE"), " ", _xll.BDP($AX105,"RR900"))</f>
        <v>48.3333326521374</v>
      </c>
      <c r="L105" s="25" cm="1">
        <f t="array" ref="L105">IF(OR(_xll.BDP($AX105,"EE010")= "#N/A N/A", _xll.BDP($AX105,"EE010")="#N/A FIELD NOT APPLICABLE"), " ", _xll.BDP($AX105,"EE010"))</f>
        <v>15.037037037037035</v>
      </c>
      <c r="M105" s="25" cm="1">
        <f t="array" ref="M105">IF(OR(_xll.BDP($AX105,"RR903")= "#N/A N/A", _xll.BDP($AX105,"RR903")="#N/A FIELD NOT APPLICABLE"), " ", _xll.BDP($AX105,"RR903"))</f>
        <v>1.0996963868091127</v>
      </c>
      <c r="N105" s="25" cm="1">
        <f t="array" ref="N105">IF(OR(_xll.BDP($AX105,"RR957")= "#N/A N/A", _xll.BDP($AX105,"RR957")="#N/A FIELD NOT APPLICABLE"), " ", _xll.BDP($AX105,"RR957"))</f>
        <v>19.178113193857897</v>
      </c>
      <c r="O105" s="26">
        <v>238023</v>
      </c>
      <c r="P105" s="27">
        <v>2.0975999999999999</v>
      </c>
      <c r="Q105" s="21" cm="1">
        <f t="array" ref="Q105">IF(OR(_xll.BDP($AX105,"PX_last")="#N/A N/A",_xll.BDP($AX105,"PX_Last")="#N/A FIELD NOT APPLICABLE")," ",IF(F105="GBP",(_xll.BDP($AX105,"PX_LAST")/100),(_xll.BDP($AX105,"PX_LAST"))))</f>
        <v>2.0299999999999998</v>
      </c>
      <c r="R105" s="28">
        <f>IF(F105="USD",AA105,(((_xll.BDP(F105&amp;"USD CURNCY","PX_LAST")))*AA105))</f>
        <v>381198.02370479994</v>
      </c>
      <c r="S105" s="28">
        <f>IF(F105="USD",AB105,(((_xll.BDP(F105&amp;"USD CURNCY","PX_LAST")))*AB105))</f>
        <v>368913.03781499993</v>
      </c>
      <c r="T105" s="11">
        <f t="shared" si="14"/>
        <v>-12284.985889800009</v>
      </c>
      <c r="U105" s="12">
        <f t="shared" si="27"/>
        <v>-3.2227307398932141E-2</v>
      </c>
      <c r="V105" s="12" cm="1">
        <f t="array" ref="V105">IFERROR(_xll.BDP($G105&amp;" Equity","CHG_PCT_1D")/100,"")</f>
        <v>0</v>
      </c>
      <c r="W105" s="12" cm="1">
        <f t="array" ref="W105">IFERROR(_xll.BDP($G105&amp;" Equity","CHG_PCT_5D")/100,"")</f>
        <v>0</v>
      </c>
      <c r="X105" s="12" t="e">
        <f t="shared" si="25"/>
        <v>#VALUE!</v>
      </c>
      <c r="Y105" s="23">
        <f t="shared" si="17"/>
        <v>24788.048317883375</v>
      </c>
      <c r="Z105" s="23">
        <f t="shared" si="18"/>
        <v>368913.03781499993</v>
      </c>
      <c r="AA105" s="28">
        <f t="shared" si="19"/>
        <v>499277.04479999997</v>
      </c>
      <c r="AB105" s="28">
        <f t="shared" si="20"/>
        <v>483186.68999999994</v>
      </c>
      <c r="AC105" s="4" t="e" cm="1">
        <f t="array" ref="AC105">VLOOKUP(IF(NOT(_xll.BDP(AX105,$BW$6)="#N/A N/A"),(_xll.BDP(AX105,$BW$6)),"-"), '[1]Country Codes'!$A$2:$B$253,2,0)</f>
        <v>#N/A</v>
      </c>
      <c r="AD105" s="29" t="str" cm="1">
        <f t="array" ref="AD105">IF(OR(_xll.BDP($AX105,"EX028")= "#N/A N/A", _xll.BDP($AX105,"EX028")="#N/A FIELD NOT APPLICABLE"), " ", _xll.BDP($AX105,"EX028"))</f>
        <v>Equity</v>
      </c>
      <c r="AE105" s="30" t="str">
        <f t="shared" si="21"/>
        <v>Single Line Equity</v>
      </c>
      <c r="AF105" s="25" cm="1">
        <f t="array" ref="AF105">IF(OR(_xll.BDP($AX105,"RR908")= "#N/A N/A", _xll.BDP($AX105,"RR908")="#N/A FIELD NOT APPLICABLE"), " ", _xll.BDP($AX105,"RR908"))</f>
        <v>35.071390233088074</v>
      </c>
      <c r="AG105" s="25" cm="1">
        <f t="array" ref="AG105">IF(OR(_xll.BDP($AX105,"RR041")= "#N/A N/A", _xll.BDP($AX105,"RR041")="#N/A FIELD NOT APPLICABLE"), " ", _xll.BDP($AX105,"RR041"))</f>
        <v>35.532178580637058</v>
      </c>
      <c r="AH105" s="21">
        <f>_xll.BDP(AX105,"TOT_BUY_REC")</f>
        <v>9</v>
      </c>
      <c r="AI105" s="21">
        <f>_xll.BDP(AX105,"TOT_HOLD_REC")</f>
        <v>5</v>
      </c>
      <c r="AJ105" s="21">
        <f>_xll.BDP(AX105,"TOT_SELL_REC")</f>
        <v>1</v>
      </c>
      <c r="AK105" s="25" cm="1">
        <f t="array" ref="AK105">IF(OR(_xll.BDP($AX105,"EE201")= "#N/A N/A", _xll.BDP($AX105,"EE201")="#N/A FIELD NOT APPLICABLE"), " ", _xll.BDP($AX105,"EE201"))</f>
        <v>4</v>
      </c>
      <c r="AL105" s="23">
        <f>_xll.BDP(AX105,"BEST_TARGET_PRICE")</f>
        <v>2.3981819152832031</v>
      </c>
      <c r="AM105" s="31">
        <f t="shared" si="26"/>
        <v>0.18137040161734164</v>
      </c>
      <c r="AN105" s="31">
        <f>_xll.BDP(AX105,"PR061")/100</f>
        <v>-3.3333290000000002E-2</v>
      </c>
      <c r="AO105" s="31">
        <f>_xll.BDP(AX105,"PR064")/100</f>
        <v>-5.5546720000000001E-2</v>
      </c>
      <c r="AP105" s="31">
        <f>_xll.BDP(AX105,"CHG_PCT_6M")/100</f>
        <v>-0.1503872</v>
      </c>
      <c r="AQ105" s="24">
        <f>_xll.BDP(AX105,"PR079")/100</f>
        <v>-8.1187979999999993E-2</v>
      </c>
      <c r="AR105" s="32">
        <f>_xll.BDP(AX105,"hs001")</f>
        <v>2.589</v>
      </c>
      <c r="AS105" s="32">
        <f>_xll.BDP(AX105,"hs002")</f>
        <v>1.83</v>
      </c>
      <c r="AT105" s="21" t="str" cm="1">
        <f t="array" ref="AT105">IF(OR(_xll.BDP($AX105,"DX202")= "#N/A N/A", _xll.BDP($AX105,"DX202")="#N/A FIELD NOT APPLICABLE"), " ", _xll.BDP($AX105,"DX202"))</f>
        <v>Real Estate</v>
      </c>
      <c r="AU105" s="21" t="str" cm="1">
        <f t="array" ref="AU105">IF(OR(_xll.BDP($AX105,"DY997")= "#N/A N/A", _xll.BDP($AX105,"DY997")="#N/A FIELD NOT APPLICABLE"), " ", _xll.BDP($AX105,"DY997"))</f>
        <v xml:space="preserve"> </v>
      </c>
      <c r="AV105" s="21" t="str" cm="1">
        <f t="array" ref="AV105">IF(OR(_xll.BDP($AX105,"DY784")= "#N/A N/A", _xll.BDP($AX105,"DY784")="#N/A FIELD NOT APPLICABLE"), " ", _xll.BDP($AX105,"DY784"))</f>
        <v>N</v>
      </c>
      <c r="AW105" s="21" t="str">
        <f t="shared" si="23"/>
        <v>N</v>
      </c>
      <c r="AX105" s="21" t="str">
        <f t="shared" si="24"/>
        <v>MINT SP Equity</v>
      </c>
      <c r="BC105" s="14" t="str" cm="1">
        <f t="array" ref="BC105">_xll.BDP(AX105,"ID005")</f>
        <v>SG2C32962814</v>
      </c>
      <c r="BD105" s="16"/>
      <c r="BE105" s="17">
        <v>5</v>
      </c>
      <c r="BF105" s="18"/>
      <c r="BG105" s="19">
        <v>1</v>
      </c>
    </row>
    <row r="106" spans="1:59" s="3" customFormat="1" ht="14.45" hidden="1" customHeight="1" x14ac:dyDescent="0.25">
      <c r="A106" s="47" t="s">
        <v>126</v>
      </c>
      <c r="B106" s="47" t="s">
        <v>160</v>
      </c>
      <c r="C106" s="47">
        <v>18094198</v>
      </c>
      <c r="D106" s="47" t="s">
        <v>796</v>
      </c>
      <c r="E106" s="21" t="str">
        <f>_xll.BDP(AX106,"SECURITY NAME")</f>
        <v>MP Materials Corp</v>
      </c>
      <c r="F106" s="21" t="str">
        <f>_xll.BDP(AX106,"CRNCY")</f>
        <v>USD</v>
      </c>
      <c r="G106" s="22" t="s">
        <v>788</v>
      </c>
      <c r="H106" s="21" t="str" cm="1">
        <f t="array" ref="H106">IF(OR(_xll.BDP($AX106,"DX202")= "#N/A N/A", _xll.BDP($AX106,"DX202")="#N/A FIELD NOT APPLICABLE"), " ", _xll.BDP($AX106,"DX202"))</f>
        <v>Materials</v>
      </c>
      <c r="I106" s="23">
        <f>_xll.BDP(AX106,"CRNCY_ADJ_MKT_CAP", "EQY_FUND_CRNCY=USD")/1000</f>
        <v>4.0617684827999998</v>
      </c>
      <c r="J106" s="24">
        <f>IFERROR(_xll.BDP(AX106, "DV013")/100,0)</f>
        <v>0</v>
      </c>
      <c r="K106" s="25" t="str" cm="1">
        <f t="array" ref="K106">IF(OR(_xll.BDP($AX106,"RR900")= "#N/A N/A", _xll.BDP($AX106,"RR900")="#N/A FIELD NOT APPLICABLE"), " ", _xll.BDP($AX106,"RR900"))</f>
        <v xml:space="preserve"> </v>
      </c>
      <c r="L106" s="25" cm="1">
        <f t="array" ref="L106">IF(OR(_xll.BDP($AX106,"EE010")= "#N/A N/A", _xll.BDP($AX106,"EE010")="#N/A FIELD NOT APPLICABLE"), " ", _xll.BDP($AX106,"EE010"))</f>
        <v>66.801075268817215</v>
      </c>
      <c r="M106" s="25" cm="1">
        <f t="array" ref="M106">IF(OR(_xll.BDP($AX106,"RR903")= "#N/A N/A", _xll.BDP($AX106,"RR903")="#N/A FIELD NOT APPLICABLE"), " ", _xll.BDP($AX106,"RR903"))</f>
        <v>3.8444329156437247</v>
      </c>
      <c r="N106" s="25" t="str" cm="1">
        <f t="array" ref="N106">IF(OR(_xll.BDP($AX106,"RR957")= "#N/A N/A", _xll.BDP($AX106,"RR957")="#N/A FIELD NOT APPLICABLE"), " ", _xll.BDP($AX106,"RR957"))</f>
        <v xml:space="preserve"> </v>
      </c>
      <c r="O106" s="26">
        <v>22171</v>
      </c>
      <c r="P106" s="27">
        <v>30.674700000000001</v>
      </c>
      <c r="Q106" s="21" cm="1">
        <f t="array" ref="Q106">IF(OR(_xll.BDP($AX106,"PX_last")="#N/A N/A",_xll.BDP($AX106,"PX_Last")="#N/A FIELD NOT APPLICABLE")," ",IF(F106="GBP",(_xll.BDP($AX106,"PX_LAST")/100),(_xll.BDP($AX106,"PX_LAST"))))</f>
        <v>24.85</v>
      </c>
      <c r="R106" s="28">
        <f>IF(F106="USD",AA106,(((_xll.BDP(F106&amp;"USD CURNCY","PX_LAST")))*AA106))</f>
        <v>680088.77370000002</v>
      </c>
      <c r="S106" s="28">
        <f>IF(F106="USD",AB106,(((_xll.BDP(F106&amp;"USD CURNCY","PX_LAST")))*AB106))</f>
        <v>550949.35</v>
      </c>
      <c r="T106" s="11">
        <f t="shared" si="14"/>
        <v>-129139.42370000004</v>
      </c>
      <c r="U106" s="12">
        <f t="shared" si="27"/>
        <v>-0.18988612765569024</v>
      </c>
      <c r="V106" s="12" cm="1">
        <f t="array" ref="V106">IFERROR(_xll.BDP($G106&amp;" Equity","CHG_PCT_1D")/100,"")</f>
        <v>1.80254E-2</v>
      </c>
      <c r="W106" s="12" cm="1">
        <f t="array" ref="W106">IFERROR(_xll.BDP($G106&amp;" Equity","CHG_PCT_5D")/100,"")</f>
        <v>7.1582580000000007E-2</v>
      </c>
      <c r="X106" s="12" t="e">
        <f t="shared" si="25"/>
        <v>#VALUE!</v>
      </c>
      <c r="Y106" s="23">
        <f t="shared" si="17"/>
        <v>0</v>
      </c>
      <c r="Z106" s="23">
        <f t="shared" si="18"/>
        <v>550949.35</v>
      </c>
      <c r="AA106" s="28">
        <f t="shared" si="19"/>
        <v>680088.77370000002</v>
      </c>
      <c r="AB106" s="28">
        <f t="shared" si="20"/>
        <v>550949.35</v>
      </c>
      <c r="AC106" s="4" t="e" cm="1">
        <f t="array" ref="AC106">VLOOKUP(IF(NOT(_xll.BDP(AX106,$BW$6)="#N/A N/A"),(_xll.BDP(AX106,$BW$6)),"-"), '[1]Country Codes'!$A$2:$B$253,2,0)</f>
        <v>#N/A</v>
      </c>
      <c r="AD106" s="29" t="str" cm="1">
        <f t="array" ref="AD106">IF(OR(_xll.BDP($AX106,"EX028")= "#N/A N/A", _xll.BDP($AX106,"EX028")="#N/A FIELD NOT APPLICABLE"), " ", _xll.BDP($AX106,"EX028"))</f>
        <v>Equity</v>
      </c>
      <c r="AE106" s="30" t="str">
        <f t="shared" si="21"/>
        <v>Single Line Equity</v>
      </c>
      <c r="AF106" s="25" cm="1">
        <f t="array" ref="AF106">IF(OR(_xll.BDP($AX106,"RR908")= "#N/A N/A", _xll.BDP($AX106,"RR908")="#N/A FIELD NOT APPLICABLE"), " ", _xll.BDP($AX106,"RR908"))</f>
        <v>259.45698482621395</v>
      </c>
      <c r="AG106" s="25" cm="1">
        <f t="array" ref="AG106">IF(OR(_xll.BDP($AX106,"RR041")= "#N/A N/A", _xll.BDP($AX106,"RR041")="#N/A FIELD NOT APPLICABLE"), " ", _xll.BDP($AX106,"RR041"))</f>
        <v>39.267419108502985</v>
      </c>
      <c r="AH106" s="21">
        <f>_xll.BDP(AX106,"TOT_BUY_REC")</f>
        <v>10</v>
      </c>
      <c r="AI106" s="21">
        <f>_xll.BDP(AX106,"TOT_HOLD_REC")</f>
        <v>3</v>
      </c>
      <c r="AJ106" s="21">
        <f>_xll.BDP(AX106,"TOT_SELL_REC")</f>
        <v>0</v>
      </c>
      <c r="AK106" s="25" cm="1">
        <f t="array" ref="AK106">IF(OR(_xll.BDP($AX106,"EE201")= "#N/A N/A", _xll.BDP($AX106,"EE201")="#N/A FIELD NOT APPLICABLE"), " ", _xll.BDP($AX106,"EE201"))</f>
        <v>4.5384616851806641</v>
      </c>
      <c r="AL106" s="23">
        <f>_xll.BDP(AX106,"BEST_TARGET_PRICE")</f>
        <v>27.363636016845703</v>
      </c>
      <c r="AM106" s="31">
        <f t="shared" si="26"/>
        <v>0.10115235480264384</v>
      </c>
      <c r="AN106" s="31">
        <f>_xll.BDP(AX106,"PR061")/100</f>
        <v>-4.3126660000000004E-2</v>
      </c>
      <c r="AO106" s="31">
        <f>_xll.BDP(AX106,"PR064")/100</f>
        <v>0.20164409999999999</v>
      </c>
      <c r="AP106" s="31">
        <f>_xll.BDP(AX106,"CHG_PCT_6M")/100</f>
        <v>0.30858350000000001</v>
      </c>
      <c r="AQ106" s="24">
        <f>_xll.BDP(AX106,"PR079")/100</f>
        <v>0.5929487</v>
      </c>
      <c r="AR106" s="32">
        <f>_xll.BDP(AX106,"hs001")</f>
        <v>29.72</v>
      </c>
      <c r="AS106" s="32">
        <f>_xll.BDP(AX106,"hs002")</f>
        <v>10.02</v>
      </c>
      <c r="AT106" s="21" t="str" cm="1">
        <f t="array" ref="AT106">IF(OR(_xll.BDP($AX106,"DX202")= "#N/A N/A", _xll.BDP($AX106,"DX202")="#N/A FIELD NOT APPLICABLE"), " ", _xll.BDP($AX106,"DX202"))</f>
        <v>Materials</v>
      </c>
      <c r="AU106" s="21" t="str" cm="1">
        <f t="array" ref="AU106">IF(OR(_xll.BDP($AX106,"DY997")= "#N/A N/A", _xll.BDP($AX106,"DY997")="#N/A FIELD NOT APPLICABLE"), " ", _xll.BDP($AX106,"DY997"))</f>
        <v>N</v>
      </c>
      <c r="AV106" s="21" t="str" cm="1">
        <f t="array" ref="AV106">IF(OR(_xll.BDP($AX106,"DY784")= "#N/A N/A", _xll.BDP($AX106,"DY784")="#N/A FIELD NOT APPLICABLE"), " ", _xll.BDP($AX106,"DY784"))</f>
        <v xml:space="preserve"> </v>
      </c>
      <c r="AW106" s="21" t="str">
        <f t="shared" si="23"/>
        <v>N</v>
      </c>
      <c r="AX106" s="21" t="str">
        <f t="shared" si="24"/>
        <v>MP US Equity</v>
      </c>
      <c r="BC106" s="14" t="str" cm="1">
        <f t="array" ref="BC106">_xll.BDP(AX106,"ID005")</f>
        <v>US5533681012</v>
      </c>
      <c r="BD106" s="16"/>
      <c r="BE106" s="17">
        <v>5</v>
      </c>
      <c r="BF106" s="18">
        <v>45090</v>
      </c>
      <c r="BG106" s="19">
        <v>1</v>
      </c>
    </row>
    <row r="107" spans="1:59" s="3" customFormat="1" ht="14.45" hidden="1" customHeight="1" x14ac:dyDescent="0.25">
      <c r="A107" s="47" t="s">
        <v>126</v>
      </c>
      <c r="B107" s="47" t="s">
        <v>160</v>
      </c>
      <c r="C107" s="47">
        <v>18094198</v>
      </c>
      <c r="D107" s="47" t="s">
        <v>796</v>
      </c>
      <c r="E107" s="21" t="str">
        <f>_xll.BDP(AX107,"SECURITY NAME")</f>
        <v>Rio Tinto PLC</v>
      </c>
      <c r="F107" s="21" t="str">
        <f>_xll.BDP(AX107,"CRNCY")</f>
        <v>GBp</v>
      </c>
      <c r="G107" s="22" t="s">
        <v>200</v>
      </c>
      <c r="H107" s="21" t="str" cm="1">
        <f t="array" ref="H107">IF(OR(_xll.BDP($AX107,"DX202")= "#N/A N/A", _xll.BDP($AX107,"DX202")="#N/A FIELD NOT APPLICABLE"), " ", _xll.BDP($AX107,"DX202"))</f>
        <v>Materials</v>
      </c>
      <c r="I107" s="23">
        <f>_xll.BDP(AX107,"CRNCY_ADJ_MKT_CAP", "EQY_FUND_CRNCY=USD")/1000</f>
        <v>105.09719290945874</v>
      </c>
      <c r="J107" s="24">
        <f>IFERROR(_xll.BDP(AX107, "DV013")/100,0)</f>
        <v>6.7284604213124252E-2</v>
      </c>
      <c r="K107" s="25" cm="1">
        <f t="array" ref="K107">IF(OR(_xll.BDP($AX107,"RR900")= "#N/A N/A", _xll.BDP($AX107,"RR900")="#N/A FIELD NOT APPLICABLE"), " ", _xll.BDP($AX107,"RR900"))</f>
        <v>8.6725818757389845</v>
      </c>
      <c r="L107" s="25" cm="1">
        <f t="array" ref="L107">IF(OR(_xll.BDP($AX107,"EE010")= "#N/A N/A", _xll.BDP($AX107,"EE010")="#N/A FIELD NOT APPLICABLE"), " ", _xll.BDP($AX107,"EE010"))</f>
        <v>10.037529273711867</v>
      </c>
      <c r="M107" s="25" cm="1">
        <f t="array" ref="M107">IF(OR(_xll.BDP($AX107,"RR903")= "#N/A N/A", _xll.BDP($AX107,"RR903")="#N/A FIELD NOT APPLICABLE"), " ", _xll.BDP($AX107,"RR903"))</f>
        <v>1.8145460503036421</v>
      </c>
      <c r="N107" s="25" cm="1">
        <f t="array" ref="N107">IF(OR(_xll.BDP($AX107,"RR957")= "#N/A N/A", _xll.BDP($AX107,"RR957")="#N/A FIELD NOT APPLICABLE"), " ", _xll.BDP($AX107,"RR957"))</f>
        <v>5.2297117164888238</v>
      </c>
      <c r="O107" s="26">
        <v>10000</v>
      </c>
      <c r="P107" s="27">
        <v>50.8</v>
      </c>
      <c r="Q107" s="21" cm="1">
        <f t="array" ref="Q107">IF(OR(_xll.BDP($AX107,"PX_last")="#N/A N/A",_xll.BDP($AX107,"PX_Last")="#N/A FIELD NOT APPLICABLE")," ",IF(F107="GBP",(_xll.BDP($AX107,"PX_LAST")/100),(_xll.BDP($AX107,"PX_LAST"))))</f>
        <v>46.104999999999997</v>
      </c>
      <c r="R107" s="28">
        <f>IF(F107="USD",AA107,(((_xll.BDP(F107&amp;"USD CURNCY","PX_LAST")))*AA107))</f>
        <v>681228</v>
      </c>
      <c r="S107" s="28">
        <f>IF(F107="USD",AB107,(((_xll.BDP(F107&amp;"USD CURNCY","PX_LAST")))*AB107))</f>
        <v>618268.04999999993</v>
      </c>
      <c r="T107" s="11">
        <f t="shared" si="14"/>
        <v>-62959.95000000007</v>
      </c>
      <c r="U107" s="12">
        <f t="shared" si="27"/>
        <v>-9.2421259842519782E-2</v>
      </c>
      <c r="V107" s="12" cm="1">
        <f t="array" ref="V107">IFERROR(_xll.BDP($G107&amp;" Equity","CHG_PCT_1D")/100,"")</f>
        <v>1.889503E-2</v>
      </c>
      <c r="W107" s="12" cm="1">
        <f t="array" ref="W107">IFERROR(_xll.BDP($G107&amp;" Equity","CHG_PCT_5D")/100,"")</f>
        <v>3.2124470000000002E-2</v>
      </c>
      <c r="X107" s="12" t="e">
        <f t="shared" si="25"/>
        <v>#VALUE!</v>
      </c>
      <c r="Y107" s="23">
        <f t="shared" si="17"/>
        <v>41599.921041870111</v>
      </c>
      <c r="Z107" s="23">
        <f t="shared" si="18"/>
        <v>618268.04999999993</v>
      </c>
      <c r="AA107" s="28">
        <f t="shared" si="19"/>
        <v>508000</v>
      </c>
      <c r="AB107" s="28">
        <f t="shared" si="20"/>
        <v>461049.99999999994</v>
      </c>
      <c r="AC107" s="4" t="e" cm="1">
        <f t="array" ref="AC107">VLOOKUP(IF(NOT(_xll.BDP(AX107,$BW$6)="#N/A N/A"),(_xll.BDP(AX107,$BW$6)),"-"), '[1]Country Codes'!$A$2:$B$253,2,0)</f>
        <v>#N/A</v>
      </c>
      <c r="AD107" s="29" t="str" cm="1">
        <f t="array" ref="AD107">IF(OR(_xll.BDP($AX107,"EX028")= "#N/A N/A", _xll.BDP($AX107,"EX028")="#N/A FIELD NOT APPLICABLE"), " ", _xll.BDP($AX107,"EX028"))</f>
        <v>Equity</v>
      </c>
      <c r="AE107" s="30" t="str">
        <f t="shared" si="21"/>
        <v>Single Line Equity</v>
      </c>
      <c r="AF107" s="25" cm="1">
        <f t="array" ref="AF107">IF(OR(_xll.BDP($AX107,"RR908")= "#N/A N/A", _xll.BDP($AX107,"RR908")="#N/A FIELD NOT APPLICABLE"), " ", _xll.BDP($AX107,"RR908"))</f>
        <v>6.4225309570809577</v>
      </c>
      <c r="AG107" s="25" cm="1">
        <f t="array" ref="AG107">IF(OR(_xll.BDP($AX107,"RR041")= "#N/A N/A", _xll.BDP($AX107,"RR041")="#N/A FIELD NOT APPLICABLE"), " ", _xll.BDP($AX107,"RR041"))</f>
        <v>13.479462183565854</v>
      </c>
      <c r="AH107" s="21">
        <f>_xll.BDP(AX107,"TOT_BUY_REC")</f>
        <v>19</v>
      </c>
      <c r="AI107" s="21">
        <f>_xll.BDP(AX107,"TOT_HOLD_REC")</f>
        <v>7</v>
      </c>
      <c r="AJ107" s="21">
        <f>_xll.BDP(AX107,"TOT_SELL_REC")</f>
        <v>0</v>
      </c>
      <c r="AK107" s="25" cm="1">
        <f t="array" ref="AK107">IF(OR(_xll.BDP($AX107,"EE201")= "#N/A N/A", _xll.BDP($AX107,"EE201")="#N/A FIELD NOT APPLICABLE"), " ", _xll.BDP($AX107,"EE201"))</f>
        <v>4.4230771064758301</v>
      </c>
      <c r="AL107" s="23">
        <f>_xll.BDP(AX107,"BEST_TARGET_PRICE")</f>
        <v>5672.91650390625</v>
      </c>
      <c r="AM107" s="31">
        <f t="shared" si="26"/>
        <v>122.04341186218957</v>
      </c>
      <c r="AN107" s="31">
        <f>_xll.BDP(AX107,"PR061")/100</f>
        <v>-2.2370649999999999E-2</v>
      </c>
      <c r="AO107" s="31">
        <f>_xll.BDP(AX107,"PR064")/100</f>
        <v>-4.8400410000000005E-2</v>
      </c>
      <c r="AP107" s="31">
        <f>_xll.BDP(AX107,"CHG_PCT_6M")/100</f>
        <v>-0.10144220000000001</v>
      </c>
      <c r="AQ107" s="24">
        <f>_xll.BDP(AX107,"PR079")/100</f>
        <v>-2.3819610000000001E-2</v>
      </c>
      <c r="AR107" s="32">
        <f>_xll.BDP(AX107,"hs001")</f>
        <v>5854</v>
      </c>
      <c r="AS107" s="32">
        <f>_xll.BDP(AX107,"hs002")</f>
        <v>4025</v>
      </c>
      <c r="AT107" s="21" t="str" cm="1">
        <f t="array" ref="AT107">IF(OR(_xll.BDP($AX107,"DX202")= "#N/A N/A", _xll.BDP($AX107,"DX202")="#N/A FIELD NOT APPLICABLE"), " ", _xll.BDP($AX107,"DX202"))</f>
        <v>Materials</v>
      </c>
      <c r="AU107" s="21" t="str" cm="1">
        <f t="array" ref="AU107">IF(OR(_xll.BDP($AX107,"DY997")= "#N/A N/A", _xll.BDP($AX107,"DY997")="#N/A FIELD NOT APPLICABLE"), " ", _xll.BDP($AX107,"DY997"))</f>
        <v>Y</v>
      </c>
      <c r="AV107" s="21" t="str" cm="1">
        <f t="array" ref="AV107">IF(OR(_xll.BDP($AX107,"DY784")= "#N/A N/A", _xll.BDP($AX107,"DY784")="#N/A FIELD NOT APPLICABLE"), " ", _xll.BDP($AX107,"DY784"))</f>
        <v>N</v>
      </c>
      <c r="AW107" s="21" t="str">
        <f t="shared" si="23"/>
        <v>Y</v>
      </c>
      <c r="AX107" s="21" t="str">
        <f t="shared" si="24"/>
        <v>RIO LN Equity</v>
      </c>
      <c r="BC107" s="14" t="str" cm="1">
        <f t="array" ref="BC107">_xll.BDP(AX107,"ID005")</f>
        <v>GB0007188757</v>
      </c>
      <c r="BD107" s="16"/>
      <c r="BE107" s="17">
        <v>5</v>
      </c>
      <c r="BF107" s="18">
        <v>45090</v>
      </c>
      <c r="BG107" s="19">
        <v>1</v>
      </c>
    </row>
    <row r="108" spans="1:59" s="3" customFormat="1" ht="14.45" hidden="1" customHeight="1" x14ac:dyDescent="0.25">
      <c r="A108" s="47" t="s">
        <v>126</v>
      </c>
      <c r="B108" s="47" t="s">
        <v>162</v>
      </c>
      <c r="C108" s="47">
        <v>4392010</v>
      </c>
      <c r="D108" s="47" t="s">
        <v>462</v>
      </c>
      <c r="E108" s="21" t="str">
        <f>_xll.BDP(AX108,"SECURITY NAME")</f>
        <v>Nestle SA</v>
      </c>
      <c r="F108" s="21" t="str">
        <f>_xll.BDP(AX108,"CRNCY")</f>
        <v>CHF</v>
      </c>
      <c r="G108" s="22" t="s">
        <v>273</v>
      </c>
      <c r="H108" s="21" t="str" cm="1">
        <f t="array" ref="H108">IF(OR(_xll.BDP($AX108,"DX202")= "#N/A N/A", _xll.BDP($AX108,"DX202")="#N/A FIELD NOT APPLICABLE"), " ", _xll.BDP($AX108,"DX202"))</f>
        <v>Consumer Staples</v>
      </c>
      <c r="I108" s="23">
        <f>_xll.BDP(AX108,"CRNCY_ADJ_MKT_CAP", "EQY_FUND_CRNCY=USD")/1000</f>
        <v>271.3771766023296</v>
      </c>
      <c r="J108" s="24">
        <f>IFERROR(_xll.BDP(AX108, "DV013")/100,0)</f>
        <v>3.5148371677514077E-2</v>
      </c>
      <c r="K108" s="25" cm="1">
        <f t="array" ref="K108">IF(OR(_xll.BDP($AX108,"RR900")= "#N/A N/A", _xll.BDP($AX108,"RR900")="#N/A FIELD NOT APPLICABLE"), " ", _xll.BDP($AX108,"RR900"))</f>
        <v>20.722672883728816</v>
      </c>
      <c r="L108" s="25" cm="1">
        <f t="array" ref="L108">IF(OR(_xll.BDP($AX108,"EE010")= "#N/A N/A", _xll.BDP($AX108,"EE010")="#N/A FIELD NOT APPLICABLE"), " ", _xll.BDP($AX108,"EE010"))</f>
        <v>18.323833649989442</v>
      </c>
      <c r="M108" s="25" cm="1">
        <f t="array" ref="M108">IF(OR(_xll.BDP($AX108,"RR903")= "#N/A N/A", _xll.BDP($AX108,"RR903")="#N/A FIELD NOT APPLICABLE"), " ", _xll.BDP($AX108,"RR903"))</f>
        <v>6.2174366800262613</v>
      </c>
      <c r="N108" s="25" cm="1">
        <f t="array" ref="N108">IF(OR(_xll.BDP($AX108,"RR957")= "#N/A N/A", _xll.BDP($AX108,"RR957")="#N/A FIELD NOT APPLICABLE"), " ", _xll.BDP($AX108,"RR957"))</f>
        <v>15.256633672020103</v>
      </c>
      <c r="O108" s="26">
        <v>1760</v>
      </c>
      <c r="P108" s="27">
        <v>75.650000000000006</v>
      </c>
      <c r="Q108" s="21" cm="1">
        <f t="array" ref="Q108">IF(OR(_xll.BDP($AX108,"PX_last")="#N/A N/A",_xll.BDP($AX108,"PX_Last")="#N/A FIELD NOT APPLICABLE")," ",IF(F108="GBP",(_xll.BDP($AX108,"PX_LAST")/100),(_xll.BDP($AX108,"PX_LAST"))))</f>
        <v>86.8</v>
      </c>
      <c r="R108" s="28">
        <f>IF(F108="USD",AA108,(((_xll.BDP(F108&amp;"USD CURNCY","PX_LAST")))*AA108))</f>
        <v>161556.9296</v>
      </c>
      <c r="S108" s="28">
        <f>IF(F108="USD",AB108,(((_xll.BDP(F108&amp;"USD CURNCY","PX_LAST")))*AB108))</f>
        <v>185368.6912</v>
      </c>
      <c r="T108" s="11">
        <f t="shared" si="14"/>
        <v>23811.761599999998</v>
      </c>
      <c r="U108" s="12">
        <f>IFERROR(T108/R108,0)</f>
        <v>0.14738929279576998</v>
      </c>
      <c r="V108" s="12" cm="1">
        <f t="array" ref="V108">IFERROR(_xll.BDP($G108&amp;" Equity","CHG_PCT_1D")/100,"")</f>
        <v>1.8443799999999998E-3</v>
      </c>
      <c r="W108" s="12" cm="1">
        <f t="array" ref="W108">IFERROR(_xll.BDP($G108&amp;" Equity","CHG_PCT_5D")/100,"")</f>
        <v>2.8848369999999999E-3</v>
      </c>
      <c r="X108" s="12">
        <f>IFERROR(S108/$H$52,0)</f>
        <v>0</v>
      </c>
      <c r="Y108" s="23">
        <f t="shared" si="17"/>
        <v>6515.4076556719328</v>
      </c>
      <c r="Z108" s="23">
        <f t="shared" si="18"/>
        <v>185368.6912</v>
      </c>
      <c r="AA108" s="28">
        <f t="shared" si="19"/>
        <v>133144</v>
      </c>
      <c r="AB108" s="28">
        <f t="shared" si="20"/>
        <v>152768</v>
      </c>
      <c r="AC108" s="4" t="e" cm="1">
        <f t="array" ref="AC108">VLOOKUP(IF(NOT(_xll.BDP(AX108,$BW$6)="#N/A N/A"),(_xll.BDP(AX108,$BW$6)),"-"), '[1]Country Codes'!$A$2:$B$253,2,0)</f>
        <v>#N/A</v>
      </c>
      <c r="AD108" s="29" t="str" cm="1">
        <f t="array" ref="AD108">IF(OR(_xll.BDP($AX108,"EX028")= "#N/A N/A", _xll.BDP($AX108,"EX028")="#N/A FIELD NOT APPLICABLE"), " ", _xll.BDP($AX108,"EX028"))</f>
        <v>Equity</v>
      </c>
      <c r="AE108" s="30" t="str">
        <f t="shared" si="21"/>
        <v>Single Line Equity</v>
      </c>
      <c r="AF108" s="25" cm="1">
        <f t="array" ref="AF108">IF(OR(_xll.BDP($AX108,"RR908")= "#N/A N/A", _xll.BDP($AX108,"RR908")="#N/A FIELD NOT APPLICABLE"), " ", _xll.BDP($AX108,"RR908"))</f>
        <v>13.501783259267656</v>
      </c>
      <c r="AG108" s="25" cm="1">
        <f t="array" ref="AG108">IF(OR(_xll.BDP($AX108,"RR041")= "#N/A N/A", _xll.BDP($AX108,"RR041")="#N/A FIELD NOT APPLICABLE"), " ", _xll.BDP($AX108,"RR041"))</f>
        <v>45.051843979779413</v>
      </c>
      <c r="AH108" s="21">
        <f>_xll.BDP(AX108,"TOT_BUY_REC")</f>
        <v>12</v>
      </c>
      <c r="AI108" s="21">
        <f>_xll.BDP(AX108,"TOT_HOLD_REC")</f>
        <v>13</v>
      </c>
      <c r="AJ108" s="21">
        <f>_xll.BDP(AX108,"TOT_SELL_REC")</f>
        <v>2</v>
      </c>
      <c r="AK108" s="25" cm="1">
        <f t="array" ref="AK108">IF(OR(_xll.BDP($AX108,"EE201")= "#N/A N/A", _xll.BDP($AX108,"EE201")="#N/A FIELD NOT APPLICABLE"), " ", _xll.BDP($AX108,"EE201"))</f>
        <v>3.7037036418914795</v>
      </c>
      <c r="AL108" s="23">
        <f>_xll.BDP(AX108,"BEST_TARGET_PRICE")</f>
        <v>89.5</v>
      </c>
      <c r="AM108" s="31">
        <f t="shared" si="26"/>
        <v>3.1105990783410142E-2</v>
      </c>
      <c r="AN108" s="31">
        <f>_xll.BDP(AX108,"PR061")/100</f>
        <v>-2.8430670000000002E-2</v>
      </c>
      <c r="AO108" s="31">
        <f>_xll.BDP(AX108,"PR064")/100</f>
        <v>0.1202891</v>
      </c>
      <c r="AP108" s="31">
        <f>_xll.BDP(AX108,"CHG_PCT_6M")/100</f>
        <v>6.3986249999999995E-2</v>
      </c>
      <c r="AQ108" s="24">
        <f>_xll.BDP(AX108,"PR079")/100</f>
        <v>0.1591881</v>
      </c>
      <c r="AR108" s="32">
        <f>_xll.BDP(AX108,"hs001")</f>
        <v>98.62</v>
      </c>
      <c r="AS108" s="32">
        <f>_xll.BDP(AX108,"hs002")</f>
        <v>72.819999999999993</v>
      </c>
      <c r="AT108" s="21" t="str" cm="1">
        <f t="array" ref="AT108">IF(OR(_xll.BDP($AX108,"DX202")= "#N/A N/A", _xll.BDP($AX108,"DX202")="#N/A FIELD NOT APPLICABLE"), " ", _xll.BDP($AX108,"DX202"))</f>
        <v>Consumer Staples</v>
      </c>
      <c r="AU108" s="21" t="str" cm="1">
        <f t="array" ref="AU108">IF(OR(_xll.BDP($AX108,"DY997")= "#N/A N/A", _xll.BDP($AX108,"DY997")="#N/A FIELD NOT APPLICABLE"), " ", _xll.BDP($AX108,"DY997"))</f>
        <v>N</v>
      </c>
      <c r="AV108" s="21" t="str" cm="1">
        <f t="array" ref="AV108">IF(OR(_xll.BDP($AX108,"DY784")= "#N/A N/A", _xll.BDP($AX108,"DY784")="#N/A FIELD NOT APPLICABLE"), " ", _xll.BDP($AX108,"DY784"))</f>
        <v>Y</v>
      </c>
      <c r="AW108" s="21" t="str">
        <f t="shared" si="23"/>
        <v>Y</v>
      </c>
      <c r="AX108" s="21" t="str">
        <f t="shared" si="24"/>
        <v>NESN SW Equity</v>
      </c>
      <c r="BC108" s="14" t="str" cm="1">
        <f t="array" ref="BC108">_xll.BDP(AX108,"ID005")</f>
        <v>CH0038863350</v>
      </c>
      <c r="BD108" s="16">
        <v>0.81440000000000001</v>
      </c>
      <c r="BE108" s="17">
        <v>4</v>
      </c>
      <c r="BF108" s="18">
        <v>45588</v>
      </c>
      <c r="BG108" s="19">
        <v>1</v>
      </c>
    </row>
    <row r="109" spans="1:59" s="3" customFormat="1" ht="14.45" hidden="1" customHeight="1" x14ac:dyDescent="0.25">
      <c r="A109" s="47" t="s">
        <v>126</v>
      </c>
      <c r="B109" s="47" t="s">
        <v>162</v>
      </c>
      <c r="C109" s="47">
        <v>4392010</v>
      </c>
      <c r="D109" s="47" t="s">
        <v>462</v>
      </c>
      <c r="E109" s="21" t="str">
        <f>_xll.BDP(AX109,"SECURITY NAME")</f>
        <v>Elevance Health Inc</v>
      </c>
      <c r="F109" s="21" t="str">
        <f>_xll.BDP(AX109,"CRNCY")</f>
        <v>USD</v>
      </c>
      <c r="G109" s="22" t="s">
        <v>612</v>
      </c>
      <c r="H109" s="21" t="str" cm="1">
        <f t="array" ref="H109">IF(OR(_xll.BDP($AX109,"DX202")= "#N/A N/A", _xll.BDP($AX109,"DX202")="#N/A FIELD NOT APPLICABLE"), " ", _xll.BDP($AX109,"DX202"))</f>
        <v>Health Care</v>
      </c>
      <c r="I109" s="23">
        <f>_xll.BDP(AX109,"CRNCY_ADJ_MKT_CAP", "EQY_FUND_CRNCY=USD")/1000</f>
        <v>93.496256172000002</v>
      </c>
      <c r="J109" s="24">
        <f>IFERROR(_xll.BDP(AX109, "DV013")/100,0)</f>
        <v>1.6534120120350722E-2</v>
      </c>
      <c r="K109" s="25" cm="1">
        <f t="array" ref="K109">IF(OR(_xll.BDP($AX109,"RR900")= "#N/A N/A", _xll.BDP($AX109,"RR900")="#N/A FIELD NOT APPLICABLE"), " ", _xll.BDP($AX109,"RR900"))</f>
        <v>12.06340928358995</v>
      </c>
      <c r="L109" s="25" cm="1">
        <f t="array" ref="L109">IF(OR(_xll.BDP($AX109,"EE010")= "#N/A N/A", _xll.BDP($AX109,"EE010")="#N/A FIELD NOT APPLICABLE"), " ", _xll.BDP($AX109,"EE010"))</f>
        <v>10.539157010059849</v>
      </c>
      <c r="M109" s="25" cm="1">
        <f t="array" ref="M109">IF(OR(_xll.BDP($AX109,"RR903")= "#N/A N/A", _xll.BDP($AX109,"RR903")="#N/A FIELD NOT APPLICABLE"), " ", _xll.BDP($AX109,"RR903"))</f>
        <v>2.1969016225129208</v>
      </c>
      <c r="N109" s="25" cm="1">
        <f t="array" ref="N109">IF(OR(_xll.BDP($AX109,"RR957")= "#N/A N/A", _xll.BDP($AX109,"RR957")="#N/A FIELD NOT APPLICABLE"), " ", _xll.BDP($AX109,"RR957"))</f>
        <v>8.5999671323965217</v>
      </c>
      <c r="O109" s="26">
        <v>390</v>
      </c>
      <c r="P109" s="27">
        <v>380.41</v>
      </c>
      <c r="Q109" s="21" cm="1">
        <f t="array" ref="Q109">IF(OR(_xll.BDP($AX109,"PX_last")="#N/A N/A",_xll.BDP($AX109,"PX_Last")="#N/A FIELD NOT APPLICABLE")," ",IF(F109="GBP",(_xll.BDP($AX109,"PX_LAST")/100),(_xll.BDP($AX109,"PX_LAST"))))</f>
        <v>413.82</v>
      </c>
      <c r="R109" s="28">
        <f>IF(F109="USD",AA109,(((_xll.BDP(F109&amp;"USD CURNCY","PX_LAST")))*AA109))</f>
        <v>148359.90000000002</v>
      </c>
      <c r="S109" s="28">
        <f>IF(F109="USD",AB109,(((_xll.BDP(F109&amp;"USD CURNCY","PX_LAST")))*AB109))</f>
        <v>161389.79999999999</v>
      </c>
      <c r="T109" s="11">
        <f t="shared" si="14"/>
        <v>13029.899999999965</v>
      </c>
      <c r="U109" s="12">
        <f>T109/R109</f>
        <v>8.7826292684208898E-2</v>
      </c>
      <c r="V109" s="12" cm="1">
        <f t="array" ref="V109">IFERROR(_xll.BDP($G109&amp;" Equity","CHG_PCT_1D")/100,"")</f>
        <v>-1.863973E-2</v>
      </c>
      <c r="W109" s="12" cm="1">
        <f t="array" ref="W109">IFERROR(_xll.BDP($G109&amp;" Equity","CHG_PCT_5D")/100,"")</f>
        <v>1.753178E-2</v>
      </c>
      <c r="X109" s="12" t="e">
        <f>S109/$H$52</f>
        <v>#VALUE!</v>
      </c>
      <c r="Y109" s="23">
        <f t="shared" si="17"/>
        <v>2668.4383393993789</v>
      </c>
      <c r="Z109" s="23">
        <f t="shared" si="18"/>
        <v>161389.79999999999</v>
      </c>
      <c r="AA109" s="28">
        <f t="shared" si="19"/>
        <v>148359.90000000002</v>
      </c>
      <c r="AB109" s="28">
        <f t="shared" si="20"/>
        <v>161389.79999999999</v>
      </c>
      <c r="AC109" s="4" t="e" cm="1">
        <f t="array" ref="AC109">VLOOKUP(IF(NOT(_xll.BDP(AX109,$BW$6)="#N/A N/A"),(_xll.BDP(AX109,$BW$6)),"-"), '[1]Country Codes'!$A$2:$B$253,2,0)</f>
        <v>#N/A</v>
      </c>
      <c r="AD109" s="29" t="str" cm="1">
        <f t="array" ref="AD109">IF(OR(_xll.BDP($AX109,"EX028")= "#N/A N/A", _xll.BDP($AX109,"EX028")="#N/A FIELD NOT APPLICABLE"), " ", _xll.BDP($AX109,"EX028"))</f>
        <v>Equity</v>
      </c>
      <c r="AE109" s="30" t="str">
        <f t="shared" si="21"/>
        <v>Single Line Equity</v>
      </c>
      <c r="AF109" s="25" cm="1">
        <f t="array" ref="AF109">IF(OR(_xll.BDP($AX109,"RR908")= "#N/A N/A", _xll.BDP($AX109,"RR908")="#N/A FIELD NOT APPLICABLE"), " ", _xll.BDP($AX109,"RR908"))</f>
        <v>19.713011396484312</v>
      </c>
      <c r="AG109" s="25" cm="1">
        <f t="array" ref="AG109">IF(OR(_xll.BDP($AX109,"RR041")= "#N/A N/A", _xll.BDP($AX109,"RR041")="#N/A FIELD NOT APPLICABLE"), " ", _xll.BDP($AX109,"RR041"))</f>
        <v>27.413186869594231</v>
      </c>
      <c r="AH109" s="21">
        <f>_xll.BDP(AX109,"TOT_BUY_REC")</f>
        <v>16</v>
      </c>
      <c r="AI109" s="21">
        <f>_xll.BDP(AX109,"TOT_HOLD_REC")</f>
        <v>7</v>
      </c>
      <c r="AJ109" s="21">
        <f>_xll.BDP(AX109,"TOT_SELL_REC")</f>
        <v>0</v>
      </c>
      <c r="AK109" s="25" cm="1">
        <f t="array" ref="AK109">IF(OR(_xll.BDP($AX109,"EE201")= "#N/A N/A", _xll.BDP($AX109,"EE201")="#N/A FIELD NOT APPLICABLE"), " ", _xll.BDP($AX109,"EE201"))</f>
        <v>4.3913044929504395</v>
      </c>
      <c r="AL109" s="23">
        <f>_xll.BDP(AX109,"BEST_TARGET_PRICE")</f>
        <v>495.19049072265625</v>
      </c>
      <c r="AM109" s="31">
        <f t="shared" si="26"/>
        <v>0.1966325714626076</v>
      </c>
      <c r="AN109" s="31">
        <f>_xll.BDP(AX109,"PR061")/100</f>
        <v>-4.2083329999999995E-2</v>
      </c>
      <c r="AO109" s="31">
        <f>_xll.BDP(AX109,"PR064")/100</f>
        <v>3.3774700000000005E-2</v>
      </c>
      <c r="AP109" s="31">
        <f>_xll.BDP(AX109,"CHG_PCT_6M")/100</f>
        <v>7.9158059999999992E-3</v>
      </c>
      <c r="AQ109" s="24">
        <f>_xll.BDP(AX109,"PR079")/100</f>
        <v>0.12176740000000001</v>
      </c>
      <c r="AR109" s="32">
        <f>_xll.BDP(AX109,"hs001")</f>
        <v>567.26</v>
      </c>
      <c r="AS109" s="32">
        <f>_xll.BDP(AX109,"hs002")</f>
        <v>362.21</v>
      </c>
      <c r="AT109" s="21" t="str" cm="1">
        <f t="array" ref="AT109">IF(OR(_xll.BDP($AX109,"DX202")= "#N/A N/A", _xll.BDP($AX109,"DX202")="#N/A FIELD NOT APPLICABLE"), " ", _xll.BDP($AX109,"DX202"))</f>
        <v>Health Care</v>
      </c>
      <c r="AU109" s="21" t="str" cm="1">
        <f t="array" ref="AU109">IF(OR(_xll.BDP($AX109,"DY997")= "#N/A N/A", _xll.BDP($AX109,"DY997")="#N/A FIELD NOT APPLICABLE"), " ", _xll.BDP($AX109,"DY997"))</f>
        <v>N</v>
      </c>
      <c r="AV109" s="21" t="str" cm="1">
        <f t="array" ref="AV109">IF(OR(_xll.BDP($AX109,"DY784")= "#N/A N/A", _xll.BDP($AX109,"DY784")="#N/A FIELD NOT APPLICABLE"), " ", _xll.BDP($AX109,"DY784"))</f>
        <v>N</v>
      </c>
      <c r="AW109" s="21" t="str">
        <f t="shared" si="23"/>
        <v>N</v>
      </c>
      <c r="AX109" s="21" t="str">
        <f t="shared" si="24"/>
        <v>ELV US Equity</v>
      </c>
      <c r="BC109" s="14" t="str" cm="1">
        <f t="array" ref="BC109">_xll.BDP(AX109,"ID005")</f>
        <v>US0367521038</v>
      </c>
      <c r="BD109" s="16">
        <v>0.81440000000000001</v>
      </c>
      <c r="BE109" s="17">
        <v>4</v>
      </c>
      <c r="BF109" s="18">
        <v>45632</v>
      </c>
      <c r="BG109" s="19">
        <v>1</v>
      </c>
    </row>
    <row r="110" spans="1:59" s="3" customFormat="1" ht="14.45" hidden="1" customHeight="1" x14ac:dyDescent="0.25">
      <c r="A110" s="47" t="s">
        <v>126</v>
      </c>
      <c r="B110" s="47" t="s">
        <v>162</v>
      </c>
      <c r="C110" s="47">
        <v>4392010</v>
      </c>
      <c r="D110" s="47" t="s">
        <v>462</v>
      </c>
      <c r="E110" s="21" t="str">
        <f>_xll.BDP(AX110,"SECURITY NAME")</f>
        <v>Adobe Inc</v>
      </c>
      <c r="F110" s="21" t="str">
        <f>_xll.BDP(AX110,"CRNCY")</f>
        <v>USD</v>
      </c>
      <c r="G110" s="22" t="s">
        <v>334</v>
      </c>
      <c r="H110" s="21" t="str" cm="1">
        <f t="array" ref="H110">IF(OR(_xll.BDP($AX110,"DX202")= "#N/A N/A", _xll.BDP($AX110,"DX202")="#N/A FIELD NOT APPLICABLE"), " ", _xll.BDP($AX110,"DX202"))</f>
        <v>Information Technology</v>
      </c>
      <c r="I110" s="23">
        <f>_xll.BDP(AX110,"CRNCY_ADJ_MKT_CAP", "EQY_FUND_CRNCY=USD")/1000</f>
        <v>158.11167600000005</v>
      </c>
      <c r="J110" s="24">
        <f>IFERROR(_xll.BDP(AX110, "DV013")/100,0)</f>
        <v>0</v>
      </c>
      <c r="K110" s="25" cm="1">
        <f t="array" ref="K110">IF(OR(_xll.BDP($AX110,"RR900")= "#N/A N/A", _xll.BDP($AX110,"RR900")="#N/A FIELD NOT APPLICABLE"), " ", _xll.BDP($AX110,"RR900"))</f>
        <v>24.46408636791142</v>
      </c>
      <c r="L110" s="25" cm="1">
        <f t="array" ref="L110">IF(OR(_xll.BDP($AX110,"EE010")= "#N/A N/A", _xll.BDP($AX110,"EE010")="#N/A FIELD NOT APPLICABLE"), " ", _xll.BDP($AX110,"EE010"))</f>
        <v>16.221250546567557</v>
      </c>
      <c r="M110" s="25" cm="1">
        <f t="array" ref="M110">IF(OR(_xll.BDP($AX110,"RR903")= "#N/A N/A", _xll.BDP($AX110,"RR903")="#N/A FIELD NOT APPLICABLE"), " ", _xll.BDP($AX110,"RR903"))</f>
        <v>12.323505519591656</v>
      </c>
      <c r="N110" s="25" cm="1">
        <f t="array" ref="N110">IF(OR(_xll.BDP($AX110,"RR957")= "#N/A N/A", _xll.BDP($AX110,"RR957")="#N/A FIELD NOT APPLICABLE"), " ", _xll.BDP($AX110,"RR957"))</f>
        <v>17.58439677924402</v>
      </c>
      <c r="O110" s="26">
        <v>248</v>
      </c>
      <c r="P110" s="27">
        <v>399</v>
      </c>
      <c r="Q110" s="21" cm="1">
        <f t="array" ref="Q110">IF(OR(_xll.BDP($AX110,"PX_last")="#N/A N/A",_xll.BDP($AX110,"PX_Last")="#N/A FIELD NOT APPLICABLE")," ",IF(F110="GBP",(_xll.BDP($AX110,"PX_LAST")/100),(_xll.BDP($AX110,"PX_LAST"))))</f>
        <v>370.98</v>
      </c>
      <c r="R110" s="28">
        <f>IF(F110="USD",AA110,(((_xll.BDP(F110&amp;"USD CURNCY","PX_LAST")))*AA110))</f>
        <v>98952</v>
      </c>
      <c r="S110" s="28">
        <f>IF(F110="USD",AB110,(((_xll.BDP(F110&amp;"USD CURNCY","PX_LAST")))*AB110))</f>
        <v>92003.040000000008</v>
      </c>
      <c r="T110" s="11">
        <f t="shared" si="14"/>
        <v>-6948.9599999999919</v>
      </c>
      <c r="U110" s="12">
        <f>T110/R110</f>
        <v>-7.0225563909774358E-2</v>
      </c>
      <c r="V110" s="12" cm="1">
        <f t="array" ref="V110">IFERROR(_xll.BDP($G110&amp;" Equity","CHG_PCT_1D")/100,"")</f>
        <v>2.447514E-3</v>
      </c>
      <c r="W110" s="12" cm="1">
        <f t="array" ref="W110">IFERROR(_xll.BDP($G110&amp;" Equity","CHG_PCT_5D")/100,"")</f>
        <v>7.4005009999999996E-2</v>
      </c>
      <c r="X110" s="12" t="e">
        <f>S110/$H$52</f>
        <v>#VALUE!</v>
      </c>
      <c r="Y110" s="23">
        <f t="shared" si="17"/>
        <v>0</v>
      </c>
      <c r="Z110" s="23">
        <f t="shared" si="18"/>
        <v>92003.040000000008</v>
      </c>
      <c r="AA110" s="28">
        <f t="shared" si="19"/>
        <v>98952</v>
      </c>
      <c r="AB110" s="28">
        <f t="shared" si="20"/>
        <v>92003.040000000008</v>
      </c>
      <c r="AC110" s="4" t="e" cm="1">
        <f t="array" ref="AC110">VLOOKUP(IF(NOT(_xll.BDP(AX110,$BW$6)="#N/A N/A"),(_xll.BDP(AX110,$BW$6)),"-"), '[1]Country Codes'!$A$2:$B$253,2,0)</f>
        <v>#N/A</v>
      </c>
      <c r="AD110" s="29" t="str" cm="1">
        <f t="array" ref="AD110">IF(OR(_xll.BDP($AX110,"EX028")= "#N/A N/A", _xll.BDP($AX110,"EX028")="#N/A FIELD NOT APPLICABLE"), " ", _xll.BDP($AX110,"EX028"))</f>
        <v>Equity</v>
      </c>
      <c r="AE110" s="30" t="str">
        <f t="shared" si="21"/>
        <v>Single Line Equity</v>
      </c>
      <c r="AF110" s="25" cm="1">
        <f t="array" ref="AF110">IF(OR(_xll.BDP($AX110,"RR908")= "#N/A N/A", _xll.BDP($AX110,"RR908")="#N/A FIELD NOT APPLICABLE"), " ", _xll.BDP($AX110,"RR908"))</f>
        <v>17.516797799771368</v>
      </c>
      <c r="AG110" s="25" cm="1">
        <f t="array" ref="AG110">IF(OR(_xll.BDP($AX110,"RR041")= "#N/A N/A", _xll.BDP($AX110,"RR041")="#N/A FIELD NOT APPLICABLE"), " ", _xll.BDP($AX110,"RR041"))</f>
        <v>20.033079722130335</v>
      </c>
      <c r="AH110" s="21">
        <f>_xll.BDP(AX110,"TOT_BUY_REC")</f>
        <v>34</v>
      </c>
      <c r="AI110" s="21">
        <f>_xll.BDP(AX110,"TOT_HOLD_REC")</f>
        <v>14</v>
      </c>
      <c r="AJ110" s="21">
        <f>_xll.BDP(AX110,"TOT_SELL_REC")</f>
        <v>1</v>
      </c>
      <c r="AK110" s="25" cm="1">
        <f t="array" ref="AK110">IF(OR(_xll.BDP($AX110,"EE201")= "#N/A N/A", _xll.BDP($AX110,"EE201")="#N/A FIELD NOT APPLICABLE"), " ", _xll.BDP($AX110,"EE201"))</f>
        <v>4.3673467636108398</v>
      </c>
      <c r="AL110" s="23">
        <f>_xll.BDP(AX110,"BEST_TARGET_PRICE")</f>
        <v>504.35513305664063</v>
      </c>
      <c r="AM110" s="31">
        <f t="shared" si="26"/>
        <v>0.35952108754283407</v>
      </c>
      <c r="AN110" s="31">
        <f>_xll.BDP(AX110,"PR061")/100</f>
        <v>-3.2722340000000003E-2</v>
      </c>
      <c r="AO110" s="31">
        <f>_xll.BDP(AX110,"PR064")/100</f>
        <v>-0.15194879999999999</v>
      </c>
      <c r="AP110" s="31">
        <f>_xll.BDP(AX110,"CHG_PCT_6M")/100</f>
        <v>-0.2240211</v>
      </c>
      <c r="AQ110" s="24">
        <f>_xll.BDP(AX110,"PR079")/100</f>
        <v>-0.16573709999999997</v>
      </c>
      <c r="AR110" s="32">
        <f>_xll.BDP(AX110,"hs001")</f>
        <v>587.75</v>
      </c>
      <c r="AS110" s="32">
        <f>_xll.BDP(AX110,"hs002")</f>
        <v>332.01</v>
      </c>
      <c r="AT110" s="21" t="str" cm="1">
        <f t="array" ref="AT110">IF(OR(_xll.BDP($AX110,"DX202")= "#N/A N/A", _xll.BDP($AX110,"DX202")="#N/A FIELD NOT APPLICABLE"), " ", _xll.BDP($AX110,"DX202"))</f>
        <v>Information Technology</v>
      </c>
      <c r="AU110" s="21" t="str" cm="1">
        <f t="array" ref="AU110">IF(OR(_xll.BDP($AX110,"DY997")= "#N/A N/A", _xll.BDP($AX110,"DY997")="#N/A FIELD NOT APPLICABLE"), " ", _xll.BDP($AX110,"DY997"))</f>
        <v>Y</v>
      </c>
      <c r="AV110" s="21" t="str" cm="1">
        <f t="array" ref="AV110">IF(OR(_xll.BDP($AX110,"DY784")= "#N/A N/A", _xll.BDP($AX110,"DY784")="#N/A FIELD NOT APPLICABLE"), " ", _xll.BDP($AX110,"DY784"))</f>
        <v>Y</v>
      </c>
      <c r="AW110" s="21" t="str">
        <f t="shared" si="23"/>
        <v>Y</v>
      </c>
      <c r="AX110" s="21" t="str">
        <f t="shared" si="24"/>
        <v>ADBE US Equity</v>
      </c>
      <c r="BC110" s="14" t="str" cm="1">
        <f t="array" ref="BC110">_xll.BDP(AX110,"ID005")</f>
        <v>US00724F1012</v>
      </c>
      <c r="BD110" s="16">
        <v>0.81440000000000001</v>
      </c>
      <c r="BE110" s="17">
        <v>5</v>
      </c>
      <c r="BF110" s="18">
        <v>45632</v>
      </c>
      <c r="BG110" s="19">
        <v>1</v>
      </c>
    </row>
    <row r="111" spans="1:59" s="3" customFormat="1" ht="14.45" hidden="1" customHeight="1" x14ac:dyDescent="0.25">
      <c r="A111" s="47" t="s">
        <v>126</v>
      </c>
      <c r="B111" s="47" t="s">
        <v>162</v>
      </c>
      <c r="C111" s="47">
        <v>4392010</v>
      </c>
      <c r="D111" s="47" t="s">
        <v>462</v>
      </c>
      <c r="E111" s="21" t="str">
        <f>_xll.BDP(AX111,"SECURITY NAME")</f>
        <v>Coca-Cola Co/The</v>
      </c>
      <c r="F111" s="21" t="str">
        <f>_xll.BDP(AX111,"CRNCY")</f>
        <v>USD</v>
      </c>
      <c r="G111" s="22" t="s">
        <v>331</v>
      </c>
      <c r="H111" s="21" t="str" cm="1">
        <f t="array" ref="H111">IF(OR(_xll.BDP($AX111,"DX202")= "#N/A N/A", _xll.BDP($AX111,"DX202")="#N/A FIELD NOT APPLICABLE"), " ", _xll.BDP($AX111,"DX202"))</f>
        <v>Consumer Staples</v>
      </c>
      <c r="I111" s="23">
        <f>_xll.BDP(AX111,"CRNCY_ADJ_MKT_CAP", "EQY_FUND_CRNCY=USD")/1000</f>
        <v>308.95306143348</v>
      </c>
      <c r="J111" s="24">
        <f>IFERROR(_xll.BDP(AX111, "DV013")/100,0)</f>
        <v>2.8436018425606738E-2</v>
      </c>
      <c r="K111" s="25" cm="1">
        <f t="array" ref="K111">IF(OR(_xll.BDP($AX111,"RR900")= "#N/A N/A", _xll.BDP($AX111,"RR900")="#N/A FIELD NOT APPLICABLE"), " ", _xll.BDP($AX111,"RR900"))</f>
        <v>24.925967175611696</v>
      </c>
      <c r="L111" s="25" cm="1">
        <f t="array" ref="L111">IF(OR(_xll.BDP($AX111,"EE010")= "#N/A N/A", _xll.BDP($AX111,"EE010")="#N/A FIELD NOT APPLICABLE"), " ", _xll.BDP($AX111,"EE010"))</f>
        <v>22.4906015037594</v>
      </c>
      <c r="M111" s="25" cm="1">
        <f t="array" ref="M111">IF(OR(_xll.BDP($AX111,"RR903")= "#N/A N/A", _xll.BDP($AX111,"RR903")="#N/A FIELD NOT APPLICABLE"), " ", _xll.BDP($AX111,"RR903"))</f>
        <v>12.425192466148964</v>
      </c>
      <c r="N111" s="25" cm="1">
        <f t="array" ref="N111">IF(OR(_xll.BDP($AX111,"RR957")= "#N/A N/A", _xll.BDP($AX111,"RR957")="#N/A FIELD NOT APPLICABLE"), " ", _xll.BDP($AX111,"RR957"))</f>
        <v>29.891771933981975</v>
      </c>
      <c r="O111" s="26">
        <v>1589</v>
      </c>
      <c r="P111" s="27">
        <v>62.97</v>
      </c>
      <c r="Q111" s="21" cm="1">
        <f t="array" ref="Q111">IF(OR(_xll.BDP($AX111,"PX_last")="#N/A N/A",_xll.BDP($AX111,"PX_Last")="#N/A FIELD NOT APPLICABLE")," ",IF(F111="GBP",(_xll.BDP($AX111,"PX_LAST")/100),(_xll.BDP($AX111,"PX_LAST"))))</f>
        <v>71.790000000000006</v>
      </c>
      <c r="R111" s="28">
        <f>IF(F111="USD",AA111,(((_xll.BDP(F111&amp;"USD CURNCY","PX_LAST")))*AA111))</f>
        <v>100059.33</v>
      </c>
      <c r="S111" s="28">
        <f>IF(F111="USD",AB111,(((_xll.BDP(F111&amp;"USD CURNCY","PX_LAST")))*AB111))</f>
        <v>114074.31000000001</v>
      </c>
      <c r="T111" s="11">
        <f t="shared" si="14"/>
        <v>14014.98000000001</v>
      </c>
      <c r="U111" s="12">
        <f>T111/R111</f>
        <v>0.14006669842782288</v>
      </c>
      <c r="V111" s="12" cm="1">
        <f t="array" ref="V111">IFERROR(_xll.BDP($G111&amp;" Equity","CHG_PCT_1D")/100,"")</f>
        <v>-1.668753E-3</v>
      </c>
      <c r="W111" s="12" cm="1">
        <f t="array" ref="W111">IFERROR(_xll.BDP($G111&amp;" Equity","CHG_PCT_5D")/100,"")</f>
        <v>-1.3467089999999999E-2</v>
      </c>
      <c r="X111" s="12" t="e">
        <f>S111/$H$52</f>
        <v>#VALUE!</v>
      </c>
      <c r="Y111" s="23">
        <f t="shared" si="17"/>
        <v>3243.8191810483754</v>
      </c>
      <c r="Z111" s="23">
        <f t="shared" si="18"/>
        <v>114074.31000000001</v>
      </c>
      <c r="AA111" s="28">
        <f t="shared" si="19"/>
        <v>100059.33</v>
      </c>
      <c r="AB111" s="28">
        <f t="shared" si="20"/>
        <v>114074.31000000001</v>
      </c>
      <c r="AC111" s="4" t="e" cm="1">
        <f t="array" ref="AC111">VLOOKUP(IF(NOT(_xll.BDP(AX111,$BW$6)="#N/A N/A"),(_xll.BDP(AX111,$BW$6)),"-"), '[1]Country Codes'!$A$2:$B$253,2,0)</f>
        <v>#N/A</v>
      </c>
      <c r="AD111" s="29" t="str" cm="1">
        <f t="array" ref="AD111">IF(OR(_xll.BDP($AX111,"EX028")= "#N/A N/A", _xll.BDP($AX111,"EX028")="#N/A FIELD NOT APPLICABLE"), " ", _xll.BDP($AX111,"EX028"))</f>
        <v>Equity</v>
      </c>
      <c r="AE111" s="30" t="str">
        <f t="shared" si="21"/>
        <v>Single Line Equity</v>
      </c>
      <c r="AF111" s="25" cm="1">
        <f t="array" ref="AF111">IF(OR(_xll.BDP($AX111,"RR908")= "#N/A N/A", _xll.BDP($AX111,"RR908")="#N/A FIELD NOT APPLICABLE"), " ", _xll.BDP($AX111,"RR908"))</f>
        <v>45.436747800514716</v>
      </c>
      <c r="AG111" s="25" cm="1">
        <f t="array" ref="AG111">IF(OR(_xll.BDP($AX111,"RR041")= "#N/A N/A", _xll.BDP($AX111,"RR041")="#N/A FIELD NOT APPLICABLE"), " ", _xll.BDP($AX111,"RR041"))</f>
        <v>45.485285781061968</v>
      </c>
      <c r="AH111" s="21">
        <f>_xll.BDP(AX111,"TOT_BUY_REC")</f>
        <v>29</v>
      </c>
      <c r="AI111" s="21">
        <f>_xll.BDP(AX111,"TOT_HOLD_REC")</f>
        <v>2</v>
      </c>
      <c r="AJ111" s="21">
        <f>_xll.BDP(AX111,"TOT_SELL_REC")</f>
        <v>1</v>
      </c>
      <c r="AK111" s="25" cm="1">
        <f t="array" ref="AK111">IF(OR(_xll.BDP($AX111,"EE201")= "#N/A N/A", _xll.BDP($AX111,"EE201")="#N/A FIELD NOT APPLICABLE"), " ", _xll.BDP($AX111,"EE201"))</f>
        <v>4.71875</v>
      </c>
      <c r="AL111" s="23">
        <f>_xll.BDP(AX111,"BEST_TARGET_PRICE")</f>
        <v>76.962959289550781</v>
      </c>
      <c r="AM111" s="31">
        <f t="shared" si="26"/>
        <v>7.2056822531700426E-2</v>
      </c>
      <c r="AN111" s="31">
        <f>_xll.BDP(AX111,"PR061")/100</f>
        <v>2.0179010000000001E-2</v>
      </c>
      <c r="AO111" s="31">
        <f>_xll.BDP(AX111,"PR064")/100</f>
        <v>0.14260700000000001</v>
      </c>
      <c r="AP111" s="31">
        <f>_xll.BDP(AX111,"CHG_PCT_6M")/100</f>
        <v>9.5027500000000001E-2</v>
      </c>
      <c r="AQ111" s="24">
        <f>_xll.BDP(AX111,"PR079")/100</f>
        <v>0.1530678</v>
      </c>
      <c r="AR111" s="32">
        <f>_xll.BDP(AX111,"hs001")</f>
        <v>74.38</v>
      </c>
      <c r="AS111" s="32">
        <f>_xll.BDP(AX111,"hs002")</f>
        <v>60.615000000000002</v>
      </c>
      <c r="AT111" s="21" t="str" cm="1">
        <f t="array" ref="AT111">IF(OR(_xll.BDP($AX111,"DX202")= "#N/A N/A", _xll.BDP($AX111,"DX202")="#N/A FIELD NOT APPLICABLE"), " ", _xll.BDP($AX111,"DX202"))</f>
        <v>Consumer Staples</v>
      </c>
      <c r="AU111" s="21" t="str" cm="1">
        <f t="array" ref="AU111">IF(OR(_xll.BDP($AX111,"DY997")= "#N/A N/A", _xll.BDP($AX111,"DY997")="#N/A FIELD NOT APPLICABLE"), " ", _xll.BDP($AX111,"DY997"))</f>
        <v>N</v>
      </c>
      <c r="AV111" s="21" t="str" cm="1">
        <f t="array" ref="AV111">IF(OR(_xll.BDP($AX111,"DY784")= "#N/A N/A", _xll.BDP($AX111,"DY784")="#N/A FIELD NOT APPLICABLE"), " ", _xll.BDP($AX111,"DY784"))</f>
        <v>Y</v>
      </c>
      <c r="AW111" s="21" t="str">
        <f t="shared" si="23"/>
        <v>Y</v>
      </c>
      <c r="AX111" s="21" t="str">
        <f t="shared" si="24"/>
        <v>KO US Equity</v>
      </c>
      <c r="BC111" s="14" t="str" cm="1">
        <f t="array" ref="BC111">_xll.BDP(AX111,"ID005")</f>
        <v>US1912161007</v>
      </c>
      <c r="BD111" s="16">
        <v>0.81440000000000001</v>
      </c>
      <c r="BE111" s="17">
        <v>5</v>
      </c>
      <c r="BF111" s="18">
        <v>45632</v>
      </c>
      <c r="BG111" s="19">
        <v>1</v>
      </c>
    </row>
    <row r="112" spans="1:59" s="3" customFormat="1" ht="14.45" hidden="1" customHeight="1" x14ac:dyDescent="0.25">
      <c r="A112" s="47" t="s">
        <v>126</v>
      </c>
      <c r="B112" s="47" t="s">
        <v>162</v>
      </c>
      <c r="C112" s="47">
        <v>4392010</v>
      </c>
      <c r="D112" s="47" t="s">
        <v>462</v>
      </c>
      <c r="E112" s="21" t="str">
        <f>_xll.BDP(AX112,"SECURITY NAME")</f>
        <v>Boeing Co/The</v>
      </c>
      <c r="F112" s="21" t="str">
        <f>_xll.BDP(AX112,"CRNCY")</f>
        <v>USD</v>
      </c>
      <c r="G112" s="22" t="s">
        <v>414</v>
      </c>
      <c r="H112" s="21" t="str" cm="1">
        <f t="array" ref="H112">IF(OR(_xll.BDP($AX112,"DX202")= "#N/A N/A", _xll.BDP($AX112,"DX202")="#N/A FIELD NOT APPLICABLE"), " ", _xll.BDP($AX112,"DX202"))</f>
        <v>Industrials</v>
      </c>
      <c r="I112" s="23">
        <f>_xll.BDP(AX112,"CRNCY_ADJ_MKT_CAP", "EQY_FUND_CRNCY=USD")/1000</f>
        <v>137.45519791019998</v>
      </c>
      <c r="J112" s="24">
        <f>IFERROR(_xll.BDP(AX112, "DV013")/100,0)</f>
        <v>0</v>
      </c>
      <c r="K112" s="25" t="str" cm="1">
        <f t="array" ref="K112">IF(OR(_xll.BDP($AX112,"RR900")= "#N/A N/A", _xll.BDP($AX112,"RR900")="#N/A FIELD NOT APPLICABLE"), " ", _xll.BDP($AX112,"RR900"))</f>
        <v xml:space="preserve"> </v>
      </c>
      <c r="L112" s="25" cm="1">
        <f t="array" ref="L112">IF(OR(_xll.BDP($AX112,"EE010")= "#N/A N/A", _xll.BDP($AX112,"EE010")="#N/A FIELD NOT APPLICABLE"), " ", _xll.BDP($AX112,"EE010"))</f>
        <v>51.222253441978083</v>
      </c>
      <c r="M112" s="25" t="str" cm="1">
        <f t="array" ref="M112">IF(OR(_xll.BDP($AX112,"RR903")= "#N/A N/A", _xll.BDP($AX112,"RR903")="#N/A FIELD NOT APPLICABLE"), " ", _xll.BDP($AX112,"RR903"))</f>
        <v xml:space="preserve"> </v>
      </c>
      <c r="N112" s="25" t="str" cm="1">
        <f t="array" ref="N112">IF(OR(_xll.BDP($AX112,"RR957")= "#N/A N/A", _xll.BDP($AX112,"RR957")="#N/A FIELD NOT APPLICABLE"), " ", _xll.BDP($AX112,"RR957"))</f>
        <v xml:space="preserve"> </v>
      </c>
      <c r="O112" s="26">
        <v>915</v>
      </c>
      <c r="P112" s="27">
        <v>162.88</v>
      </c>
      <c r="Q112" s="21" cm="1">
        <f t="array" ref="Q112">IF(OR(_xll.BDP($AX112,"PX_last")="#N/A N/A",_xll.BDP($AX112,"PX_Last")="#N/A FIELD NOT APPLICABLE")," ",IF(F112="GBP",(_xll.BDP($AX112,"PX_LAST")/100),(_xll.BDP($AX112,"PX_LAST"))))</f>
        <v>182.3</v>
      </c>
      <c r="R112" s="28">
        <f>IF(F112="USD",AA112,(((_xll.BDP(F112&amp;"USD CURNCY","PX_LAST")))*AA112))</f>
        <v>149035.19999999998</v>
      </c>
      <c r="S112" s="28">
        <f>IF(F112="USD",AB112,(((_xll.BDP(F112&amp;"USD CURNCY","PX_LAST")))*AB112))</f>
        <v>166804.5</v>
      </c>
      <c r="T112" s="11">
        <f t="shared" si="14"/>
        <v>17769.300000000017</v>
      </c>
      <c r="U112" s="12">
        <f>T112/R112</f>
        <v>0.11922888015717105</v>
      </c>
      <c r="V112" s="12" cm="1">
        <f t="array" ref="V112">IFERROR(_xll.BDP($G112&amp;" Equity","CHG_PCT_1D")/100,"")</f>
        <v>2.4445070000000003E-2</v>
      </c>
      <c r="W112" s="12" cm="1">
        <f t="array" ref="W112">IFERROR(_xll.BDP($G112&amp;" Equity","CHG_PCT_5D")/100,"")</f>
        <v>0.14409440000000001</v>
      </c>
      <c r="X112" s="12" t="e">
        <f>S112/$H$52</f>
        <v>#VALUE!</v>
      </c>
      <c r="Y112" s="23">
        <f t="shared" si="17"/>
        <v>0</v>
      </c>
      <c r="Z112" s="23">
        <f t="shared" si="18"/>
        <v>166804.5</v>
      </c>
      <c r="AA112" s="28">
        <f t="shared" si="19"/>
        <v>149035.19999999998</v>
      </c>
      <c r="AB112" s="28">
        <f t="shared" si="20"/>
        <v>166804.5</v>
      </c>
      <c r="AC112" s="4" t="e" cm="1">
        <f t="array" ref="AC112">VLOOKUP(IF(NOT(_xll.BDP(AX112,$BW$6)="#N/A N/A"),(_xll.BDP(AX112,$BW$6)),"-"), '[1]Country Codes'!$A$2:$B$253,2,0)</f>
        <v>#N/A</v>
      </c>
      <c r="AD112" s="29" t="str" cm="1">
        <f t="array" ref="AD112">IF(OR(_xll.BDP($AX112,"EX028")= "#N/A N/A", _xll.BDP($AX112,"EX028")="#N/A FIELD NOT APPLICABLE"), " ", _xll.BDP($AX112,"EX028"))</f>
        <v>Equity</v>
      </c>
      <c r="AE112" s="30" t="str">
        <f t="shared" si="21"/>
        <v>Single Line Equity</v>
      </c>
      <c r="AF112" s="25" t="str" cm="1">
        <f t="array" ref="AF112">IF(OR(_xll.BDP($AX112,"RR908")= "#N/A N/A", _xll.BDP($AX112,"RR908")="#N/A FIELD NOT APPLICABLE"), " ", _xll.BDP($AX112,"RR908"))</f>
        <v xml:space="preserve"> </v>
      </c>
      <c r="AG112" s="25" cm="1">
        <f t="array" ref="AG112">IF(OR(_xll.BDP($AX112,"RR041")= "#N/A N/A", _xll.BDP($AX112,"RR041")="#N/A FIELD NOT APPLICABLE"), " ", _xll.BDP($AX112,"RR041"))</f>
        <v>35.787238668994583</v>
      </c>
      <c r="AH112" s="21">
        <f>_xll.BDP(AX112,"TOT_BUY_REC")</f>
        <v>22</v>
      </c>
      <c r="AI112" s="21">
        <f>_xll.BDP(AX112,"TOT_HOLD_REC")</f>
        <v>11</v>
      </c>
      <c r="AJ112" s="21">
        <f>_xll.BDP(AX112,"TOT_SELL_REC")</f>
        <v>2</v>
      </c>
      <c r="AK112" s="25" cm="1">
        <f t="array" ref="AK112">IF(OR(_xll.BDP($AX112,"EE201")= "#N/A N/A", _xll.BDP($AX112,"EE201")="#N/A FIELD NOT APPLICABLE"), " ", _xll.BDP($AX112,"EE201"))</f>
        <v>4.114285945892334</v>
      </c>
      <c r="AL112" s="23">
        <f>_xll.BDP(AX112,"BEST_TARGET_PRICE")</f>
        <v>198.73077392578125</v>
      </c>
      <c r="AM112" s="31">
        <f t="shared" si="26"/>
        <v>9.0130411002639743E-2</v>
      </c>
      <c r="AN112" s="31">
        <f>_xll.BDP(AX112,"PR061")/100</f>
        <v>5.1872379999999996E-2</v>
      </c>
      <c r="AO112" s="31">
        <f>_xll.BDP(AX112,"PR064")/100</f>
        <v>4.9752369999999997E-2</v>
      </c>
      <c r="AP112" s="31">
        <f>_xll.BDP(AX112,"CHG_PCT_6M")/100</f>
        <v>0.1916591</v>
      </c>
      <c r="AQ112" s="24">
        <f>_xll.BDP(AX112,"PR079")/100</f>
        <v>2.9943499999999998E-2</v>
      </c>
      <c r="AR112" s="32">
        <f>_xll.BDP(AX112,"hs001")</f>
        <v>196.95</v>
      </c>
      <c r="AS112" s="32">
        <f>_xll.BDP(AX112,"hs002")</f>
        <v>128.88</v>
      </c>
      <c r="AT112" s="21" t="str" cm="1">
        <f t="array" ref="AT112">IF(OR(_xll.BDP($AX112,"DX202")= "#N/A N/A", _xll.BDP($AX112,"DX202")="#N/A FIELD NOT APPLICABLE"), " ", _xll.BDP($AX112,"DX202"))</f>
        <v>Industrials</v>
      </c>
      <c r="AU112" s="21" t="str" cm="1">
        <f t="array" ref="AU112">IF(OR(_xll.BDP($AX112,"DY997")= "#N/A N/A", _xll.BDP($AX112,"DY997")="#N/A FIELD NOT APPLICABLE"), " ", _xll.BDP($AX112,"DY997"))</f>
        <v>N</v>
      </c>
      <c r="AV112" s="21" t="str" cm="1">
        <f t="array" ref="AV112">IF(OR(_xll.BDP($AX112,"DY784")= "#N/A N/A", _xll.BDP($AX112,"DY784")="#N/A FIELD NOT APPLICABLE"), " ", _xll.BDP($AX112,"DY784"))</f>
        <v>N</v>
      </c>
      <c r="AW112" s="21" t="str">
        <f t="shared" si="23"/>
        <v>N</v>
      </c>
      <c r="AX112" s="21" t="str">
        <f t="shared" si="24"/>
        <v>BA US Equity</v>
      </c>
      <c r="BC112" s="14" t="str" cm="1">
        <f t="array" ref="BC112">_xll.BDP(AX112,"ID005")</f>
        <v>US0970231058</v>
      </c>
      <c r="BD112" s="16">
        <v>0.81440000000000001</v>
      </c>
      <c r="BE112" s="17">
        <v>4</v>
      </c>
      <c r="BF112" s="18">
        <v>45632</v>
      </c>
      <c r="BG112" s="19">
        <v>1</v>
      </c>
    </row>
    <row r="113" spans="1:59" s="3" customFormat="1" ht="14.45" hidden="1" customHeight="1" x14ac:dyDescent="0.25">
      <c r="A113" s="47" t="s">
        <v>126</v>
      </c>
      <c r="B113" s="47" t="s">
        <v>162</v>
      </c>
      <c r="C113" s="47">
        <v>4392010</v>
      </c>
      <c r="D113" s="47" t="s">
        <v>462</v>
      </c>
      <c r="E113" s="21" t="str">
        <f>_xll.BDP(AX113,"SECURITY NAME")</f>
        <v>Microsoft Corp</v>
      </c>
      <c r="F113" s="21" t="str">
        <f>_xll.BDP(AX113,"CRNCY")</f>
        <v>USD</v>
      </c>
      <c r="G113" s="22" t="s">
        <v>332</v>
      </c>
      <c r="H113" s="21" t="str" cm="1">
        <f t="array" ref="H113">IF(OR(_xll.BDP($AX113,"DX202")= "#N/A N/A", _xll.BDP($AX113,"DX202")="#N/A FIELD NOT APPLICABLE"), " ", _xll.BDP($AX113,"DX202"))</f>
        <v>Information Technology</v>
      </c>
      <c r="I113" s="23">
        <f>_xll.BDP(AX113,"CRNCY_ADJ_MKT_CAP", "EQY_FUND_CRNCY=USD")/1000</f>
        <v>2929.2863598793997</v>
      </c>
      <c r="J113" s="24">
        <f>IFERROR(_xll.BDP(AX113, "DV013")/100,0)</f>
        <v>8.4268235271912229E-3</v>
      </c>
      <c r="K113" s="25" cm="1">
        <f t="array" ref="K113">IF(OR(_xll.BDP($AX113,"RR900")= "#N/A N/A", _xll.BDP($AX113,"RR900")="#N/A FIELD NOT APPLICABLE"), " ", _xll.BDP($AX113,"RR900"))</f>
        <v>31.614264941472364</v>
      </c>
      <c r="L113" s="25" cm="1">
        <f t="array" ref="L113">IF(OR(_xll.BDP($AX113,"EE010")= "#N/A N/A", _xll.BDP($AX113,"EE010")="#N/A FIELD NOT APPLICABLE"), " ", _xll.BDP($AX113,"EE010"))</f>
        <v>26.286857905270182</v>
      </c>
      <c r="M113" s="25" cm="1">
        <f t="array" ref="M113">IF(OR(_xll.BDP($AX113,"RR903")= "#N/A N/A", _xll.BDP($AX113,"RR903")="#N/A FIELD NOT APPLICABLE"), " ", _xll.BDP($AX113,"RR903"))</f>
        <v>9.6786780869571487</v>
      </c>
      <c r="N113" s="25" cm="1">
        <f t="array" ref="N113">IF(OR(_xll.BDP($AX113,"RR957")= "#N/A N/A", _xll.BDP($AX113,"RR957")="#N/A FIELD NOT APPLICABLE"), " ", _xll.BDP($AX113,"RR957"))</f>
        <v>19.903999837840342</v>
      </c>
      <c r="O113" s="26">
        <v>263</v>
      </c>
      <c r="P113" s="27">
        <v>381.72</v>
      </c>
      <c r="Q113" s="21" cm="1">
        <f t="array" ref="Q113">IF(OR(_xll.BDP($AX113,"PX_last")="#N/A N/A",_xll.BDP($AX113,"PX_Last")="#N/A FIELD NOT APPLICABLE")," ",IF(F113="GBP",(_xll.BDP($AX113,"PX_LAST")/100),(_xll.BDP($AX113,"PX_LAST"))))</f>
        <v>394.04</v>
      </c>
      <c r="R113" s="28">
        <f>IF(F113="USD",AA113,(((_xll.BDP(F113&amp;"USD CURNCY","PX_LAST")))*AA113))</f>
        <v>100392.36</v>
      </c>
      <c r="S113" s="28">
        <f>IF(F113="USD",AB113,(((_xll.BDP(F113&amp;"USD CURNCY","PX_LAST")))*AB113))</f>
        <v>103632.52</v>
      </c>
      <c r="T113" s="11">
        <f t="shared" si="14"/>
        <v>3240.1600000000035</v>
      </c>
      <c r="U113" s="12">
        <f>T113/R113</f>
        <v>3.2274965943623633E-2</v>
      </c>
      <c r="V113" s="12" cm="1">
        <f t="array" ref="V113">IFERROR(_xll.BDP($G113&amp;" Equity","CHG_PCT_1D")/100,"")</f>
        <v>-1.7608779999999998E-3</v>
      </c>
      <c r="W113" s="12" cm="1">
        <f t="array" ref="W113">IFERROR(_xll.BDP($G113&amp;" Equity","CHG_PCT_5D")/100,"")</f>
        <v>8.921809E-2</v>
      </c>
      <c r="X113" s="12" t="e">
        <f>S113/$H$52</f>
        <v>#VALUE!</v>
      </c>
      <c r="Y113" s="23">
        <f t="shared" si="17"/>
        <v>873.29295771811496</v>
      </c>
      <c r="Z113" s="23">
        <f t="shared" si="18"/>
        <v>103632.52</v>
      </c>
      <c r="AA113" s="28">
        <f t="shared" si="19"/>
        <v>100392.36</v>
      </c>
      <c r="AB113" s="28">
        <f t="shared" si="20"/>
        <v>103632.52</v>
      </c>
      <c r="AC113" s="4" t="e" cm="1">
        <f t="array" ref="AC113">VLOOKUP(IF(NOT(_xll.BDP(AX113,$BW$6)="#N/A N/A"),(_xll.BDP(AX113,$BW$6)),"-"), '[1]Country Codes'!$A$2:$B$253,2,0)</f>
        <v>#N/A</v>
      </c>
      <c r="AD113" s="29" t="str" cm="1">
        <f t="array" ref="AD113">IF(OR(_xll.BDP($AX113,"EX028")= "#N/A N/A", _xll.BDP($AX113,"EX028")="#N/A FIELD NOT APPLICABLE"), " ", _xll.BDP($AX113,"EX028"))</f>
        <v>Equity</v>
      </c>
      <c r="AE113" s="30" t="str">
        <f t="shared" si="21"/>
        <v>Single Line Equity</v>
      </c>
      <c r="AF113" s="25" cm="1">
        <f t="array" ref="AF113">IF(OR(_xll.BDP($AX113,"RR908")= "#N/A N/A", _xll.BDP($AX113,"RR908")="#N/A FIELD NOT APPLICABLE"), " ", _xll.BDP($AX113,"RR908"))</f>
        <v>23.32193757514592</v>
      </c>
      <c r="AG113" s="25" cm="1">
        <f t="array" ref="AG113">IF(OR(_xll.BDP($AX113,"RR041")= "#N/A N/A", _xll.BDP($AX113,"RR041")="#N/A FIELD NOT APPLICABLE"), " ", _xll.BDP($AX113,"RR041"))</f>
        <v>19.105636291571237</v>
      </c>
      <c r="AH113" s="21">
        <f>_xll.BDP(AX113,"TOT_BUY_REC")</f>
        <v>65</v>
      </c>
      <c r="AI113" s="21">
        <f>_xll.BDP(AX113,"TOT_HOLD_REC")</f>
        <v>7</v>
      </c>
      <c r="AJ113" s="21">
        <f>_xll.BDP(AX113,"TOT_SELL_REC")</f>
        <v>0</v>
      </c>
      <c r="AK113" s="25" cm="1">
        <f t="array" ref="AK113">IF(OR(_xll.BDP($AX113,"EE201")= "#N/A N/A", _xll.BDP($AX113,"EE201")="#N/A FIELD NOT APPLICABLE"), " ", _xll.BDP($AX113,"EE201"))</f>
        <v>4.8055553436279297</v>
      </c>
      <c r="AL113" s="23">
        <f>_xll.BDP(AX113,"BEST_TARGET_PRICE")</f>
        <v>488.273193359375</v>
      </c>
      <c r="AM113" s="31">
        <f t="shared" si="26"/>
        <v>0.2391462627128591</v>
      </c>
      <c r="AN113" s="31">
        <f>_xll.BDP(AX113,"PR061")/100</f>
        <v>4.9681620000000003E-2</v>
      </c>
      <c r="AO113" s="31">
        <f>_xll.BDP(AX113,"PR064")/100</f>
        <v>-5.0643269999999997E-2</v>
      </c>
      <c r="AP113" s="31">
        <f>_xll.BDP(AX113,"CHG_PCT_6M")/100</f>
        <v>-3.0294100000000001E-2</v>
      </c>
      <c r="AQ113" s="24">
        <f>_xll.BDP(AX113,"PR079")/100</f>
        <v>-6.5148280000000003E-2</v>
      </c>
      <c r="AR113" s="32">
        <f>_xll.BDP(AX113,"hs001")</f>
        <v>468.35</v>
      </c>
      <c r="AS113" s="32">
        <f>_xll.BDP(AX113,"hs002")</f>
        <v>344.79</v>
      </c>
      <c r="AT113" s="21" t="str" cm="1">
        <f t="array" ref="AT113">IF(OR(_xll.BDP($AX113,"DX202")= "#N/A N/A", _xll.BDP($AX113,"DX202")="#N/A FIELD NOT APPLICABLE"), " ", _xll.BDP($AX113,"DX202"))</f>
        <v>Information Technology</v>
      </c>
      <c r="AU113" s="21" t="str" cm="1">
        <f t="array" ref="AU113">IF(OR(_xll.BDP($AX113,"DY997")= "#N/A N/A", _xll.BDP($AX113,"DY997")="#N/A FIELD NOT APPLICABLE"), " ", _xll.BDP($AX113,"DY997"))</f>
        <v>Y</v>
      </c>
      <c r="AV113" s="21" t="str" cm="1">
        <f t="array" ref="AV113">IF(OR(_xll.BDP($AX113,"DY784")= "#N/A N/A", _xll.BDP($AX113,"DY784")="#N/A FIELD NOT APPLICABLE"), " ", _xll.BDP($AX113,"DY784"))</f>
        <v xml:space="preserve"> </v>
      </c>
      <c r="AW113" s="21" t="str">
        <f t="shared" si="23"/>
        <v>Y</v>
      </c>
      <c r="AX113" s="21" t="str">
        <f t="shared" si="24"/>
        <v>MSFT US Equity</v>
      </c>
      <c r="BC113" s="14" t="str" cm="1">
        <f t="array" ref="BC113">_xll.BDP(AX113,"ID005")</f>
        <v>US5949181045</v>
      </c>
      <c r="BD113" s="16">
        <v>0.81440000000000001</v>
      </c>
      <c r="BE113" s="17">
        <v>4</v>
      </c>
      <c r="BF113" s="18">
        <v>45632</v>
      </c>
      <c r="BG113" s="19">
        <v>1</v>
      </c>
    </row>
    <row r="114" spans="1:59" s="3" customFormat="1" ht="14.45" hidden="1" customHeight="1" x14ac:dyDescent="0.25">
      <c r="A114" s="47" t="s">
        <v>126</v>
      </c>
      <c r="B114" s="47" t="s">
        <v>162</v>
      </c>
      <c r="C114" s="47">
        <v>4392010</v>
      </c>
      <c r="D114" s="47" t="s">
        <v>462</v>
      </c>
      <c r="E114" s="21" t="str">
        <f>_xll.BDP(AX114,"SECURITY NAME")</f>
        <v>UnitedHealth Group Inc</v>
      </c>
      <c r="F114" s="21" t="str">
        <f>_xll.BDP(AX114,"CRNCY")</f>
        <v>USD</v>
      </c>
      <c r="G114" s="22" t="s">
        <v>483</v>
      </c>
      <c r="H114" s="21" t="str" cm="1">
        <f t="array" ref="H114">IF(OR(_xll.BDP($AX114,"DX202")= "#N/A N/A", _xll.BDP($AX114,"DX202")="#N/A FIELD NOT APPLICABLE"), " ", _xll.BDP($AX114,"DX202"))</f>
        <v>Health Care</v>
      </c>
      <c r="I114" s="23">
        <f>_xll.BDP(AX114,"CRNCY_ADJ_MKT_CAP", "EQY_FUND_CRNCY=USD")/1000</f>
        <v>382.29399222000001</v>
      </c>
      <c r="J114" s="24">
        <f>IFERROR(_xll.BDP(AX114, "DV013")/100,0)</f>
        <v>1.9999999091738746E-2</v>
      </c>
      <c r="K114" s="25" cm="1">
        <f t="array" ref="K114">IF(OR(_xll.BDP($AX114,"RR900")= "#N/A N/A", _xll.BDP($AX114,"RR900")="#N/A FIELD NOT APPLICABLE"), " ", _xll.BDP($AX114,"RR900"))</f>
        <v>15.883000073326517</v>
      </c>
      <c r="L114" s="25" cm="1">
        <f t="array" ref="L114">IF(OR(_xll.BDP($AX114,"EE010")= "#N/A N/A", _xll.BDP($AX114,"EE010")="#N/A FIELD NOT APPLICABLE"), " ", _xll.BDP($AX114,"EE010"))</f>
        <v>13.866420152530621</v>
      </c>
      <c r="M114" s="25" cm="1">
        <f t="array" ref="M114">IF(OR(_xll.BDP($AX114,"RR903")= "#N/A N/A", _xll.BDP($AX114,"RR903")="#N/A FIELD NOT APPLICABLE"), " ", _xll.BDP($AX114,"RR903"))</f>
        <v>3.8108855170566702</v>
      </c>
      <c r="N114" s="25" cm="1">
        <f t="array" ref="N114">IF(OR(_xll.BDP($AX114,"RR957")= "#N/A N/A", _xll.BDP($AX114,"RR957")="#N/A FIELD NOT APPLICABLE"), " ", _xll.BDP($AX114,"RR957"))</f>
        <v>11.107945904503305</v>
      </c>
      <c r="O114" s="26">
        <v>271</v>
      </c>
      <c r="P114" s="27">
        <v>538.58000000000004</v>
      </c>
      <c r="Q114" s="21" cm="1">
        <f t="array" ref="Q114">IF(OR(_xll.BDP($AX114,"PX_last")="#N/A N/A",_xll.BDP($AX114,"PX_Last")="#N/A FIELD NOT APPLICABLE")," ",IF(F114="GBP",(_xll.BDP($AX114,"PX_LAST")/100),(_xll.BDP($AX114,"PX_LAST"))))</f>
        <v>420</v>
      </c>
      <c r="R114" s="28">
        <f>IF(F114="USD",AA114,(((_xll.BDP(F114&amp;"USD CURNCY","PX_LAST")))*AA114))</f>
        <v>145955.18000000002</v>
      </c>
      <c r="S114" s="28">
        <f>IF(F114="USD",AB114,(((_xll.BDP(F114&amp;"USD CURNCY","PX_LAST")))*AB114))</f>
        <v>113820</v>
      </c>
      <c r="T114" s="11">
        <f t="shared" si="14"/>
        <v>-32135.180000000022</v>
      </c>
      <c r="U114" s="12">
        <f>IFERROR(T114/R114,0)</f>
        <v>-0.22017156225630374</v>
      </c>
      <c r="V114" s="12" cm="1">
        <f t="array" ref="V114">IFERROR(_xll.BDP($G114&amp;" Equity","CHG_PCT_1D")/100,"")</f>
        <v>3.2486150000000003E-3</v>
      </c>
      <c r="W114" s="12" cm="1">
        <f t="array" ref="W114">IFERROR(_xll.BDP($G114&amp;" Equity","CHG_PCT_5D")/100,"")</f>
        <v>-1.253145E-2</v>
      </c>
      <c r="X114" s="12">
        <f>IFERROR(S114/$H$52,0)</f>
        <v>0</v>
      </c>
      <c r="Y114" s="23">
        <f t="shared" si="17"/>
        <v>2276.3998966217041</v>
      </c>
      <c r="Z114" s="23">
        <f t="shared" si="18"/>
        <v>113820</v>
      </c>
      <c r="AA114" s="28">
        <f t="shared" si="19"/>
        <v>145955.18000000002</v>
      </c>
      <c r="AB114" s="28">
        <f t="shared" si="20"/>
        <v>113820</v>
      </c>
      <c r="AC114" s="4" t="e" cm="1">
        <f t="array" ref="AC114">VLOOKUP(IF(NOT(_xll.BDP(AX114,$BW$6)="#N/A N/A"),(_xll.BDP(AX114,$BW$6)),"-"), '[1]Country Codes'!$A$2:$B$253,2,0)</f>
        <v>#N/A</v>
      </c>
      <c r="AD114" s="29" t="str" cm="1">
        <f t="array" ref="AD114">IF(OR(_xll.BDP($AX114,"EX028")= "#N/A N/A", _xll.BDP($AX114,"EX028")="#N/A FIELD NOT APPLICABLE"), " ", _xll.BDP($AX114,"EX028"))</f>
        <v>Equity</v>
      </c>
      <c r="AE114" s="30" t="str">
        <f t="shared" si="21"/>
        <v>Single Line Equity</v>
      </c>
      <c r="AF114" s="25" cm="1">
        <f t="array" ref="AF114">IF(OR(_xll.BDP($AX114,"RR908")= "#N/A N/A", _xll.BDP($AX114,"RR908")="#N/A FIELD NOT APPLICABLE"), " ", _xll.BDP($AX114,"RR908"))</f>
        <v>13.57821529968526</v>
      </c>
      <c r="AG114" s="25" cm="1">
        <f t="array" ref="AG114">IF(OR(_xll.BDP($AX114,"RR041")= "#N/A N/A", _xll.BDP($AX114,"RR041")="#N/A FIELD NOT APPLICABLE"), " ", _xll.BDP($AX114,"RR041"))</f>
        <v>27.421734086992672</v>
      </c>
      <c r="AH114" s="21">
        <f>_xll.BDP(AX114,"TOT_BUY_REC")</f>
        <v>26</v>
      </c>
      <c r="AI114" s="21">
        <f>_xll.BDP(AX114,"TOT_HOLD_REC")</f>
        <v>2</v>
      </c>
      <c r="AJ114" s="21">
        <f>_xll.BDP(AX114,"TOT_SELL_REC")</f>
        <v>1</v>
      </c>
      <c r="AK114" s="25" cm="1">
        <f t="array" ref="AK114">IF(OR(_xll.BDP($AX114,"EE201")= "#N/A N/A", _xll.BDP($AX114,"EE201")="#N/A FIELD NOT APPLICABLE"), " ", _xll.BDP($AX114,"EE201"))</f>
        <v>4.6896553039550781</v>
      </c>
      <c r="AL114" s="23">
        <f>_xll.BDP(AX114,"BEST_TARGET_PRICE")</f>
        <v>541.84613037109375</v>
      </c>
      <c r="AM114" s="31">
        <f t="shared" si="26"/>
        <v>0.29010983421688996</v>
      </c>
      <c r="AN114" s="31">
        <f>_xll.BDP(AX114,"PR061")/100</f>
        <v>-0.18610959999999999</v>
      </c>
      <c r="AO114" s="31">
        <f>_xll.BDP(AX114,"PR064")/100</f>
        <v>-0.21947590000000003</v>
      </c>
      <c r="AP114" s="31">
        <f>_xll.BDP(AX114,"CHG_PCT_6M")/100</f>
        <v>-0.25284190000000001</v>
      </c>
      <c r="AQ114" s="24">
        <f>_xll.BDP(AX114,"PR079")/100</f>
        <v>-0.16973070000000001</v>
      </c>
      <c r="AR114" s="32">
        <f>_xll.BDP(AX114,"hs001")</f>
        <v>630.73</v>
      </c>
      <c r="AS114" s="32">
        <f>_xll.BDP(AX114,"hs002")</f>
        <v>412.02</v>
      </c>
      <c r="AT114" s="21" t="str" cm="1">
        <f t="array" ref="AT114">IF(OR(_xll.BDP($AX114,"DX202")= "#N/A N/A", _xll.BDP($AX114,"DX202")="#N/A FIELD NOT APPLICABLE"), " ", _xll.BDP($AX114,"DX202"))</f>
        <v>Health Care</v>
      </c>
      <c r="AU114" s="21" t="str" cm="1">
        <f t="array" ref="AU114">IF(OR(_xll.BDP($AX114,"DY997")= "#N/A N/A", _xll.BDP($AX114,"DY997")="#N/A FIELD NOT APPLICABLE"), " ", _xll.BDP($AX114,"DY997"))</f>
        <v>N</v>
      </c>
      <c r="AV114" s="21" t="str" cm="1">
        <f t="array" ref="AV114">IF(OR(_xll.BDP($AX114,"DY784")= "#N/A N/A", _xll.BDP($AX114,"DY784")="#N/A FIELD NOT APPLICABLE"), " ", _xll.BDP($AX114,"DY784"))</f>
        <v>N</v>
      </c>
      <c r="AW114" s="21" t="str">
        <f t="shared" si="23"/>
        <v>N</v>
      </c>
      <c r="AX114" s="21" t="str">
        <f t="shared" si="24"/>
        <v>UNH US Equity</v>
      </c>
      <c r="BC114" s="14" t="str" cm="1">
        <f t="array" ref="BC114">_xll.BDP(AX114,"ID005")</f>
        <v>US91324P1021</v>
      </c>
      <c r="BD114" s="16">
        <v>0.81440000000000001</v>
      </c>
      <c r="BE114" s="17">
        <v>4</v>
      </c>
      <c r="BF114" s="18">
        <v>45588</v>
      </c>
      <c r="BG114" s="19">
        <v>1</v>
      </c>
    </row>
    <row r="115" spans="1:59" s="3" customFormat="1" ht="14.45" hidden="1" customHeight="1" x14ac:dyDescent="0.25">
      <c r="A115" s="47" t="s">
        <v>126</v>
      </c>
      <c r="B115" s="47" t="s">
        <v>162</v>
      </c>
      <c r="C115" s="47">
        <v>4392010</v>
      </c>
      <c r="D115" s="47" t="s">
        <v>462</v>
      </c>
      <c r="E115" s="21" t="str">
        <f>_xll.BDP(AX115,"SECURITY NAME")</f>
        <v>PepsiCo Inc</v>
      </c>
      <c r="F115" s="21" t="str">
        <f>_xll.BDP(AX115,"CRNCY")</f>
        <v>USD</v>
      </c>
      <c r="G115" s="22" t="s">
        <v>283</v>
      </c>
      <c r="H115" s="21" t="str" cm="1">
        <f t="array" ref="H115">IF(OR(_xll.BDP($AX115,"DX202")= "#N/A N/A", _xll.BDP($AX115,"DX202")="#N/A FIELD NOT APPLICABLE"), " ", _xll.BDP($AX115,"DX202"))</f>
        <v>Consumer Staples</v>
      </c>
      <c r="I115" s="23">
        <f>_xll.BDP(AX115,"CRNCY_ADJ_MKT_CAP", "EQY_FUND_CRNCY=USD")/1000</f>
        <v>184.14969301740001</v>
      </c>
      <c r="J115" s="24">
        <f>IFERROR(_xll.BDP(AX115, "DV013")/100,0)</f>
        <v>4.036041459746776E-2</v>
      </c>
      <c r="K115" s="25" cm="1">
        <f t="array" ref="K115">IF(OR(_xll.BDP($AX115,"RR900")= "#N/A N/A", _xll.BDP($AX115,"RR900")="#N/A FIELD NOT APPLICABLE"), " ", _xll.BDP($AX115,"RR900"))</f>
        <v>16.758044767299332</v>
      </c>
      <c r="L115" s="25" cm="1">
        <f t="array" ref="L115">IF(OR(_xll.BDP($AX115,"EE010")= "#N/A N/A", _xll.BDP($AX115,"EE010")="#N/A FIELD NOT APPLICABLE"), " ", _xll.BDP($AX115,"EE010"))</f>
        <v>15.974072312083731</v>
      </c>
      <c r="M115" s="25" cm="1">
        <f t="array" ref="M115">IF(OR(_xll.BDP($AX115,"RR903")= "#N/A N/A", _xll.BDP($AX115,"RR903")="#N/A FIELD NOT APPLICABLE"), " ", _xll.BDP($AX115,"RR903"))</f>
        <v>10.028148711074513</v>
      </c>
      <c r="N115" s="25" cm="1">
        <f t="array" ref="N115">IF(OR(_xll.BDP($AX115,"RR957")= "#N/A N/A", _xll.BDP($AX115,"RR957")="#N/A FIELD NOT APPLICABLE"), " ", _xll.BDP($AX115,"RR957"))</f>
        <v>14.052750878503385</v>
      </c>
      <c r="O115" s="26">
        <v>623</v>
      </c>
      <c r="P115" s="27">
        <v>159.22</v>
      </c>
      <c r="Q115" s="21" cm="1">
        <f t="array" ref="Q115">IF(OR(_xll.BDP($AX115,"PX_last")="#N/A N/A",_xll.BDP($AX115,"PX_Last")="#N/A FIELD NOT APPLICABLE")," ",IF(F115="GBP",(_xll.BDP($AX115,"PX_LAST")/100),(_xll.BDP($AX115,"PX_LAST"))))</f>
        <v>134.31</v>
      </c>
      <c r="R115" s="28">
        <f>IF(F115="USD",AA115,(((_xll.BDP(F115&amp;"USD CURNCY","PX_LAST")))*AA115))</f>
        <v>99194.06</v>
      </c>
      <c r="S115" s="28">
        <f>IF(F115="USD",AB115,(((_xll.BDP(F115&amp;"USD CURNCY","PX_LAST")))*AB115))</f>
        <v>83675.13</v>
      </c>
      <c r="T115" s="11">
        <f t="shared" si="14"/>
        <v>-15518.929999999993</v>
      </c>
      <c r="U115" s="12">
        <f>IFERROR(T115/R115,0)</f>
        <v>-0.15645019469915833</v>
      </c>
      <c r="V115" s="12" cm="1">
        <f t="array" ref="V115">IFERROR(_xll.BDP($G115&amp;" Equity","CHG_PCT_1D")/100,"")</f>
        <v>2.8490030000000001E-3</v>
      </c>
      <c r="W115" s="12" cm="1">
        <f t="array" ref="W115">IFERROR(_xll.BDP($G115&amp;" Equity","CHG_PCT_5D")/100,"")</f>
        <v>-5.6233680000000001E-2</v>
      </c>
      <c r="X115" s="12">
        <f>IFERROR(S115/$H$52,0)</f>
        <v>0</v>
      </c>
      <c r="Y115" s="23">
        <f t="shared" si="17"/>
        <v>3377.1629382970127</v>
      </c>
      <c r="Z115" s="23">
        <f t="shared" si="18"/>
        <v>83675.13</v>
      </c>
      <c r="AA115" s="28">
        <f t="shared" si="19"/>
        <v>99194.06</v>
      </c>
      <c r="AB115" s="28">
        <f t="shared" si="20"/>
        <v>83675.13</v>
      </c>
      <c r="AC115" s="4" t="e" cm="1">
        <f t="array" ref="AC115">VLOOKUP(IF(NOT(_xll.BDP(AX115,$BW$6)="#N/A N/A"),(_xll.BDP(AX115,$BW$6)),"-"), '[1]Country Codes'!$A$2:$B$253,2,0)</f>
        <v>#N/A</v>
      </c>
      <c r="AD115" s="29" t="str" cm="1">
        <f t="array" ref="AD115">IF(OR(_xll.BDP($AX115,"EX028")= "#N/A N/A", _xll.BDP($AX115,"EX028")="#N/A FIELD NOT APPLICABLE"), " ", _xll.BDP($AX115,"EX028"))</f>
        <v>Equity</v>
      </c>
      <c r="AE115" s="30" t="str">
        <f t="shared" si="21"/>
        <v>Single Line Equity</v>
      </c>
      <c r="AF115" s="25" cm="1">
        <f t="array" ref="AF115">IF(OR(_xll.BDP($AX115,"RR908")= "#N/A N/A", _xll.BDP($AX115,"RR908")="#N/A FIELD NOT APPLICABLE"), " ", _xll.BDP($AX115,"RR908"))</f>
        <v>14.6907900920103</v>
      </c>
      <c r="AG115" s="25" cm="1">
        <f t="array" ref="AG115">IF(OR(_xll.BDP($AX115,"RR041")= "#N/A N/A", _xll.BDP($AX115,"RR041")="#N/A FIELD NOT APPLICABLE"), " ", _xll.BDP($AX115,"RR041"))</f>
        <v>48.006876652558134</v>
      </c>
      <c r="AH115" s="21">
        <f>_xll.BDP(AX115,"TOT_BUY_REC")</f>
        <v>8</v>
      </c>
      <c r="AI115" s="21">
        <f>_xll.BDP(AX115,"TOT_HOLD_REC")</f>
        <v>17</v>
      </c>
      <c r="AJ115" s="21">
        <f>_xll.BDP(AX115,"TOT_SELL_REC")</f>
        <v>1</v>
      </c>
      <c r="AK115" s="25" cm="1">
        <f t="array" ref="AK115">IF(OR(_xll.BDP($AX115,"EE201")= "#N/A N/A", _xll.BDP($AX115,"EE201")="#N/A FIELD NOT APPLICABLE"), " ", _xll.BDP($AX115,"EE201"))</f>
        <v>3.538461446762085</v>
      </c>
      <c r="AL115" s="23">
        <f>_xll.BDP(AX115,"BEST_TARGET_PRICE")</f>
        <v>150.78260803222656</v>
      </c>
      <c r="AM115" s="31">
        <f t="shared" si="26"/>
        <v>0.12264617699520919</v>
      </c>
      <c r="AN115" s="31">
        <f>_xll.BDP(AX115,"PR061")/100</f>
        <v>-0.10424170000000001</v>
      </c>
      <c r="AO115" s="31">
        <f>_xll.BDP(AX115,"PR064")/100</f>
        <v>-0.10869999999999999</v>
      </c>
      <c r="AP115" s="31">
        <f>_xll.BDP(AX115,"CHG_PCT_6M")/100</f>
        <v>-0.1912934</v>
      </c>
      <c r="AQ115" s="24">
        <f>_xll.BDP(AX115,"PR079")/100</f>
        <v>-0.11673019999999999</v>
      </c>
      <c r="AR115" s="32">
        <f>_xll.BDP(AX115,"hs001")</f>
        <v>183.41</v>
      </c>
      <c r="AS115" s="32">
        <f>_xll.BDP(AX115,"hs002")</f>
        <v>131.52000000000001</v>
      </c>
      <c r="AT115" s="21" t="str" cm="1">
        <f t="array" ref="AT115">IF(OR(_xll.BDP($AX115,"DX202")= "#N/A N/A", _xll.BDP($AX115,"DX202")="#N/A FIELD NOT APPLICABLE"), " ", _xll.BDP($AX115,"DX202"))</f>
        <v>Consumer Staples</v>
      </c>
      <c r="AU115" s="21" t="str" cm="1">
        <f t="array" ref="AU115">IF(OR(_xll.BDP($AX115,"DY997")= "#N/A N/A", _xll.BDP($AX115,"DY997")="#N/A FIELD NOT APPLICABLE"), " ", _xll.BDP($AX115,"DY997"))</f>
        <v>N</v>
      </c>
      <c r="AV115" s="21" t="str" cm="1">
        <f t="array" ref="AV115">IF(OR(_xll.BDP($AX115,"DY784")= "#N/A N/A", _xll.BDP($AX115,"DY784")="#N/A FIELD NOT APPLICABLE"), " ", _xll.BDP($AX115,"DY784"))</f>
        <v>Y</v>
      </c>
      <c r="AW115" s="21" t="str">
        <f t="shared" si="23"/>
        <v>Y</v>
      </c>
      <c r="AX115" s="21" t="str">
        <f t="shared" si="24"/>
        <v>PEP US Equity</v>
      </c>
      <c r="BC115" s="14" t="str" cm="1">
        <f t="array" ref="BC115">_xll.BDP(AX115,"ID005")</f>
        <v>US7134481081</v>
      </c>
      <c r="BD115" s="16">
        <v>0.81440000000000001</v>
      </c>
      <c r="BE115" s="17">
        <v>4</v>
      </c>
      <c r="BF115" s="18">
        <v>45588</v>
      </c>
      <c r="BG115" s="19">
        <v>1</v>
      </c>
    </row>
    <row r="116" spans="1:59" s="3" customFormat="1" ht="14.45" hidden="1" customHeight="1" x14ac:dyDescent="0.25">
      <c r="A116" s="47" t="s">
        <v>126</v>
      </c>
      <c r="B116" s="47" t="s">
        <v>162</v>
      </c>
      <c r="C116" s="47">
        <v>4392010</v>
      </c>
      <c r="D116" s="47" t="s">
        <v>462</v>
      </c>
      <c r="E116" s="21" t="str">
        <f>_xll.BDP(AX116,"SECURITY NAME")</f>
        <v>Mondelez International Inc</v>
      </c>
      <c r="F116" s="21" t="str">
        <f>_xll.BDP(AX116,"CRNCY")</f>
        <v>USD</v>
      </c>
      <c r="G116" s="22" t="s">
        <v>409</v>
      </c>
      <c r="H116" s="21" t="str" cm="1">
        <f t="array" ref="H116">IF(OR(_xll.BDP($AX116,"DX202")= "#N/A N/A", _xll.BDP($AX116,"DX202")="#N/A FIELD NOT APPLICABLE"), " ", _xll.BDP($AX116,"DX202"))</f>
        <v>Consumer Staples</v>
      </c>
      <c r="I116" s="23">
        <f>_xll.BDP(AX116,"CRNCY_ADJ_MKT_CAP", "EQY_FUND_CRNCY=USD")/1000</f>
        <v>84.339331299299985</v>
      </c>
      <c r="J116" s="24">
        <f>IFERROR(_xll.BDP(AX116, "DV013")/100,0)</f>
        <v>2.888308488602901E-2</v>
      </c>
      <c r="K116" s="25" cm="1">
        <f t="array" ref="K116">IF(OR(_xll.BDP($AX116,"RR900")= "#N/A N/A", _xll.BDP($AX116,"RR900")="#N/A FIELD NOT APPLICABLE"), " ", _xll.BDP($AX116,"RR900"))</f>
        <v>20.035928783542438</v>
      </c>
      <c r="L116" s="25" cm="1">
        <f t="array" ref="L116">IF(OR(_xll.BDP($AX116,"EE010")= "#N/A N/A", _xll.BDP($AX116,"EE010")="#N/A FIELD NOT APPLICABLE"), " ", _xll.BDP($AX116,"EE010"))</f>
        <v>20.105003088326125</v>
      </c>
      <c r="M116" s="25" cm="1">
        <f t="array" ref="M116">IF(OR(_xll.BDP($AX116,"RR903")= "#N/A N/A", _xll.BDP($AX116,"RR903")="#N/A FIELD NOT APPLICABLE"), " ", _xll.BDP($AX116,"RR903"))</f>
        <v>3.1854550301853677</v>
      </c>
      <c r="N116" s="25" cm="1">
        <f t="array" ref="N116">IF(OR(_xll.BDP($AX116,"RR957")= "#N/A N/A", _xll.BDP($AX116,"RR957")="#N/A FIELD NOT APPLICABLE"), " ", _xll.BDP($AX116,"RR957"))</f>
        <v>12.907378941266817</v>
      </c>
      <c r="O116" s="26">
        <v>2420</v>
      </c>
      <c r="P116" s="27">
        <v>62.15</v>
      </c>
      <c r="Q116" s="21" cm="1">
        <f t="array" ref="Q116">IF(OR(_xll.BDP($AX116,"PX_last")="#N/A N/A",_xll.BDP($AX116,"PX_Last")="#N/A FIELD NOT APPLICABLE")," ",IF(F116="GBP",(_xll.BDP($AX116,"PX_LAST")/100),(_xll.BDP($AX116,"PX_LAST"))))</f>
        <v>65.099999999999994</v>
      </c>
      <c r="R116" s="28">
        <f>IF(F116="USD",AA116,(((_xll.BDP(F116&amp;"USD CURNCY","PX_LAST")))*AA116))</f>
        <v>150403</v>
      </c>
      <c r="S116" s="28">
        <f>IF(F116="USD",AB116,(((_xll.BDP(F116&amp;"USD CURNCY","PX_LAST")))*AB116))</f>
        <v>157542</v>
      </c>
      <c r="T116" s="11">
        <f t="shared" si="14"/>
        <v>7139</v>
      </c>
      <c r="U116" s="12">
        <f>IFERROR(T116/R116,0)</f>
        <v>4.7465808527755428E-2</v>
      </c>
      <c r="V116" s="12" cm="1">
        <f t="array" ref="V116">IFERROR(_xll.BDP($G116&amp;" Equity","CHG_PCT_1D")/100,"")</f>
        <v>-7.470651E-3</v>
      </c>
      <c r="W116" s="12" cm="1">
        <f t="array" ref="W116">IFERROR(_xll.BDP($G116&amp;" Equity","CHG_PCT_5D")/100,"")</f>
        <v>-3.9256199999999998E-2</v>
      </c>
      <c r="X116" s="12">
        <f>IFERROR(S116/$H$52,0)</f>
        <v>0</v>
      </c>
      <c r="Y116" s="23">
        <f t="shared" si="17"/>
        <v>4550.2989591147825</v>
      </c>
      <c r="Z116" s="23">
        <f t="shared" si="18"/>
        <v>157542</v>
      </c>
      <c r="AA116" s="28">
        <f t="shared" si="19"/>
        <v>150403</v>
      </c>
      <c r="AB116" s="28">
        <f t="shared" si="20"/>
        <v>157542</v>
      </c>
      <c r="AC116" s="4" t="e" cm="1">
        <f t="array" ref="AC116">VLOOKUP(IF(NOT(_xll.BDP(AX116,$BW$6)="#N/A N/A"),(_xll.BDP(AX116,$BW$6)),"-"), '[1]Country Codes'!$A$2:$B$253,2,0)</f>
        <v>#N/A</v>
      </c>
      <c r="AD116" s="29" t="str" cm="1">
        <f t="array" ref="AD116">IF(OR(_xll.BDP($AX116,"EX028")= "#N/A N/A", _xll.BDP($AX116,"EX028")="#N/A FIELD NOT APPLICABLE"), " ", _xll.BDP($AX116,"EX028"))</f>
        <v>Equity</v>
      </c>
      <c r="AE116" s="30" t="str">
        <f t="shared" si="21"/>
        <v>Single Line Equity</v>
      </c>
      <c r="AF116" s="25" cm="1">
        <f t="array" ref="AF116">IF(OR(_xll.BDP($AX116,"RR908")= "#N/A N/A", _xll.BDP($AX116,"RR908")="#N/A FIELD NOT APPLICABLE"), " ", _xll.BDP($AX116,"RR908"))</f>
        <v>17.782355785150404</v>
      </c>
      <c r="AG116" s="25" cm="1">
        <f t="array" ref="AG116">IF(OR(_xll.BDP($AX116,"RR041")= "#N/A N/A", _xll.BDP($AX116,"RR041")="#N/A FIELD NOT APPLICABLE"), " ", _xll.BDP($AX116,"RR041"))</f>
        <v>27.256668175248549</v>
      </c>
      <c r="AH116" s="21">
        <f>_xll.BDP(AX116,"TOT_BUY_REC")</f>
        <v>20</v>
      </c>
      <c r="AI116" s="21">
        <f>_xll.BDP(AX116,"TOT_HOLD_REC")</f>
        <v>10</v>
      </c>
      <c r="AJ116" s="21">
        <f>_xll.BDP(AX116,"TOT_SELL_REC")</f>
        <v>1</v>
      </c>
      <c r="AK116" s="25" cm="1">
        <f t="array" ref="AK116">IF(OR(_xll.BDP($AX116,"EE201")= "#N/A N/A", _xll.BDP($AX116,"EE201")="#N/A FIELD NOT APPLICABLE"), " ", _xll.BDP($AX116,"EE201"))</f>
        <v>4.2258062362670898</v>
      </c>
      <c r="AL116" s="23">
        <f>_xll.BDP(AX116,"BEST_TARGET_PRICE")</f>
        <v>69.928573608398438</v>
      </c>
      <c r="AM116" s="31">
        <f t="shared" si="26"/>
        <v>7.4171637609807162E-2</v>
      </c>
      <c r="AN116" s="31">
        <f>_xll.BDP(AX116,"PR061")/100</f>
        <v>-3.8688739999999999E-2</v>
      </c>
      <c r="AO116" s="31">
        <f>_xll.BDP(AX116,"PR064")/100</f>
        <v>0.1395064</v>
      </c>
      <c r="AP116" s="31">
        <f>_xll.BDP(AX116,"CHG_PCT_6M")/100</f>
        <v>-5.8568350000000005E-2</v>
      </c>
      <c r="AQ116" s="24">
        <f>_xll.BDP(AX116,"PR079")/100</f>
        <v>8.9904579999999998E-2</v>
      </c>
      <c r="AR116" s="32">
        <f>_xll.BDP(AX116,"hs001")</f>
        <v>76.06</v>
      </c>
      <c r="AS116" s="32">
        <f>_xll.BDP(AX116,"hs002")</f>
        <v>53.95</v>
      </c>
      <c r="AT116" s="21" t="str" cm="1">
        <f t="array" ref="AT116">IF(OR(_xll.BDP($AX116,"DX202")= "#N/A N/A", _xll.BDP($AX116,"DX202")="#N/A FIELD NOT APPLICABLE"), " ", _xll.BDP($AX116,"DX202"))</f>
        <v>Consumer Staples</v>
      </c>
      <c r="AU116" s="21" t="str" cm="1">
        <f t="array" ref="AU116">IF(OR(_xll.BDP($AX116,"DY997")= "#N/A N/A", _xll.BDP($AX116,"DY997")="#N/A FIELD NOT APPLICABLE"), " ", _xll.BDP($AX116,"DY997"))</f>
        <v>Y</v>
      </c>
      <c r="AV116" s="21" t="str" cm="1">
        <f t="array" ref="AV116">IF(OR(_xll.BDP($AX116,"DY784")= "#N/A N/A", _xll.BDP($AX116,"DY784")="#N/A FIELD NOT APPLICABLE"), " ", _xll.BDP($AX116,"DY784"))</f>
        <v xml:space="preserve"> </v>
      </c>
      <c r="AW116" s="21" t="str">
        <f t="shared" si="23"/>
        <v>Y</v>
      </c>
      <c r="AX116" s="21" t="str">
        <f t="shared" si="24"/>
        <v>MDLZ US Equity</v>
      </c>
      <c r="BC116" s="14" t="str" cm="1">
        <f t="array" ref="BC116">_xll.BDP(AX116,"ID005")</f>
        <v>US6092071058</v>
      </c>
      <c r="BD116" s="16">
        <v>0.81440000000000001</v>
      </c>
      <c r="BE116" s="17">
        <v>4</v>
      </c>
      <c r="BF116" s="18">
        <v>45588</v>
      </c>
      <c r="BG116" s="19">
        <v>1</v>
      </c>
    </row>
    <row r="117" spans="1:59" s="3" customFormat="1" ht="14.45" hidden="1" customHeight="1" x14ac:dyDescent="0.25">
      <c r="A117" s="47" t="s">
        <v>126</v>
      </c>
      <c r="B117" s="47" t="s">
        <v>162</v>
      </c>
      <c r="C117" s="47">
        <v>4392010</v>
      </c>
      <c r="D117" s="47" t="s">
        <v>462</v>
      </c>
      <c r="E117" s="21" t="str">
        <f>_xll.BDP(AX117,"SECURITY NAME")</f>
        <v>Pfizer Inc</v>
      </c>
      <c r="F117" s="21" t="str">
        <f>_xll.BDP(AX117,"CRNCY")</f>
        <v>USD</v>
      </c>
      <c r="G117" s="22" t="s">
        <v>203</v>
      </c>
      <c r="H117" s="21" t="str" cm="1">
        <f t="array" ref="H117">IF(OR(_xll.BDP($AX117,"DX202")= "#N/A N/A", _xll.BDP($AX117,"DX202")="#N/A FIELD NOT APPLICABLE"), " ", _xll.BDP($AX117,"DX202"))</f>
        <v>Health Care</v>
      </c>
      <c r="I117" s="23">
        <f>_xll.BDP(AX117,"CRNCY_ADJ_MKT_CAP", "EQY_FUND_CRNCY=USD")/1000</f>
        <v>130.72703237935002</v>
      </c>
      <c r="J117" s="24">
        <f>IFERROR(_xll.BDP(AX117, "DV013")/100,0)</f>
        <v>7.4652779019541218E-2</v>
      </c>
      <c r="K117" s="25" cm="1">
        <f t="array" ref="K117">IF(OR(_xll.BDP($AX117,"RR900")= "#N/A N/A", _xll.BDP($AX117,"RR900")="#N/A FIELD NOT APPLICABLE"), " ", _xll.BDP($AX117,"RR900"))</f>
        <v>9.5376807657705012</v>
      </c>
      <c r="L117" s="25" cm="1">
        <f t="array" ref="L117">IF(OR(_xll.BDP($AX117,"EE010")= "#N/A N/A", _xll.BDP($AX117,"EE010")="#N/A FIELD NOT APPLICABLE"), " ", _xll.BDP($AX117,"EE010"))</f>
        <v>7.6198347107438025</v>
      </c>
      <c r="M117" s="25" cm="1">
        <f t="array" ref="M117">IF(OR(_xll.BDP($AX117,"RR903")= "#N/A N/A", _xll.BDP($AX117,"RR903")="#N/A FIELD NOT APPLICABLE"), " ", _xll.BDP($AX117,"RR903"))</f>
        <v>1.480951279167626</v>
      </c>
      <c r="N117" s="25" cm="1">
        <f t="array" ref="N117">IF(OR(_xll.BDP($AX117,"RR957")= "#N/A N/A", _xll.BDP($AX117,"RR957")="#N/A FIELD NOT APPLICABLE"), " ", _xll.BDP($AX117,"RR957"))</f>
        <v>8.8397247749128667</v>
      </c>
      <c r="O117" s="26">
        <v>15750</v>
      </c>
      <c r="P117" s="27">
        <v>32.85</v>
      </c>
      <c r="Q117" s="21" cm="1">
        <f t="array" ref="Q117">IF(OR(_xll.BDP($AX117,"PX_last")="#N/A N/A",_xll.BDP($AX117,"PX_Last")="#N/A FIELD NOT APPLICABLE")," ",IF(F117="GBP",(_xll.BDP($AX117,"PX_LAST")/100),(_xll.BDP($AX117,"PX_LAST"))))</f>
        <v>23.05</v>
      </c>
      <c r="R117" s="28">
        <f>IF(F117="USD",AA117,(((_xll.BDP(F117&amp;"USD CURNCY","PX_LAST")))*AA117))</f>
        <v>517387.5</v>
      </c>
      <c r="S117" s="28">
        <f>IF(F117="USD",AB117,(((_xll.BDP(F117&amp;"USD CURNCY","PX_LAST")))*AB117))</f>
        <v>363037.5</v>
      </c>
      <c r="T117" s="11">
        <f t="shared" si="14"/>
        <v>-154350</v>
      </c>
      <c r="U117" s="12">
        <f t="shared" ref="U117:U122" si="28">T117/R117</f>
        <v>-0.29832572298325721</v>
      </c>
      <c r="V117" s="12" cm="1">
        <f t="array" ref="V117">IFERROR(_xll.BDP($G117&amp;" Equity","CHG_PCT_1D")/100,"")</f>
        <v>5.6719019999999995E-3</v>
      </c>
      <c r="W117" s="12" cm="1">
        <f t="array" ref="W117">IFERROR(_xll.BDP($G117&amp;" Equity","CHG_PCT_5D")/100,"")</f>
        <v>4.5825769999999995E-2</v>
      </c>
      <c r="X117" s="12" t="e">
        <f t="shared" ref="X117:X122" si="29">S117/$H$52</f>
        <v>#VALUE!</v>
      </c>
      <c r="Y117" s="23">
        <f t="shared" si="17"/>
        <v>27101.758263306696</v>
      </c>
      <c r="Z117" s="23">
        <f t="shared" si="18"/>
        <v>363037.5</v>
      </c>
      <c r="AA117" s="28">
        <f t="shared" si="19"/>
        <v>517387.5</v>
      </c>
      <c r="AB117" s="28">
        <f t="shared" si="20"/>
        <v>363037.5</v>
      </c>
      <c r="AC117" s="4" t="e" cm="1">
        <f t="array" ref="AC117">VLOOKUP(IF(NOT(_xll.BDP(AX117,$BW$6)="#N/A N/A"),(_xll.BDP(AX117,$BW$6)),"-"), '[1]Country Codes'!$A$2:$B$253,2,0)</f>
        <v>#N/A</v>
      </c>
      <c r="AD117" s="29" t="str" cm="1">
        <f t="array" ref="AD117">IF(OR(_xll.BDP($AX117,"EX028")= "#N/A N/A", _xll.BDP($AX117,"EX028")="#N/A FIELD NOT APPLICABLE"), " ", _xll.BDP($AX117,"EX028"))</f>
        <v>Equity</v>
      </c>
      <c r="AE117" s="30" t="str">
        <f t="shared" si="21"/>
        <v>Single Line Equity</v>
      </c>
      <c r="AF117" s="25" cm="1">
        <f t="array" ref="AF117">IF(OR(_xll.BDP($AX117,"RR908")= "#N/A N/A", _xll.BDP($AX117,"RR908")="#N/A FIELD NOT APPLICABLE"), " ", _xll.BDP($AX117,"RR908"))</f>
        <v>10.248573446566994</v>
      </c>
      <c r="AG117" s="25" cm="1">
        <f t="array" ref="AG117">IF(OR(_xll.BDP($AX117,"RR041")= "#N/A N/A", _xll.BDP($AX117,"RR041")="#N/A FIELD NOT APPLICABLE"), " ", _xll.BDP($AX117,"RR041"))</f>
        <v>31.393746836866672</v>
      </c>
      <c r="AH117" s="21">
        <f>_xll.BDP(AX117,"TOT_BUY_REC")</f>
        <v>12</v>
      </c>
      <c r="AI117" s="21">
        <f>_xll.BDP(AX117,"TOT_HOLD_REC")</f>
        <v>14</v>
      </c>
      <c r="AJ117" s="21">
        <f>_xll.BDP(AX117,"TOT_SELL_REC")</f>
        <v>1</v>
      </c>
      <c r="AK117" s="25" cm="1">
        <f t="array" ref="AK117">IF(OR(_xll.BDP($AX117,"EE201")= "#N/A N/A", _xll.BDP($AX117,"EE201")="#N/A FIELD NOT APPLICABLE"), " ", _xll.BDP($AX117,"EE201"))</f>
        <v>3.8148148059844971</v>
      </c>
      <c r="AL117" s="23">
        <f>_xll.BDP(AX117,"BEST_TARGET_PRICE")</f>
        <v>28.782608032226563</v>
      </c>
      <c r="AM117" s="31">
        <f t="shared" si="26"/>
        <v>0.24870316842631501</v>
      </c>
      <c r="AN117" s="31">
        <f>_xll.BDP(AX117,"PR061")/100</f>
        <v>-8.5680249999999999E-2</v>
      </c>
      <c r="AO117" s="31">
        <f>_xll.BDP(AX117,"PR064")/100</f>
        <v>-0.1341097</v>
      </c>
      <c r="AP117" s="31">
        <f>_xll.BDP(AX117,"CHG_PCT_6M")/100</f>
        <v>-0.19009129999999999</v>
      </c>
      <c r="AQ117" s="24">
        <f>_xll.BDP(AX117,"PR079")/100</f>
        <v>-0.13117229999999999</v>
      </c>
      <c r="AR117" s="32">
        <f>_xll.BDP(AX117,"hs001")</f>
        <v>31.54</v>
      </c>
      <c r="AS117" s="32">
        <f>_xll.BDP(AX117,"hs002")</f>
        <v>20.914999999999999</v>
      </c>
      <c r="AT117" s="21" t="str" cm="1">
        <f t="array" ref="AT117">IF(OR(_xll.BDP($AX117,"DX202")= "#N/A N/A", _xll.BDP($AX117,"DX202")="#N/A FIELD NOT APPLICABLE"), " ", _xll.BDP($AX117,"DX202"))</f>
        <v>Health Care</v>
      </c>
      <c r="AU117" s="21" t="str" cm="1">
        <f t="array" ref="AU117">IF(OR(_xll.BDP($AX117,"DY997")= "#N/A N/A", _xll.BDP($AX117,"DY997")="#N/A FIELD NOT APPLICABLE"), " ", _xll.BDP($AX117,"DY997"))</f>
        <v>Y</v>
      </c>
      <c r="AV117" s="21" t="str" cm="1">
        <f t="array" ref="AV117">IF(OR(_xll.BDP($AX117,"DY784")= "#N/A N/A", _xll.BDP($AX117,"DY784")="#N/A FIELD NOT APPLICABLE"), " ", _xll.BDP($AX117,"DY784"))</f>
        <v>Y</v>
      </c>
      <c r="AW117" s="21" t="str">
        <f t="shared" si="23"/>
        <v>Y</v>
      </c>
      <c r="AX117" s="21" t="str">
        <f t="shared" si="24"/>
        <v>PFE US Equity</v>
      </c>
      <c r="BC117" s="14" t="str" cm="1">
        <f t="array" ref="BC117">_xll.BDP(AX117,"ID005")</f>
        <v>US7170811035</v>
      </c>
      <c r="BD117" s="16">
        <v>0.81440000000000001</v>
      </c>
      <c r="BE117" s="17">
        <v>4</v>
      </c>
      <c r="BF117" s="18">
        <v>45632</v>
      </c>
      <c r="BG117" s="19">
        <v>1</v>
      </c>
    </row>
    <row r="118" spans="1:59" s="3" customFormat="1" ht="14.45" hidden="1" customHeight="1" x14ac:dyDescent="0.25">
      <c r="A118" s="47" t="s">
        <v>126</v>
      </c>
      <c r="B118" s="47" t="s">
        <v>162</v>
      </c>
      <c r="C118" s="47">
        <v>4392010</v>
      </c>
      <c r="D118" s="47" t="s">
        <v>462</v>
      </c>
      <c r="E118" s="21" t="str">
        <f>_xll.BDP(AX118,"SECURITY NAME")</f>
        <v>Dell Technologies Inc</v>
      </c>
      <c r="F118" s="21" t="str">
        <f>_xll.BDP(AX118,"CRNCY")</f>
        <v>USD</v>
      </c>
      <c r="G118" s="22" t="s">
        <v>466</v>
      </c>
      <c r="H118" s="21" t="str" cm="1">
        <f t="array" ref="H118">IF(OR(_xll.BDP($AX118,"DX202")= "#N/A N/A", _xll.BDP($AX118,"DX202")="#N/A FIELD NOT APPLICABLE"), " ", _xll.BDP($AX118,"DX202"))</f>
        <v>Information Technology</v>
      </c>
      <c r="I118" s="23">
        <f>_xll.BDP(AX118,"CRNCY_ADJ_MKT_CAP", "EQY_FUND_CRNCY=USD")/1000</f>
        <v>65.443512193380002</v>
      </c>
      <c r="J118" s="24">
        <f>IFERROR(_xll.BDP(AX118, "DV013")/100,0)</f>
        <v>2.2399998982747395E-2</v>
      </c>
      <c r="K118" s="25" cm="1">
        <f t="array" ref="K118">IF(OR(_xll.BDP($AX118,"RR900")= "#N/A N/A", _xll.BDP($AX118,"RR900")="#N/A FIELD NOT APPLICABLE"), " ", _xll.BDP($AX118,"RR900"))</f>
        <v>13.39317830197931</v>
      </c>
      <c r="L118" s="25" cm="1">
        <f t="array" ref="L118">IF(OR(_xll.BDP($AX118,"EE010")= "#N/A N/A", _xll.BDP($AX118,"EE010")="#N/A FIELD NOT APPLICABLE"), " ", _xll.BDP($AX118,"EE010"))</f>
        <v>9.0670018369912011</v>
      </c>
      <c r="M118" s="25" t="str" cm="1">
        <f t="array" ref="M118">IF(OR(_xll.BDP($AX118,"RR903")= "#N/A N/A", _xll.BDP($AX118,"RR903")="#N/A FIELD NOT APPLICABLE"), " ", _xll.BDP($AX118,"RR903"))</f>
        <v xml:space="preserve"> </v>
      </c>
      <c r="N118" s="25" cm="1">
        <f t="array" ref="N118">IF(OR(_xll.BDP($AX118,"RR957")= "#N/A N/A", _xll.BDP($AX118,"RR957")="#N/A FIELD NOT APPLICABLE"), " ", _xll.BDP($AX118,"RR957"))</f>
        <v>9.0366220028364239</v>
      </c>
      <c r="O118" s="26">
        <v>2101</v>
      </c>
      <c r="P118" s="27">
        <v>118.48</v>
      </c>
      <c r="Q118" s="21" cm="1">
        <f t="array" ref="Q118">IF(OR(_xll.BDP($AX118,"PX_last")="#N/A N/A",_xll.BDP($AX118,"PX_Last")="#N/A FIELD NOT APPLICABLE")," ",IF(F118="GBP",(_xll.BDP($AX118,"PX_LAST")/100),(_xll.BDP($AX118,"PX_LAST"))))</f>
        <v>93.78</v>
      </c>
      <c r="R118" s="28">
        <f>IF(F118="USD",AA118,(((_xll.BDP(F118&amp;"USD CURNCY","PX_LAST")))*AA118))</f>
        <v>248926.48</v>
      </c>
      <c r="S118" s="28">
        <f>IF(F118="USD",AB118,(((_xll.BDP(F118&amp;"USD CURNCY","PX_LAST")))*AB118))</f>
        <v>197031.78</v>
      </c>
      <c r="T118" s="11">
        <f t="shared" si="14"/>
        <v>-51894.700000000012</v>
      </c>
      <c r="U118" s="12">
        <f t="shared" si="28"/>
        <v>-0.20847400405131672</v>
      </c>
      <c r="V118" s="12" cm="1">
        <f t="array" ref="V118">IFERROR(_xll.BDP($G118&amp;" Equity","CHG_PCT_1D")/100,"")</f>
        <v>-4.4261780000000002E-3</v>
      </c>
      <c r="W118" s="12" cm="1">
        <f t="array" ref="W118">IFERROR(_xll.BDP($G118&amp;" Equity","CHG_PCT_5D")/100,"")</f>
        <v>0.14661969999999999</v>
      </c>
      <c r="X118" s="12" t="e">
        <f t="shared" si="29"/>
        <v>#VALUE!</v>
      </c>
      <c r="Y118" s="23">
        <f t="shared" si="17"/>
        <v>4413.5116715689082</v>
      </c>
      <c r="Z118" s="23">
        <f t="shared" si="18"/>
        <v>197031.78</v>
      </c>
      <c r="AA118" s="28">
        <f t="shared" si="19"/>
        <v>248926.48</v>
      </c>
      <c r="AB118" s="28">
        <f t="shared" si="20"/>
        <v>197031.78</v>
      </c>
      <c r="AC118" s="4" t="e" cm="1">
        <f t="array" ref="AC118">VLOOKUP(IF(NOT(_xll.BDP(AX118,$BW$6)="#N/A N/A"),(_xll.BDP(AX118,$BW$6)),"-"), '[1]Country Codes'!$A$2:$B$253,2,0)</f>
        <v>#N/A</v>
      </c>
      <c r="AD118" s="29" t="str" cm="1">
        <f t="array" ref="AD118">IF(OR(_xll.BDP($AX118,"EX028")= "#N/A N/A", _xll.BDP($AX118,"EX028")="#N/A FIELD NOT APPLICABLE"), " ", _xll.BDP($AX118,"EX028"))</f>
        <v>Equity</v>
      </c>
      <c r="AE118" s="30" t="str">
        <f t="shared" si="21"/>
        <v>Single Line Equity</v>
      </c>
      <c r="AF118" s="25" cm="1">
        <f t="array" ref="AF118">IF(OR(_xll.BDP($AX118,"RR908")= "#N/A N/A", _xll.BDP($AX118,"RR908")="#N/A FIELD NOT APPLICABLE"), " ", _xll.BDP($AX118,"RR908"))</f>
        <v>14.626082734101232</v>
      </c>
      <c r="AG118" s="25" cm="1">
        <f t="array" ref="AG118">IF(OR(_xll.BDP($AX118,"RR041")= "#N/A N/A", _xll.BDP($AX118,"RR041")="#N/A FIELD NOT APPLICABLE"), " ", _xll.BDP($AX118,"RR041"))</f>
        <v>31.757078724951722</v>
      </c>
      <c r="AH118" s="21">
        <f>_xll.BDP(AX118,"TOT_BUY_REC")</f>
        <v>24</v>
      </c>
      <c r="AI118" s="21">
        <f>_xll.BDP(AX118,"TOT_HOLD_REC")</f>
        <v>4</v>
      </c>
      <c r="AJ118" s="21">
        <f>_xll.BDP(AX118,"TOT_SELL_REC")</f>
        <v>0</v>
      </c>
      <c r="AK118" s="25" cm="1">
        <f t="array" ref="AK118">IF(OR(_xll.BDP($AX118,"EE201")= "#N/A N/A", _xll.BDP($AX118,"EE201")="#N/A FIELD NOT APPLICABLE"), " ", _xll.BDP($AX118,"EE201"))</f>
        <v>4.6428570747375488</v>
      </c>
      <c r="AL118" s="23">
        <f>_xll.BDP(AX118,"BEST_TARGET_PRICE")</f>
        <v>126.90000152587891</v>
      </c>
      <c r="AM118" s="31">
        <f t="shared" si="26"/>
        <v>0.35316700283513436</v>
      </c>
      <c r="AN118" s="31">
        <f>_xll.BDP(AX118,"PR061")/100</f>
        <v>2.8853520000000001E-2</v>
      </c>
      <c r="AO118" s="31">
        <f>_xll.BDP(AX118,"PR064")/100</f>
        <v>-9.4787630000000012E-2</v>
      </c>
      <c r="AP118" s="31">
        <f>_xll.BDP(AX118,"CHG_PCT_6M")/100</f>
        <v>-0.2414462</v>
      </c>
      <c r="AQ118" s="24">
        <f>_xll.BDP(AX118,"PR079")/100</f>
        <v>-0.18622</v>
      </c>
      <c r="AR118" s="32">
        <f>_xll.BDP(AX118,"hs001")</f>
        <v>179.7</v>
      </c>
      <c r="AS118" s="32">
        <f>_xll.BDP(AX118,"hs002")</f>
        <v>66.245000000000005</v>
      </c>
      <c r="AT118" s="21" t="str" cm="1">
        <f t="array" ref="AT118">IF(OR(_xll.BDP($AX118,"DX202")= "#N/A N/A", _xll.BDP($AX118,"DX202")="#N/A FIELD NOT APPLICABLE"), " ", _xll.BDP($AX118,"DX202"))</f>
        <v>Information Technology</v>
      </c>
      <c r="AU118" s="21" t="str" cm="1">
        <f t="array" ref="AU118">IF(OR(_xll.BDP($AX118,"DY997")= "#N/A N/A", _xll.BDP($AX118,"DY997")="#N/A FIELD NOT APPLICABLE"), " ", _xll.BDP($AX118,"DY997"))</f>
        <v>Y</v>
      </c>
      <c r="AV118" s="21" t="str" cm="1">
        <f t="array" ref="AV118">IF(OR(_xll.BDP($AX118,"DY784")= "#N/A N/A", _xll.BDP($AX118,"DY784")="#N/A FIELD NOT APPLICABLE"), " ", _xll.BDP($AX118,"DY784"))</f>
        <v xml:space="preserve"> </v>
      </c>
      <c r="AW118" s="21" t="str">
        <f t="shared" si="23"/>
        <v>Y</v>
      </c>
      <c r="AX118" s="21" t="str">
        <f t="shared" si="24"/>
        <v>DELL US Equity</v>
      </c>
      <c r="BC118" s="14" t="str" cm="1">
        <f t="array" ref="BC118">_xll.BDP(AX118,"ID005")</f>
        <v>US24703L2025</v>
      </c>
      <c r="BD118" s="16">
        <v>0</v>
      </c>
      <c r="BE118" s="17">
        <v>4</v>
      </c>
      <c r="BF118" s="18">
        <v>45632</v>
      </c>
      <c r="BG118" s="19">
        <v>1</v>
      </c>
    </row>
    <row r="119" spans="1:59" s="3" customFormat="1" ht="14.45" hidden="1" customHeight="1" x14ac:dyDescent="0.25">
      <c r="A119" s="47" t="s">
        <v>126</v>
      </c>
      <c r="B119" s="47" t="s">
        <v>162</v>
      </c>
      <c r="C119" s="47">
        <v>4392010</v>
      </c>
      <c r="D119" s="47" t="s">
        <v>462</v>
      </c>
      <c r="E119" s="21" t="str">
        <f>_xll.BDP(AX119,"SECURITY NAME")</f>
        <v>Archer Aviation Inc</v>
      </c>
      <c r="F119" s="21" t="str">
        <f>_xll.BDP(AX119,"CRNCY")</f>
        <v>USD</v>
      </c>
      <c r="G119" s="22" t="s">
        <v>463</v>
      </c>
      <c r="H119" s="21" t="str" cm="1">
        <f t="array" ref="H119">IF(OR(_xll.BDP($AX119,"DX202")= "#N/A N/A", _xll.BDP($AX119,"DX202")="#N/A FIELD NOT APPLICABLE"), " ", _xll.BDP($AX119,"DX202"))</f>
        <v>Industrials</v>
      </c>
      <c r="I119" s="23">
        <f>_xll.BDP(AX119,"CRNCY_ADJ_MKT_CAP", "EQY_FUND_CRNCY=USD")/1000</f>
        <v>4.6828245890899991</v>
      </c>
      <c r="J119" s="24">
        <f>IFERROR(_xll.BDP(AX119, "DV013")/100,0)</f>
        <v>0</v>
      </c>
      <c r="K119" s="25" t="str" cm="1">
        <f t="array" ref="K119">IF(OR(_xll.BDP($AX119,"RR900")= "#N/A N/A", _xll.BDP($AX119,"RR900")="#N/A FIELD NOT APPLICABLE"), " ", _xll.BDP($AX119,"RR900"))</f>
        <v xml:space="preserve"> </v>
      </c>
      <c r="L119" s="25" t="str" cm="1">
        <f t="array" ref="L119">IF(OR(_xll.BDP($AX119,"EE010")= "#N/A N/A", _xll.BDP($AX119,"EE010")="#N/A FIELD NOT APPLICABLE"), " ", _xll.BDP($AX119,"EE010"))</f>
        <v xml:space="preserve"> </v>
      </c>
      <c r="M119" s="25" cm="1">
        <f t="array" ref="M119">IF(OR(_xll.BDP($AX119,"RR903")= "#N/A N/A", _xll.BDP($AX119,"RR903")="#N/A FIELD NOT APPLICABLE"), " ", _xll.BDP($AX119,"RR903"))</f>
        <v>5.7098347507266851</v>
      </c>
      <c r="N119" s="25" t="str" cm="1">
        <f t="array" ref="N119">IF(OR(_xll.BDP($AX119,"RR957")= "#N/A N/A", _xll.BDP($AX119,"RR957")="#N/A FIELD NOT APPLICABLE"), " ", _xll.BDP($AX119,"RR957"))</f>
        <v xml:space="preserve"> </v>
      </c>
      <c r="O119" s="26">
        <v>18025</v>
      </c>
      <c r="P119" s="27">
        <v>8.6999999999999993</v>
      </c>
      <c r="Q119" s="21" cm="1">
        <f t="array" ref="Q119">IF(OR(_xll.BDP($AX119,"PX_last")="#N/A N/A",_xll.BDP($AX119,"PX_Last")="#N/A FIELD NOT APPLICABLE")," ",IF(F119="GBP",(_xll.BDP($AX119,"PX_LAST")/100),(_xll.BDP($AX119,"PX_LAST"))))</f>
        <v>8.5299999999999994</v>
      </c>
      <c r="R119" s="28">
        <f>IF(F119="USD",AA119,(((_xll.BDP(F119&amp;"USD CURNCY","PX_LAST")))*AA119))</f>
        <v>156817.5</v>
      </c>
      <c r="S119" s="28">
        <f>IF(F119="USD",AB119,(((_xll.BDP(F119&amp;"USD CURNCY","PX_LAST")))*AB119))</f>
        <v>153753.25</v>
      </c>
      <c r="T119" s="11">
        <f t="shared" si="14"/>
        <v>-3064.25</v>
      </c>
      <c r="U119" s="12">
        <f t="shared" si="28"/>
        <v>-1.9540229885057471E-2</v>
      </c>
      <c r="V119" s="12" cm="1">
        <f t="array" ref="V119">IFERROR(_xll.BDP($G119&amp;" Equity","CHG_PCT_1D")/100,"")</f>
        <v>-6.9848659999999993E-3</v>
      </c>
      <c r="W119" s="12" cm="1">
        <f t="array" ref="W119">IFERROR(_xll.BDP($G119&amp;" Equity","CHG_PCT_5D")/100,"")</f>
        <v>0.19467790000000001</v>
      </c>
      <c r="X119" s="12" t="e">
        <f t="shared" si="29"/>
        <v>#VALUE!</v>
      </c>
      <c r="Y119" s="23">
        <f t="shared" si="17"/>
        <v>0</v>
      </c>
      <c r="Z119" s="23">
        <f t="shared" si="18"/>
        <v>153753.25</v>
      </c>
      <c r="AA119" s="28">
        <f t="shared" si="19"/>
        <v>156817.5</v>
      </c>
      <c r="AB119" s="28">
        <f t="shared" si="20"/>
        <v>153753.25</v>
      </c>
      <c r="AC119" s="4" t="e" cm="1">
        <f t="array" ref="AC119">VLOOKUP(IF(NOT(_xll.BDP(AX119,$BW$6)="#N/A N/A"),(_xll.BDP(AX119,$BW$6)),"-"), '[1]Country Codes'!$A$2:$B$253,2,0)</f>
        <v>#N/A</v>
      </c>
      <c r="AD119" s="29" t="str" cm="1">
        <f t="array" ref="AD119">IF(OR(_xll.BDP($AX119,"EX028")= "#N/A N/A", _xll.BDP($AX119,"EX028")="#N/A FIELD NOT APPLICABLE"), " ", _xll.BDP($AX119,"EX028"))</f>
        <v>Equity</v>
      </c>
      <c r="AE119" s="30" t="str">
        <f t="shared" si="21"/>
        <v>Single Line Equity</v>
      </c>
      <c r="AF119" s="25" t="str" cm="1">
        <f t="array" ref="AF119">IF(OR(_xll.BDP($AX119,"RR908")= "#N/A N/A", _xll.BDP($AX119,"RR908")="#N/A FIELD NOT APPLICABLE"), " ", _xll.BDP($AX119,"RR908"))</f>
        <v xml:space="preserve"> </v>
      </c>
      <c r="AG119" s="25" cm="1">
        <f t="array" ref="AG119">IF(OR(_xll.BDP($AX119,"RR041")= "#N/A N/A", _xll.BDP($AX119,"RR041")="#N/A FIELD NOT APPLICABLE"), " ", _xll.BDP($AX119,"RR041"))</f>
        <v>16.819816220535355</v>
      </c>
      <c r="AH119" s="21">
        <f>_xll.BDP(AX119,"TOT_BUY_REC")</f>
        <v>7</v>
      </c>
      <c r="AI119" s="21">
        <f>_xll.BDP(AX119,"TOT_HOLD_REC")</f>
        <v>2</v>
      </c>
      <c r="AJ119" s="21">
        <f>_xll.BDP(AX119,"TOT_SELL_REC")</f>
        <v>0</v>
      </c>
      <c r="AK119" s="25" cm="1">
        <f t="array" ref="AK119">IF(OR(_xll.BDP($AX119,"EE201")= "#N/A N/A", _xll.BDP($AX119,"EE201")="#N/A FIELD NOT APPLICABLE"), " ", _xll.BDP($AX119,"EE201"))</f>
        <v>4.5555553436279297</v>
      </c>
      <c r="AL119" s="23">
        <f>_xll.BDP(AX119,"BEST_TARGET_PRICE")</f>
        <v>11.388889312744141</v>
      </c>
      <c r="AM119" s="31">
        <f t="shared" si="26"/>
        <v>0.33515701204503423</v>
      </c>
      <c r="AN119" s="31">
        <f>_xll.BDP(AX119,"PR061")/100</f>
        <v>0.17493110000000001</v>
      </c>
      <c r="AO119" s="31">
        <f>_xll.BDP(AX119,"PR064")/100</f>
        <v>-5.6415930000000003E-2</v>
      </c>
      <c r="AP119" s="31">
        <f>_xll.BDP(AX119,"CHG_PCT_6M")/100</f>
        <v>1.538691</v>
      </c>
      <c r="AQ119" s="24">
        <f>_xll.BDP(AX119,"PR079")/100</f>
        <v>-0.12512819999999999</v>
      </c>
      <c r="AR119" s="32">
        <f>_xll.BDP(AX119,"hs001")</f>
        <v>12.475</v>
      </c>
      <c r="AS119" s="32">
        <f>_xll.BDP(AX119,"hs002")</f>
        <v>2.8206000000000002</v>
      </c>
      <c r="AT119" s="21" t="str" cm="1">
        <f t="array" ref="AT119">IF(OR(_xll.BDP($AX119,"DX202")= "#N/A N/A", _xll.BDP($AX119,"DX202")="#N/A FIELD NOT APPLICABLE"), " ", _xll.BDP($AX119,"DX202"))</f>
        <v>Industrials</v>
      </c>
      <c r="AU119" s="21" t="str" cm="1">
        <f t="array" ref="AU119">IF(OR(_xll.BDP($AX119,"DY997")= "#N/A N/A", _xll.BDP($AX119,"DY997")="#N/A FIELD NOT APPLICABLE"), " ", _xll.BDP($AX119,"DY997"))</f>
        <v>N</v>
      </c>
      <c r="AV119" s="21" t="str" cm="1">
        <f t="array" ref="AV119">IF(OR(_xll.BDP($AX119,"DY784")= "#N/A N/A", _xll.BDP($AX119,"DY784")="#N/A FIELD NOT APPLICABLE"), " ", _xll.BDP($AX119,"DY784"))</f>
        <v xml:space="preserve"> </v>
      </c>
      <c r="AW119" s="21" t="str">
        <f t="shared" si="23"/>
        <v>N</v>
      </c>
      <c r="AX119" s="21" t="str">
        <f t="shared" si="24"/>
        <v>ACHR US Equity</v>
      </c>
      <c r="BC119" s="14" t="str" cm="1">
        <f t="array" ref="BC119">_xll.BDP(AX119,"ID005")</f>
        <v>US03945R1023</v>
      </c>
      <c r="BD119" s="16">
        <v>0.81440000000000001</v>
      </c>
      <c r="BE119" s="17">
        <v>4</v>
      </c>
      <c r="BF119" s="18">
        <v>45588</v>
      </c>
      <c r="BG119" s="19">
        <v>1</v>
      </c>
    </row>
    <row r="120" spans="1:59" s="3" customFormat="1" ht="14.45" hidden="1" customHeight="1" x14ac:dyDescent="0.25">
      <c r="A120" s="47" t="s">
        <v>126</v>
      </c>
      <c r="B120" s="47" t="s">
        <v>162</v>
      </c>
      <c r="C120" s="47">
        <v>4392010</v>
      </c>
      <c r="D120" s="47" t="s">
        <v>462</v>
      </c>
      <c r="E120" s="21" t="str">
        <f>_xll.BDP(AX120,"SECURITY NAME")</f>
        <v>Lantheus Holdings Inc</v>
      </c>
      <c r="F120" s="21" t="str">
        <f>_xll.BDP(AX120,"CRNCY")</f>
        <v>USD</v>
      </c>
      <c r="G120" s="22" t="s">
        <v>471</v>
      </c>
      <c r="H120" s="21" t="str" cm="1">
        <f t="array" ref="H120">IF(OR(_xll.BDP($AX120,"DX202")= "#N/A N/A", _xll.BDP($AX120,"DX202")="#N/A FIELD NOT APPLICABLE"), " ", _xll.BDP($AX120,"DX202"))</f>
        <v>Health Care</v>
      </c>
      <c r="I120" s="23">
        <f>_xll.BDP(AX120,"CRNCY_ADJ_MKT_CAP", "EQY_FUND_CRNCY=USD")/1000</f>
        <v>7.0463808181000012</v>
      </c>
      <c r="J120" s="24">
        <f>IFERROR(_xll.BDP(AX120, "DV013")/100,0)</f>
        <v>0</v>
      </c>
      <c r="K120" s="25" cm="1">
        <f t="array" ref="K120">IF(OR(_xll.BDP($AX120,"RR900")= "#N/A N/A", _xll.BDP($AX120,"RR900")="#N/A FIELD NOT APPLICABLE"), " ", _xll.BDP($AX120,"RR900"))</f>
        <v>28.31824551181775</v>
      </c>
      <c r="L120" s="25" cm="1">
        <f t="array" ref="L120">IF(OR(_xll.BDP($AX120,"EE010")= "#N/A N/A", _xll.BDP($AX120,"EE010")="#N/A FIELD NOT APPLICABLE"), " ", _xll.BDP($AX120,"EE010"))</f>
        <v>12.990134075385782</v>
      </c>
      <c r="M120" s="25" cm="1">
        <f t="array" ref="M120">IF(OR(_xll.BDP($AX120,"RR903")= "#N/A N/A", _xll.BDP($AX120,"RR903")="#N/A FIELD NOT APPLICABLE"), " ", _xll.BDP($AX120,"RR903"))</f>
        <v>6.4611615058185796</v>
      </c>
      <c r="N120" s="25" cm="1">
        <f t="array" ref="N120">IF(OR(_xll.BDP($AX120,"RR957")= "#N/A N/A", _xll.BDP($AX120,"RR957")="#N/A FIELD NOT APPLICABLE"), " ", _xll.BDP($AX120,"RR957"))</f>
        <v>12.796578783281634</v>
      </c>
      <c r="O120" s="26">
        <v>1680</v>
      </c>
      <c r="P120" s="27">
        <v>89.69</v>
      </c>
      <c r="Q120" s="21" cm="1">
        <f t="array" ref="Q120">IF(OR(_xll.BDP($AX120,"PX_last")="#N/A N/A",_xll.BDP($AX120,"PX_Last")="#N/A FIELD NOT APPLICABLE")," ",IF(F120="GBP",(_xll.BDP($AX120,"PX_LAST")/100),(_xll.BDP($AX120,"PX_LAST"))))</f>
        <v>102.7</v>
      </c>
      <c r="R120" s="28">
        <f>IF(F120="USD",AA120,(((_xll.BDP(F120&amp;"USD CURNCY","PX_LAST")))*AA120))</f>
        <v>150679.19999999998</v>
      </c>
      <c r="S120" s="28">
        <f>IF(F120="USD",AB120,(((_xll.BDP(F120&amp;"USD CURNCY","PX_LAST")))*AB120))</f>
        <v>172536</v>
      </c>
      <c r="T120" s="11">
        <f t="shared" si="14"/>
        <v>21856.800000000017</v>
      </c>
      <c r="U120" s="12">
        <f t="shared" si="28"/>
        <v>0.14505519009923082</v>
      </c>
      <c r="V120" s="12" cm="1">
        <f t="array" ref="V120">IFERROR(_xll.BDP($G120&amp;" Equity","CHG_PCT_1D")/100,"")</f>
        <v>9.138252999999999E-3</v>
      </c>
      <c r="W120" s="12" cm="1">
        <f t="array" ref="W120">IFERROR(_xll.BDP($G120&amp;" Equity","CHG_PCT_5D")/100,"")</f>
        <v>2.0671829999999999E-2</v>
      </c>
      <c r="X120" s="12" t="e">
        <f t="shared" si="29"/>
        <v>#VALUE!</v>
      </c>
      <c r="Y120" s="23">
        <f t="shared" si="17"/>
        <v>0</v>
      </c>
      <c r="Z120" s="23">
        <f t="shared" si="18"/>
        <v>172536</v>
      </c>
      <c r="AA120" s="28">
        <f t="shared" si="19"/>
        <v>150679.19999999998</v>
      </c>
      <c r="AB120" s="28">
        <f t="shared" si="20"/>
        <v>172536</v>
      </c>
      <c r="AC120" s="4" t="e" cm="1">
        <f t="array" ref="AC120">VLOOKUP(IF(NOT(_xll.BDP(AX120,$BW$6)="#N/A N/A"),(_xll.BDP(AX120,$BW$6)),"-"), '[1]Country Codes'!$A$2:$B$253,2,0)</f>
        <v>#N/A</v>
      </c>
      <c r="AD120" s="29" t="str" cm="1">
        <f t="array" ref="AD120">IF(OR(_xll.BDP($AX120,"EX028")= "#N/A N/A", _xll.BDP($AX120,"EX028")="#N/A FIELD NOT APPLICABLE"), " ", _xll.BDP($AX120,"EX028"))</f>
        <v>Equity</v>
      </c>
      <c r="AE120" s="30" t="str">
        <f t="shared" si="21"/>
        <v>Single Line Equity</v>
      </c>
      <c r="AF120" s="25" cm="1">
        <f t="array" ref="AF120">IF(OR(_xll.BDP($AX120,"RR908")= "#N/A N/A", _xll.BDP($AX120,"RR908")="#N/A FIELD NOT APPLICABLE"), " ", _xll.BDP($AX120,"RR908"))</f>
        <v>14.181859280008531</v>
      </c>
      <c r="AG120" s="25" cm="1">
        <f t="array" ref="AG120">IF(OR(_xll.BDP($AX120,"RR041")= "#N/A N/A", _xll.BDP($AX120,"RR041")="#N/A FIELD NOT APPLICABLE"), " ", _xll.BDP($AX120,"RR041"))</f>
        <v>31.456719553208039</v>
      </c>
      <c r="AH120" s="21">
        <f>_xll.BDP(AX120,"TOT_BUY_REC")</f>
        <v>12</v>
      </c>
      <c r="AI120" s="21">
        <f>_xll.BDP(AX120,"TOT_HOLD_REC")</f>
        <v>1</v>
      </c>
      <c r="AJ120" s="21">
        <f>_xll.BDP(AX120,"TOT_SELL_REC")</f>
        <v>0</v>
      </c>
      <c r="AK120" s="25" cm="1">
        <f t="array" ref="AK120">IF(OR(_xll.BDP($AX120,"EE201")= "#N/A N/A", _xll.BDP($AX120,"EE201")="#N/A FIELD NOT APPLICABLE"), " ", _xll.BDP($AX120,"EE201"))</f>
        <v>4.6923074722290039</v>
      </c>
      <c r="AL120" s="23">
        <f>_xll.BDP(AX120,"BEST_TARGET_PRICE")</f>
        <v>134.38461303710938</v>
      </c>
      <c r="AM120" s="31">
        <f t="shared" si="26"/>
        <v>0.30851619315588485</v>
      </c>
      <c r="AN120" s="31">
        <f>_xll.BDP(AX120,"PR061")/100</f>
        <v>6.801161E-2</v>
      </c>
      <c r="AO120" s="31">
        <f>_xll.BDP(AX120,"PR064")/100</f>
        <v>0.1099103</v>
      </c>
      <c r="AP120" s="31">
        <f>_xll.BDP(AX120,"CHG_PCT_6M")/100</f>
        <v>-6.7126870000000005E-2</v>
      </c>
      <c r="AQ120" s="24">
        <f>_xll.BDP(AX120,"PR079")/100</f>
        <v>0.14799909999999999</v>
      </c>
      <c r="AR120" s="32">
        <f>_xll.BDP(AX120,"hs001")</f>
        <v>126.8899</v>
      </c>
      <c r="AS120" s="32">
        <f>_xll.BDP(AX120,"hs002")</f>
        <v>65.760000000000005</v>
      </c>
      <c r="AT120" s="21" t="str" cm="1">
        <f t="array" ref="AT120">IF(OR(_xll.BDP($AX120,"DX202")= "#N/A N/A", _xll.BDP($AX120,"DX202")="#N/A FIELD NOT APPLICABLE"), " ", _xll.BDP($AX120,"DX202"))</f>
        <v>Health Care</v>
      </c>
      <c r="AU120" s="21" t="str" cm="1">
        <f t="array" ref="AU120">IF(OR(_xll.BDP($AX120,"DY997")= "#N/A N/A", _xll.BDP($AX120,"DY997")="#N/A FIELD NOT APPLICABLE"), " ", _xll.BDP($AX120,"DY997"))</f>
        <v>N</v>
      </c>
      <c r="AV120" s="21" t="str" cm="1">
        <f t="array" ref="AV120">IF(OR(_xll.BDP($AX120,"DY784")= "#N/A N/A", _xll.BDP($AX120,"DY784")="#N/A FIELD NOT APPLICABLE"), " ", _xll.BDP($AX120,"DY784"))</f>
        <v xml:space="preserve"> </v>
      </c>
      <c r="AW120" s="21" t="str">
        <f t="shared" si="23"/>
        <v>N</v>
      </c>
      <c r="AX120" s="21" t="str">
        <f t="shared" si="24"/>
        <v>LNTH US Equity</v>
      </c>
      <c r="BC120" s="14" t="str" cm="1">
        <f t="array" ref="BC120">_xll.BDP(AX120,"ID005")</f>
        <v>US5165441032</v>
      </c>
      <c r="BD120" s="16">
        <v>0.81440000000000001</v>
      </c>
      <c r="BE120" s="17">
        <v>4</v>
      </c>
      <c r="BF120" s="18">
        <v>45632</v>
      </c>
      <c r="BG120" s="19">
        <v>1</v>
      </c>
    </row>
    <row r="121" spans="1:59" s="3" customFormat="1" ht="14.45" hidden="1" customHeight="1" x14ac:dyDescent="0.25">
      <c r="A121" s="47" t="s">
        <v>126</v>
      </c>
      <c r="B121" s="47" t="s">
        <v>162</v>
      </c>
      <c r="C121" s="47">
        <v>4392010</v>
      </c>
      <c r="D121" s="47" t="s">
        <v>462</v>
      </c>
      <c r="E121" s="21" t="str">
        <f>_xll.BDP(AX121,"SECURITY NAME")</f>
        <v>Lam Research Corp</v>
      </c>
      <c r="F121" s="21" t="str">
        <f>_xll.BDP(AX121,"CRNCY")</f>
        <v>USD</v>
      </c>
      <c r="G121" s="22" t="s">
        <v>470</v>
      </c>
      <c r="H121" s="21" t="str" cm="1">
        <f t="array" ref="H121">IF(OR(_xll.BDP($AX121,"DX202")= "#N/A N/A", _xll.BDP($AX121,"DX202")="#N/A FIELD NOT APPLICABLE"), " ", _xll.BDP($AX121,"DX202"))</f>
        <v>Information Technology</v>
      </c>
      <c r="I121" s="23">
        <f>_xll.BDP(AX121,"CRNCY_ADJ_MKT_CAP", "EQY_FUND_CRNCY=USD")/1000</f>
        <v>91.546475259999994</v>
      </c>
      <c r="J121" s="24">
        <f>IFERROR(_xll.BDP(AX121, "DV013")/100,0)</f>
        <v>1.2859938729232603E-2</v>
      </c>
      <c r="K121" s="25" cm="1">
        <f t="array" ref="K121">IF(OR(_xll.BDP($AX121,"RR900")= "#N/A N/A", _xll.BDP($AX121,"RR900")="#N/A FIELD NOT APPLICABLE"), " ", _xll.BDP($AX121,"RR900"))</f>
        <v>20.02885635588606</v>
      </c>
      <c r="L121" s="25" cm="1">
        <f t="array" ref="L121">IF(OR(_xll.BDP($AX121,"EE010")= "#N/A N/A", _xll.BDP($AX121,"EE010")="#N/A FIELD NOT APPLICABLE"), " ", _xll.BDP($AX121,"EE010"))</f>
        <v>17.838983050847453</v>
      </c>
      <c r="M121" s="25" cm="1">
        <f t="array" ref="M121">IF(OR(_xll.BDP($AX121,"RR903")= "#N/A N/A", _xll.BDP($AX121,"RR903")="#N/A FIELD NOT APPLICABLE"), " ", _xll.BDP($AX121,"RR903"))</f>
        <v>9.6541077086702973</v>
      </c>
      <c r="N121" s="25" cm="1">
        <f t="array" ref="N121">IF(OR(_xll.BDP($AX121,"RR957")= "#N/A N/A", _xll.BDP($AX121,"RR957")="#N/A FIELD NOT APPLICABLE"), " ", _xll.BDP($AX121,"RR957"))</f>
        <v>15.996216798128774</v>
      </c>
      <c r="O121" s="26">
        <v>3304</v>
      </c>
      <c r="P121" s="27">
        <v>75.77</v>
      </c>
      <c r="Q121" s="21" cm="1">
        <f t="array" ref="Q121">IF(OR(_xll.BDP($AX121,"PX_last")="#N/A N/A",_xll.BDP($AX121,"PX_Last")="#N/A FIELD NOT APPLICABLE")," ",IF(F121="GBP",(_xll.BDP($AX121,"PX_LAST")/100),(_xll.BDP($AX121,"PX_LAST"))))</f>
        <v>71.569999999999993</v>
      </c>
      <c r="R121" s="28">
        <f>IF(F121="USD",AA121,(((_xll.BDP(F121&amp;"USD CURNCY","PX_LAST")))*AA121))</f>
        <v>250344.08</v>
      </c>
      <c r="S121" s="28">
        <f>IF(F121="USD",AB121,(((_xll.BDP(F121&amp;"USD CURNCY","PX_LAST")))*AB121))</f>
        <v>236467.27999999997</v>
      </c>
      <c r="T121" s="11">
        <f t="shared" si="14"/>
        <v>-13876.800000000017</v>
      </c>
      <c r="U121" s="12">
        <f t="shared" si="28"/>
        <v>-5.5430909330869811E-2</v>
      </c>
      <c r="V121" s="12" cm="1">
        <f t="array" ref="V121">IFERROR(_xll.BDP($G121&amp;" Equity","CHG_PCT_1D")/100,"")</f>
        <v>2.1002519999999999E-3</v>
      </c>
      <c r="W121" s="12" cm="1">
        <f t="array" ref="W121">IFERROR(_xll.BDP($G121&amp;" Equity","CHG_PCT_5D")/100,"")</f>
        <v>0.14713900000000002</v>
      </c>
      <c r="X121" s="12" t="e">
        <f t="shared" si="29"/>
        <v>#VALUE!</v>
      </c>
      <c r="Y121" s="23">
        <f t="shared" si="17"/>
        <v>3040.9547322682897</v>
      </c>
      <c r="Z121" s="23">
        <f t="shared" si="18"/>
        <v>236467.27999999997</v>
      </c>
      <c r="AA121" s="28">
        <f t="shared" si="19"/>
        <v>250344.08</v>
      </c>
      <c r="AB121" s="28">
        <f t="shared" si="20"/>
        <v>236467.27999999997</v>
      </c>
      <c r="AC121" s="4" t="e" cm="1">
        <f t="array" ref="AC121">VLOOKUP(IF(NOT(_xll.BDP(AX121,$BW$6)="#N/A N/A"),(_xll.BDP(AX121,$BW$6)),"-"), '[1]Country Codes'!$A$2:$B$253,2,0)</f>
        <v>#N/A</v>
      </c>
      <c r="AD121" s="29" t="str" cm="1">
        <f t="array" ref="AD121">IF(OR(_xll.BDP($AX121,"EX028")= "#N/A N/A", _xll.BDP($AX121,"EX028")="#N/A FIELD NOT APPLICABLE"), " ", _xll.BDP($AX121,"EX028"))</f>
        <v>Equity</v>
      </c>
      <c r="AE121" s="30" t="str">
        <f t="shared" si="21"/>
        <v>Single Line Equity</v>
      </c>
      <c r="AF121" s="25" cm="1">
        <f t="array" ref="AF121">IF(OR(_xll.BDP($AX121,"RR908")= "#N/A N/A", _xll.BDP($AX121,"RR908")="#N/A FIELD NOT APPLICABLE"), " ", _xll.BDP($AX121,"RR908"))</f>
        <v>20.665602803937396</v>
      </c>
      <c r="AG121" s="25" cm="1">
        <f t="array" ref="AG121">IF(OR(_xll.BDP($AX121,"RR041")= "#N/A N/A", _xll.BDP($AX121,"RR041")="#N/A FIELD NOT APPLICABLE"), " ", _xll.BDP($AX121,"RR041"))</f>
        <v>26.585256398492422</v>
      </c>
      <c r="AH121" s="21">
        <f>_xll.BDP(AX121,"TOT_BUY_REC")</f>
        <v>25</v>
      </c>
      <c r="AI121" s="21">
        <f>_xll.BDP(AX121,"TOT_HOLD_REC")</f>
        <v>8</v>
      </c>
      <c r="AJ121" s="21">
        <f>_xll.BDP(AX121,"TOT_SELL_REC")</f>
        <v>0</v>
      </c>
      <c r="AK121" s="25" cm="1">
        <f t="array" ref="AK121">IF(OR(_xll.BDP($AX121,"EE201")= "#N/A N/A", _xll.BDP($AX121,"EE201")="#N/A FIELD NOT APPLICABLE"), " ", _xll.BDP($AX121,"EE201"))</f>
        <v>4.4848484992980957</v>
      </c>
      <c r="AL121" s="23">
        <f>_xll.BDP(AX121,"BEST_TARGET_PRICE")</f>
        <v>90.153335571289063</v>
      </c>
      <c r="AM121" s="31">
        <f t="shared" si="26"/>
        <v>0.25965258587800855</v>
      </c>
      <c r="AN121" s="31">
        <f>_xll.BDP(AX121,"PR061")/100</f>
        <v>-1.43231E-2</v>
      </c>
      <c r="AO121" s="31">
        <f>_xll.BDP(AX121,"PR064")/100</f>
        <v>-4.7638079999999999E-2</v>
      </c>
      <c r="AP121" s="31">
        <f>_xll.BDP(AX121,"CHG_PCT_6M")/100</f>
        <v>-8.6068160000000005E-2</v>
      </c>
      <c r="AQ121" s="24">
        <f>_xll.BDP(AX121,"PR079")/100</f>
        <v>-9.137524000000001E-3</v>
      </c>
      <c r="AR121" s="32">
        <f>_xll.BDP(AX121,"hs001")</f>
        <v>113</v>
      </c>
      <c r="AS121" s="32">
        <f>_xll.BDP(AX121,"hs002")</f>
        <v>56.32</v>
      </c>
      <c r="AT121" s="21" t="str" cm="1">
        <f t="array" ref="AT121">IF(OR(_xll.BDP($AX121,"DX202")= "#N/A N/A", _xll.BDP($AX121,"DX202")="#N/A FIELD NOT APPLICABLE"), " ", _xll.BDP($AX121,"DX202"))</f>
        <v>Information Technology</v>
      </c>
      <c r="AU121" s="21" t="str" cm="1">
        <f t="array" ref="AU121">IF(OR(_xll.BDP($AX121,"DY997")= "#N/A N/A", _xll.BDP($AX121,"DY997")="#N/A FIELD NOT APPLICABLE"), " ", _xll.BDP($AX121,"DY997"))</f>
        <v>Y</v>
      </c>
      <c r="AV121" s="21" t="str" cm="1">
        <f t="array" ref="AV121">IF(OR(_xll.BDP($AX121,"DY784")= "#N/A N/A", _xll.BDP($AX121,"DY784")="#N/A FIELD NOT APPLICABLE"), " ", _xll.BDP($AX121,"DY784"))</f>
        <v>N</v>
      </c>
      <c r="AW121" s="21" t="str">
        <f t="shared" si="23"/>
        <v>Y</v>
      </c>
      <c r="AX121" s="21" t="str">
        <f t="shared" si="24"/>
        <v>LRCX US Equity</v>
      </c>
      <c r="BC121" s="14" t="str" cm="1">
        <f t="array" ref="BC121">_xll.BDP(AX121,"ID005")</f>
        <v>US5128073062</v>
      </c>
      <c r="BD121" s="16">
        <v>0.81440000000000001</v>
      </c>
      <c r="BE121" s="17">
        <v>5</v>
      </c>
      <c r="BF121" s="18">
        <v>45632</v>
      </c>
      <c r="BG121" s="19">
        <v>1</v>
      </c>
    </row>
    <row r="122" spans="1:59" s="3" customFormat="1" ht="14.45" hidden="1" customHeight="1" x14ac:dyDescent="0.25">
      <c r="A122" s="47" t="s">
        <v>126</v>
      </c>
      <c r="B122" s="47" t="s">
        <v>162</v>
      </c>
      <c r="C122" s="47">
        <v>4392010</v>
      </c>
      <c r="D122" s="47" t="s">
        <v>462</v>
      </c>
      <c r="E122" s="21" t="str">
        <f>_xll.BDP(AX122,"SECURITY NAME")</f>
        <v>Lucid Group Inc</v>
      </c>
      <c r="F122" s="21" t="str">
        <f>_xll.BDP(AX122,"CRNCY")</f>
        <v>USD</v>
      </c>
      <c r="G122" s="22" t="s">
        <v>472</v>
      </c>
      <c r="H122" s="21" t="str" cm="1">
        <f t="array" ref="H122">IF(OR(_xll.BDP($AX122,"DX202")= "#N/A N/A", _xll.BDP($AX122,"DX202")="#N/A FIELD NOT APPLICABLE"), " ", _xll.BDP($AX122,"DX202"))</f>
        <v>Consumer Discretionary</v>
      </c>
      <c r="I122" s="23">
        <f>_xll.BDP(AX122,"CRNCY_ADJ_MKT_CAP", "EQY_FUND_CRNCY=USD")/1000</f>
        <v>7.7135805469799994</v>
      </c>
      <c r="J122" s="24">
        <f>IFERROR(_xll.BDP(AX122, "DV013")/100,0)</f>
        <v>0</v>
      </c>
      <c r="K122" s="25" t="str" cm="1">
        <f t="array" ref="K122">IF(OR(_xll.BDP($AX122,"RR900")= "#N/A N/A", _xll.BDP($AX122,"RR900")="#N/A FIELD NOT APPLICABLE"), " ", _xll.BDP($AX122,"RR900"))</f>
        <v xml:space="preserve"> </v>
      </c>
      <c r="L122" s="25" t="str" cm="1">
        <f t="array" ref="L122">IF(OR(_xll.BDP($AX122,"EE010")= "#N/A N/A", _xll.BDP($AX122,"EE010")="#N/A FIELD NOT APPLICABLE"), " ", _xll.BDP($AX122,"EE010"))</f>
        <v xml:space="preserve"> </v>
      </c>
      <c r="M122" s="25" cm="1">
        <f t="array" ref="M122">IF(OR(_xll.BDP($AX122,"RR903")= "#N/A N/A", _xll.BDP($AX122,"RR903")="#N/A FIELD NOT APPLICABLE"), " ", _xll.BDP($AX122,"RR903"))</f>
        <v>1.4826712781759692</v>
      </c>
      <c r="N122" s="25" t="str" cm="1">
        <f t="array" ref="N122">IF(OR(_xll.BDP($AX122,"RR957")= "#N/A N/A", _xll.BDP($AX122,"RR957")="#N/A FIELD NOT APPLICABLE"), " ", _xll.BDP($AX122,"RR957"))</f>
        <v xml:space="preserve"> </v>
      </c>
      <c r="O122" s="26">
        <v>95498</v>
      </c>
      <c r="P122" s="27">
        <v>2.61</v>
      </c>
      <c r="Q122" s="21" cm="1">
        <f t="array" ref="Q122">IF(OR(_xll.BDP($AX122,"PX_last")="#N/A N/A",_xll.BDP($AX122,"PX_Last")="#N/A FIELD NOT APPLICABLE")," ",IF(F122="GBP",(_xll.BDP($AX122,"PX_LAST")/100),(_xll.BDP($AX122,"PX_LAST"))))</f>
        <v>2.5299999999999998</v>
      </c>
      <c r="R122" s="28">
        <f>IF(F122="USD",AA122,(((_xll.BDP(F122&amp;"USD CURNCY","PX_LAST")))*AA122))</f>
        <v>249249.78</v>
      </c>
      <c r="S122" s="28">
        <f>IF(F122="USD",AB122,(((_xll.BDP(F122&amp;"USD CURNCY","PX_LAST")))*AB122))</f>
        <v>241609.93999999997</v>
      </c>
      <c r="T122" s="11">
        <f t="shared" si="14"/>
        <v>-7639.8400000000256</v>
      </c>
      <c r="U122" s="12">
        <f t="shared" si="28"/>
        <v>-3.0651340996168685E-2</v>
      </c>
      <c r="V122" s="12" cm="1">
        <f t="array" ref="V122">IFERROR(_xll.BDP($G122&amp;" Equity","CHG_PCT_1D")/100,"")</f>
        <v>1.2E-2</v>
      </c>
      <c r="W122" s="12" cm="1">
        <f t="array" ref="W122">IFERROR(_xll.BDP($G122&amp;" Equity","CHG_PCT_5D")/100,"")</f>
        <v>9.0517239999999999E-2</v>
      </c>
      <c r="X122" s="12" t="e">
        <f t="shared" si="29"/>
        <v>#VALUE!</v>
      </c>
      <c r="Y122" s="23">
        <f t="shared" si="17"/>
        <v>0</v>
      </c>
      <c r="Z122" s="23">
        <f t="shared" si="18"/>
        <v>241609.93999999997</v>
      </c>
      <c r="AA122" s="28">
        <f t="shared" si="19"/>
        <v>249249.78</v>
      </c>
      <c r="AB122" s="28">
        <f t="shared" si="20"/>
        <v>241609.93999999997</v>
      </c>
      <c r="AC122" s="4" t="e" cm="1">
        <f t="array" ref="AC122">VLOOKUP(IF(NOT(_xll.BDP(AX122,$BW$6)="#N/A N/A"),(_xll.BDP(AX122,$BW$6)),"-"), '[1]Country Codes'!$A$2:$B$253,2,0)</f>
        <v>#N/A</v>
      </c>
      <c r="AD122" s="29" t="str" cm="1">
        <f t="array" ref="AD122">IF(OR(_xll.BDP($AX122,"EX028")= "#N/A N/A", _xll.BDP($AX122,"EX028")="#N/A FIELD NOT APPLICABLE"), " ", _xll.BDP($AX122,"EX028"))</f>
        <v>Equity</v>
      </c>
      <c r="AE122" s="30" t="str">
        <f t="shared" si="21"/>
        <v>Single Line Equity</v>
      </c>
      <c r="AF122" s="25" t="str" cm="1">
        <f t="array" ref="AF122">IF(OR(_xll.BDP($AX122,"RR908")= "#N/A N/A", _xll.BDP($AX122,"RR908")="#N/A FIELD NOT APPLICABLE"), " ", _xll.BDP($AX122,"RR908"))</f>
        <v xml:space="preserve"> </v>
      </c>
      <c r="AG122" s="25" cm="1">
        <f t="array" ref="AG122">IF(OR(_xll.BDP($AX122,"RR041")= "#N/A N/A", _xll.BDP($AX122,"RR041")="#N/A FIELD NOT APPLICABLE"), " ", _xll.BDP($AX122,"RR041"))</f>
        <v>24.362384017879062</v>
      </c>
      <c r="AH122" s="21">
        <f>_xll.BDP(AX122,"TOT_BUY_REC")</f>
        <v>1</v>
      </c>
      <c r="AI122" s="21">
        <f>_xll.BDP(AX122,"TOT_HOLD_REC")</f>
        <v>9</v>
      </c>
      <c r="AJ122" s="21">
        <f>_xll.BDP(AX122,"TOT_SELL_REC")</f>
        <v>5</v>
      </c>
      <c r="AK122" s="25" cm="1">
        <f t="array" ref="AK122">IF(OR(_xll.BDP($AX122,"EE201")= "#N/A N/A", _xll.BDP($AX122,"EE201")="#N/A FIELD NOT APPLICABLE"), " ", _xll.BDP($AX122,"EE201"))</f>
        <v>2.4666666984558105</v>
      </c>
      <c r="AL122" s="23">
        <f>_xll.BDP(AX122,"BEST_TARGET_PRICE")</f>
        <v>2.3066666126251221</v>
      </c>
      <c r="AM122" s="31">
        <f t="shared" si="26"/>
        <v>-8.8274066156078135E-2</v>
      </c>
      <c r="AN122" s="31">
        <f>_xll.BDP(AX122,"PR061")/100</f>
        <v>9.0517269999999997E-2</v>
      </c>
      <c r="AO122" s="31">
        <f>_xll.BDP(AX122,"PR064")/100</f>
        <v>-5.2434479999999999E-2</v>
      </c>
      <c r="AP122" s="31">
        <f>_xll.BDP(AX122,"CHG_PCT_6M")/100</f>
        <v>3.6885219999999996E-2</v>
      </c>
      <c r="AQ122" s="24">
        <f>_xll.BDP(AX122,"PR079")/100</f>
        <v>-0.1622517</v>
      </c>
      <c r="AR122" s="32">
        <f>_xll.BDP(AX122,"hs001")</f>
        <v>4.43</v>
      </c>
      <c r="AS122" s="32">
        <f>_xll.BDP(AX122,"hs002")</f>
        <v>1.93</v>
      </c>
      <c r="AT122" s="21" t="str" cm="1">
        <f t="array" ref="AT122">IF(OR(_xll.BDP($AX122,"DX202")= "#N/A N/A", _xll.BDP($AX122,"DX202")="#N/A FIELD NOT APPLICABLE"), " ", _xll.BDP($AX122,"DX202"))</f>
        <v>Consumer Discretionary</v>
      </c>
      <c r="AU122" s="21" t="str" cm="1">
        <f t="array" ref="AU122">IF(OR(_xll.BDP($AX122,"DY997")= "#N/A N/A", _xll.BDP($AX122,"DY997")="#N/A FIELD NOT APPLICABLE"), " ", _xll.BDP($AX122,"DY997"))</f>
        <v>N</v>
      </c>
      <c r="AV122" s="21" t="str" cm="1">
        <f t="array" ref="AV122">IF(OR(_xll.BDP($AX122,"DY784")= "#N/A N/A", _xll.BDP($AX122,"DY784")="#N/A FIELD NOT APPLICABLE"), " ", _xll.BDP($AX122,"DY784"))</f>
        <v xml:space="preserve"> </v>
      </c>
      <c r="AW122" s="21" t="str">
        <f t="shared" si="23"/>
        <v>N</v>
      </c>
      <c r="AX122" s="21" t="str">
        <f t="shared" si="24"/>
        <v>LCID US Equity</v>
      </c>
      <c r="BC122" s="14" t="str" cm="1">
        <f t="array" ref="BC122">_xll.BDP(AX122,"ID005")</f>
        <v>US5494981039</v>
      </c>
      <c r="BD122" s="16">
        <v>0.81440000000000001</v>
      </c>
      <c r="BE122" s="17">
        <v>4</v>
      </c>
      <c r="BF122" s="18">
        <v>45632</v>
      </c>
      <c r="BG122" s="19">
        <v>1</v>
      </c>
    </row>
    <row r="123" spans="1:59" s="3" customFormat="1" ht="14.45" hidden="1" customHeight="1" x14ac:dyDescent="0.25">
      <c r="A123" s="47" t="s">
        <v>126</v>
      </c>
      <c r="B123" s="47" t="s">
        <v>163</v>
      </c>
      <c r="C123" s="47">
        <v>4389070</v>
      </c>
      <c r="D123" s="47" t="s">
        <v>462</v>
      </c>
      <c r="E123" s="21" t="str">
        <f>_xll.BDP(AX123,"SECURITY NAME")</f>
        <v>Etsy Inc</v>
      </c>
      <c r="F123" s="21" t="str">
        <f>_xll.BDP(AX123,"CRNCY")</f>
        <v>USD</v>
      </c>
      <c r="G123" s="22" t="s">
        <v>467</v>
      </c>
      <c r="H123" s="21" t="str" cm="1">
        <f t="array" ref="H123">IF(OR(_xll.BDP($AX123,"DX202")= "#N/A N/A", _xll.BDP($AX123,"DX202")="#N/A FIELD NOT APPLICABLE"), " ", _xll.BDP($AX123,"DX202"))</f>
        <v>Consumer Discretionary</v>
      </c>
      <c r="I123" s="23">
        <f>_xll.BDP(AX123,"CRNCY_ADJ_MKT_CAP", "EQY_FUND_CRNCY=USD")/1000</f>
        <v>4.82924814296</v>
      </c>
      <c r="J123" s="24">
        <f>IFERROR(_xll.BDP(AX123, "DV013")/100,0)</f>
        <v>0</v>
      </c>
      <c r="K123" s="25" cm="1">
        <f t="array" ref="K123">IF(OR(_xll.BDP($AX123,"RR900")= "#N/A N/A", _xll.BDP($AX123,"RR900")="#N/A FIELD NOT APPLICABLE"), " ", _xll.BDP($AX123,"RR900"))</f>
        <v>11.320915135607986</v>
      </c>
      <c r="L123" s="25" cm="1">
        <f t="array" ref="L123">IF(OR(_xll.BDP($AX123,"EE010")= "#N/A N/A", _xll.BDP($AX123,"EE010")="#N/A FIELD NOT APPLICABLE"), " ", _xll.BDP($AX123,"EE010"))</f>
        <v>9.128531635495424</v>
      </c>
      <c r="M123" s="25" t="str" cm="1">
        <f t="array" ref="M123">IF(OR(_xll.BDP($AX123,"RR903")= "#N/A N/A", _xll.BDP($AX123,"RR903")="#N/A FIELD NOT APPLICABLE"), " ", _xll.BDP($AX123,"RR903"))</f>
        <v xml:space="preserve"> </v>
      </c>
      <c r="N123" s="25" cm="1">
        <f t="array" ref="N123">IF(OR(_xll.BDP($AX123,"RR957")= "#N/A N/A", _xll.BDP($AX123,"RR957")="#N/A FIELD NOT APPLICABLE"), " ", _xll.BDP($AX123,"RR957"))</f>
        <v>12.572133542387123</v>
      </c>
      <c r="O123" s="26">
        <v>2500</v>
      </c>
      <c r="P123" s="27">
        <v>172.3</v>
      </c>
      <c r="Q123" s="21" cm="1">
        <f t="array" ref="Q123">IF(OR(_xll.BDP($AX123,"PX_last")="#N/A N/A",_xll.BDP($AX123,"PX_Last")="#N/A FIELD NOT APPLICABLE")," ",IF(F123="GBP",(_xll.BDP($AX123,"PX_LAST")/100),(_xll.BDP($AX123,"PX_LAST"))))</f>
        <v>45.88</v>
      </c>
      <c r="R123" s="28">
        <f>IF(F123="USD",AA123,(((_xll.BDP(F123&amp;"USD CURNCY","PX_LAST")))*AA123))</f>
        <v>430750</v>
      </c>
      <c r="S123" s="28">
        <f>IF(F123="USD",AB123,(((_xll.BDP(F123&amp;"USD CURNCY","PX_LAST")))*AB123))</f>
        <v>114700</v>
      </c>
      <c r="T123" s="11">
        <f t="shared" si="14"/>
        <v>-316050</v>
      </c>
      <c r="U123" s="12">
        <f>IFERROR(T123/R123,0)</f>
        <v>-0.73372025536854324</v>
      </c>
      <c r="V123" s="12" cm="1">
        <f t="array" ref="V123">IFERROR(_xll.BDP($G123&amp;" Equity","CHG_PCT_1D")/100,"")</f>
        <v>4.3610990000000004E-4</v>
      </c>
      <c r="W123" s="12" cm="1">
        <f t="array" ref="W123">IFERROR(_xll.BDP($G123&amp;" Equity","CHG_PCT_5D")/100,"")</f>
        <v>3.0085320000000002E-2</v>
      </c>
      <c r="X123" s="12">
        <f>IFERROR(S123/$H$52,0)</f>
        <v>0</v>
      </c>
      <c r="Y123" s="23">
        <f t="shared" si="17"/>
        <v>0</v>
      </c>
      <c r="Z123" s="23">
        <f t="shared" si="18"/>
        <v>114700</v>
      </c>
      <c r="AA123" s="28">
        <f t="shared" si="19"/>
        <v>430750</v>
      </c>
      <c r="AB123" s="28">
        <f t="shared" si="20"/>
        <v>114700</v>
      </c>
      <c r="AC123" s="4" t="e" cm="1">
        <f t="array" ref="AC123">VLOOKUP(IF(NOT(_xll.BDP(AX123,$BW$6)="#N/A N/A"),(_xll.BDP(AX123,$BW$6)),"-"), '[1]Country Codes'!$A$2:$B$253,2,0)</f>
        <v>#N/A</v>
      </c>
      <c r="AD123" s="29" t="str" cm="1">
        <f t="array" ref="AD123">IF(OR(_xll.BDP($AX123,"EX028")= "#N/A N/A", _xll.BDP($AX123,"EX028")="#N/A FIELD NOT APPLICABLE"), " ", _xll.BDP($AX123,"EX028"))</f>
        <v>Equity</v>
      </c>
      <c r="AE123" s="30" t="str">
        <f t="shared" si="21"/>
        <v>Single Line Equity</v>
      </c>
      <c r="AF123" s="25" cm="1">
        <f t="array" ref="AF123">IF(OR(_xll.BDP($AX123,"RR908")= "#N/A N/A", _xll.BDP($AX123,"RR908")="#N/A FIELD NOT APPLICABLE"), " ", _xll.BDP($AX123,"RR908"))</f>
        <v>6.9186378357723202</v>
      </c>
      <c r="AG123" s="25" cm="1">
        <f t="array" ref="AG123">IF(OR(_xll.BDP($AX123,"RR041")= "#N/A N/A", _xll.BDP($AX123,"RR041")="#N/A FIELD NOT APPLICABLE"), " ", _xll.BDP($AX123,"RR041"))</f>
        <v>100.67748043454702</v>
      </c>
      <c r="AH123" s="21">
        <f>_xll.BDP(AX123,"TOT_BUY_REC")</f>
        <v>10</v>
      </c>
      <c r="AI123" s="21">
        <f>_xll.BDP(AX123,"TOT_HOLD_REC")</f>
        <v>21</v>
      </c>
      <c r="AJ123" s="21">
        <f>_xll.BDP(AX123,"TOT_SELL_REC")</f>
        <v>4</v>
      </c>
      <c r="AK123" s="25" cm="1">
        <f t="array" ref="AK123">IF(OR(_xll.BDP($AX123,"EE201")= "#N/A N/A", _xll.BDP($AX123,"EE201")="#N/A FIELD NOT APPLICABLE"), " ", _xll.BDP($AX123,"EE201"))</f>
        <v>3.3428571224212646</v>
      </c>
      <c r="AL123" s="23">
        <f>_xll.BDP(AX123,"BEST_TARGET_PRICE")</f>
        <v>52.896553039550781</v>
      </c>
      <c r="AM123" s="31">
        <f t="shared" si="26"/>
        <v>0.15293271664234487</v>
      </c>
      <c r="AN123" s="31">
        <f>_xll.BDP(AX123,"PR061")/100</f>
        <v>-1.734844E-2</v>
      </c>
      <c r="AO123" s="31">
        <f>_xll.BDP(AX123,"PR064")/100</f>
        <v>-0.1665758</v>
      </c>
      <c r="AP123" s="31">
        <f>_xll.BDP(AX123,"CHG_PCT_6M")/100</f>
        <v>-3.3698389999999995E-2</v>
      </c>
      <c r="AQ123" s="24">
        <f>_xll.BDP(AX123,"PR079")/100</f>
        <v>-0.1325392</v>
      </c>
      <c r="AR123" s="32">
        <f>_xll.BDP(AX123,"hs001")</f>
        <v>71.72</v>
      </c>
      <c r="AS123" s="32">
        <f>_xll.BDP(AX123,"hs002")</f>
        <v>40.049999999999997</v>
      </c>
      <c r="AT123" s="21" t="str" cm="1">
        <f t="array" ref="AT123">IF(OR(_xll.BDP($AX123,"DX202")= "#N/A N/A", _xll.BDP($AX123,"DX202")="#N/A FIELD NOT APPLICABLE"), " ", _xll.BDP($AX123,"DX202"))</f>
        <v>Consumer Discretionary</v>
      </c>
      <c r="AU123" s="21" t="str" cm="1">
        <f t="array" ref="AU123">IF(OR(_xll.BDP($AX123,"DY997")= "#N/A N/A", _xll.BDP($AX123,"DY997")="#N/A FIELD NOT APPLICABLE"), " ", _xll.BDP($AX123,"DY997"))</f>
        <v>N</v>
      </c>
      <c r="AV123" s="21" t="str" cm="1">
        <f t="array" ref="AV123">IF(OR(_xll.BDP($AX123,"DY784")= "#N/A N/A", _xll.BDP($AX123,"DY784")="#N/A FIELD NOT APPLICABLE"), " ", _xll.BDP($AX123,"DY784"))</f>
        <v xml:space="preserve"> </v>
      </c>
      <c r="AW123" s="21" t="str">
        <f t="shared" si="23"/>
        <v>N</v>
      </c>
      <c r="AX123" s="21" t="str">
        <f t="shared" si="24"/>
        <v>ETSY US Equity</v>
      </c>
      <c r="BC123" s="14" t="str" cm="1">
        <f t="array" ref="BC123">_xll.BDP(AX123,"ID005")</f>
        <v>US29786A1060</v>
      </c>
      <c r="BD123" s="16">
        <v>0.80069999999999997</v>
      </c>
      <c r="BE123" s="17">
        <v>4</v>
      </c>
      <c r="BF123" s="18">
        <v>45454</v>
      </c>
      <c r="BG123" s="19">
        <v>1</v>
      </c>
    </row>
    <row r="124" spans="1:59" s="3" customFormat="1" ht="14.45" hidden="1" customHeight="1" x14ac:dyDescent="0.25">
      <c r="A124" s="47" t="s">
        <v>126</v>
      </c>
      <c r="B124" s="47" t="s">
        <v>163</v>
      </c>
      <c r="C124" s="47">
        <v>4389070</v>
      </c>
      <c r="D124" s="47" t="s">
        <v>462</v>
      </c>
      <c r="E124" s="21" t="str">
        <f>_xll.BDP(AX124,"SECURITY NAME")</f>
        <v>Lyft Inc</v>
      </c>
      <c r="F124" s="21" t="str">
        <f>_xll.BDP(AX124,"CRNCY")</f>
        <v>USD</v>
      </c>
      <c r="G124" s="22" t="s">
        <v>473</v>
      </c>
      <c r="H124" s="21" t="str" cm="1">
        <f t="array" ref="H124">IF(OR(_xll.BDP($AX124,"DX202")= "#N/A N/A", _xll.BDP($AX124,"DX202")="#N/A FIELD NOT APPLICABLE"), " ", _xll.BDP($AX124,"DX202"))</f>
        <v>Industrials</v>
      </c>
      <c r="I124" s="23">
        <f>_xll.BDP(AX124,"CRNCY_ADJ_MKT_CAP", "EQY_FUND_CRNCY=USD")/1000</f>
        <v>5.1569958275000003</v>
      </c>
      <c r="J124" s="24">
        <f>IFERROR(_xll.BDP(AX124, "DV013")/100,0)</f>
        <v>0</v>
      </c>
      <c r="K124" s="25" cm="1">
        <f t="array" ref="K124">IF(OR(_xll.BDP($AX124,"RR900")= "#N/A N/A", _xll.BDP($AX124,"RR900")="#N/A FIELD NOT APPLICABLE"), " ", _xll.BDP($AX124,"RR900"))</f>
        <v>143.11228628155339</v>
      </c>
      <c r="L124" s="25" cm="1">
        <f t="array" ref="L124">IF(OR(_xll.BDP($AX124,"EE010")= "#N/A N/A", _xll.BDP($AX124,"EE010")="#N/A FIELD NOT APPLICABLE"), " ", _xll.BDP($AX124,"EE010"))</f>
        <v>9.7845171588188329</v>
      </c>
      <c r="M124" s="25" cm="1">
        <f t="array" ref="M124">IF(OR(_xll.BDP($AX124,"RR903")= "#N/A N/A", _xll.BDP($AX124,"RR903")="#N/A FIELD NOT APPLICABLE"), " ", _xll.BDP($AX124,"RR903"))</f>
        <v>6.6814009038582531</v>
      </c>
      <c r="N124" s="25" cm="1">
        <f t="array" ref="N124">IF(OR(_xll.BDP($AX124,"RR957")= "#N/A N/A", _xll.BDP($AX124,"RR957")="#N/A FIELD NOT APPLICABLE"), " ", _xll.BDP($AX124,"RR957"))</f>
        <v>63.74904208801226</v>
      </c>
      <c r="O124" s="26">
        <v>13000</v>
      </c>
      <c r="P124" s="27">
        <v>38.36</v>
      </c>
      <c r="Q124" s="21" cm="1">
        <f t="array" ref="Q124">IF(OR(_xll.BDP($AX124,"PX_last")="#N/A N/A",_xll.BDP($AX124,"PX_Last")="#N/A FIELD NOT APPLICABLE")," ",IF(F124="GBP",(_xll.BDP($AX124,"PX_LAST")/100),(_xll.BDP($AX124,"PX_LAST"))))</f>
        <v>12.26</v>
      </c>
      <c r="R124" s="28">
        <f>IF(F124="USD",AA124,(((_xll.BDP(F124&amp;"USD CURNCY","PX_LAST")))*AA124))</f>
        <v>498680</v>
      </c>
      <c r="S124" s="28">
        <f>IF(F124="USD",AB124,(((_xll.BDP(F124&amp;"USD CURNCY","PX_LAST")))*AB124))</f>
        <v>159380</v>
      </c>
      <c r="T124" s="11">
        <f t="shared" si="14"/>
        <v>-339300</v>
      </c>
      <c r="U124" s="12">
        <f>IFERROR(T124/R124,0)</f>
        <v>-0.68039624608967675</v>
      </c>
      <c r="V124" s="12" cm="1">
        <f t="array" ref="V124">IFERROR(_xll.BDP($G124&amp;" Equity","CHG_PCT_1D")/100,"")</f>
        <v>4.0950040000000002E-3</v>
      </c>
      <c r="W124" s="12" cm="1">
        <f t="array" ref="W124">IFERROR(_xll.BDP($G124&amp;" Equity","CHG_PCT_5D")/100,"")</f>
        <v>0.1206581</v>
      </c>
      <c r="X124" s="12">
        <f>IFERROR(S124/$H$52,0)</f>
        <v>0</v>
      </c>
      <c r="Y124" s="23">
        <f t="shared" si="17"/>
        <v>0</v>
      </c>
      <c r="Z124" s="23">
        <f t="shared" si="18"/>
        <v>159380</v>
      </c>
      <c r="AA124" s="28">
        <f t="shared" si="19"/>
        <v>498680</v>
      </c>
      <c r="AB124" s="28">
        <f t="shared" si="20"/>
        <v>159380</v>
      </c>
      <c r="AC124" s="4" t="e" cm="1">
        <f t="array" ref="AC124">VLOOKUP(IF(NOT(_xll.BDP(AX124,$BW$6)="#N/A N/A"),(_xll.BDP(AX124,$BW$6)),"-"), '[1]Country Codes'!$A$2:$B$253,2,0)</f>
        <v>#N/A</v>
      </c>
      <c r="AD124" s="29" t="str" cm="1">
        <f t="array" ref="AD124">IF(OR(_xll.BDP($AX124,"EX028")= "#N/A N/A", _xll.BDP($AX124,"EX028")="#N/A FIELD NOT APPLICABLE"), " ", _xll.BDP($AX124,"EX028"))</f>
        <v>Equity</v>
      </c>
      <c r="AE124" s="30" t="str">
        <f t="shared" si="21"/>
        <v>Single Line Equity</v>
      </c>
      <c r="AF124" s="25" cm="1">
        <f t="array" ref="AF124">IF(OR(_xll.BDP($AX124,"RR908")= "#N/A N/A", _xll.BDP($AX124,"RR908")="#N/A FIELD NOT APPLICABLE"), " ", _xll.BDP($AX124,"RR908"))</f>
        <v>5.9020007400145413</v>
      </c>
      <c r="AG124" s="25" cm="1">
        <f t="array" ref="AG124">IF(OR(_xll.BDP($AX124,"RR041")= "#N/A N/A", _xll.BDP($AX124,"RR041")="#N/A FIELD NOT APPLICABLE"), " ", _xll.BDP($AX124,"RR041"))</f>
        <v>21.42892758123218</v>
      </c>
      <c r="AH124" s="21">
        <f>_xll.BDP(AX124,"TOT_BUY_REC")</f>
        <v>12</v>
      </c>
      <c r="AI124" s="21">
        <f>_xll.BDP(AX124,"TOT_HOLD_REC")</f>
        <v>32</v>
      </c>
      <c r="AJ124" s="21">
        <f>_xll.BDP(AX124,"TOT_SELL_REC")</f>
        <v>2</v>
      </c>
      <c r="AK124" s="25" cm="1">
        <f t="array" ref="AK124">IF(OR(_xll.BDP($AX124,"EE201")= "#N/A N/A", _xll.BDP($AX124,"EE201")="#N/A FIELD NOT APPLICABLE"), " ", _xll.BDP($AX124,"EE201"))</f>
        <v>3.4347825050354004</v>
      </c>
      <c r="AL124" s="23">
        <f>_xll.BDP(AX124,"BEST_TARGET_PRICE")</f>
        <v>15.571428298950195</v>
      </c>
      <c r="AM124" s="31">
        <f t="shared" si="26"/>
        <v>0.27010018751632914</v>
      </c>
      <c r="AN124" s="31">
        <f>_xll.BDP(AX124,"PR061")/100</f>
        <v>5.9637019999999999E-2</v>
      </c>
      <c r="AO124" s="31">
        <f>_xll.BDP(AX124,"PR064")/100</f>
        <v>-8.7118409999999993E-2</v>
      </c>
      <c r="AP124" s="31">
        <f>_xll.BDP(AX124,"CHG_PCT_6M")/100</f>
        <v>-0.11861969999999999</v>
      </c>
      <c r="AQ124" s="24">
        <f>_xll.BDP(AX124,"PR079")/100</f>
        <v>-4.9612369999999996E-2</v>
      </c>
      <c r="AR124" s="32">
        <f>_xll.BDP(AX124,"hs001")</f>
        <v>19.065000000000001</v>
      </c>
      <c r="AS124" s="32">
        <f>_xll.BDP(AX124,"hs002")</f>
        <v>8.9250000000000007</v>
      </c>
      <c r="AT124" s="21" t="str" cm="1">
        <f t="array" ref="AT124">IF(OR(_xll.BDP($AX124,"DX202")= "#N/A N/A", _xll.BDP($AX124,"DX202")="#N/A FIELD NOT APPLICABLE"), " ", _xll.BDP($AX124,"DX202"))</f>
        <v>Industrials</v>
      </c>
      <c r="AU124" s="21" t="str" cm="1">
        <f t="array" ref="AU124">IF(OR(_xll.BDP($AX124,"DY997")= "#N/A N/A", _xll.BDP($AX124,"DY997")="#N/A FIELD NOT APPLICABLE"), " ", _xll.BDP($AX124,"DY997"))</f>
        <v>N</v>
      </c>
      <c r="AV124" s="21" t="str" cm="1">
        <f t="array" ref="AV124">IF(OR(_xll.BDP($AX124,"DY784")= "#N/A N/A", _xll.BDP($AX124,"DY784")="#N/A FIELD NOT APPLICABLE"), " ", _xll.BDP($AX124,"DY784"))</f>
        <v xml:space="preserve"> </v>
      </c>
      <c r="AW124" s="21" t="str">
        <f t="shared" si="23"/>
        <v>N</v>
      </c>
      <c r="AX124" s="21" t="str">
        <f t="shared" si="24"/>
        <v>LYFT US Equity</v>
      </c>
      <c r="BC124" s="14" t="str" cm="1">
        <f t="array" ref="BC124">_xll.BDP(AX124,"ID005")</f>
        <v>US55087P1049</v>
      </c>
      <c r="BD124" s="16">
        <v>0.80069999999999997</v>
      </c>
      <c r="BE124" s="17">
        <v>4</v>
      </c>
      <c r="BF124" s="18">
        <v>45454</v>
      </c>
      <c r="BG124" s="19">
        <v>1</v>
      </c>
    </row>
    <row r="125" spans="1:59" s="3" customFormat="1" ht="14.45" hidden="1" customHeight="1" x14ac:dyDescent="0.25">
      <c r="A125" s="47" t="s">
        <v>126</v>
      </c>
      <c r="B125" s="47" t="s">
        <v>163</v>
      </c>
      <c r="C125" s="47">
        <v>4389070</v>
      </c>
      <c r="D125" s="47" t="s">
        <v>462</v>
      </c>
      <c r="E125" s="21" t="str">
        <f>_xll.BDP(AX125,"SECURITY NAME")</f>
        <v>NIO Inc</v>
      </c>
      <c r="F125" s="21" t="str">
        <f>_xll.BDP(AX125,"CRNCY")</f>
        <v>USD</v>
      </c>
      <c r="G125" s="22" t="s">
        <v>325</v>
      </c>
      <c r="H125" s="21" t="str" cm="1">
        <f t="array" ref="H125">IF(OR(_xll.BDP($AX125,"DX202")= "#N/A N/A", _xll.BDP($AX125,"DX202")="#N/A FIELD NOT APPLICABLE"), " ", _xll.BDP($AX125,"DX202"))</f>
        <v>Consumer Discretionary</v>
      </c>
      <c r="I125" s="23">
        <f>_xll.BDP(AX125,"CRNCY_ADJ_MKT_CAP", "EQY_FUND_CRNCY=USD")/1000</f>
        <v>9.6802194773799979</v>
      </c>
      <c r="J125" s="24">
        <f>IFERROR(_xll.BDP(AX125, "DV013")/100,0)</f>
        <v>0</v>
      </c>
      <c r="K125" s="25" t="str" cm="1">
        <f t="array" ref="K125">IF(OR(_xll.BDP($AX125,"RR900")= "#N/A N/A", _xll.BDP($AX125,"RR900")="#N/A FIELD NOT APPLICABLE"), " ", _xll.BDP($AX125,"RR900"))</f>
        <v xml:space="preserve"> </v>
      </c>
      <c r="L125" s="25" t="str" cm="1">
        <f t="array" ref="L125">IF(OR(_xll.BDP($AX125,"EE010")= "#N/A N/A", _xll.BDP($AX125,"EE010")="#N/A FIELD NOT APPLICABLE"), " ", _xll.BDP($AX125,"EE010"))</f>
        <v xml:space="preserve"> </v>
      </c>
      <c r="M125" s="25" cm="1">
        <f t="array" ref="M125">IF(OR(_xll.BDP($AX125,"RR903")= "#N/A N/A", _xll.BDP($AX125,"RR903")="#N/A FIELD NOT APPLICABLE"), " ", _xll.BDP($AX125,"RR903"))</f>
        <v>10.987558238256616</v>
      </c>
      <c r="N125" s="25" t="str" cm="1">
        <f t="array" ref="N125">IF(OR(_xll.BDP($AX125,"RR957")= "#N/A N/A", _xll.BDP($AX125,"RR957")="#N/A FIELD NOT APPLICABLE"), " ", _xll.BDP($AX125,"RR957"))</f>
        <v xml:space="preserve"> </v>
      </c>
      <c r="O125" s="26">
        <v>8500</v>
      </c>
      <c r="P125" s="27">
        <v>28.63</v>
      </c>
      <c r="Q125" s="21" cm="1">
        <f t="array" ref="Q125">IF(OR(_xll.BDP($AX125,"PX_last")="#N/A N/A",_xll.BDP($AX125,"PX_Last")="#N/A FIELD NOT APPLICABLE")," ",IF(F125="GBP",(_xll.BDP($AX125,"PX_LAST")/100),(_xll.BDP($AX125,"PX_LAST"))))</f>
        <v>4.3099999999999996</v>
      </c>
      <c r="R125" s="28">
        <f>IF(F125="USD",AA125,(((_xll.BDP(F125&amp;"USD CURNCY","PX_LAST")))*AA125))</f>
        <v>243355</v>
      </c>
      <c r="S125" s="28">
        <f>IF(F125="USD",AB125,(((_xll.BDP(F125&amp;"USD CURNCY","PX_LAST")))*AB125))</f>
        <v>36635</v>
      </c>
      <c r="T125" s="11">
        <f t="shared" si="14"/>
        <v>-206720</v>
      </c>
      <c r="U125" s="12">
        <f>IFERROR(T125/R125,0)</f>
        <v>-0.84945860984980792</v>
      </c>
      <c r="V125" s="12" cm="1">
        <f t="array" ref="V125">IFERROR(_xll.BDP($G125&amp;" Equity","CHG_PCT_1D")/100,"")</f>
        <v>6.9478910000000005E-2</v>
      </c>
      <c r="W125" s="12" cm="1">
        <f t="array" ref="W125">IFERROR(_xll.BDP($G125&amp;" Equity","CHG_PCT_5D")/100,"")</f>
        <v>0.19722220000000001</v>
      </c>
      <c r="X125" s="12">
        <f>IFERROR(S125/$H$52,0)</f>
        <v>0</v>
      </c>
      <c r="Y125" s="23">
        <f t="shared" si="17"/>
        <v>0</v>
      </c>
      <c r="Z125" s="23">
        <f t="shared" si="18"/>
        <v>36635</v>
      </c>
      <c r="AA125" s="28">
        <f t="shared" si="19"/>
        <v>243355</v>
      </c>
      <c r="AB125" s="28">
        <f t="shared" si="20"/>
        <v>36635</v>
      </c>
      <c r="AC125" s="4" t="e" cm="1">
        <f t="array" ref="AC125">VLOOKUP(IF(NOT(_xll.BDP(AX125,$BW$6)="#N/A N/A"),(_xll.BDP(AX125,$BW$6)),"-"), '[1]Country Codes'!$A$2:$B$253,2,0)</f>
        <v>#N/A</v>
      </c>
      <c r="AD125" s="29" t="str" cm="1">
        <f t="array" ref="AD125">IF(OR(_xll.BDP($AX125,"EX028")= "#N/A N/A", _xll.BDP($AX125,"EX028")="#N/A FIELD NOT APPLICABLE"), " ", _xll.BDP($AX125,"EX028"))</f>
        <v>Equity</v>
      </c>
      <c r="AE125" s="30" t="str">
        <f t="shared" si="21"/>
        <v>Single Line Equity</v>
      </c>
      <c r="AF125" s="25" t="str" cm="1">
        <f t="array" ref="AF125">IF(OR(_xll.BDP($AX125,"RR908")= "#N/A N/A", _xll.BDP($AX125,"RR908")="#N/A FIELD NOT APPLICABLE"), " ", _xll.BDP($AX125,"RR908"))</f>
        <v xml:space="preserve"> </v>
      </c>
      <c r="AG125" s="25" cm="1">
        <f t="array" ref="AG125">IF(OR(_xll.BDP($AX125,"RR041")= "#N/A N/A", _xll.BDP($AX125,"RR041")="#N/A FIELD NOT APPLICABLE"), " ", _xll.BDP($AX125,"RR041"))</f>
        <v>31.387743863618045</v>
      </c>
      <c r="AH125" s="21">
        <f>_xll.BDP(AX125,"TOT_BUY_REC")</f>
        <v>16</v>
      </c>
      <c r="AI125" s="21">
        <f>_xll.BDP(AX125,"TOT_HOLD_REC")</f>
        <v>14</v>
      </c>
      <c r="AJ125" s="21">
        <f>_xll.BDP(AX125,"TOT_SELL_REC")</f>
        <v>2</v>
      </c>
      <c r="AK125" s="25" cm="1">
        <f t="array" ref="AK125">IF(OR(_xll.BDP($AX125,"EE201")= "#N/A N/A", _xll.BDP($AX125,"EE201")="#N/A FIELD NOT APPLICABLE"), " ", _xll.BDP($AX125,"EE201"))</f>
        <v>3.78125</v>
      </c>
      <c r="AL125" s="23">
        <f>_xll.BDP(AX125,"BEST_TARGET_PRICE")</f>
        <v>5.3516664505004883</v>
      </c>
      <c r="AM125" s="31">
        <f t="shared" si="26"/>
        <v>0.24168595139222471</v>
      </c>
      <c r="AN125" s="31">
        <f>_xll.BDP(AX125,"PR061")/100</f>
        <v>0.1493333</v>
      </c>
      <c r="AO125" s="31">
        <f>_xll.BDP(AX125,"PR064")/100</f>
        <v>2.1327060000000002E-2</v>
      </c>
      <c r="AP125" s="31">
        <f>_xll.BDP(AX125,"CHG_PCT_6M")/100</f>
        <v>-0.23035710000000001</v>
      </c>
      <c r="AQ125" s="24">
        <f>_xll.BDP(AX125,"PR079")/100</f>
        <v>-1.146792E-2</v>
      </c>
      <c r="AR125" s="32">
        <f>_xll.BDP(AX125,"hs001")</f>
        <v>7.71</v>
      </c>
      <c r="AS125" s="32">
        <f>_xll.BDP(AX125,"hs002")</f>
        <v>3.02</v>
      </c>
      <c r="AT125" s="21" t="str" cm="1">
        <f t="array" ref="AT125">IF(OR(_xll.BDP($AX125,"DX202")= "#N/A N/A", _xll.BDP($AX125,"DX202")="#N/A FIELD NOT APPLICABLE"), " ", _xll.BDP($AX125,"DX202"))</f>
        <v>Consumer Discretionary</v>
      </c>
      <c r="AU125" s="21" t="str" cm="1">
        <f t="array" ref="AU125">IF(OR(_xll.BDP($AX125,"DY997")= "#N/A N/A", _xll.BDP($AX125,"DY997")="#N/A FIELD NOT APPLICABLE"), " ", _xll.BDP($AX125,"DY997"))</f>
        <v>N</v>
      </c>
      <c r="AV125" s="21" t="str" cm="1">
        <f t="array" ref="AV125">IF(OR(_xll.BDP($AX125,"DY784")= "#N/A N/A", _xll.BDP($AX125,"DY784")="#N/A FIELD NOT APPLICABLE"), " ", _xll.BDP($AX125,"DY784"))</f>
        <v xml:space="preserve"> </v>
      </c>
      <c r="AW125" s="21" t="str">
        <f t="shared" si="23"/>
        <v>N</v>
      </c>
      <c r="AX125" s="21" t="str">
        <f t="shared" si="24"/>
        <v>NIO US Equity</v>
      </c>
      <c r="BC125" s="14" t="str" cm="1">
        <f t="array" ref="BC125">_xll.BDP(AX125,"ID005")</f>
        <v>US62914V1061</v>
      </c>
      <c r="BD125" s="16">
        <v>0.67620000000000002</v>
      </c>
      <c r="BE125" s="17">
        <v>4</v>
      </c>
      <c r="BF125" s="18">
        <v>45454</v>
      </c>
      <c r="BG125" s="19">
        <v>1</v>
      </c>
    </row>
    <row r="126" spans="1:59" s="3" customFormat="1" ht="14.45" hidden="1" customHeight="1" x14ac:dyDescent="0.25">
      <c r="A126" s="47" t="s">
        <v>126</v>
      </c>
      <c r="B126" s="47" t="s">
        <v>163</v>
      </c>
      <c r="C126" s="47">
        <v>4389070</v>
      </c>
      <c r="D126" s="47" t="s">
        <v>462</v>
      </c>
      <c r="E126" s="21" t="str">
        <f>_xll.BDP(AX126,"SECURITY NAME")</f>
        <v>Block Inc</v>
      </c>
      <c r="F126" s="21" t="str">
        <f>_xll.BDP(AX126,"CRNCY")</f>
        <v>USD</v>
      </c>
      <c r="G126" s="22" t="s">
        <v>660</v>
      </c>
      <c r="H126" s="21" t="str" cm="1">
        <f t="array" ref="H126">IF(OR(_xll.BDP($AX126,"DX202")= "#N/A N/A", _xll.BDP($AX126,"DX202")="#N/A FIELD NOT APPLICABLE"), " ", _xll.BDP($AX126,"DX202"))</f>
        <v>Financials</v>
      </c>
      <c r="I126" s="23">
        <f>_xll.BDP(AX126,"CRNCY_ADJ_MKT_CAP", "EQY_FUND_CRNCY=USD")/1000</f>
        <v>36.13493389824</v>
      </c>
      <c r="J126" s="24">
        <f>IFERROR(_xll.BDP(AX126, "DV013")/100,0)</f>
        <v>0</v>
      </c>
      <c r="K126" s="25" cm="1">
        <f t="array" ref="K126">IF(OR(_xll.BDP($AX126,"RR900")= "#N/A N/A", _xll.BDP($AX126,"RR900")="#N/A FIELD NOT APPLICABLE"), " ", _xll.BDP($AX126,"RR900"))</f>
        <v>37.143894182461239</v>
      </c>
      <c r="L126" s="25" cm="1">
        <f t="array" ref="L126">IF(OR(_xll.BDP($AX126,"EE010")= "#N/A N/A", _xll.BDP($AX126,"EE010")="#N/A FIELD NOT APPLICABLE"), " ", _xll.BDP($AX126,"EE010"))</f>
        <v>11.652347652347652</v>
      </c>
      <c r="M126" s="25" cm="1">
        <f t="array" ref="M126">IF(OR(_xll.BDP($AX126,"RR903")= "#N/A N/A", _xll.BDP($AX126,"RR903")="#N/A FIELD NOT APPLICABLE"), " ", _xll.BDP($AX126,"RR903"))</f>
        <v>1.6992486213934621</v>
      </c>
      <c r="N126" s="25" cm="1">
        <f t="array" ref="N126">IF(OR(_xll.BDP($AX126,"RR957")= "#N/A N/A", _xll.BDP($AX126,"RR957")="#N/A FIELD NOT APPLICABLE"), " ", _xll.BDP($AX126,"RR957"))</f>
        <v>25.723613753203871</v>
      </c>
      <c r="O126" s="26">
        <v>3000</v>
      </c>
      <c r="P126" s="27">
        <v>164.85</v>
      </c>
      <c r="Q126" s="21" cm="1">
        <f t="array" ref="Q126">IF(OR(_xll.BDP($AX126,"PX_last")="#N/A N/A",_xll.BDP($AX126,"PX_Last")="#N/A FIELD NOT APPLICABLE")," ",IF(F126="GBP",(_xll.BDP($AX126,"PX_LAST")/100),(_xll.BDP($AX126,"PX_LAST"))))</f>
        <v>58.32</v>
      </c>
      <c r="R126" s="28">
        <f>IF(F126="USD",AA126,(((_xll.BDP(F126&amp;"USD CURNCY","PX_LAST")))*AA126))</f>
        <v>494550</v>
      </c>
      <c r="S126" s="28">
        <f>IF(F126="USD",AB126,(((_xll.BDP(F126&amp;"USD CURNCY","PX_LAST")))*AB126))</f>
        <v>174960</v>
      </c>
      <c r="T126" s="11">
        <f t="shared" si="14"/>
        <v>-319590</v>
      </c>
      <c r="U126" s="12">
        <f>IFERROR(T126/R126,0)</f>
        <v>-0.64622383985441312</v>
      </c>
      <c r="V126" s="12" cm="1">
        <f t="array" ref="V126">IFERROR(_xll.BDP($G126&amp;" Equity","CHG_PCT_1D")/100,"")</f>
        <v>3.9593729999999995E-3</v>
      </c>
      <c r="W126" s="12" cm="1">
        <f t="array" ref="W126">IFERROR(_xll.BDP($G126&amp;" Equity","CHG_PCT_5D")/100,"")</f>
        <v>0.1131895</v>
      </c>
      <c r="X126" s="12">
        <f>IFERROR(S126/$H$52,0)</f>
        <v>0</v>
      </c>
      <c r="Y126" s="23">
        <f t="shared" si="17"/>
        <v>0</v>
      </c>
      <c r="Z126" s="23">
        <f t="shared" si="18"/>
        <v>174960</v>
      </c>
      <c r="AA126" s="28">
        <f t="shared" si="19"/>
        <v>494550</v>
      </c>
      <c r="AB126" s="28">
        <f t="shared" si="20"/>
        <v>174960</v>
      </c>
      <c r="AC126" s="4" t="e" cm="1">
        <f t="array" ref="AC126">VLOOKUP(IF(NOT(_xll.BDP(AX126,$BW$6)="#N/A N/A"),(_xll.BDP(AX126,$BW$6)),"-"), '[1]Country Codes'!$A$2:$B$253,2,0)</f>
        <v>#N/A</v>
      </c>
      <c r="AD126" s="29" t="str" cm="1">
        <f t="array" ref="AD126">IF(OR(_xll.BDP($AX126,"EX028")= "#N/A N/A", _xll.BDP($AX126,"EX028")="#N/A FIELD NOT APPLICABLE"), " ", _xll.BDP($AX126,"EX028"))</f>
        <v>Equity</v>
      </c>
      <c r="AE126" s="30" t="str">
        <f t="shared" si="21"/>
        <v>Single Line Equity</v>
      </c>
      <c r="AF126" s="25" cm="1">
        <f t="array" ref="AF126">IF(OR(_xll.BDP($AX126,"RR908")= "#N/A N/A", _xll.BDP($AX126,"RR908")="#N/A FIELD NOT APPLICABLE"), " ", _xll.BDP($AX126,"RR908"))</f>
        <v>11.222097801713534</v>
      </c>
      <c r="AG126" s="25" cm="1">
        <f t="array" ref="AG126">IF(OR(_xll.BDP($AX126,"RR041")= "#N/A N/A", _xll.BDP($AX126,"RR041")="#N/A FIELD NOT APPLICABLE"), " ", _xll.BDP($AX126,"RR041"))</f>
        <v>17.53610860090226</v>
      </c>
      <c r="AH126" s="21">
        <f>_xll.BDP(AX126,"TOT_BUY_REC")</f>
        <v>40</v>
      </c>
      <c r="AI126" s="21">
        <f>_xll.BDP(AX126,"TOT_HOLD_REC")</f>
        <v>6</v>
      </c>
      <c r="AJ126" s="21">
        <f>_xll.BDP(AX126,"TOT_SELL_REC")</f>
        <v>3</v>
      </c>
      <c r="AK126" s="25" cm="1">
        <f t="array" ref="AK126">IF(OR(_xll.BDP($AX126,"EE201")= "#N/A N/A", _xll.BDP($AX126,"EE201")="#N/A FIELD NOT APPLICABLE"), " ", _xll.BDP($AX126,"EE201"))</f>
        <v>4.4897956848144531</v>
      </c>
      <c r="AL126" s="23">
        <f>_xll.BDP(AX126,"BEST_TARGET_PRICE")</f>
        <v>82.863639831542969</v>
      </c>
      <c r="AM126" s="31">
        <f t="shared" si="26"/>
        <v>0.42084430438173803</v>
      </c>
      <c r="AN126" s="31">
        <f>_xll.BDP(AX126,"PR061")/100</f>
        <v>5.4039370000000003E-2</v>
      </c>
      <c r="AO126" s="31">
        <f>_xll.BDP(AX126,"PR064")/100</f>
        <v>-0.35221589999999997</v>
      </c>
      <c r="AP126" s="31">
        <f>_xll.BDP(AX126,"CHG_PCT_6M")/100</f>
        <v>-0.20349630000000002</v>
      </c>
      <c r="AQ126" s="24">
        <f>_xll.BDP(AX126,"PR079")/100</f>
        <v>-0.31380160000000001</v>
      </c>
      <c r="AR126" s="32">
        <f>_xll.BDP(AX126,"hs001")</f>
        <v>99.26</v>
      </c>
      <c r="AS126" s="32">
        <f>_xll.BDP(AX126,"hs002")</f>
        <v>46.42</v>
      </c>
      <c r="AT126" s="21" t="str" cm="1">
        <f t="array" ref="AT126">IF(OR(_xll.BDP($AX126,"DX202")= "#N/A N/A", _xll.BDP($AX126,"DX202")="#N/A FIELD NOT APPLICABLE"), " ", _xll.BDP($AX126,"DX202"))</f>
        <v>Financials</v>
      </c>
      <c r="AU126" s="21" t="str" cm="1">
        <f t="array" ref="AU126">IF(OR(_xll.BDP($AX126,"DY997")= "#N/A N/A", _xll.BDP($AX126,"DY997")="#N/A FIELD NOT APPLICABLE"), " ", _xll.BDP($AX126,"DY997"))</f>
        <v>N</v>
      </c>
      <c r="AV126" s="21" t="str" cm="1">
        <f t="array" ref="AV126">IF(OR(_xll.BDP($AX126,"DY784")= "#N/A N/A", _xll.BDP($AX126,"DY784")="#N/A FIELD NOT APPLICABLE"), " ", _xll.BDP($AX126,"DY784"))</f>
        <v xml:space="preserve"> </v>
      </c>
      <c r="AW126" s="21" t="str">
        <f t="shared" si="23"/>
        <v>N</v>
      </c>
      <c r="AX126" s="21" t="str">
        <f t="shared" si="24"/>
        <v>XYZ US Equity</v>
      </c>
      <c r="BC126" s="14" t="str" cm="1">
        <f t="array" ref="BC126">_xll.BDP(AX126,"ID005")</f>
        <v>US8522341036</v>
      </c>
      <c r="BD126" s="16">
        <v>0.80069999999999997</v>
      </c>
      <c r="BE126" s="17">
        <v>4</v>
      </c>
      <c r="BF126" s="18">
        <v>45217</v>
      </c>
      <c r="BG126" s="19">
        <v>1</v>
      </c>
    </row>
    <row r="127" spans="1:59" s="3" customFormat="1" ht="14.45" hidden="1" customHeight="1" x14ac:dyDescent="0.25">
      <c r="A127" s="47" t="s">
        <v>125</v>
      </c>
      <c r="B127" s="47" t="s">
        <v>800</v>
      </c>
      <c r="C127" s="47" t="s">
        <v>812</v>
      </c>
      <c r="D127" s="47" t="s">
        <v>292</v>
      </c>
      <c r="E127" s="21" t="str">
        <f>_xll.BDP(AX127,"SECURITY NAME")</f>
        <v>Nestle SA</v>
      </c>
      <c r="F127" s="21" t="str">
        <f>_xll.BDP(AX127,"CRNCY")</f>
        <v>CHF</v>
      </c>
      <c r="G127" s="95" t="s">
        <v>273</v>
      </c>
      <c r="H127" s="21" t="str" cm="1">
        <f t="array" ref="H127">IF(OR(_xll.BDP($AX127,"DX202")= "#N/A N/A", _xll.BDP($AX127,"DX202")="#N/A FIELD NOT APPLICABLE"), " ", _xll.BDP($AX127,"DX202"))</f>
        <v>Consumer Staples</v>
      </c>
      <c r="I127" s="23">
        <f>_xll.BDP(AX127,"CRNCY_ADJ_MKT_CAP", "EQY_FUND_CRNCY=USD")/1000</f>
        <v>271.3771766023296</v>
      </c>
      <c r="J127" s="24">
        <f>IFERROR(_xll.BDP(AX127, "DV013")/100,0)</f>
        <v>3.5148371677514077E-2</v>
      </c>
      <c r="K127" s="25" cm="1">
        <f t="array" ref="K127">IF(OR(_xll.BDP($AX127,"RR900")= "#N/A N/A", _xll.BDP($AX127,"RR900")="#N/A FIELD NOT APPLICABLE"), " ", _xll.BDP($AX127,"RR900"))</f>
        <v>20.722672883728816</v>
      </c>
      <c r="L127" s="25" cm="1">
        <f t="array" ref="L127">IF(OR(_xll.BDP($AX127,"EE010")= "#N/A N/A", _xll.BDP($AX127,"EE010")="#N/A FIELD NOT APPLICABLE"), " ", _xll.BDP($AX127,"EE010"))</f>
        <v>18.323833649989442</v>
      </c>
      <c r="M127" s="25" cm="1">
        <f t="array" ref="M127">IF(OR(_xll.BDP($AX127,"RR903")= "#N/A N/A", _xll.BDP($AX127,"RR903")="#N/A FIELD NOT APPLICABLE"), " ", _xll.BDP($AX127,"RR903"))</f>
        <v>6.2174366800262613</v>
      </c>
      <c r="N127" s="25" cm="1">
        <f t="array" ref="N127">IF(OR(_xll.BDP($AX127,"RR957")= "#N/A N/A", _xll.BDP($AX127,"RR957")="#N/A FIELD NOT APPLICABLE"), " ", _xll.BDP($AX127,"RR957"))</f>
        <v>15.256633672020103</v>
      </c>
      <c r="O127" s="96">
        <v>1021</v>
      </c>
      <c r="P127" s="97">
        <v>98.548000000000002</v>
      </c>
      <c r="Q127" s="21" cm="1">
        <f t="array" ref="Q127">IF(OR(_xll.BDP($AX127,"PX_last")="#N/A N/A",_xll.BDP($AX127,"PX_Last")="#N/A FIELD NOT APPLICABLE")," ",IF(F127="GBP",(_xll.BDP($AX127,"PX_LAST")/100),(_xll.BDP($AX127,"PX_LAST"))))</f>
        <v>86.8</v>
      </c>
      <c r="R127" s="28">
        <f>IF(F127="USD",AA127,(((_xll.BDP(F127&amp;"USD CURNCY","PX_LAST")))*AA127))</f>
        <v>122089.28420720001</v>
      </c>
      <c r="S127" s="28">
        <f>IF(F127="USD",AB127,(((_xll.BDP(F127&amp;"USD CURNCY","PX_LAST")))*AB127))</f>
        <v>107534.90552</v>
      </c>
      <c r="T127" s="11">
        <f t="shared" si="14"/>
        <v>-14554.378687200006</v>
      </c>
      <c r="U127" s="12">
        <f t="shared" ref="U127:U160" si="30">T127/R127</f>
        <v>-0.11921094289077408</v>
      </c>
      <c r="V127" s="12" cm="1">
        <f t="array" ref="V127">IFERROR(_xll.BDP($G127&amp;" Equity","CHG_PCT_1D")/100,"")</f>
        <v>1.8443799999999998E-3</v>
      </c>
      <c r="W127" s="12" cm="1">
        <f t="array" ref="W127">IFERROR(_xll.BDP($G127&amp;" Equity","CHG_PCT_5D")/100,"")</f>
        <v>2.8848369999999999E-3</v>
      </c>
      <c r="X127" s="12" t="e">
        <f t="shared" ref="X127:X160" si="31">S127/$H$52</f>
        <v>#VALUE!</v>
      </c>
      <c r="Y127" s="23">
        <f t="shared" si="17"/>
        <v>3779.6768275233203</v>
      </c>
      <c r="Z127" s="23">
        <f t="shared" si="18"/>
        <v>107534.90552</v>
      </c>
      <c r="AA127" s="28">
        <f t="shared" si="19"/>
        <v>100617.508</v>
      </c>
      <c r="AB127" s="28">
        <f t="shared" si="20"/>
        <v>88622.8</v>
      </c>
      <c r="AC127" s="4" t="e" cm="1">
        <f t="array" ref="AC127">VLOOKUP(IF(NOT(_xll.BDP(AX127,$BW$6)="#N/A N/A"),(_xll.BDP(AX127,$BW$6)),"-"), '[1]Country Codes'!$A$2:$B$253,2,0)</f>
        <v>#N/A</v>
      </c>
      <c r="AD127" s="29" t="str" cm="1">
        <f t="array" ref="AD127">IF(OR(_xll.BDP($AX127,"EX028")= "#N/A N/A", _xll.BDP($AX127,"EX028")="#N/A FIELD NOT APPLICABLE"), " ", _xll.BDP($AX127,"EX028"))</f>
        <v>Equity</v>
      </c>
      <c r="AE127" s="30" t="str">
        <f t="shared" si="21"/>
        <v>Single Line Equity</v>
      </c>
      <c r="AF127" s="25" cm="1">
        <f t="array" ref="AF127">IF(OR(_xll.BDP($AX127,"RR908")= "#N/A N/A", _xll.BDP($AX127,"RR908")="#N/A FIELD NOT APPLICABLE"), " ", _xll.BDP($AX127,"RR908"))</f>
        <v>13.501783259267656</v>
      </c>
      <c r="AG127" s="25" cm="1">
        <f t="array" ref="AG127">IF(OR(_xll.BDP($AX127,"RR041")= "#N/A N/A", _xll.BDP($AX127,"RR041")="#N/A FIELD NOT APPLICABLE"), " ", _xll.BDP($AX127,"RR041"))</f>
        <v>45.051843979779413</v>
      </c>
      <c r="AH127" s="21">
        <f>_xll.BDP(AX127,"TOT_BUY_REC")</f>
        <v>12</v>
      </c>
      <c r="AI127" s="21">
        <f>_xll.BDP(AX127,"TOT_HOLD_REC")</f>
        <v>13</v>
      </c>
      <c r="AJ127" s="21">
        <f>_xll.BDP(AX127,"TOT_SELL_REC")</f>
        <v>2</v>
      </c>
      <c r="AK127" s="25" cm="1">
        <f t="array" ref="AK127">IF(OR(_xll.BDP($AX127,"EE201")= "#N/A N/A", _xll.BDP($AX127,"EE201")="#N/A FIELD NOT APPLICABLE"), " ", _xll.BDP($AX127,"EE201"))</f>
        <v>3.7037036418914795</v>
      </c>
      <c r="AL127" s="23">
        <f>_xll.BDP(AX127,"BEST_TARGET_PRICE")</f>
        <v>89.5</v>
      </c>
      <c r="AM127" s="31">
        <f t="shared" si="26"/>
        <v>3.1105990783410142E-2</v>
      </c>
      <c r="AN127" s="31">
        <f>_xll.BDP(AX127,"PR061")/100</f>
        <v>-2.8430670000000002E-2</v>
      </c>
      <c r="AO127" s="31">
        <f>_xll.BDP(AX127,"PR064")/100</f>
        <v>0.1202891</v>
      </c>
      <c r="AP127" s="31">
        <f>_xll.BDP(AX127,"CHG_PCT_6M")/100</f>
        <v>6.3986249999999995E-2</v>
      </c>
      <c r="AQ127" s="24">
        <f>_xll.BDP(AX127,"PR079")/100</f>
        <v>0.1591881</v>
      </c>
      <c r="AR127" s="32">
        <f>_xll.BDP(AX127,"hs001")</f>
        <v>98.62</v>
      </c>
      <c r="AS127" s="32">
        <f>_xll.BDP(AX127,"hs002")</f>
        <v>72.819999999999993</v>
      </c>
      <c r="AT127" s="21" t="str" cm="1">
        <f t="array" ref="AT127">IF(OR(_xll.BDP($AX127,"DX202")= "#N/A N/A", _xll.BDP($AX127,"DX202")="#N/A FIELD NOT APPLICABLE"), " ", _xll.BDP($AX127,"DX202"))</f>
        <v>Consumer Staples</v>
      </c>
      <c r="AU127" s="21" t="str" cm="1">
        <f t="array" ref="AU127">IF(OR(_xll.BDP($AX127,"DY997")= "#N/A N/A", _xll.BDP($AX127,"DY997")="#N/A FIELD NOT APPLICABLE"), " ", _xll.BDP($AX127,"DY997"))</f>
        <v>N</v>
      </c>
      <c r="AV127" s="21" t="str" cm="1">
        <f t="array" ref="AV127">IF(OR(_xll.BDP($AX127,"DY784")= "#N/A N/A", _xll.BDP($AX127,"DY784")="#N/A FIELD NOT APPLICABLE"), " ", _xll.BDP($AX127,"DY784"))</f>
        <v>Y</v>
      </c>
      <c r="AW127" s="21" t="str">
        <f t="shared" si="23"/>
        <v>Y</v>
      </c>
      <c r="AX127" s="21" t="str">
        <f t="shared" si="24"/>
        <v>NESN SW Equity</v>
      </c>
      <c r="BC127" s="14" t="str" cm="1">
        <f t="array" ref="BC127">_xll.BDP(AX127,"ID005")</f>
        <v>CH0038863350</v>
      </c>
      <c r="BD127" s="16">
        <v>0.5</v>
      </c>
      <c r="BE127" s="17">
        <v>4</v>
      </c>
      <c r="BF127" s="18"/>
      <c r="BG127" s="19">
        <v>1</v>
      </c>
    </row>
    <row r="128" spans="1:59" s="3" customFormat="1" ht="14.45" hidden="1" customHeight="1" x14ac:dyDescent="0.25">
      <c r="A128" s="47" t="s">
        <v>125</v>
      </c>
      <c r="B128" s="47" t="s">
        <v>800</v>
      </c>
      <c r="C128" s="47" t="s">
        <v>812</v>
      </c>
      <c r="D128" s="47" t="s">
        <v>292</v>
      </c>
      <c r="E128" s="21" t="str">
        <f>_xll.BDP(AX128,"SECURITY NAME")</f>
        <v>AstraZeneca PLC</v>
      </c>
      <c r="F128" s="21" t="str">
        <f>_xll.BDP(AX128,"CRNCY")</f>
        <v>GBp</v>
      </c>
      <c r="G128" s="95" t="s">
        <v>413</v>
      </c>
      <c r="H128" s="21" t="str" cm="1">
        <f t="array" ref="H128">IF(OR(_xll.BDP($AX128,"DX202")= "#N/A N/A", _xll.BDP($AX128,"DX202")="#N/A FIELD NOT APPLICABLE"), " ", _xll.BDP($AX128,"DX202"))</f>
        <v>Health Care</v>
      </c>
      <c r="I128" s="23">
        <f>_xll.BDP(AX128,"CRNCY_ADJ_MKT_CAP", "EQY_FUND_CRNCY=USD")/1000</f>
        <v>220.65935045416532</v>
      </c>
      <c r="J128" s="24">
        <f>IFERROR(_xll.BDP(AX128, "DV013")/100,0)</f>
        <v>2.3021566506315927E-2</v>
      </c>
      <c r="K128" s="25" cm="1">
        <f t="array" ref="K128">IF(OR(_xll.BDP($AX128,"RR900")= "#N/A N/A", _xll.BDP($AX128,"RR900")="#N/A FIELD NOT APPLICABLE"), " ", _xll.BDP($AX128,"RR900"))</f>
        <v>28.402620159680637</v>
      </c>
      <c r="L128" s="25" cm="1">
        <f t="array" ref="L128">IF(OR(_xll.BDP($AX128,"EE010")= "#N/A N/A", _xll.BDP($AX128,"EE010")="#N/A FIELD NOT APPLICABLE"), " ", _xll.BDP($AX128,"EE010"))</f>
        <v>13.921192027059739</v>
      </c>
      <c r="M128" s="25" cm="1">
        <f t="array" ref="M128">IF(OR(_xll.BDP($AX128,"RR903")= "#N/A N/A", _xll.BDP($AX128,"RR903")="#N/A FIELD NOT APPLICABLE"), " ", _xll.BDP($AX128,"RR903"))</f>
        <v>5.3766206616999703</v>
      </c>
      <c r="N128" s="25" cm="1">
        <f t="array" ref="N128">IF(OR(_xll.BDP($AX128,"RR957")= "#N/A N/A", _xll.BDP($AX128,"RR957")="#N/A FIELD NOT APPLICABLE"), " ", _xll.BDP($AX128,"RR957"))</f>
        <v>14.29446931740871</v>
      </c>
      <c r="O128" s="96">
        <v>1150</v>
      </c>
      <c r="P128" s="97">
        <v>100.872</v>
      </c>
      <c r="Q128" s="21" cm="1">
        <f t="array" ref="Q128">IF(OR(_xll.BDP($AX128,"PX_last")="#N/A N/A",_xll.BDP($AX128,"PX_Last")="#N/A FIELD NOT APPLICABLE")," ",IF(F128="GBP",(_xll.BDP($AX128,"PX_LAST")/100),(_xll.BDP($AX128,"PX_LAST"))))</f>
        <v>106.18</v>
      </c>
      <c r="R128" s="28">
        <f>IF(F128="USD",AA128,(((_xll.BDP(F128&amp;"USD CURNCY","PX_LAST")))*AA128))</f>
        <v>155559.7548</v>
      </c>
      <c r="S128" s="28">
        <f>IF(F128="USD",AB128,(((_xll.BDP(F128&amp;"USD CURNCY","PX_LAST")))*AB128))</f>
        <v>163745.48700000002</v>
      </c>
      <c r="T128" s="11">
        <f t="shared" si="14"/>
        <v>8185.7322000000277</v>
      </c>
      <c r="U128" s="12">
        <f t="shared" si="30"/>
        <v>5.2621143627567792E-2</v>
      </c>
      <c r="V128" s="12" cm="1">
        <f t="array" ref="V128">IFERROR(_xll.BDP($G128&amp;" Equity","CHG_PCT_1D")/100,"")</f>
        <v>-3.078092E-2</v>
      </c>
      <c r="W128" s="12" cm="1">
        <f t="array" ref="W128">IFERROR(_xll.BDP($G128&amp;" Equity","CHG_PCT_5D")/100,"")</f>
        <v>6.1143980000000001E-3</v>
      </c>
      <c r="X128" s="12" t="e">
        <f t="shared" si="31"/>
        <v>#VALUE!</v>
      </c>
      <c r="Y128" s="23">
        <f t="shared" si="17"/>
        <v>3769.6776190795904</v>
      </c>
      <c r="Z128" s="23">
        <f t="shared" si="18"/>
        <v>163745.48700000002</v>
      </c>
      <c r="AA128" s="28">
        <f t="shared" si="19"/>
        <v>116002.8</v>
      </c>
      <c r="AB128" s="28">
        <f t="shared" si="20"/>
        <v>122107.00000000001</v>
      </c>
      <c r="AC128" s="4" t="e" cm="1">
        <f t="array" ref="AC128">VLOOKUP(IF(NOT(_xll.BDP(AX128,$BW$6)="#N/A N/A"),(_xll.BDP(AX128,$BW$6)),"-"), '[1]Country Codes'!$A$2:$B$253,2,0)</f>
        <v>#N/A</v>
      </c>
      <c r="AD128" s="29" t="str" cm="1">
        <f t="array" ref="AD128">IF(OR(_xll.BDP($AX128,"EX028")= "#N/A N/A", _xll.BDP($AX128,"EX028")="#N/A FIELD NOT APPLICABLE"), " ", _xll.BDP($AX128,"EX028"))</f>
        <v>Equity</v>
      </c>
      <c r="AE128" s="30" t="str">
        <f t="shared" si="21"/>
        <v>Single Line Equity</v>
      </c>
      <c r="AF128" s="25" cm="1">
        <f t="array" ref="AF128">IF(OR(_xll.BDP($AX128,"RR908")= "#N/A N/A", _xll.BDP($AX128,"RR908")="#N/A FIELD NOT APPLICABLE"), " ", _xll.BDP($AX128,"RR908"))</f>
        <v>16.453602898172324</v>
      </c>
      <c r="AG128" s="25" cm="1">
        <f t="array" ref="AG128">IF(OR(_xll.BDP($AX128,"RR041")= "#N/A N/A", _xll.BDP($AX128,"RR041")="#N/A FIELD NOT APPLICABLE"), " ", _xll.BDP($AX128,"RR041"))</f>
        <v>29.120007689719806</v>
      </c>
      <c r="AH128" s="21">
        <f>_xll.BDP(AX128,"TOT_BUY_REC")</f>
        <v>27</v>
      </c>
      <c r="AI128" s="21">
        <f>_xll.BDP(AX128,"TOT_HOLD_REC")</f>
        <v>5</v>
      </c>
      <c r="AJ128" s="21">
        <f>_xll.BDP(AX128,"TOT_SELL_REC")</f>
        <v>0</v>
      </c>
      <c r="AK128" s="25" cm="1">
        <f t="array" ref="AK128">IF(OR(_xll.BDP($AX128,"EE201")= "#N/A N/A", _xll.BDP($AX128,"EE201")="#N/A FIELD NOT APPLICABLE"), " ", _xll.BDP($AX128,"EE201"))</f>
        <v>4.65625</v>
      </c>
      <c r="AL128" s="23">
        <f>_xll.BDP(AX128,"BEST_TARGET_PRICE")</f>
        <v>13778.4248046875</v>
      </c>
      <c r="AM128" s="31">
        <f t="shared" si="26"/>
        <v>128.76478437264549</v>
      </c>
      <c r="AN128" s="31">
        <f>_xll.BDP(AX128,"PR061")/100</f>
        <v>-5.6513239999999999E-2</v>
      </c>
      <c r="AO128" s="31">
        <f>_xll.BDP(AX128,"PR064")/100</f>
        <v>-6.3998590000000008E-2</v>
      </c>
      <c r="AP128" s="31">
        <f>_xll.BDP(AX128,"CHG_PCT_6M")/100</f>
        <v>-3.8398840000000004E-2</v>
      </c>
      <c r="AQ128" s="24">
        <f>_xll.BDP(AX128,"PR079")/100</f>
        <v>1.4329380000000001E-2</v>
      </c>
      <c r="AR128" s="32">
        <f>_xll.BDP(AX128,"hs001")</f>
        <v>13338</v>
      </c>
      <c r="AS128" s="32">
        <f>_xll.BDP(AX128,"hs002")</f>
        <v>9574</v>
      </c>
      <c r="AT128" s="21" t="str" cm="1">
        <f t="array" ref="AT128">IF(OR(_xll.BDP($AX128,"DX202")= "#N/A N/A", _xll.BDP($AX128,"DX202")="#N/A FIELD NOT APPLICABLE"), " ", _xll.BDP($AX128,"DX202"))</f>
        <v>Health Care</v>
      </c>
      <c r="AU128" s="21" t="str" cm="1">
        <f t="array" ref="AU128">IF(OR(_xll.BDP($AX128,"DY997")= "#N/A N/A", _xll.BDP($AX128,"DY997")="#N/A FIELD NOT APPLICABLE"), " ", _xll.BDP($AX128,"DY997"))</f>
        <v>Y</v>
      </c>
      <c r="AV128" s="21" t="str" cm="1">
        <f t="array" ref="AV128">IF(OR(_xll.BDP($AX128,"DY784")= "#N/A N/A", _xll.BDP($AX128,"DY784")="#N/A FIELD NOT APPLICABLE"), " ", _xll.BDP($AX128,"DY784"))</f>
        <v>Y</v>
      </c>
      <c r="AW128" s="21" t="str">
        <f t="shared" si="23"/>
        <v>Y</v>
      </c>
      <c r="AX128" s="21" t="str">
        <f t="shared" si="24"/>
        <v>AZN LN Equity</v>
      </c>
      <c r="BC128" s="14" t="str" cm="1">
        <f t="array" ref="BC128">_xll.BDP(AX128,"ID005")</f>
        <v>GB0009895292</v>
      </c>
      <c r="BD128" s="16">
        <v>0.5</v>
      </c>
      <c r="BE128" s="17">
        <v>4</v>
      </c>
      <c r="BF128" s="18"/>
      <c r="BG128" s="19">
        <v>1</v>
      </c>
    </row>
    <row r="129" spans="1:59" s="3" customFormat="1" ht="14.45" hidden="1" customHeight="1" x14ac:dyDescent="0.25">
      <c r="A129" s="47" t="s">
        <v>125</v>
      </c>
      <c r="B129" s="47" t="s">
        <v>800</v>
      </c>
      <c r="C129" s="47" t="s">
        <v>812</v>
      </c>
      <c r="D129" s="47" t="s">
        <v>292</v>
      </c>
      <c r="E129" s="21" t="str">
        <f>_xll.BDP(AX129,"SECURITY NAME")</f>
        <v>Shell PLC</v>
      </c>
      <c r="F129" s="21" t="str">
        <f>_xll.BDP(AX129,"CRNCY")</f>
        <v>GBp</v>
      </c>
      <c r="G129" s="95" t="s">
        <v>818</v>
      </c>
      <c r="H129" s="21" t="str" cm="1">
        <f t="array" ref="H129">IF(OR(_xll.BDP($AX129,"DX202")= "#N/A N/A", _xll.BDP($AX129,"DX202")="#N/A FIELD NOT APPLICABLE"), " ", _xll.BDP($AX129,"DX202"))</f>
        <v>Energy</v>
      </c>
      <c r="I129" s="23">
        <f>_xll.BDP(AX129,"CRNCY_ADJ_MKT_CAP", "EQY_FUND_CRNCY=USD")/1000</f>
        <v>195.20555564698435</v>
      </c>
      <c r="J129" s="24">
        <f>IFERROR(_xll.BDP(AX129, "DV013")/100,0)</f>
        <v>4.6984190615651643E-2</v>
      </c>
      <c r="K129" s="25" cm="1">
        <f t="array" ref="K129">IF(OR(_xll.BDP($AX129,"RR900")= "#N/A N/A", _xll.BDP($AX129,"RR900")="#N/A FIELD NOT APPLICABLE"), " ", _xll.BDP($AX129,"RR900"))</f>
        <v>12.899718972332014</v>
      </c>
      <c r="L129" s="25" cm="1">
        <f t="array" ref="L129">IF(OR(_xll.BDP($AX129,"EE010")= "#N/A N/A", _xll.BDP($AX129,"EE010")="#N/A FIELD NOT APPLICABLE"), " ", _xll.BDP($AX129,"EE010"))</f>
        <v>8.5148723748142672</v>
      </c>
      <c r="M129" s="25" cm="1">
        <f t="array" ref="M129">IF(OR(_xll.BDP($AX129,"RR903")= "#N/A N/A", _xll.BDP($AX129,"RR903")="#N/A FIELD NOT APPLICABLE"), " ", _xll.BDP($AX129,"RR903"))</f>
        <v>1.1143731608977363</v>
      </c>
      <c r="N129" s="25" cm="1">
        <f t="array" ref="N129">IF(OR(_xll.BDP($AX129,"RR957")= "#N/A N/A", _xll.BDP($AX129,"RR957")="#N/A FIELD NOT APPLICABLE"), " ", _xll.BDP($AX129,"RR957"))</f>
        <v>4.1334030951231364</v>
      </c>
      <c r="O129" s="96">
        <v>1651</v>
      </c>
      <c r="P129" s="97">
        <v>24.852</v>
      </c>
      <c r="Q129" s="21" cm="1">
        <f t="array" ref="Q129">IF(OR(_xll.BDP($AX129,"PX_last")="#N/A N/A",_xll.BDP($AX129,"PX_Last")="#N/A FIELD NOT APPLICABLE")," ",IF(F129="GBP",(_xll.BDP($AX129,"PX_LAST")/100),(_xll.BDP($AX129,"PX_LAST"))))</f>
        <v>24.34</v>
      </c>
      <c r="R129" s="28">
        <f>IF(F129="USD",AA129,(((_xll.BDP(F129&amp;"USD CURNCY","PX_LAST")))*AA129))</f>
        <v>55022.104332000003</v>
      </c>
      <c r="S129" s="28">
        <f>IF(F129="USD",AB129,(((_xll.BDP(F129&amp;"USD CURNCY","PX_LAST")))*AB129))</f>
        <v>53888.540939999992</v>
      </c>
      <c r="T129" s="11">
        <f t="shared" si="14"/>
        <v>-1133.5633920000109</v>
      </c>
      <c r="U129" s="12">
        <f t="shared" si="30"/>
        <v>-2.0601963624658173E-2</v>
      </c>
      <c r="V129" s="12" cm="1">
        <f t="array" ref="V129">IFERROR(_xll.BDP($G129&amp;" Equity","CHG_PCT_1D")/100,"")</f>
        <v>-1.525631E-2</v>
      </c>
      <c r="W129" s="12" cm="1">
        <f t="array" ref="W129">IFERROR(_xll.BDP($G129&amp;" Equity","CHG_PCT_5D")/100,"")</f>
        <v>-4.7286180000000004E-3</v>
      </c>
      <c r="X129" s="12" t="e">
        <f t="shared" si="31"/>
        <v>#VALUE!</v>
      </c>
      <c r="Y129" s="23">
        <f t="shared" si="17"/>
        <v>2531.9094795243068</v>
      </c>
      <c r="Z129" s="23">
        <f t="shared" si="18"/>
        <v>53888.540939999992</v>
      </c>
      <c r="AA129" s="28">
        <f t="shared" si="19"/>
        <v>41030.652000000002</v>
      </c>
      <c r="AB129" s="28">
        <f t="shared" si="20"/>
        <v>40185.339999999997</v>
      </c>
      <c r="AC129" s="4" t="e" cm="1">
        <f t="array" ref="AC129">VLOOKUP(IF(NOT(_xll.BDP(AX129,$BW$6)="#N/A N/A"),(_xll.BDP(AX129,$BW$6)),"-"), '[1]Country Codes'!$A$2:$B$253,2,0)</f>
        <v>#N/A</v>
      </c>
      <c r="AD129" s="29" t="str" cm="1">
        <f t="array" ref="AD129">IF(OR(_xll.BDP($AX129,"EX028")= "#N/A N/A", _xll.BDP($AX129,"EX028")="#N/A FIELD NOT APPLICABLE"), " ", _xll.BDP($AX129,"EX028"))</f>
        <v>Equity</v>
      </c>
      <c r="AE129" s="30" t="str">
        <f t="shared" si="21"/>
        <v>Single Line Equity</v>
      </c>
      <c r="AF129" s="25" cm="1">
        <f t="array" ref="AF129">IF(OR(_xll.BDP($AX129,"RR908")= "#N/A N/A", _xll.BDP($AX129,"RR908")="#N/A FIELD NOT APPLICABLE"), " ", _xll.BDP($AX129,"RR908"))</f>
        <v>3.913490842136079</v>
      </c>
      <c r="AG129" s="25" cm="1">
        <f t="array" ref="AG129">IF(OR(_xll.BDP($AX129,"RR041")= "#N/A N/A", _xll.BDP($AX129,"RR041")="#N/A FIELD NOT APPLICABLE"), " ", _xll.BDP($AX129,"RR041"))</f>
        <v>19.885503174590891</v>
      </c>
      <c r="AH129" s="21">
        <f>_xll.BDP(AX129,"TOT_BUY_REC")</f>
        <v>22</v>
      </c>
      <c r="AI129" s="21">
        <f>_xll.BDP(AX129,"TOT_HOLD_REC")</f>
        <v>4</v>
      </c>
      <c r="AJ129" s="21">
        <f>_xll.BDP(AX129,"TOT_SELL_REC")</f>
        <v>0</v>
      </c>
      <c r="AK129" s="25" cm="1">
        <f t="array" ref="AK129">IF(OR(_xll.BDP($AX129,"EE201")= "#N/A N/A", _xll.BDP($AX129,"EE201")="#N/A FIELD NOT APPLICABLE"), " ", _xll.BDP($AX129,"EE201"))</f>
        <v>4.653846263885498</v>
      </c>
      <c r="AL129" s="23">
        <f>_xll.BDP(AX129,"BEST_TARGET_PRICE")</f>
        <v>3104.97216796875</v>
      </c>
      <c r="AM129" s="31">
        <f t="shared" ref="AM129:AM162" si="32">(AL129/Q129)-1</f>
        <v>126.56664617784512</v>
      </c>
      <c r="AN129" s="31">
        <f>_xll.BDP(AX129,"PR061")/100</f>
        <v>-0.1296263</v>
      </c>
      <c r="AO129" s="31">
        <f>_xll.BDP(AX129,"PR064")/100</f>
        <v>-6.2042390000000003E-2</v>
      </c>
      <c r="AP129" s="31">
        <f>_xll.BDP(AX129,"CHG_PCT_6M")/100</f>
        <v>-1.9339240000000001E-2</v>
      </c>
      <c r="AQ129" s="24">
        <f>_xll.BDP(AX129,"PR079")/100</f>
        <v>-1.696284E-2</v>
      </c>
      <c r="AR129" s="32">
        <f>_xll.BDP(AX129,"hs001")</f>
        <v>2956</v>
      </c>
      <c r="AS129" s="32">
        <f>_xll.BDP(AX129,"hs002")</f>
        <v>2270</v>
      </c>
      <c r="AT129" s="21" t="str" cm="1">
        <f t="array" ref="AT129">IF(OR(_xll.BDP($AX129,"DX202")= "#N/A N/A", _xll.BDP($AX129,"DX202")="#N/A FIELD NOT APPLICABLE"), " ", _xll.BDP($AX129,"DX202"))</f>
        <v>Energy</v>
      </c>
      <c r="AU129" s="21" t="str" cm="1">
        <f t="array" ref="AU129">IF(OR(_xll.BDP($AX129,"DY997")= "#N/A N/A", _xll.BDP($AX129,"DY997")="#N/A FIELD NOT APPLICABLE"), " ", _xll.BDP($AX129,"DY997"))</f>
        <v>Y</v>
      </c>
      <c r="AV129" s="21" t="str" cm="1">
        <f t="array" ref="AV129">IF(OR(_xll.BDP($AX129,"DY784")= "#N/A N/A", _xll.BDP($AX129,"DY784")="#N/A FIELD NOT APPLICABLE"), " ", _xll.BDP($AX129,"DY784"))</f>
        <v xml:space="preserve"> </v>
      </c>
      <c r="AW129" s="21" t="str">
        <f t="shared" si="23"/>
        <v>Y</v>
      </c>
      <c r="AX129" s="21" t="str">
        <f t="shared" si="24"/>
        <v>SHEL LN Equity</v>
      </c>
      <c r="BC129" s="14" t="str" cm="1">
        <f t="array" ref="BC129">_xll.BDP(AX129,"ID005")</f>
        <v>GB00BP6MXD84</v>
      </c>
      <c r="BD129" s="16">
        <v>0.5</v>
      </c>
      <c r="BE129" s="17">
        <v>4</v>
      </c>
      <c r="BF129" s="18"/>
      <c r="BG129" s="19">
        <v>1</v>
      </c>
    </row>
    <row r="130" spans="1:59" s="3" customFormat="1" ht="14.45" hidden="1" customHeight="1" x14ac:dyDescent="0.25">
      <c r="A130" s="47" t="s">
        <v>125</v>
      </c>
      <c r="B130" s="47" t="s">
        <v>800</v>
      </c>
      <c r="C130" s="47" t="s">
        <v>812</v>
      </c>
      <c r="D130" s="47" t="s">
        <v>292</v>
      </c>
      <c r="E130" s="21" t="str">
        <f>_xll.BDP(AX130,"SECURITY NAME")</f>
        <v>BP PLC</v>
      </c>
      <c r="F130" s="21" t="str">
        <f>_xll.BDP(AX130,"CRNCY")</f>
        <v>GBp</v>
      </c>
      <c r="G130" s="95" t="s">
        <v>793</v>
      </c>
      <c r="H130" s="21" t="str" cm="1">
        <f t="array" ref="H130">IF(OR(_xll.BDP($AX130,"DX202")= "#N/A N/A", _xll.BDP($AX130,"DX202")="#N/A FIELD NOT APPLICABLE"), " ", _xll.BDP($AX130,"DX202"))</f>
        <v>Energy</v>
      </c>
      <c r="I130" s="23">
        <f>_xll.BDP(AX130,"CRNCY_ADJ_MKT_CAP", "EQY_FUND_CRNCY=USD")/1000</f>
        <v>75.573963422621574</v>
      </c>
      <c r="J130" s="24">
        <f>IFERROR(_xll.BDP(AX130, "DV013")/100,0)</f>
        <v>6.7682822455366234E-2</v>
      </c>
      <c r="K130" s="25" t="str" cm="1">
        <f t="array" ref="K130">IF(OR(_xll.BDP($AX130,"RR900")= "#N/A N/A", _xll.BDP($AX130,"RR900")="#N/A FIELD NOT APPLICABLE"), " ", _xll.BDP($AX130,"RR900"))</f>
        <v xml:space="preserve"> </v>
      </c>
      <c r="L130" s="25" cm="1">
        <f t="array" ref="L130">IF(OR(_xll.BDP($AX130,"EE010")= "#N/A N/A", _xll.BDP($AX130,"EE010")="#N/A FIELD NOT APPLICABLE"), " ", _xll.BDP($AX130,"EE010"))</f>
        <v>8.9312943977108219</v>
      </c>
      <c r="M130" s="25" cm="1">
        <f t="array" ref="M130">IF(OR(_xll.BDP($AX130,"RR903")= "#N/A N/A", _xll.BDP($AX130,"RR903")="#N/A FIELD NOT APPLICABLE"), " ", _xll.BDP($AX130,"RR903"))</f>
        <v>1.2835433676851788</v>
      </c>
      <c r="N130" s="25" cm="1">
        <f t="array" ref="N130">IF(OR(_xll.BDP($AX130,"RR957")= "#N/A N/A", _xll.BDP($AX130,"RR957")="#N/A FIELD NOT APPLICABLE"), " ", _xll.BDP($AX130,"RR957"))</f>
        <v>5.8929529968735928</v>
      </c>
      <c r="O130" s="96">
        <v>48750</v>
      </c>
      <c r="P130" s="97">
        <v>4.1310000000000002</v>
      </c>
      <c r="Q130" s="21" cm="1">
        <f t="array" ref="Q130">IF(OR(_xll.BDP($AX130,"PX_last")="#N/A N/A",_xll.BDP($AX130,"PX_Last")="#N/A FIELD NOT APPLICABLE")," ",IF(F130="GBP",(_xll.BDP($AX130,"PX_LAST")/100),(_xll.BDP($AX130,"PX_LAST"))))</f>
        <v>3.532</v>
      </c>
      <c r="R130" s="28">
        <f>IF(F130="USD",AA130,(((_xll.BDP(F130&amp;"USD CURNCY","PX_LAST")))*AA130))</f>
        <v>270058.96124999999</v>
      </c>
      <c r="S130" s="28">
        <f>IF(F130="USD",AB130,(((_xll.BDP(F130&amp;"USD CURNCY","PX_LAST")))*AB130))</f>
        <v>230900.08499999999</v>
      </c>
      <c r="T130" s="11">
        <f t="shared" si="14"/>
        <v>-39158.876250000001</v>
      </c>
      <c r="U130" s="12">
        <f t="shared" si="30"/>
        <v>-0.1450012103606875</v>
      </c>
      <c r="V130" s="12" cm="1">
        <f t="array" ref="V130">IFERROR(_xll.BDP($G130&amp;" Equity","CHG_PCT_1D")/100,"")</f>
        <v>-3.8397790000000001E-2</v>
      </c>
      <c r="W130" s="12" cm="1">
        <f t="array" ref="W130">IFERROR(_xll.BDP($G130&amp;" Equity","CHG_PCT_5D")/100,"")</f>
        <v>-3.0227050000000002E-2</v>
      </c>
      <c r="X130" s="12" t="e">
        <f t="shared" si="31"/>
        <v>#VALUE!</v>
      </c>
      <c r="Y130" s="23">
        <f t="shared" si="17"/>
        <v>15627.969457983972</v>
      </c>
      <c r="Z130" s="23">
        <f t="shared" si="18"/>
        <v>230900.08499999999</v>
      </c>
      <c r="AA130" s="28">
        <f t="shared" si="19"/>
        <v>201386.25</v>
      </c>
      <c r="AB130" s="28">
        <f t="shared" si="20"/>
        <v>172185</v>
      </c>
      <c r="AC130" s="4" t="e" cm="1">
        <f t="array" ref="AC130">VLOOKUP(IF(NOT(_xll.BDP(AX130,$BW$6)="#N/A N/A"),(_xll.BDP(AX130,$BW$6)),"-"), '[1]Country Codes'!$A$2:$B$253,2,0)</f>
        <v>#N/A</v>
      </c>
      <c r="AD130" s="29" t="str" cm="1">
        <f t="array" ref="AD130">IF(OR(_xll.BDP($AX130,"EX028")= "#N/A N/A", _xll.BDP($AX130,"EX028")="#N/A FIELD NOT APPLICABLE"), " ", _xll.BDP($AX130,"EX028"))</f>
        <v>Equity</v>
      </c>
      <c r="AE130" s="30" t="str">
        <f t="shared" si="21"/>
        <v>Single Line Equity</v>
      </c>
      <c r="AF130" s="25" cm="1">
        <f t="array" ref="AF130">IF(OR(_xll.BDP($AX130,"RR908")= "#N/A N/A", _xll.BDP($AX130,"RR908")="#N/A FIELD NOT APPLICABLE"), " ", _xll.BDP($AX130,"RR908"))</f>
        <v>3.054522387814175</v>
      </c>
      <c r="AG130" s="25" cm="1">
        <f t="array" ref="AG130">IF(OR(_xll.BDP($AX130,"RR041")= "#N/A N/A", _xll.BDP($AX130,"RR041")="#N/A FIELD NOT APPLICABLE"), " ", _xll.BDP($AX130,"RR041"))</f>
        <v>25.350780220247458</v>
      </c>
      <c r="AH130" s="21">
        <f>_xll.BDP(AX130,"TOT_BUY_REC")</f>
        <v>6</v>
      </c>
      <c r="AI130" s="21">
        <f>_xll.BDP(AX130,"TOT_HOLD_REC")</f>
        <v>16</v>
      </c>
      <c r="AJ130" s="21">
        <f>_xll.BDP(AX130,"TOT_SELL_REC")</f>
        <v>4</v>
      </c>
      <c r="AK130" s="25" cm="1">
        <f t="array" ref="AK130">IF(OR(_xll.BDP($AX130,"EE201")= "#N/A N/A", _xll.BDP($AX130,"EE201")="#N/A FIELD NOT APPLICABLE"), " ", _xll.BDP($AX130,"EE201"))</f>
        <v>3.192307710647583</v>
      </c>
      <c r="AL130" s="23">
        <f>_xll.BDP(AX130,"BEST_TARGET_PRICE")</f>
        <v>438.04165649414063</v>
      </c>
      <c r="AM130" s="31">
        <f t="shared" si="32"/>
        <v>123.02085404703868</v>
      </c>
      <c r="AN130" s="31">
        <f>_xll.BDP(AX130,"PR061")/100</f>
        <v>-0.19009399999999999</v>
      </c>
      <c r="AO130" s="31">
        <f>_xll.BDP(AX130,"PR064")/100</f>
        <v>-0.16402370000000002</v>
      </c>
      <c r="AP130" s="31">
        <f>_xll.BDP(AX130,"CHG_PCT_6M")/100</f>
        <v>-6.2259380000000003E-2</v>
      </c>
      <c r="AQ130" s="24">
        <f>_xll.BDP(AX130,"PR079")/100</f>
        <v>-0.10127230000000001</v>
      </c>
      <c r="AR130" s="32">
        <f>_xll.BDP(AX130,"hs001")</f>
        <v>529.29999999999995</v>
      </c>
      <c r="AS130" s="32">
        <f>_xll.BDP(AX130,"hs002")</f>
        <v>329.25</v>
      </c>
      <c r="AT130" s="21" t="str" cm="1">
        <f t="array" ref="AT130">IF(OR(_xll.BDP($AX130,"DX202")= "#N/A N/A", _xll.BDP($AX130,"DX202")="#N/A FIELD NOT APPLICABLE"), " ", _xll.BDP($AX130,"DX202"))</f>
        <v>Energy</v>
      </c>
      <c r="AU130" s="21" t="str" cm="1">
        <f t="array" ref="AU130">IF(OR(_xll.BDP($AX130,"DY997")= "#N/A N/A", _xll.BDP($AX130,"DY997")="#N/A FIELD NOT APPLICABLE"), " ", _xll.BDP($AX130,"DY997"))</f>
        <v>Y</v>
      </c>
      <c r="AV130" s="21" t="str" cm="1">
        <f t="array" ref="AV130">IF(OR(_xll.BDP($AX130,"DY784")= "#N/A N/A", _xll.BDP($AX130,"DY784")="#N/A FIELD NOT APPLICABLE"), " ", _xll.BDP($AX130,"DY784"))</f>
        <v>N</v>
      </c>
      <c r="AW130" s="21" t="str">
        <f t="shared" si="23"/>
        <v>Y</v>
      </c>
      <c r="AX130" s="21" t="str">
        <f t="shared" si="24"/>
        <v>BP/ LN Equity</v>
      </c>
      <c r="BC130" s="14" t="str" cm="1">
        <f t="array" ref="BC130">_xll.BDP(AX130,"ID005")</f>
        <v>GB0007980591</v>
      </c>
      <c r="BD130" s="16">
        <v>0.5</v>
      </c>
      <c r="BE130" s="17">
        <v>4</v>
      </c>
      <c r="BF130" s="18"/>
      <c r="BG130" s="19">
        <v>1</v>
      </c>
    </row>
    <row r="131" spans="1:59" s="3" customFormat="1" ht="14.45" hidden="1" customHeight="1" x14ac:dyDescent="0.25">
      <c r="A131" s="47" t="s">
        <v>125</v>
      </c>
      <c r="B131" s="47" t="s">
        <v>800</v>
      </c>
      <c r="C131" s="47" t="s">
        <v>812</v>
      </c>
      <c r="D131" s="47" t="s">
        <v>292</v>
      </c>
      <c r="E131" s="21" t="str">
        <f>_xll.BDP(AX131,"SECURITY NAME")</f>
        <v>Meta Platforms Inc</v>
      </c>
      <c r="F131" s="21" t="str">
        <f>_xll.BDP(AX131,"CRNCY")</f>
        <v>USD</v>
      </c>
      <c r="G131" s="95" t="s">
        <v>327</v>
      </c>
      <c r="H131" s="21" t="str" cm="1">
        <f t="array" ref="H131">IF(OR(_xll.BDP($AX131,"DX202")= "#N/A N/A", _xll.BDP($AX131,"DX202")="#N/A FIELD NOT APPLICABLE"), " ", _xll.BDP($AX131,"DX202"))</f>
        <v>Communication Services</v>
      </c>
      <c r="I131" s="23">
        <f>_xll.BDP(AX131,"CRNCY_ADJ_MKT_CAP", "EQY_FUND_CRNCY=USD")/1000</f>
        <v>1393.4961532560001</v>
      </c>
      <c r="J131" s="24">
        <f>IFERROR(_xll.BDP(AX131, "DV013")/100,0)</f>
        <v>3.80434765331987E-3</v>
      </c>
      <c r="K131" s="25" cm="1">
        <f t="array" ref="K131">IF(OR(_xll.BDP($AX131,"RR900")= "#N/A N/A", _xll.BDP($AX131,"RR900")="#N/A FIELD NOT APPLICABLE"), " ", _xll.BDP($AX131,"RR900"))</f>
        <v>22.865967321550176</v>
      </c>
      <c r="L131" s="25" cm="1">
        <f t="array" ref="L131">IF(OR(_xll.BDP($AX131,"EE010")= "#N/A N/A", _xll.BDP($AX131,"EE010")="#N/A FIELD NOT APPLICABLE"), " ", _xll.BDP($AX131,"EE010"))</f>
        <v>19.013604270707763</v>
      </c>
      <c r="M131" s="25" cm="1">
        <f t="array" ref="M131">IF(OR(_xll.BDP($AX131,"RR903")= "#N/A N/A", _xll.BDP($AX131,"RR903")="#N/A FIELD NOT APPLICABLE"), " ", _xll.BDP($AX131,"RR903"))</f>
        <v>7.6587328964010579</v>
      </c>
      <c r="N131" s="25" cm="1">
        <f t="array" ref="N131">IF(OR(_xll.BDP($AX131,"RR957")= "#N/A N/A", _xll.BDP($AX131,"RR957")="#N/A FIELD NOT APPLICABLE"), " ", _xll.BDP($AX131,"RR957"))</f>
        <v>15.652190621594048</v>
      </c>
      <c r="O131" s="96">
        <v>90</v>
      </c>
      <c r="P131" s="97">
        <v>546.80799999999999</v>
      </c>
      <c r="Q131" s="21" cm="1">
        <f t="array" ref="Q131">IF(OR(_xll.BDP($AX131,"PX_last")="#N/A N/A",_xll.BDP($AX131,"PX_Last")="#N/A FIELD NOT APPLICABLE")," ",IF(F131="GBP",(_xll.BDP($AX131,"PX_LAST")/100),(_xll.BDP($AX131,"PX_LAST"))))</f>
        <v>552</v>
      </c>
      <c r="R131" s="28">
        <f>IF(F131="USD",AA131,(((_xll.BDP(F131&amp;"USD CURNCY","PX_LAST")))*AA131))</f>
        <v>49212.72</v>
      </c>
      <c r="S131" s="28">
        <f>IF(F131="USD",AB131,(((_xll.BDP(F131&amp;"USD CURNCY","PX_LAST")))*AB131))</f>
        <v>49680</v>
      </c>
      <c r="T131" s="11">
        <f t="shared" ref="T131:T196" si="33">S131-R131</f>
        <v>467.27999999999884</v>
      </c>
      <c r="U131" s="12">
        <f t="shared" si="30"/>
        <v>9.49510614328976E-3</v>
      </c>
      <c r="V131" s="12" cm="1">
        <f t="array" ref="V131">IFERROR(_xll.BDP($G131&amp;" Equity","CHG_PCT_1D")/100,"")</f>
        <v>4.5133120000000002E-3</v>
      </c>
      <c r="W131" s="12" cm="1">
        <f t="array" ref="W131">IFERROR(_xll.BDP($G131&amp;" Equity","CHG_PCT_5D")/100,"")</f>
        <v>0.1342797</v>
      </c>
      <c r="X131" s="12" t="e">
        <f t="shared" si="31"/>
        <v>#VALUE!</v>
      </c>
      <c r="Y131" s="23">
        <f t="shared" ref="Y131:Y196" si="34">IFERROR(S131*J131,0)</f>
        <v>188.99999141693115</v>
      </c>
      <c r="Z131" s="23">
        <f t="shared" ref="Z131:Z196" si="35">S131</f>
        <v>49680</v>
      </c>
      <c r="AA131" s="28">
        <f t="shared" ref="AA131:AA196" si="36">P131*O131</f>
        <v>49212.72</v>
      </c>
      <c r="AB131" s="28">
        <f t="shared" ref="AB131:AB196" si="37">IFERROR(O131*Q131,0)</f>
        <v>49680</v>
      </c>
      <c r="AC131" s="4" t="e" cm="1">
        <f t="array" ref="AC131">VLOOKUP(IF(NOT(_xll.BDP(AX131,$BW$6)="#N/A N/A"),(_xll.BDP(AX131,$BW$6)),"-"), '[1]Country Codes'!$A$2:$B$253,2,0)</f>
        <v>#N/A</v>
      </c>
      <c r="AD131" s="29" t="str" cm="1">
        <f t="array" ref="AD131">IF(OR(_xll.BDP($AX131,"EX028")= "#N/A N/A", _xll.BDP($AX131,"EX028")="#N/A FIELD NOT APPLICABLE"), " ", _xll.BDP($AX131,"EX028"))</f>
        <v>Equity</v>
      </c>
      <c r="AE131" s="30" t="str">
        <f t="shared" ref="AE131:AE196" si="38">IF(("AS97"="Equity"), " ", "Single Line Equity")</f>
        <v>Single Line Equity</v>
      </c>
      <c r="AF131" s="25" cm="1">
        <f t="array" ref="AF131">IF(OR(_xll.BDP($AX131,"RR908")= "#N/A N/A", _xll.BDP($AX131,"RR908")="#N/A FIELD NOT APPLICABLE"), " ", _xll.BDP($AX131,"RR908"))</f>
        <v>15.312346496163292</v>
      </c>
      <c r="AG131" s="25" cm="1">
        <f t="array" ref="AG131">IF(OR(_xll.BDP($AX131,"RR041")= "#N/A N/A", _xll.BDP($AX131,"RR041")="#N/A FIELD NOT APPLICABLE"), " ", _xll.BDP($AX131,"RR041"))</f>
        <v>18.028719018742709</v>
      </c>
      <c r="AH131" s="21">
        <f>_xll.BDP(AX131,"TOT_BUY_REC")</f>
        <v>70</v>
      </c>
      <c r="AI131" s="21">
        <f>_xll.BDP(AX131,"TOT_HOLD_REC")</f>
        <v>6</v>
      </c>
      <c r="AJ131" s="21">
        <f>_xll.BDP(AX131,"TOT_SELL_REC")</f>
        <v>3</v>
      </c>
      <c r="AK131" s="25" cm="1">
        <f t="array" ref="AK131">IF(OR(_xll.BDP($AX131,"EE201")= "#N/A N/A", _xll.BDP($AX131,"EE201")="#N/A FIELD NOT APPLICABLE"), " ", _xll.BDP($AX131,"EE201"))</f>
        <v>4.6582279205322266</v>
      </c>
      <c r="AL131" s="23">
        <f>_xll.BDP(AX131,"BEST_TARGET_PRICE")</f>
        <v>708.1407470703125</v>
      </c>
      <c r="AM131" s="31">
        <f t="shared" si="32"/>
        <v>0.28286367222882691</v>
      </c>
      <c r="AN131" s="31">
        <f>_xll.BDP(AX131,"PR061")/100</f>
        <v>-4.2896259999999999E-2</v>
      </c>
      <c r="AO131" s="31">
        <f>_xll.BDP(AX131,"PR064")/100</f>
        <v>-0.18402339999999998</v>
      </c>
      <c r="AP131" s="31">
        <f>_xll.BDP(AX131,"CHG_PCT_6M")/100</f>
        <v>-6.9579329999999995E-2</v>
      </c>
      <c r="AQ131" s="24">
        <f>_xll.BDP(AX131,"PR079")/100</f>
        <v>-5.7232169999999999E-2</v>
      </c>
      <c r="AR131" s="32">
        <f>_xll.BDP(AX131,"hs001")</f>
        <v>740.91</v>
      </c>
      <c r="AS131" s="32">
        <f>_xll.BDP(AX131,"hs002")</f>
        <v>427.11</v>
      </c>
      <c r="AT131" s="21" t="str" cm="1">
        <f t="array" ref="AT131">IF(OR(_xll.BDP($AX131,"DX202")= "#N/A N/A", _xll.BDP($AX131,"DX202")="#N/A FIELD NOT APPLICABLE"), " ", _xll.BDP($AX131,"DX202"))</f>
        <v>Communication Services</v>
      </c>
      <c r="AU131" s="21" t="str" cm="1">
        <f t="array" ref="AU131">IF(OR(_xll.BDP($AX131,"DY997")= "#N/A N/A", _xll.BDP($AX131,"DY997")="#N/A FIELD NOT APPLICABLE"), " ", _xll.BDP($AX131,"DY997"))</f>
        <v>Y</v>
      </c>
      <c r="AV131" s="21" t="str" cm="1">
        <f t="array" ref="AV131">IF(OR(_xll.BDP($AX131,"DY784")= "#N/A N/A", _xll.BDP($AX131,"DY784")="#N/A FIELD NOT APPLICABLE"), " ", _xll.BDP($AX131,"DY784"))</f>
        <v>Y</v>
      </c>
      <c r="AW131" s="21" t="str">
        <f t="shared" ref="AW131:AW196" si="39">IF(OR(AU131="Y",AV131="Y"),"Y","N")</f>
        <v>Y</v>
      </c>
      <c r="AX131" s="21" t="str">
        <f t="shared" ref="AX131:AX196" si="40">CONCATENATE(G131," ",$AX$2)</f>
        <v>META US Equity</v>
      </c>
      <c r="BC131" s="14" t="str" cm="1">
        <f t="array" ref="BC131">_xll.BDP(AX131,"ID005")</f>
        <v>US30303M1027</v>
      </c>
      <c r="BD131" s="16">
        <v>0.5</v>
      </c>
      <c r="BE131" s="17">
        <v>4</v>
      </c>
      <c r="BF131" s="18"/>
      <c r="BG131" s="19">
        <v>1</v>
      </c>
    </row>
    <row r="132" spans="1:59" s="3" customFormat="1" ht="14.45" hidden="1" customHeight="1" x14ac:dyDescent="0.25">
      <c r="A132" s="47" t="s">
        <v>125</v>
      </c>
      <c r="B132" s="47" t="s">
        <v>800</v>
      </c>
      <c r="C132" s="47" t="s">
        <v>812</v>
      </c>
      <c r="D132" s="47" t="s">
        <v>292</v>
      </c>
      <c r="E132" s="21" t="str">
        <f>_xll.BDP(AX132,"SECURITY NAME")</f>
        <v>Domino's Pizza Inc</v>
      </c>
      <c r="F132" s="21" t="str">
        <f>_xll.BDP(AX132,"CRNCY")</f>
        <v>USD</v>
      </c>
      <c r="G132" s="95" t="s">
        <v>819</v>
      </c>
      <c r="H132" s="21" t="str" cm="1">
        <f t="array" ref="H132">IF(OR(_xll.BDP($AX132,"DX202")= "#N/A N/A", _xll.BDP($AX132,"DX202")="#N/A FIELD NOT APPLICABLE"), " ", _xll.BDP($AX132,"DX202"))</f>
        <v>Consumer Discretionary</v>
      </c>
      <c r="I132" s="23">
        <f>_xll.BDP(AX132,"CRNCY_ADJ_MKT_CAP", "EQY_FUND_CRNCY=USD")/1000</f>
        <v>16.916659297079999</v>
      </c>
      <c r="J132" s="24">
        <f>IFERROR(_xll.BDP(AX132, "DV013")/100,0)</f>
        <v>1.4087928180201952E-2</v>
      </c>
      <c r="K132" s="25" cm="1">
        <f t="array" ref="K132">IF(OR(_xll.BDP($AX132,"RR900")= "#N/A N/A", _xll.BDP($AX132,"RR900")="#N/A FIELD NOT APPLICABLE"), " ", _xll.BDP($AX132,"RR900"))</f>
        <v>31.952957190703732</v>
      </c>
      <c r="L132" s="25" cm="1">
        <f t="array" ref="L132">IF(OR(_xll.BDP($AX132,"EE010")= "#N/A N/A", _xll.BDP($AX132,"EE010")="#N/A FIELD NOT APPLICABLE"), " ", _xll.BDP($AX132,"EE010"))</f>
        <v>25.403075726141076</v>
      </c>
      <c r="M132" s="25" t="str" cm="1">
        <f t="array" ref="M132">IF(OR(_xll.BDP($AX132,"RR903")= "#N/A N/A", _xll.BDP($AX132,"RR903")="#N/A FIELD NOT APPLICABLE"), " ", _xll.BDP($AX132,"RR903"))</f>
        <v xml:space="preserve"> </v>
      </c>
      <c r="N132" s="25" cm="1">
        <f t="array" ref="N132">IF(OR(_xll.BDP($AX132,"RR957")= "#N/A N/A", _xll.BDP($AX132,"RR957")="#N/A FIELD NOT APPLICABLE"), " ", _xll.BDP($AX132,"RR957"))</f>
        <v>21.436771714806994</v>
      </c>
      <c r="O132" s="96">
        <v>50</v>
      </c>
      <c r="P132" s="97">
        <v>427.22399999999999</v>
      </c>
      <c r="Q132" s="21" cm="1">
        <f t="array" ref="Q132">IF(OR(_xll.BDP($AX132,"PX_last")="#N/A N/A",_xll.BDP($AX132,"PX_Last")="#N/A FIELD NOT APPLICABLE")," ",IF(F132="GBP",(_xll.BDP($AX132,"PX_LAST")/100),(_xll.BDP($AX132,"PX_LAST"))))</f>
        <v>494.04</v>
      </c>
      <c r="R132" s="28">
        <f>IF(F132="USD",AA132,(((_xll.BDP(F132&amp;"USD CURNCY","PX_LAST")))*AA132))</f>
        <v>21361.200000000001</v>
      </c>
      <c r="S132" s="28">
        <f>IF(F132="USD",AB132,(((_xll.BDP(F132&amp;"USD CURNCY","PX_LAST")))*AB132))</f>
        <v>24702</v>
      </c>
      <c r="T132" s="11">
        <f t="shared" si="33"/>
        <v>3340.7999999999993</v>
      </c>
      <c r="U132" s="12">
        <f t="shared" si="30"/>
        <v>0.15639570810628611</v>
      </c>
      <c r="V132" s="12" cm="1">
        <f t="array" ref="V132">IFERROR(_xll.BDP($G132&amp;" Equity","CHG_PCT_1D")/100,"")</f>
        <v>6.2758930000000003E-3</v>
      </c>
      <c r="W132" s="12" cm="1">
        <f t="array" ref="W132">IFERROR(_xll.BDP($G132&amp;" Equity","CHG_PCT_5D")/100,"")</f>
        <v>4.7771580000000001E-2</v>
      </c>
      <c r="X132" s="12" t="e">
        <f t="shared" si="31"/>
        <v>#VALUE!</v>
      </c>
      <c r="Y132" s="23">
        <f t="shared" si="34"/>
        <v>348.00000190734863</v>
      </c>
      <c r="Z132" s="23">
        <f t="shared" si="35"/>
        <v>24702</v>
      </c>
      <c r="AA132" s="28">
        <f t="shared" si="36"/>
        <v>21361.200000000001</v>
      </c>
      <c r="AB132" s="28">
        <f t="shared" si="37"/>
        <v>24702</v>
      </c>
      <c r="AC132" s="4" t="e" cm="1">
        <f t="array" ref="AC132">VLOOKUP(IF(NOT(_xll.BDP(AX132,$BW$6)="#N/A N/A"),(_xll.BDP(AX132,$BW$6)),"-"), '[1]Country Codes'!$A$2:$B$253,2,0)</f>
        <v>#N/A</v>
      </c>
      <c r="AD132" s="29" t="str" cm="1">
        <f t="array" ref="AD132">IF(OR(_xll.BDP($AX132,"EX028")= "#N/A N/A", _xll.BDP($AX132,"EX028")="#N/A FIELD NOT APPLICABLE"), " ", _xll.BDP($AX132,"EX028"))</f>
        <v>Equity</v>
      </c>
      <c r="AE132" s="30" t="str">
        <f t="shared" si="38"/>
        <v>Single Line Equity</v>
      </c>
      <c r="AF132" s="25" cm="1">
        <f t="array" ref="AF132">IF(OR(_xll.BDP($AX132,"RR908")= "#N/A N/A", _xll.BDP($AX132,"RR908")="#N/A FIELD NOT APPLICABLE"), " ", _xll.BDP($AX132,"RR908"))</f>
        <v>25.154214157000339</v>
      </c>
      <c r="AG132" s="25" cm="1">
        <f t="array" ref="AG132">IF(OR(_xll.BDP($AX132,"RR041")= "#N/A N/A", _xll.BDP($AX132,"RR041")="#N/A FIELD NOT APPLICABLE"), " ", _xll.BDP($AX132,"RR041"))</f>
        <v>299.20564785640636</v>
      </c>
      <c r="AH132" s="21">
        <f>_xll.BDP(AX132,"TOT_BUY_REC")</f>
        <v>20</v>
      </c>
      <c r="AI132" s="21">
        <f>_xll.BDP(AX132,"TOT_HOLD_REC")</f>
        <v>10</v>
      </c>
      <c r="AJ132" s="21">
        <f>_xll.BDP(AX132,"TOT_SELL_REC")</f>
        <v>3</v>
      </c>
      <c r="AK132" s="25" cm="1">
        <f t="array" ref="AK132">IF(OR(_xll.BDP($AX132,"EE201")= "#N/A N/A", _xll.BDP($AX132,"EE201")="#N/A FIELD NOT APPLICABLE"), " ", _xll.BDP($AX132,"EE201"))</f>
        <v>4.0303030014038086</v>
      </c>
      <c r="AL132" s="23">
        <f>_xll.BDP(AX132,"BEST_TARGET_PRICE")</f>
        <v>506.43331909179688</v>
      </c>
      <c r="AM132" s="31">
        <f t="shared" si="32"/>
        <v>2.5085659241755431E-2</v>
      </c>
      <c r="AN132" s="31">
        <f>_xll.BDP(AX132,"PR061")/100</f>
        <v>0.10493830000000001</v>
      </c>
      <c r="AO132" s="31">
        <f>_xll.BDP(AX132,"PR064")/100</f>
        <v>0.15489269999999999</v>
      </c>
      <c r="AP132" s="31">
        <f>_xll.BDP(AX132,"CHG_PCT_6M")/100</f>
        <v>0.1958174</v>
      </c>
      <c r="AQ132" s="24">
        <f>_xll.BDP(AX132,"PR079")/100</f>
        <v>0.17695820000000001</v>
      </c>
      <c r="AR132" s="32">
        <f>_xll.BDP(AX132,"hs001")</f>
        <v>542.75</v>
      </c>
      <c r="AS132" s="32">
        <f>_xll.BDP(AX132,"hs002")</f>
        <v>396.06</v>
      </c>
      <c r="AT132" s="21" t="str" cm="1">
        <f t="array" ref="AT132">IF(OR(_xll.BDP($AX132,"DX202")= "#N/A N/A", _xll.BDP($AX132,"DX202")="#N/A FIELD NOT APPLICABLE"), " ", _xll.BDP($AX132,"DX202"))</f>
        <v>Consumer Discretionary</v>
      </c>
      <c r="AU132" s="21" t="str" cm="1">
        <f t="array" ref="AU132">IF(OR(_xll.BDP($AX132,"DY997")= "#N/A N/A", _xll.BDP($AX132,"DY997")="#N/A FIELD NOT APPLICABLE"), " ", _xll.BDP($AX132,"DY997"))</f>
        <v>N</v>
      </c>
      <c r="AV132" s="21" t="str" cm="1">
        <f t="array" ref="AV132">IF(OR(_xll.BDP($AX132,"DY784")= "#N/A N/A", _xll.BDP($AX132,"DY784")="#N/A FIELD NOT APPLICABLE"), " ", _xll.BDP($AX132,"DY784"))</f>
        <v>N</v>
      </c>
      <c r="AW132" s="21" t="str">
        <f t="shared" si="39"/>
        <v>N</v>
      </c>
      <c r="AX132" s="21" t="str">
        <f t="shared" si="40"/>
        <v>DPZ US Equity</v>
      </c>
      <c r="BC132" s="14" t="str" cm="1">
        <f t="array" ref="BC132">_xll.BDP(AX132,"ID005")</f>
        <v>US25754A2015</v>
      </c>
      <c r="BD132" s="16">
        <v>0.5</v>
      </c>
      <c r="BE132" s="17">
        <v>4</v>
      </c>
      <c r="BF132" s="18"/>
      <c r="BG132" s="19">
        <v>1</v>
      </c>
    </row>
    <row r="133" spans="1:59" s="3" customFormat="1" ht="14.45" hidden="1" customHeight="1" x14ac:dyDescent="0.25">
      <c r="A133" s="47" t="s">
        <v>125</v>
      </c>
      <c r="B133" s="47" t="s">
        <v>800</v>
      </c>
      <c r="C133" s="47" t="s">
        <v>812</v>
      </c>
      <c r="D133" s="47" t="s">
        <v>292</v>
      </c>
      <c r="E133" s="21" t="str">
        <f>_xll.BDP(AX133,"SECURITY NAME")</f>
        <v>JPMorgan Chase &amp; Co</v>
      </c>
      <c r="F133" s="21" t="str">
        <f>_xll.BDP(AX133,"CRNCY")</f>
        <v>USD</v>
      </c>
      <c r="G133" s="95" t="s">
        <v>909</v>
      </c>
      <c r="H133" s="21" t="str" cm="1">
        <f t="array" ref="H133">IF(OR(_xll.BDP($AX133,"DX202")= "#N/A N/A", _xll.BDP($AX133,"DX202")="#N/A FIELD NOT APPLICABLE"), " ", _xll.BDP($AX133,"DX202"))</f>
        <v>Financials</v>
      </c>
      <c r="I133" s="23">
        <f>_xll.BDP(AX133,"CRNCY_ADJ_MKT_CAP", "EQY_FUND_CRNCY=USD")/1000</f>
        <v>676.44899420110994</v>
      </c>
      <c r="J133" s="24">
        <f>IFERROR(_xll.BDP(AX133, "DV013")/100,0)</f>
        <v>2.3039104373861183E-2</v>
      </c>
      <c r="K133" s="25" cm="1">
        <f t="array" ref="K133">IF(OR(_xll.BDP($AX133,"RR900")= "#N/A N/A", _xll.BDP($AX133,"RR900")="#N/A FIELD NOT APPLICABLE"), " ", _xll.BDP($AX133,"RR900"))</f>
        <v>11.744600278751246</v>
      </c>
      <c r="L133" s="25" cm="1">
        <f t="array" ref="L133">IF(OR(_xll.BDP($AX133,"EE010")= "#N/A N/A", _xll.BDP($AX133,"EE010")="#N/A FIELD NOT APPLICABLE"), " ", _xll.BDP($AX133,"EE010"))</f>
        <v>12.458482829318298</v>
      </c>
      <c r="M133" s="25" cm="1">
        <f t="array" ref="M133">IF(OR(_xll.BDP($AX133,"RR903")= "#N/A N/A", _xll.BDP($AX133,"RR903")="#N/A FIELD NOT APPLICABLE"), " ", _xll.BDP($AX133,"RR903"))</f>
        <v>2.038481926170991</v>
      </c>
      <c r="N133" s="25" t="str" cm="1">
        <f t="array" ref="N133">IF(OR(_xll.BDP($AX133,"RR957")= "#N/A N/A", _xll.BDP($AX133,"RR957")="#N/A FIELD NOT APPLICABLE"), " ", _xll.BDP($AX133,"RR957"))</f>
        <v xml:space="preserve"> </v>
      </c>
      <c r="O133" s="96">
        <v>220</v>
      </c>
      <c r="P133" s="97">
        <v>225.71600000000001</v>
      </c>
      <c r="Q133" s="21" cm="1">
        <f t="array" ref="Q133">IF(OR(_xll.BDP($AX133,"PX_last")="#N/A N/A",_xll.BDP($AX133,"PX_Last")="#N/A FIELD NOT APPLICABLE")," ",IF(F133="GBP",(_xll.BDP($AX133,"PX_LAST")/100),(_xll.BDP($AX133,"PX_LAST"))))</f>
        <v>243.065</v>
      </c>
      <c r="R133" s="28">
        <f>IF(F133="USD",AA133,(((_xll.BDP(F133&amp;"USD CURNCY","PX_LAST")))*AA133))</f>
        <v>49657.520000000004</v>
      </c>
      <c r="S133" s="28">
        <f>IF(F133="USD",AB133,(((_xll.BDP(F133&amp;"USD CURNCY","PX_LAST")))*AB133))</f>
        <v>53474.3</v>
      </c>
      <c r="T133" s="11">
        <f t="shared" si="33"/>
        <v>3816.7799999999988</v>
      </c>
      <c r="U133" s="12">
        <f t="shared" si="30"/>
        <v>7.6862074465257196E-2</v>
      </c>
      <c r="V133" s="12" cm="1">
        <f t="array" ref="V133">IFERROR(_xll.BDP($G133&amp;" Equity","CHG_PCT_1D")/100,"")</f>
        <v>-1.3549580000000001E-3</v>
      </c>
      <c r="W133" s="12" cm="1">
        <f t="array" ref="W133">IFERROR(_xll.BDP($G133&amp;" Equity","CHG_PCT_5D")/100,"")</f>
        <v>6.2142450000000002E-2</v>
      </c>
      <c r="X133" s="12" t="e">
        <f t="shared" si="31"/>
        <v>#VALUE!</v>
      </c>
      <c r="Y133" s="23">
        <f t="shared" si="34"/>
        <v>1231.999979019165</v>
      </c>
      <c r="Z133" s="23">
        <f t="shared" si="35"/>
        <v>53474.3</v>
      </c>
      <c r="AA133" s="28">
        <f t="shared" si="36"/>
        <v>49657.520000000004</v>
      </c>
      <c r="AB133" s="28">
        <f t="shared" si="37"/>
        <v>53474.3</v>
      </c>
      <c r="AC133" s="4" t="e" cm="1">
        <f t="array" ref="AC133">VLOOKUP(IF(NOT(_xll.BDP(AX133,$BW$6)="#N/A N/A"),(_xll.BDP(AX133,$BW$6)),"-"), '[1]Country Codes'!$A$2:$B$253,2,0)</f>
        <v>#N/A</v>
      </c>
      <c r="AD133" s="29" t="str" cm="1">
        <f t="array" ref="AD133">IF(OR(_xll.BDP($AX133,"EX028")= "#N/A N/A", _xll.BDP($AX133,"EX028")="#N/A FIELD NOT APPLICABLE"), " ", _xll.BDP($AX133,"EX028"))</f>
        <v>Equity</v>
      </c>
      <c r="AE133" s="30" t="str">
        <f t="shared" si="38"/>
        <v>Single Line Equity</v>
      </c>
      <c r="AF133" s="25" t="str" cm="1">
        <f t="array" ref="AF133">IF(OR(_xll.BDP($AX133,"RR908")= "#N/A N/A", _xll.BDP($AX133,"RR908")="#N/A FIELD NOT APPLICABLE"), " ", _xll.BDP($AX133,"RR908"))</f>
        <v xml:space="preserve"> </v>
      </c>
      <c r="AG133" s="25" cm="1">
        <f t="array" ref="AG133">IF(OR(_xll.BDP($AX133,"RR041")= "#N/A N/A", _xll.BDP($AX133,"RR041")="#N/A FIELD NOT APPLICABLE"), " ", _xll.BDP($AX133,"RR041"))</f>
        <v>23.4982439853563</v>
      </c>
      <c r="AH133" s="21">
        <f>_xll.BDP(AX133,"TOT_BUY_REC")</f>
        <v>16</v>
      </c>
      <c r="AI133" s="21">
        <f>_xll.BDP(AX133,"TOT_HOLD_REC")</f>
        <v>14</v>
      </c>
      <c r="AJ133" s="21">
        <f>_xll.BDP(AX133,"TOT_SELL_REC")</f>
        <v>1</v>
      </c>
      <c r="AK133" s="25" cm="1">
        <f t="array" ref="AK133">IF(OR(_xll.BDP($AX133,"EE201")= "#N/A N/A", _xll.BDP($AX133,"EE201")="#N/A FIELD NOT APPLICABLE"), " ", _xll.BDP($AX133,"EE201"))</f>
        <v>3.9354839324951172</v>
      </c>
      <c r="AL133" s="23">
        <f>_xll.BDP(AX133,"BEST_TARGET_PRICE")</f>
        <v>257.68966674804688</v>
      </c>
      <c r="AM133" s="31">
        <f t="shared" si="32"/>
        <v>6.0167719532005393E-2</v>
      </c>
      <c r="AN133" s="31">
        <f>_xll.BDP(AX133,"PR061")/100</f>
        <v>8.8529499999999992E-4</v>
      </c>
      <c r="AO133" s="31">
        <f>_xll.BDP(AX133,"PR064")/100</f>
        <v>-8.820987000000001E-2</v>
      </c>
      <c r="AP133" s="31">
        <f>_xll.BDP(AX133,"CHG_PCT_6M")/100</f>
        <v>9.0466610000000003E-2</v>
      </c>
      <c r="AQ133" s="24">
        <f>_xll.BDP(AX133,"PR079")/100</f>
        <v>1.3996049999999999E-2</v>
      </c>
      <c r="AR133" s="32">
        <f>_xll.BDP(AX133,"hs001")</f>
        <v>280.25</v>
      </c>
      <c r="AS133" s="32">
        <f>_xll.BDP(AX133,"hs002")</f>
        <v>188.46</v>
      </c>
      <c r="AT133" s="21" t="str" cm="1">
        <f t="array" ref="AT133">IF(OR(_xll.BDP($AX133,"DX202")= "#N/A N/A", _xll.BDP($AX133,"DX202")="#N/A FIELD NOT APPLICABLE"), " ", _xll.BDP($AX133,"DX202"))</f>
        <v>Financials</v>
      </c>
      <c r="AU133" s="21" t="str" cm="1">
        <f t="array" ref="AU133">IF(OR(_xll.BDP($AX133,"DY997")= "#N/A N/A", _xll.BDP($AX133,"DY997")="#N/A FIELD NOT APPLICABLE"), " ", _xll.BDP($AX133,"DY997"))</f>
        <v>N</v>
      </c>
      <c r="AV133" s="21" t="str" cm="1">
        <f t="array" ref="AV133">IF(OR(_xll.BDP($AX133,"DY784")= "#N/A N/A", _xll.BDP($AX133,"DY784")="#N/A FIELD NOT APPLICABLE"), " ", _xll.BDP($AX133,"DY784"))</f>
        <v>N</v>
      </c>
      <c r="AW133" s="21" t="str">
        <f t="shared" si="39"/>
        <v>N</v>
      </c>
      <c r="AX133" s="21" t="str">
        <f t="shared" si="40"/>
        <v>JPM US Equity</v>
      </c>
      <c r="BC133" s="14" t="str" cm="1">
        <f t="array" ref="BC133">_xll.BDP(AX133,"ID005")</f>
        <v>US46625H1005</v>
      </c>
      <c r="BD133" s="16">
        <v>0.5</v>
      </c>
      <c r="BE133" s="17">
        <v>4</v>
      </c>
      <c r="BF133" s="18"/>
      <c r="BG133" s="19">
        <v>1</v>
      </c>
    </row>
    <row r="134" spans="1:59" s="3" customFormat="1" ht="14.45" hidden="1" customHeight="1" x14ac:dyDescent="0.25">
      <c r="A134" s="47" t="s">
        <v>125</v>
      </c>
      <c r="B134" s="47" t="s">
        <v>800</v>
      </c>
      <c r="C134" s="47" t="s">
        <v>812</v>
      </c>
      <c r="D134" s="47" t="s">
        <v>292</v>
      </c>
      <c r="E134" s="21" t="str">
        <f>_xll.BDP(AX134,"SECURITY NAME")</f>
        <v>Amazon.com Inc</v>
      </c>
      <c r="F134" s="21" t="str">
        <f>_xll.BDP(AX134,"CRNCY")</f>
        <v>USD</v>
      </c>
      <c r="G134" s="95" t="s">
        <v>328</v>
      </c>
      <c r="H134" s="21" t="str" cm="1">
        <f t="array" ref="H134">IF(OR(_xll.BDP($AX134,"DX202")= "#N/A N/A", _xll.BDP($AX134,"DX202")="#N/A FIELD NOT APPLICABLE"), " ", _xll.BDP($AX134,"DX202"))</f>
        <v>Consumer Discretionary</v>
      </c>
      <c r="I134" s="23">
        <f>_xll.BDP(AX134,"CRNCY_ADJ_MKT_CAP", "EQY_FUND_CRNCY=USD")/1000</f>
        <v>1976.2344235213402</v>
      </c>
      <c r="J134" s="24">
        <f>IFERROR(_xll.BDP(AX134, "DV013")/100,0)</f>
        <v>0</v>
      </c>
      <c r="K134" s="25" cm="1">
        <f t="array" ref="K134">IF(OR(_xll.BDP($AX134,"RR900")= "#N/A N/A", _xll.BDP($AX134,"RR900")="#N/A FIELD NOT APPLICABLE"), " ", _xll.BDP($AX134,"RR900"))</f>
        <v>33.100694066453663</v>
      </c>
      <c r="L134" s="25" cm="1">
        <f t="array" ref="L134">IF(OR(_xll.BDP($AX134,"EE010")= "#N/A N/A", _xll.BDP($AX134,"EE010")="#N/A FIELD NOT APPLICABLE"), " ", _xll.BDP($AX134,"EE010"))</f>
        <v>22.251830512543513</v>
      </c>
      <c r="M134" s="25" cm="1">
        <f t="array" ref="M134">IF(OR(_xll.BDP($AX134,"RR903")= "#N/A N/A", _xll.BDP($AX134,"RR903")="#N/A FIELD NOT APPLICABLE"), " ", _xll.BDP($AX134,"RR903"))</f>
        <v>6.8976557020666336</v>
      </c>
      <c r="N134" s="25" cm="1">
        <f t="array" ref="N134">IF(OR(_xll.BDP($AX134,"RR957")= "#N/A N/A", _xll.BDP($AX134,"RR957")="#N/A FIELD NOT APPLICABLE"), " ", _xll.BDP($AX134,"RR957"))</f>
        <v>15.168949897497319</v>
      </c>
      <c r="O134" s="96">
        <v>500</v>
      </c>
      <c r="P134" s="97">
        <v>190.62899999999999</v>
      </c>
      <c r="Q134" s="21" cm="1">
        <f t="array" ref="Q134">IF(OR(_xll.BDP($AX134,"PX_last")="#N/A N/A",_xll.BDP($AX134,"PX_Last")="#N/A FIELD NOT APPLICABLE")," ",IF(F134="GBP",(_xll.BDP($AX134,"PX_LAST")/100),(_xll.BDP($AX134,"PX_LAST"))))</f>
        <v>186.21</v>
      </c>
      <c r="R134" s="28">
        <f>IF(F134="USD",AA134,(((_xll.BDP(F134&amp;"USD CURNCY","PX_LAST")))*AA134))</f>
        <v>95314.5</v>
      </c>
      <c r="S134" s="28">
        <f>IF(F134="USD",AB134,(((_xll.BDP(F134&amp;"USD CURNCY","PX_LAST")))*AB134))</f>
        <v>93105</v>
      </c>
      <c r="T134" s="11">
        <f t="shared" si="33"/>
        <v>-2209.5</v>
      </c>
      <c r="U134" s="12">
        <f t="shared" si="30"/>
        <v>-2.3181152920069874E-2</v>
      </c>
      <c r="V134" s="12" cm="1">
        <f t="array" ref="V134">IFERROR(_xll.BDP($G134&amp;" Equity","CHG_PCT_1D")/100,"")</f>
        <v>-6.8257579999999995E-3</v>
      </c>
      <c r="W134" s="12" cm="1">
        <f t="array" ref="W134">IFERROR(_xll.BDP($G134&amp;" Equity","CHG_PCT_5D")/100,"")</f>
        <v>0.12180249999999999</v>
      </c>
      <c r="X134" s="12" t="e">
        <f t="shared" si="31"/>
        <v>#VALUE!</v>
      </c>
      <c r="Y134" s="23">
        <f t="shared" si="34"/>
        <v>0</v>
      </c>
      <c r="Z134" s="23">
        <f t="shared" si="35"/>
        <v>93105</v>
      </c>
      <c r="AA134" s="28">
        <f t="shared" si="36"/>
        <v>95314.5</v>
      </c>
      <c r="AB134" s="28">
        <f t="shared" si="37"/>
        <v>93105</v>
      </c>
      <c r="AC134" s="4" t="e" cm="1">
        <f t="array" ref="AC134">VLOOKUP(IF(NOT(_xll.BDP(AX134,$BW$6)="#N/A N/A"),(_xll.BDP(AX134,$BW$6)),"-"), '[1]Country Codes'!$A$2:$B$253,2,0)</f>
        <v>#N/A</v>
      </c>
      <c r="AD134" s="29" t="str" cm="1">
        <f t="array" ref="AD134">IF(OR(_xll.BDP($AX134,"EX028")= "#N/A N/A", _xll.BDP($AX134,"EX028")="#N/A FIELD NOT APPLICABLE"), " ", _xll.BDP($AX134,"EX028"))</f>
        <v>Equity</v>
      </c>
      <c r="AE134" s="30" t="str">
        <f t="shared" si="38"/>
        <v>Single Line Equity</v>
      </c>
      <c r="AF134" s="25" cm="1">
        <f t="array" ref="AF134">IF(OR(_xll.BDP($AX134,"RR908")= "#N/A N/A", _xll.BDP($AX134,"RR908")="#N/A FIELD NOT APPLICABLE"), " ", _xll.BDP($AX134,"RR908"))</f>
        <v>16.859083666469015</v>
      </c>
      <c r="AG134" s="25" cm="1">
        <f t="array" ref="AG134">IF(OR(_xll.BDP($AX134,"RR041")= "#N/A N/A", _xll.BDP($AX134,"RR041")="#N/A FIELD NOT APPLICABLE"), " ", _xll.BDP($AX134,"RR041"))</f>
        <v>23.658092412473156</v>
      </c>
      <c r="AH134" s="21">
        <f>_xll.BDP(AX134,"TOT_BUY_REC")</f>
        <v>78</v>
      </c>
      <c r="AI134" s="21">
        <f>_xll.BDP(AX134,"TOT_HOLD_REC")</f>
        <v>5</v>
      </c>
      <c r="AJ134" s="21">
        <f>_xll.BDP(AX134,"TOT_SELL_REC")</f>
        <v>0</v>
      </c>
      <c r="AK134" s="25" cm="1">
        <f t="array" ref="AK134">IF(OR(_xll.BDP($AX134,"EE201")= "#N/A N/A", _xll.BDP($AX134,"EE201")="#N/A FIELD NOT APPLICABLE"), " ", _xll.BDP($AX134,"EE201"))</f>
        <v>4.819277286529541</v>
      </c>
      <c r="AL134" s="23">
        <f>_xll.BDP(AX134,"BEST_TARGET_PRICE")</f>
        <v>247.46955871582031</v>
      </c>
      <c r="AM134" s="31">
        <f t="shared" si="32"/>
        <v>0.32898103601213835</v>
      </c>
      <c r="AN134" s="31">
        <f>_xll.BDP(AX134,"PR061")/100</f>
        <v>-3.3779580000000003E-2</v>
      </c>
      <c r="AO134" s="31">
        <f>_xll.BDP(AX134,"PR064")/100</f>
        <v>-0.2145358</v>
      </c>
      <c r="AP134" s="31">
        <f>_xll.BDP(AX134,"CHG_PCT_6M")/100</f>
        <v>-2.4210039999999999E-2</v>
      </c>
      <c r="AQ134" s="24">
        <f>_xll.BDP(AX134,"PR079")/100</f>
        <v>-0.1512375</v>
      </c>
      <c r="AR134" s="32">
        <f>_xll.BDP(AX134,"hs001")</f>
        <v>242.52</v>
      </c>
      <c r="AS134" s="32">
        <f>_xll.BDP(AX134,"hs002")</f>
        <v>151.61000000000001</v>
      </c>
      <c r="AT134" s="21" t="str" cm="1">
        <f t="array" ref="AT134">IF(OR(_xll.BDP($AX134,"DX202")= "#N/A N/A", _xll.BDP($AX134,"DX202")="#N/A FIELD NOT APPLICABLE"), " ", _xll.BDP($AX134,"DX202"))</f>
        <v>Consumer Discretionary</v>
      </c>
      <c r="AU134" s="21" t="str" cm="1">
        <f t="array" ref="AU134">IF(OR(_xll.BDP($AX134,"DY997")= "#N/A N/A", _xll.BDP($AX134,"DY997")="#N/A FIELD NOT APPLICABLE"), " ", _xll.BDP($AX134,"DY997"))</f>
        <v>N</v>
      </c>
      <c r="AV134" s="21" t="str" cm="1">
        <f t="array" ref="AV134">IF(OR(_xll.BDP($AX134,"DY784")= "#N/A N/A", _xll.BDP($AX134,"DY784")="#N/A FIELD NOT APPLICABLE"), " ", _xll.BDP($AX134,"DY784"))</f>
        <v>N</v>
      </c>
      <c r="AW134" s="21" t="str">
        <f t="shared" si="39"/>
        <v>N</v>
      </c>
      <c r="AX134" s="21" t="str">
        <f t="shared" si="40"/>
        <v>AMZN US Equity</v>
      </c>
      <c r="BC134" s="14" t="str" cm="1">
        <f t="array" ref="BC134">_xll.BDP(AX134,"ID005")</f>
        <v>US0231351067</v>
      </c>
      <c r="BD134" s="16">
        <v>0.5</v>
      </c>
      <c r="BE134" s="17">
        <v>4</v>
      </c>
      <c r="BF134" s="18"/>
      <c r="BG134" s="19">
        <v>1</v>
      </c>
    </row>
    <row r="135" spans="1:59" s="3" customFormat="1" ht="14.45" hidden="1" customHeight="1" x14ac:dyDescent="0.25">
      <c r="A135" s="47" t="s">
        <v>125</v>
      </c>
      <c r="B135" s="47" t="s">
        <v>800</v>
      </c>
      <c r="C135" s="47" t="s">
        <v>812</v>
      </c>
      <c r="D135" s="47" t="s">
        <v>292</v>
      </c>
      <c r="E135" s="21" t="str">
        <f>_xll.BDP(AX135,"SECURITY NAME")</f>
        <v>American Express Co</v>
      </c>
      <c r="F135" s="21" t="str">
        <f>_xll.BDP(AX135,"CRNCY")</f>
        <v>USD</v>
      </c>
      <c r="G135" s="95" t="s">
        <v>931</v>
      </c>
      <c r="H135" s="21" t="str" cm="1">
        <f t="array" ref="H135">IF(OR(_xll.BDP($AX135,"DX202")= "#N/A N/A", _xll.BDP($AX135,"DX202")="#N/A FIELD NOT APPLICABLE"), " ", _xll.BDP($AX135,"DX202"))</f>
        <v>Financials</v>
      </c>
      <c r="I135" s="23">
        <f>_xll.BDP(AX135,"CRNCY_ADJ_MKT_CAP", "EQY_FUND_CRNCY=USD")/1000</f>
        <v>184.91692929215003</v>
      </c>
      <c r="J135" s="24">
        <f>IFERROR(_xll.BDP(AX135, "DV013")/100,0)</f>
        <v>1.2426831239045144E-2</v>
      </c>
      <c r="K135" s="25" cm="1">
        <f t="array" ref="K135">IF(OR(_xll.BDP($AX135,"RR900")= "#N/A N/A", _xll.BDP($AX135,"RR900")="#N/A FIELD NOT APPLICABLE"), " ", _xll.BDP($AX135,"RR900"))</f>
        <v>18.43191391928902</v>
      </c>
      <c r="L135" s="25" cm="1">
        <f t="array" ref="L135">IF(OR(_xll.BDP($AX135,"EE010")= "#N/A N/A", _xll.BDP($AX135,"EE010")="#N/A FIELD NOT APPLICABLE"), " ", _xll.BDP($AX135,"EE010"))</f>
        <v>15.253409616273691</v>
      </c>
      <c r="M135" s="25" cm="1">
        <f t="array" ref="M135">IF(OR(_xll.BDP($AX135,"RR903")= "#N/A N/A", _xll.BDP($AX135,"RR903")="#N/A FIELD NOT APPLICABLE"), " ", _xll.BDP($AX135,"RR903"))</f>
        <v>5.9299227656649371</v>
      </c>
      <c r="N135" s="25" cm="1">
        <f t="array" ref="N135">IF(OR(_xll.BDP($AX135,"RR957")= "#N/A N/A", _xll.BDP($AX135,"RR957")="#N/A FIELD NOT APPLICABLE"), " ", _xll.BDP($AX135,"RR957"))</f>
        <v>8.0484954713897707</v>
      </c>
      <c r="O135" s="96">
        <v>200</v>
      </c>
      <c r="P135" s="97">
        <v>239.14599999999999</v>
      </c>
      <c r="Q135" s="21" cm="1">
        <f t="array" ref="Q135">IF(OR(_xll.BDP($AX135,"PX_last")="#N/A N/A",_xll.BDP($AX135,"PX_Last")="#N/A FIELD NOT APPLICABLE")," ",IF(F135="GBP",(_xll.BDP($AX135,"PX_LAST")/100),(_xll.BDP($AX135,"PX_LAST"))))</f>
        <v>263.94499999999999</v>
      </c>
      <c r="R135" s="28">
        <f>IF(F135="USD",AA135,(((_xll.BDP(F135&amp;"USD CURNCY","PX_LAST")))*AA135))</f>
        <v>47829.2</v>
      </c>
      <c r="S135" s="28">
        <f>IF(F135="USD",AB135,(((_xll.BDP(F135&amp;"USD CURNCY","PX_LAST")))*AB135))</f>
        <v>52789</v>
      </c>
      <c r="T135" s="11">
        <f t="shared" si="33"/>
        <v>4959.8000000000029</v>
      </c>
      <c r="U135" s="12">
        <f t="shared" si="30"/>
        <v>0.10369815928345034</v>
      </c>
      <c r="V135" s="12" cm="1">
        <f t="array" ref="V135">IFERROR(_xll.BDP($G135&amp;" Equity","CHG_PCT_1D")/100,"")</f>
        <v>5.286809E-4</v>
      </c>
      <c r="W135" s="12" cm="1">
        <f t="array" ref="W135">IFERROR(_xll.BDP($G135&amp;" Equity","CHG_PCT_5D")/100,"")</f>
        <v>9.2532270000000014E-2</v>
      </c>
      <c r="X135" s="12" t="e">
        <f t="shared" si="31"/>
        <v>#VALUE!</v>
      </c>
      <c r="Y135" s="23">
        <f t="shared" si="34"/>
        <v>655.9999942779541</v>
      </c>
      <c r="Z135" s="23">
        <f t="shared" si="35"/>
        <v>52789</v>
      </c>
      <c r="AA135" s="28">
        <f t="shared" si="36"/>
        <v>47829.2</v>
      </c>
      <c r="AB135" s="28">
        <f t="shared" si="37"/>
        <v>52789</v>
      </c>
      <c r="AC135" s="4" t="e" cm="1">
        <f t="array" ref="AC135">VLOOKUP(IF(NOT(_xll.BDP(AX135,$BW$6)="#N/A N/A"),(_xll.BDP(AX135,$BW$6)),"-"), '[1]Country Codes'!$A$2:$B$253,2,0)</f>
        <v>#N/A</v>
      </c>
      <c r="AD135" s="29" t="str" cm="1">
        <f t="array" ref="AD135">IF(OR(_xll.BDP($AX135,"EX028")= "#N/A N/A", _xll.BDP($AX135,"EX028")="#N/A FIELD NOT APPLICABLE"), " ", _xll.BDP($AX135,"EX028"))</f>
        <v>Equity</v>
      </c>
      <c r="AE135" s="30" t="str">
        <f t="shared" si="38"/>
        <v>Single Line Equity</v>
      </c>
      <c r="AF135" s="25" cm="1">
        <f t="array" ref="AF135">IF(OR(_xll.BDP($AX135,"RR908")= "#N/A N/A", _xll.BDP($AX135,"RR908")="#N/A FIELD NOT APPLICABLE"), " ", _xll.BDP($AX135,"RR908"))</f>
        <v>14.050574210872252</v>
      </c>
      <c r="AG135" s="25" cm="1">
        <f t="array" ref="AG135">IF(OR(_xll.BDP($AX135,"RR041")= "#N/A N/A", _xll.BDP($AX135,"RR041")="#N/A FIELD NOT APPLICABLE"), " ", _xll.BDP($AX135,"RR041"))</f>
        <v>18.820014661406244</v>
      </c>
      <c r="AH135" s="21">
        <f>_xll.BDP(AX135,"TOT_BUY_REC")</f>
        <v>14</v>
      </c>
      <c r="AI135" s="21">
        <f>_xll.BDP(AX135,"TOT_HOLD_REC")</f>
        <v>18</v>
      </c>
      <c r="AJ135" s="21">
        <f>_xll.BDP(AX135,"TOT_SELL_REC")</f>
        <v>2</v>
      </c>
      <c r="AK135" s="25" cm="1">
        <f t="array" ref="AK135">IF(OR(_xll.BDP($AX135,"EE201")= "#N/A N/A", _xll.BDP($AX135,"EE201")="#N/A FIELD NOT APPLICABLE"), " ", _xll.BDP($AX135,"EE201"))</f>
        <v>3.7058823108673096</v>
      </c>
      <c r="AL135" s="23">
        <f>_xll.BDP(AX135,"BEST_TARGET_PRICE")</f>
        <v>286.67855834960938</v>
      </c>
      <c r="AM135" s="31">
        <f t="shared" si="32"/>
        <v>8.6129907176151876E-2</v>
      </c>
      <c r="AN135" s="31">
        <f>_xll.BDP(AX135,"PR061")/100</f>
        <v>-5.7820210000000009E-3</v>
      </c>
      <c r="AO135" s="31">
        <f>_xll.BDP(AX135,"PR064")/100</f>
        <v>-0.1627439</v>
      </c>
      <c r="AP135" s="31">
        <f>_xll.BDP(AX135,"CHG_PCT_6M")/100</f>
        <v>-2.39803E-2</v>
      </c>
      <c r="AQ135" s="24">
        <f>_xll.BDP(AX135,"PR079")/100</f>
        <v>-0.1106675</v>
      </c>
      <c r="AR135" s="32">
        <f>_xll.BDP(AX135,"hs001")</f>
        <v>326.27499999999998</v>
      </c>
      <c r="AS135" s="32">
        <f>_xll.BDP(AX135,"hs002")</f>
        <v>220.43</v>
      </c>
      <c r="AT135" s="21" t="str" cm="1">
        <f t="array" ref="AT135">IF(OR(_xll.BDP($AX135,"DX202")= "#N/A N/A", _xll.BDP($AX135,"DX202")="#N/A FIELD NOT APPLICABLE"), " ", _xll.BDP($AX135,"DX202"))</f>
        <v>Financials</v>
      </c>
      <c r="AU135" s="21" t="str" cm="1">
        <f t="array" ref="AU135">IF(OR(_xll.BDP($AX135,"DY997")= "#N/A N/A", _xll.BDP($AX135,"DY997")="#N/A FIELD NOT APPLICABLE"), " ", _xll.BDP($AX135,"DY997"))</f>
        <v>N</v>
      </c>
      <c r="AV135" s="21" t="str" cm="1">
        <f t="array" ref="AV135">IF(OR(_xll.BDP($AX135,"DY784")= "#N/A N/A", _xll.BDP($AX135,"DY784")="#N/A FIELD NOT APPLICABLE"), " ", _xll.BDP($AX135,"DY784"))</f>
        <v>N</v>
      </c>
      <c r="AW135" s="21" t="str">
        <f t="shared" si="39"/>
        <v>N</v>
      </c>
      <c r="AX135" s="21" t="str">
        <f t="shared" si="40"/>
        <v>AXP US Equity</v>
      </c>
      <c r="BC135" s="14" t="str" cm="1">
        <f t="array" ref="BC135">_xll.BDP(AX135,"ID005")</f>
        <v>US0258161092</v>
      </c>
      <c r="BD135" s="16">
        <v>0.5</v>
      </c>
      <c r="BE135" s="17">
        <v>4</v>
      </c>
      <c r="BF135" s="18"/>
      <c r="BG135" s="19">
        <v>1</v>
      </c>
    </row>
    <row r="136" spans="1:59" s="3" customFormat="1" ht="14.45" hidden="1" customHeight="1" x14ac:dyDescent="0.25">
      <c r="A136" s="47" t="s">
        <v>125</v>
      </c>
      <c r="B136" s="47" t="s">
        <v>800</v>
      </c>
      <c r="C136" s="47" t="s">
        <v>812</v>
      </c>
      <c r="D136" s="47" t="s">
        <v>292</v>
      </c>
      <c r="E136" s="21" t="str">
        <f>_xll.BDP(AX136,"SECURITY NAME")</f>
        <v>Johnson &amp; Johnson</v>
      </c>
      <c r="F136" s="21" t="str">
        <f>_xll.BDP(AX136,"CRNCY")</f>
        <v>USD</v>
      </c>
      <c r="G136" s="95" t="s">
        <v>820</v>
      </c>
      <c r="H136" s="21" t="str" cm="1">
        <f t="array" ref="H136">IF(OR(_xll.BDP($AX136,"DX202")= "#N/A N/A", _xll.BDP($AX136,"DX202")="#N/A FIELD NOT APPLICABLE"), " ", _xll.BDP($AX136,"DX202"))</f>
        <v>Health Care</v>
      </c>
      <c r="I136" s="23">
        <f>_xll.BDP(AX136,"CRNCY_ADJ_MKT_CAP", "EQY_FUND_CRNCY=USD")/1000</f>
        <v>374.36094147961001</v>
      </c>
      <c r="J136" s="24">
        <f>IFERROR(_xll.BDP(AX136, "DV013")/100,0)</f>
        <v>3.3421169800534334E-2</v>
      </c>
      <c r="K136" s="25" cm="1">
        <f t="array" ref="K136">IF(OR(_xll.BDP($AX136,"RR900")= "#N/A N/A", _xll.BDP($AX136,"RR900")="#N/A FIELD NOT APPLICABLE"), " ", _xll.BDP($AX136,"RR900"))</f>
        <v>18.425086294737511</v>
      </c>
      <c r="L136" s="25" cm="1">
        <f t="array" ref="L136">IF(OR(_xll.BDP($AX136,"EE010")= "#N/A N/A", _xll.BDP($AX136,"EE010")="#N/A FIELD NOT APPLICABLE"), " ", _xll.BDP($AX136,"EE010"))</f>
        <v>14.023433979269941</v>
      </c>
      <c r="M136" s="25" cm="1">
        <f t="array" ref="M136">IF(OR(_xll.BDP($AX136,"RR903")= "#N/A N/A", _xll.BDP($AX136,"RR903")="#N/A FIELD NOT APPLICABLE"), " ", _xll.BDP($AX136,"RR903"))</f>
        <v>4.7919085501073901</v>
      </c>
      <c r="N136" s="25" cm="1">
        <f t="array" ref="N136">IF(OR(_xll.BDP($AX136,"RR957")= "#N/A N/A", _xll.BDP($AX136,"RR957")="#N/A FIELD NOT APPLICABLE"), " ", _xll.BDP($AX136,"RR957"))</f>
        <v>13.627264282488053</v>
      </c>
      <c r="O136" s="96">
        <v>689</v>
      </c>
      <c r="P136" s="97">
        <v>147.00299999999999</v>
      </c>
      <c r="Q136" s="21" cm="1">
        <f t="array" ref="Q136">IF(OR(_xll.BDP($AX136,"PX_last")="#N/A N/A",_xll.BDP($AX136,"PX_Last")="#N/A FIELD NOT APPLICABLE")," ",IF(F136="GBP",(_xll.BDP($AX136,"PX_LAST")/100),(_xll.BDP($AX136,"PX_LAST"))))</f>
        <v>155.59</v>
      </c>
      <c r="R136" s="28">
        <f>IF(F136="USD",AA136,(((_xll.BDP(F136&amp;"USD CURNCY","PX_LAST")))*AA136))</f>
        <v>101285.067</v>
      </c>
      <c r="S136" s="28">
        <f>IF(F136="USD",AB136,(((_xll.BDP(F136&amp;"USD CURNCY","PX_LAST")))*AB136))</f>
        <v>107201.51000000001</v>
      </c>
      <c r="T136" s="11">
        <f t="shared" si="33"/>
        <v>5916.4430000000139</v>
      </c>
      <c r="U136" s="12">
        <f t="shared" si="30"/>
        <v>5.8413773868560642E-2</v>
      </c>
      <c r="V136" s="12" cm="1">
        <f t="array" ref="V136">IFERROR(_xll.BDP($G136&amp;" Equity","CHG_PCT_1D")/100,"")</f>
        <v>4.9812390000000002E-3</v>
      </c>
      <c r="W136" s="12" cm="1">
        <f t="array" ref="W136">IFERROR(_xll.BDP($G136&amp;" Equity","CHG_PCT_5D")/100,"")</f>
        <v>-1.0005099999999999E-2</v>
      </c>
      <c r="X136" s="12" t="e">
        <f t="shared" si="31"/>
        <v>#VALUE!</v>
      </c>
      <c r="Y136" s="23">
        <f t="shared" si="34"/>
        <v>3582.7998685836797</v>
      </c>
      <c r="Z136" s="23">
        <f t="shared" si="35"/>
        <v>107201.51000000001</v>
      </c>
      <c r="AA136" s="28">
        <f t="shared" si="36"/>
        <v>101285.067</v>
      </c>
      <c r="AB136" s="28">
        <f t="shared" si="37"/>
        <v>107201.51000000001</v>
      </c>
      <c r="AC136" s="4" t="e" cm="1">
        <f t="array" ref="AC136">VLOOKUP(IF(NOT(_xll.BDP(AX136,$BW$6)="#N/A N/A"),(_xll.BDP(AX136,$BW$6)),"-"), '[1]Country Codes'!$A$2:$B$253,2,0)</f>
        <v>#N/A</v>
      </c>
      <c r="AD136" s="29" t="str" cm="1">
        <f t="array" ref="AD136">IF(OR(_xll.BDP($AX136,"EX028")= "#N/A N/A", _xll.BDP($AX136,"EX028")="#N/A FIELD NOT APPLICABLE"), " ", _xll.BDP($AX136,"EX028"))</f>
        <v>Equity</v>
      </c>
      <c r="AE136" s="30" t="str">
        <f t="shared" si="38"/>
        <v>Single Line Equity</v>
      </c>
      <c r="AF136" s="25" cm="1">
        <f t="array" ref="AF136">IF(OR(_xll.BDP($AX136,"RR908")= "#N/A N/A", _xll.BDP($AX136,"RR908")="#N/A FIELD NOT APPLICABLE"), " ", _xll.BDP($AX136,"RR908"))</f>
        <v>15.147048021633619</v>
      </c>
      <c r="AG136" s="25" cm="1">
        <f t="array" ref="AG136">IF(OR(_xll.BDP($AX136,"RR041")= "#N/A N/A", _xll.BDP($AX136,"RR041")="#N/A FIELD NOT APPLICABLE"), " ", _xll.BDP($AX136,"RR041"))</f>
        <v>21.006751654599565</v>
      </c>
      <c r="AH136" s="21">
        <f>_xll.BDP(AX136,"TOT_BUY_REC")</f>
        <v>16</v>
      </c>
      <c r="AI136" s="21">
        <f>_xll.BDP(AX136,"TOT_HOLD_REC")</f>
        <v>13</v>
      </c>
      <c r="AJ136" s="21">
        <f>_xll.BDP(AX136,"TOT_SELL_REC")</f>
        <v>0</v>
      </c>
      <c r="AK136" s="25" cm="1">
        <f t="array" ref="AK136">IF(OR(_xll.BDP($AX136,"EE201")= "#N/A N/A", _xll.BDP($AX136,"EE201")="#N/A FIELD NOT APPLICABLE"), " ", _xll.BDP($AX136,"EE201"))</f>
        <v>4.1034483909606934</v>
      </c>
      <c r="AL136" s="23">
        <f>_xll.BDP(AX136,"BEST_TARGET_PRICE")</f>
        <v>171.72000122070313</v>
      </c>
      <c r="AM136" s="31">
        <f t="shared" si="32"/>
        <v>0.10366990951027133</v>
      </c>
      <c r="AN136" s="31">
        <f>_xll.BDP(AX136,"PR061")/100</f>
        <v>-4.9599940000000002E-2</v>
      </c>
      <c r="AO136" s="31">
        <f>_xll.BDP(AX136,"PR064")/100</f>
        <v>2.9374829999999998E-2</v>
      </c>
      <c r="AP136" s="31">
        <f>_xll.BDP(AX136,"CHG_PCT_6M")/100</f>
        <v>-2.8109169999999999E-2</v>
      </c>
      <c r="AQ136" s="24">
        <f>_xll.BDP(AX136,"PR079")/100</f>
        <v>7.5854000000000005E-2</v>
      </c>
      <c r="AR136" s="32">
        <f>_xll.BDP(AX136,"hs001")</f>
        <v>169.99</v>
      </c>
      <c r="AS136" s="32">
        <f>_xll.BDP(AX136,"hs002")</f>
        <v>140.68</v>
      </c>
      <c r="AT136" s="21" t="str" cm="1">
        <f t="array" ref="AT136">IF(OR(_xll.BDP($AX136,"DX202")= "#N/A N/A", _xll.BDP($AX136,"DX202")="#N/A FIELD NOT APPLICABLE"), " ", _xll.BDP($AX136,"DX202"))</f>
        <v>Health Care</v>
      </c>
      <c r="AU136" s="21" t="str" cm="1">
        <f t="array" ref="AU136">IF(OR(_xll.BDP($AX136,"DY997")= "#N/A N/A", _xll.BDP($AX136,"DY997")="#N/A FIELD NOT APPLICABLE"), " ", _xll.BDP($AX136,"DY997"))</f>
        <v>Y</v>
      </c>
      <c r="AV136" s="21" t="str" cm="1">
        <f t="array" ref="AV136">IF(OR(_xll.BDP($AX136,"DY784")= "#N/A N/A", _xll.BDP($AX136,"DY784")="#N/A FIELD NOT APPLICABLE"), " ", _xll.BDP($AX136,"DY784"))</f>
        <v>Y</v>
      </c>
      <c r="AW136" s="21" t="str">
        <f t="shared" si="39"/>
        <v>Y</v>
      </c>
      <c r="AX136" s="21" t="str">
        <f t="shared" si="40"/>
        <v>JNJ US Equity</v>
      </c>
      <c r="BC136" s="14" t="str" cm="1">
        <f t="array" ref="BC136">_xll.BDP(AX136,"ID005")</f>
        <v>US4781601046</v>
      </c>
      <c r="BD136" s="16">
        <v>0.5</v>
      </c>
      <c r="BE136" s="17">
        <v>4</v>
      </c>
      <c r="BF136" s="18"/>
      <c r="BG136" s="19">
        <v>1</v>
      </c>
    </row>
    <row r="137" spans="1:59" s="3" customFormat="1" ht="14.45" hidden="1" customHeight="1" x14ac:dyDescent="0.25">
      <c r="A137" s="47" t="s">
        <v>125</v>
      </c>
      <c r="B137" s="47" t="s">
        <v>800</v>
      </c>
      <c r="C137" s="47" t="s">
        <v>812</v>
      </c>
      <c r="D137" s="47" t="s">
        <v>292</v>
      </c>
      <c r="E137" s="21" t="str">
        <f>_xll.BDP(AX137,"SECURITY NAME")</f>
        <v>Microsoft Corp</v>
      </c>
      <c r="F137" s="21" t="str">
        <f>_xll.BDP(AX137,"CRNCY")</f>
        <v>USD</v>
      </c>
      <c r="G137" s="95" t="s">
        <v>821</v>
      </c>
      <c r="H137" s="21" t="str" cm="1">
        <f t="array" ref="H137">IF(OR(_xll.BDP($AX137,"DX202")= "#N/A N/A", _xll.BDP($AX137,"DX202")="#N/A FIELD NOT APPLICABLE"), " ", _xll.BDP($AX137,"DX202"))</f>
        <v>Information Technology</v>
      </c>
      <c r="I137" s="23">
        <f>_xll.BDP(AX137,"CRNCY_ADJ_MKT_CAP", "EQY_FUND_CRNCY=USD")/1000</f>
        <v>2930.6765145573445</v>
      </c>
      <c r="J137" s="24">
        <f>IFERROR(_xll.BDP(AX137, "DV013")/100,0)</f>
        <v>8.4215437634733246E-3</v>
      </c>
      <c r="K137" s="25" cm="1">
        <f t="array" ref="K137">IF(OR(_xll.BDP($AX137,"RR900")= "#N/A N/A", _xll.BDP($AX137,"RR900")="#N/A FIELD NOT APPLICABLE"), " ", _xll.BDP($AX137,"RR900"))</f>
        <v>31.629266649686592</v>
      </c>
      <c r="L137" s="25" cm="1">
        <f t="array" ref="L137">IF(OR(_xll.BDP($AX137,"EE010")= "#N/A N/A", _xll.BDP($AX137,"EE010")="#N/A FIELD NOT APPLICABLE"), " ", _xll.BDP($AX137,"EE010"))</f>
        <v>26.229819879919948</v>
      </c>
      <c r="M137" s="25" cm="1">
        <f t="array" ref="M137">IF(OR(_xll.BDP($AX137,"RR903")= "#N/A N/A", _xll.BDP($AX137,"RR903")="#N/A FIELD NOT APPLICABLE"), " ", _xll.BDP($AX137,"RR903"))</f>
        <v>9.6832708461065007</v>
      </c>
      <c r="N137" s="25" cm="1">
        <f t="array" ref="N137">IF(OR(_xll.BDP($AX137,"RR957")= "#N/A N/A", _xll.BDP($AX137,"RR957")="#N/A FIELD NOT APPLICABLE"), " ", _xll.BDP($AX137,"RR957"))</f>
        <v>19.913345666823609</v>
      </c>
      <c r="O137" s="96">
        <v>373</v>
      </c>
      <c r="P137" s="97">
        <v>401.18599999999998</v>
      </c>
      <c r="Q137" s="21" cm="1">
        <f t="array" ref="Q137">IF(OR(_xll.BDP($AX137,"PX_last")="#N/A N/A",_xll.BDP($AX137,"PX_Last")="#N/A FIELD NOT APPLICABLE")," ",IF(F137="GBP",(_xll.BDP($AX137,"PX_LAST")/100),(_xll.BDP($AX137,"PX_LAST"))))</f>
        <v>394.22699999999998</v>
      </c>
      <c r="R137" s="28">
        <f>IF(F137="USD",AA137,(((_xll.BDP(F137&amp;"USD CURNCY","PX_LAST")))*AA137))</f>
        <v>149642.378</v>
      </c>
      <c r="S137" s="28">
        <f>IF(F137="USD",AB137,(((_xll.BDP(F137&amp;"USD CURNCY","PX_LAST")))*AB137))</f>
        <v>147046.671</v>
      </c>
      <c r="T137" s="11">
        <f t="shared" si="33"/>
        <v>-2595.7069999999949</v>
      </c>
      <c r="U137" s="12">
        <f t="shared" si="30"/>
        <v>-1.7346068905694581E-2</v>
      </c>
      <c r="V137" s="12" cm="1">
        <f t="array" ref="V137">IFERROR(_xll.BDP($G137&amp;" Equity","CHG_PCT_1D")/100,"")</f>
        <v>-1.7608779999999998E-3</v>
      </c>
      <c r="W137" s="12" cm="1">
        <f t="array" ref="W137">IFERROR(_xll.BDP($G137&amp;" Equity","CHG_PCT_5D")/100,"")</f>
        <v>8.921809E-2</v>
      </c>
      <c r="X137" s="12" t="e">
        <f t="shared" si="31"/>
        <v>#VALUE!</v>
      </c>
      <c r="Y137" s="23">
        <f t="shared" si="34"/>
        <v>1238.3599750995638</v>
      </c>
      <c r="Z137" s="23">
        <f t="shared" si="35"/>
        <v>147046.671</v>
      </c>
      <c r="AA137" s="28">
        <f t="shared" si="36"/>
        <v>149642.378</v>
      </c>
      <c r="AB137" s="28">
        <f t="shared" si="37"/>
        <v>147046.671</v>
      </c>
      <c r="AC137" s="4" t="e" cm="1">
        <f t="array" ref="AC137">VLOOKUP(IF(NOT(_xll.BDP(AX137,$BW$6)="#N/A N/A"),(_xll.BDP(AX137,$BW$6)),"-"), '[1]Country Codes'!$A$2:$B$253,2,0)</f>
        <v>#N/A</v>
      </c>
      <c r="AD137" s="29" t="str" cm="1">
        <f t="array" ref="AD137">IF(OR(_xll.BDP($AX137,"EX028")= "#N/A N/A", _xll.BDP($AX137,"EX028")="#N/A FIELD NOT APPLICABLE"), " ", _xll.BDP($AX137,"EX028"))</f>
        <v>Equity</v>
      </c>
      <c r="AE137" s="30" t="str">
        <f t="shared" si="38"/>
        <v>Single Line Equity</v>
      </c>
      <c r="AF137" s="25" cm="1">
        <f t="array" ref="AF137">IF(OR(_xll.BDP($AX137,"RR908")= "#N/A N/A", _xll.BDP($AX137,"RR908")="#N/A FIELD NOT APPLICABLE"), " ", _xll.BDP($AX137,"RR908"))</f>
        <v>23.333004380056312</v>
      </c>
      <c r="AG137" s="25" cm="1">
        <f t="array" ref="AG137">IF(OR(_xll.BDP($AX137,"RR041")= "#N/A N/A", _xll.BDP($AX137,"RR041")="#N/A FIELD NOT APPLICABLE"), " ", _xll.BDP($AX137,"RR041"))</f>
        <v>19.105636291571237</v>
      </c>
      <c r="AH137" s="21">
        <f>_xll.BDP(AX137,"TOT_BUY_REC")</f>
        <v>65</v>
      </c>
      <c r="AI137" s="21">
        <f>_xll.BDP(AX137,"TOT_HOLD_REC")</f>
        <v>7</v>
      </c>
      <c r="AJ137" s="21">
        <f>_xll.BDP(AX137,"TOT_SELL_REC")</f>
        <v>0</v>
      </c>
      <c r="AK137" s="25" cm="1">
        <f t="array" ref="AK137">IF(OR(_xll.BDP($AX137,"EE201")= "#N/A N/A", _xll.BDP($AX137,"EE201")="#N/A FIELD NOT APPLICABLE"), " ", _xll.BDP($AX137,"EE201"))</f>
        <v>4.8055553436279297</v>
      </c>
      <c r="AL137" s="23">
        <f>_xll.BDP(AX137,"BEST_TARGET_PRICE")</f>
        <v>488.36407470703125</v>
      </c>
      <c r="AM137" s="31">
        <f t="shared" si="32"/>
        <v>0.23878900914202039</v>
      </c>
      <c r="AN137" s="31">
        <f>_xll.BDP(AX137,"PR061")/100</f>
        <v>4.072601E-2</v>
      </c>
      <c r="AO137" s="31">
        <f>_xll.BDP(AX137,"PR064")/100</f>
        <v>-0.1087491</v>
      </c>
      <c r="AP137" s="31">
        <f>_xll.BDP(AX137,"CHG_PCT_6M")/100</f>
        <v>-8.7331889999999995E-2</v>
      </c>
      <c r="AQ137" s="24">
        <f>_xll.BDP(AX137,"PR079")/100</f>
        <v>-6.4704629999999999E-2</v>
      </c>
      <c r="AR137" s="32">
        <f>_xll.BDP(AX137,"hs001")</f>
        <v>468.35</v>
      </c>
      <c r="AS137" s="32">
        <f>_xll.BDP(AX137,"hs002")</f>
        <v>344.79</v>
      </c>
      <c r="AT137" s="21" t="str" cm="1">
        <f t="array" ref="AT137">IF(OR(_xll.BDP($AX137,"DX202")= "#N/A N/A", _xll.BDP($AX137,"DX202")="#N/A FIELD NOT APPLICABLE"), " ", _xll.BDP($AX137,"DX202"))</f>
        <v>Information Technology</v>
      </c>
      <c r="AU137" s="21" t="str" cm="1">
        <f t="array" ref="AU137">IF(OR(_xll.BDP($AX137,"DY997")= "#N/A N/A", _xll.BDP($AX137,"DY997")="#N/A FIELD NOT APPLICABLE"), " ", _xll.BDP($AX137,"DY997"))</f>
        <v>Y</v>
      </c>
      <c r="AV137" s="21" t="str" cm="1">
        <f t="array" ref="AV137">IF(OR(_xll.BDP($AX137,"DY784")= "#N/A N/A", _xll.BDP($AX137,"DY784")="#N/A FIELD NOT APPLICABLE"), " ", _xll.BDP($AX137,"DY784"))</f>
        <v xml:space="preserve"> </v>
      </c>
      <c r="AW137" s="21" t="str">
        <f t="shared" si="39"/>
        <v>Y</v>
      </c>
      <c r="AX137" s="21" t="str">
        <f t="shared" si="40"/>
        <v>MSFT Equity</v>
      </c>
      <c r="BC137" s="14" t="str" cm="1">
        <f t="array" ref="BC137">_xll.BDP(AX137,"ID005")</f>
        <v>US5949181045</v>
      </c>
      <c r="BD137" s="16">
        <v>0.5</v>
      </c>
      <c r="BE137" s="17">
        <v>4</v>
      </c>
      <c r="BF137" s="18"/>
      <c r="BG137" s="19">
        <v>1</v>
      </c>
    </row>
    <row r="138" spans="1:59" s="3" customFormat="1" ht="14.45" hidden="1" customHeight="1" x14ac:dyDescent="0.25">
      <c r="A138" s="47" t="s">
        <v>125</v>
      </c>
      <c r="B138" s="47" t="s">
        <v>800</v>
      </c>
      <c r="C138" s="47" t="s">
        <v>812</v>
      </c>
      <c r="D138" s="47" t="s">
        <v>292</v>
      </c>
      <c r="E138" s="21" t="str">
        <f>_xll.BDP(AX138,"SECURITY NAME")</f>
        <v>PepsiCo Inc</v>
      </c>
      <c r="F138" s="21" t="str">
        <f>_xll.BDP(AX138,"CRNCY")</f>
        <v>USD</v>
      </c>
      <c r="G138" s="95" t="s">
        <v>283</v>
      </c>
      <c r="H138" s="21" t="str" cm="1">
        <f t="array" ref="H138">IF(OR(_xll.BDP($AX138,"DX202")= "#N/A N/A", _xll.BDP($AX138,"DX202")="#N/A FIELD NOT APPLICABLE"), " ", _xll.BDP($AX138,"DX202"))</f>
        <v>Consumer Staples</v>
      </c>
      <c r="I138" s="23">
        <f>_xll.BDP(AX138,"CRNCY_ADJ_MKT_CAP", "EQY_FUND_CRNCY=USD")/1000</f>
        <v>184.14969301740001</v>
      </c>
      <c r="J138" s="24">
        <f>IFERROR(_xll.BDP(AX138, "DV013")/100,0)</f>
        <v>4.036041459746776E-2</v>
      </c>
      <c r="K138" s="25" cm="1">
        <f t="array" ref="K138">IF(OR(_xll.BDP($AX138,"RR900")= "#N/A N/A", _xll.BDP($AX138,"RR900")="#N/A FIELD NOT APPLICABLE"), " ", _xll.BDP($AX138,"RR900"))</f>
        <v>16.758044767299332</v>
      </c>
      <c r="L138" s="25" cm="1">
        <f t="array" ref="L138">IF(OR(_xll.BDP($AX138,"EE010")= "#N/A N/A", _xll.BDP($AX138,"EE010")="#N/A FIELD NOT APPLICABLE"), " ", _xll.BDP($AX138,"EE010"))</f>
        <v>15.974072312083731</v>
      </c>
      <c r="M138" s="25" cm="1">
        <f t="array" ref="M138">IF(OR(_xll.BDP($AX138,"RR903")= "#N/A N/A", _xll.BDP($AX138,"RR903")="#N/A FIELD NOT APPLICABLE"), " ", _xll.BDP($AX138,"RR903"))</f>
        <v>10.028148711074513</v>
      </c>
      <c r="N138" s="25" cm="1">
        <f t="array" ref="N138">IF(OR(_xll.BDP($AX138,"RR957")= "#N/A N/A", _xll.BDP($AX138,"RR957")="#N/A FIELD NOT APPLICABLE"), " ", _xll.BDP($AX138,"RR957"))</f>
        <v>14.052750878503385</v>
      </c>
      <c r="O138" s="96">
        <v>610</v>
      </c>
      <c r="P138" s="97">
        <v>160.14500000000001</v>
      </c>
      <c r="Q138" s="21" cm="1">
        <f t="array" ref="Q138">IF(OR(_xll.BDP($AX138,"PX_last")="#N/A N/A",_xll.BDP($AX138,"PX_Last")="#N/A FIELD NOT APPLICABLE")," ",IF(F138="GBP",(_xll.BDP($AX138,"PX_LAST")/100),(_xll.BDP($AX138,"PX_LAST"))))</f>
        <v>134.31</v>
      </c>
      <c r="R138" s="28">
        <f>IF(F138="USD",AA138,(((_xll.BDP(F138&amp;"USD CURNCY","PX_LAST")))*AA138))</f>
        <v>97688.450000000012</v>
      </c>
      <c r="S138" s="28">
        <f>IF(F138="USD",AB138,(((_xll.BDP(F138&amp;"USD CURNCY","PX_LAST")))*AB138))</f>
        <v>81929.100000000006</v>
      </c>
      <c r="T138" s="11">
        <f t="shared" si="33"/>
        <v>-15759.350000000006</v>
      </c>
      <c r="U138" s="12">
        <f t="shared" si="30"/>
        <v>-0.16132255143775956</v>
      </c>
      <c r="V138" s="12" cm="1">
        <f t="array" ref="V138">IFERROR(_xll.BDP($G138&amp;" Equity","CHG_PCT_1D")/100,"")</f>
        <v>2.8490030000000001E-3</v>
      </c>
      <c r="W138" s="12" cm="1">
        <f t="array" ref="W138">IFERROR(_xll.BDP($G138&amp;" Equity","CHG_PCT_5D")/100,"")</f>
        <v>-5.6233680000000001E-2</v>
      </c>
      <c r="X138" s="12" t="e">
        <f t="shared" si="31"/>
        <v>#VALUE!</v>
      </c>
      <c r="Y138" s="23">
        <f t="shared" si="34"/>
        <v>3306.692443597396</v>
      </c>
      <c r="Z138" s="23">
        <f t="shared" si="35"/>
        <v>81929.100000000006</v>
      </c>
      <c r="AA138" s="28">
        <f t="shared" si="36"/>
        <v>97688.450000000012</v>
      </c>
      <c r="AB138" s="28">
        <f t="shared" si="37"/>
        <v>81929.100000000006</v>
      </c>
      <c r="AC138" s="4" t="e" cm="1">
        <f t="array" ref="AC138">VLOOKUP(IF(NOT(_xll.BDP(AX138,$BW$6)="#N/A N/A"),(_xll.BDP(AX138,$BW$6)),"-"), '[1]Country Codes'!$A$2:$B$253,2,0)</f>
        <v>#N/A</v>
      </c>
      <c r="AD138" s="29" t="str" cm="1">
        <f t="array" ref="AD138">IF(OR(_xll.BDP($AX138,"EX028")= "#N/A N/A", _xll.BDP($AX138,"EX028")="#N/A FIELD NOT APPLICABLE"), " ", _xll.BDP($AX138,"EX028"))</f>
        <v>Equity</v>
      </c>
      <c r="AE138" s="30" t="str">
        <f t="shared" si="38"/>
        <v>Single Line Equity</v>
      </c>
      <c r="AF138" s="25" cm="1">
        <f t="array" ref="AF138">IF(OR(_xll.BDP($AX138,"RR908")= "#N/A N/A", _xll.BDP($AX138,"RR908")="#N/A FIELD NOT APPLICABLE"), " ", _xll.BDP($AX138,"RR908"))</f>
        <v>14.6907900920103</v>
      </c>
      <c r="AG138" s="25" cm="1">
        <f t="array" ref="AG138">IF(OR(_xll.BDP($AX138,"RR041")= "#N/A N/A", _xll.BDP($AX138,"RR041")="#N/A FIELD NOT APPLICABLE"), " ", _xll.BDP($AX138,"RR041"))</f>
        <v>48.006876652558134</v>
      </c>
      <c r="AH138" s="21">
        <f>_xll.BDP(AX138,"TOT_BUY_REC")</f>
        <v>8</v>
      </c>
      <c r="AI138" s="21">
        <f>_xll.BDP(AX138,"TOT_HOLD_REC")</f>
        <v>17</v>
      </c>
      <c r="AJ138" s="21">
        <f>_xll.BDP(AX138,"TOT_SELL_REC")</f>
        <v>1</v>
      </c>
      <c r="AK138" s="25" cm="1">
        <f t="array" ref="AK138">IF(OR(_xll.BDP($AX138,"EE201")= "#N/A N/A", _xll.BDP($AX138,"EE201")="#N/A FIELD NOT APPLICABLE"), " ", _xll.BDP($AX138,"EE201"))</f>
        <v>3.538461446762085</v>
      </c>
      <c r="AL138" s="23">
        <f>_xll.BDP(AX138,"BEST_TARGET_PRICE")</f>
        <v>150.78260803222656</v>
      </c>
      <c r="AM138" s="31">
        <f t="shared" si="32"/>
        <v>0.12264617699520919</v>
      </c>
      <c r="AN138" s="31">
        <f>_xll.BDP(AX138,"PR061")/100</f>
        <v>-0.10424170000000001</v>
      </c>
      <c r="AO138" s="31">
        <f>_xll.BDP(AX138,"PR064")/100</f>
        <v>-0.10869999999999999</v>
      </c>
      <c r="AP138" s="31">
        <f>_xll.BDP(AX138,"CHG_PCT_6M")/100</f>
        <v>-0.1912934</v>
      </c>
      <c r="AQ138" s="24">
        <f>_xll.BDP(AX138,"PR079")/100</f>
        <v>-0.11673019999999999</v>
      </c>
      <c r="AR138" s="32">
        <f>_xll.BDP(AX138,"hs001")</f>
        <v>183.41</v>
      </c>
      <c r="AS138" s="32">
        <f>_xll.BDP(AX138,"hs002")</f>
        <v>131.52000000000001</v>
      </c>
      <c r="AT138" s="21" t="str" cm="1">
        <f t="array" ref="AT138">IF(OR(_xll.BDP($AX138,"DX202")= "#N/A N/A", _xll.BDP($AX138,"DX202")="#N/A FIELD NOT APPLICABLE"), " ", _xll.BDP($AX138,"DX202"))</f>
        <v>Consumer Staples</v>
      </c>
      <c r="AU138" s="21" t="str" cm="1">
        <f t="array" ref="AU138">IF(OR(_xll.BDP($AX138,"DY997")= "#N/A N/A", _xll.BDP($AX138,"DY997")="#N/A FIELD NOT APPLICABLE"), " ", _xll.BDP($AX138,"DY997"))</f>
        <v>N</v>
      </c>
      <c r="AV138" s="21" t="str" cm="1">
        <f t="array" ref="AV138">IF(OR(_xll.BDP($AX138,"DY784")= "#N/A N/A", _xll.BDP($AX138,"DY784")="#N/A FIELD NOT APPLICABLE"), " ", _xll.BDP($AX138,"DY784"))</f>
        <v>Y</v>
      </c>
      <c r="AW138" s="21" t="str">
        <f t="shared" si="39"/>
        <v>Y</v>
      </c>
      <c r="AX138" s="21" t="str">
        <f t="shared" si="40"/>
        <v>PEP US Equity</v>
      </c>
      <c r="BC138" s="14" t="str" cm="1">
        <f t="array" ref="BC138">_xll.BDP(AX138,"ID005")</f>
        <v>US7134481081</v>
      </c>
      <c r="BD138" s="16">
        <v>0.5</v>
      </c>
      <c r="BE138" s="17">
        <v>4</v>
      </c>
      <c r="BF138" s="18"/>
      <c r="BG138" s="19">
        <v>1</v>
      </c>
    </row>
    <row r="139" spans="1:59" s="3" customFormat="1" ht="14.45" hidden="1" customHeight="1" x14ac:dyDescent="0.25">
      <c r="A139" s="47" t="s">
        <v>125</v>
      </c>
      <c r="B139" s="47" t="s">
        <v>800</v>
      </c>
      <c r="C139" s="47" t="s">
        <v>812</v>
      </c>
      <c r="D139" s="47" t="s">
        <v>292</v>
      </c>
      <c r="E139" s="21" t="str">
        <f>_xll.BDP(AX139,"SECURITY NAME")</f>
        <v>Adobe Inc</v>
      </c>
      <c r="F139" s="21" t="str">
        <f>_xll.BDP(AX139,"CRNCY")</f>
        <v>USD</v>
      </c>
      <c r="G139" s="95" t="s">
        <v>822</v>
      </c>
      <c r="H139" s="21" t="str" cm="1">
        <f t="array" ref="H139">IF(OR(_xll.BDP($AX139,"DX202")= "#N/A N/A", _xll.BDP($AX139,"DX202")="#N/A FIELD NOT APPLICABLE"), " ", _xll.BDP($AX139,"DX202"))</f>
        <v>Information Technology</v>
      </c>
      <c r="I139" s="23">
        <f>_xll.BDP(AX139,"CRNCY_ADJ_MKT_CAP", "EQY_FUND_CRNCY=USD")/1000</f>
        <v>158.99391000000003</v>
      </c>
      <c r="J139" s="24">
        <f>IFERROR(_xll.BDP(AX139, "DV013")/100,0)</f>
        <v>0</v>
      </c>
      <c r="K139" s="25" cm="1">
        <f t="array" ref="K139">IF(OR(_xll.BDP($AX139,"RR900")= "#N/A N/A", _xll.BDP($AX139,"RR900")="#N/A FIELD NOT APPLICABLE"), " ", _xll.BDP($AX139,"RR900"))</f>
        <v>24.600589925724663</v>
      </c>
      <c r="L139" s="25" cm="1">
        <f t="array" ref="L139">IF(OR(_xll.BDP($AX139,"EE010")= "#N/A N/A", _xll.BDP($AX139,"EE010")="#N/A FIELD NOT APPLICABLE"), " ", _xll.BDP($AX139,"EE010"))</f>
        <v>16.257105378224747</v>
      </c>
      <c r="M139" s="25" cm="1">
        <f t="array" ref="M139">IF(OR(_xll.BDP($AX139,"RR903")= "#N/A N/A", _xll.BDP($AX139,"RR903")="#N/A FIELD NOT APPLICABLE"), " ", _xll.BDP($AX139,"RR903"))</f>
        <v>12.392267635734358</v>
      </c>
      <c r="N139" s="25" cm="1">
        <f t="array" ref="N139">IF(OR(_xll.BDP($AX139,"RR957")= "#N/A N/A", _xll.BDP($AX139,"RR957")="#N/A FIELD NOT APPLICABLE"), " ", _xll.BDP($AX139,"RR957"))</f>
        <v>17.683058599865806</v>
      </c>
      <c r="O139" s="96">
        <v>222</v>
      </c>
      <c r="P139" s="97">
        <v>455.88400000000001</v>
      </c>
      <c r="Q139" s="21" cm="1">
        <f t="array" ref="Q139">IF(OR(_xll.BDP($AX139,"PX_last")="#N/A N/A",_xll.BDP($AX139,"PX_Last")="#N/A FIELD NOT APPLICABLE")," ",IF(F139="GBP",(_xll.BDP($AX139,"PX_LAST")/100),(_xll.BDP($AX139,"PX_LAST"))))</f>
        <v>373.05</v>
      </c>
      <c r="R139" s="28">
        <f>IF(F139="USD",AA139,(((_xll.BDP(F139&amp;"USD CURNCY","PX_LAST")))*AA139))</f>
        <v>101206.24800000001</v>
      </c>
      <c r="S139" s="28">
        <f>IF(F139="USD",AB139,(((_xll.BDP(F139&amp;"USD CURNCY","PX_LAST")))*AB139))</f>
        <v>82817.100000000006</v>
      </c>
      <c r="T139" s="11">
        <f t="shared" si="33"/>
        <v>-18389.148000000001</v>
      </c>
      <c r="U139" s="12">
        <f t="shared" si="30"/>
        <v>-0.18169973063323125</v>
      </c>
      <c r="V139" s="12" cm="1">
        <f t="array" ref="V139">IFERROR(_xll.BDP($G139&amp;" Equity","CHG_PCT_1D")/100,"")</f>
        <v>2.447514E-3</v>
      </c>
      <c r="W139" s="12" cm="1">
        <f t="array" ref="W139">IFERROR(_xll.BDP($G139&amp;" Equity","CHG_PCT_5D")/100,"")</f>
        <v>7.4005009999999996E-2</v>
      </c>
      <c r="X139" s="12" t="e">
        <f t="shared" si="31"/>
        <v>#VALUE!</v>
      </c>
      <c r="Y139" s="23">
        <f t="shared" si="34"/>
        <v>0</v>
      </c>
      <c r="Z139" s="23">
        <f t="shared" si="35"/>
        <v>82817.100000000006</v>
      </c>
      <c r="AA139" s="28">
        <f t="shared" si="36"/>
        <v>101206.24800000001</v>
      </c>
      <c r="AB139" s="28">
        <f t="shared" si="37"/>
        <v>82817.100000000006</v>
      </c>
      <c r="AC139" s="4" t="e" cm="1">
        <f t="array" ref="AC139">VLOOKUP(IF(NOT(_xll.BDP(AX139,$BW$6)="#N/A N/A"),(_xll.BDP(AX139,$BW$6)),"-"), '[1]Country Codes'!$A$2:$B$253,2,0)</f>
        <v>#N/A</v>
      </c>
      <c r="AD139" s="29" t="str" cm="1">
        <f t="array" ref="AD139">IF(OR(_xll.BDP($AX139,"EX028")= "#N/A N/A", _xll.BDP($AX139,"EX028")="#N/A FIELD NOT APPLICABLE"), " ", _xll.BDP($AX139,"EX028"))</f>
        <v>Equity</v>
      </c>
      <c r="AE139" s="30" t="str">
        <f t="shared" si="38"/>
        <v>Single Line Equity</v>
      </c>
      <c r="AF139" s="25" cm="1">
        <f t="array" ref="AF139">IF(OR(_xll.BDP($AX139,"RR908")= "#N/A N/A", _xll.BDP($AX139,"RR908")="#N/A FIELD NOT APPLICABLE"), " ", _xll.BDP($AX139,"RR908"))</f>
        <v>17.6145372037779</v>
      </c>
      <c r="AG139" s="25" cm="1">
        <f t="array" ref="AG139">IF(OR(_xll.BDP($AX139,"RR041")= "#N/A N/A", _xll.BDP($AX139,"RR041")="#N/A FIELD NOT APPLICABLE"), " ", _xll.BDP($AX139,"RR041"))</f>
        <v>20.033079722130335</v>
      </c>
      <c r="AH139" s="21">
        <f>_xll.BDP(AX139,"TOT_BUY_REC")</f>
        <v>34</v>
      </c>
      <c r="AI139" s="21">
        <f>_xll.BDP(AX139,"TOT_HOLD_REC")</f>
        <v>14</v>
      </c>
      <c r="AJ139" s="21">
        <f>_xll.BDP(AX139,"TOT_SELL_REC")</f>
        <v>1</v>
      </c>
      <c r="AK139" s="25" cm="1">
        <f t="array" ref="AK139">IF(OR(_xll.BDP($AX139,"EE201")= "#N/A N/A", _xll.BDP($AX139,"EE201")="#N/A FIELD NOT APPLICABLE"), " ", _xll.BDP($AX139,"EE201"))</f>
        <v>4.3673467636108398</v>
      </c>
      <c r="AL139" s="23">
        <f>_xll.BDP(AX139,"BEST_TARGET_PRICE")</f>
        <v>504.35513305664063</v>
      </c>
      <c r="AM139" s="31">
        <f t="shared" si="32"/>
        <v>0.35197730346237943</v>
      </c>
      <c r="AN139" s="31">
        <f>_xll.BDP(AX139,"PR061")/100</f>
        <v>-3.2822570000000002E-2</v>
      </c>
      <c r="AO139" s="31">
        <f>_xll.BDP(AX139,"PR064")/100</f>
        <v>-0.15538399999999999</v>
      </c>
      <c r="AP139" s="31">
        <f>_xll.BDP(AX139,"CHG_PCT_6M")/100</f>
        <v>-0.23144279999999998</v>
      </c>
      <c r="AQ139" s="24">
        <f>_xll.BDP(AX139,"PR079")/100</f>
        <v>-0.16108210000000001</v>
      </c>
      <c r="AR139" s="32">
        <f>_xll.BDP(AX139,"hs001")</f>
        <v>587.75</v>
      </c>
      <c r="AS139" s="32">
        <f>_xll.BDP(AX139,"hs002")</f>
        <v>332.01</v>
      </c>
      <c r="AT139" s="21" t="str" cm="1">
        <f t="array" ref="AT139">IF(OR(_xll.BDP($AX139,"DX202")= "#N/A N/A", _xll.BDP($AX139,"DX202")="#N/A FIELD NOT APPLICABLE"), " ", _xll.BDP($AX139,"DX202"))</f>
        <v>Information Technology</v>
      </c>
      <c r="AU139" s="21" t="str" cm="1">
        <f t="array" ref="AU139">IF(OR(_xll.BDP($AX139,"DY997")= "#N/A N/A", _xll.BDP($AX139,"DY997")="#N/A FIELD NOT APPLICABLE"), " ", _xll.BDP($AX139,"DY997"))</f>
        <v>Y</v>
      </c>
      <c r="AV139" s="21" t="str" cm="1">
        <f t="array" ref="AV139">IF(OR(_xll.BDP($AX139,"DY784")= "#N/A N/A", _xll.BDP($AX139,"DY784")="#N/A FIELD NOT APPLICABLE"), " ", _xll.BDP($AX139,"DY784"))</f>
        <v>Y</v>
      </c>
      <c r="AW139" s="21" t="str">
        <f t="shared" si="39"/>
        <v>Y</v>
      </c>
      <c r="AX139" s="21" t="str">
        <f t="shared" si="40"/>
        <v>ADBE Equity</v>
      </c>
      <c r="BC139" s="14" t="str" cm="1">
        <f t="array" ref="BC139">_xll.BDP(AX139,"ID005")</f>
        <v>US00724F1012</v>
      </c>
      <c r="BD139" s="16">
        <v>0.5</v>
      </c>
      <c r="BE139" s="17">
        <v>4</v>
      </c>
      <c r="BF139" s="18"/>
      <c r="BG139" s="19">
        <v>1</v>
      </c>
    </row>
    <row r="140" spans="1:59" s="3" customFormat="1" ht="14.45" hidden="1" customHeight="1" x14ac:dyDescent="0.25">
      <c r="A140" s="47" t="s">
        <v>125</v>
      </c>
      <c r="B140" s="47" t="s">
        <v>800</v>
      </c>
      <c r="C140" s="47" t="s">
        <v>812</v>
      </c>
      <c r="D140" s="47" t="s">
        <v>292</v>
      </c>
      <c r="E140" s="21" t="str">
        <f>_xll.BDP(AX140,"SECURITY NAME")</f>
        <v>NIKE Inc</v>
      </c>
      <c r="F140" s="21" t="str">
        <f>_xll.BDP(AX140,"CRNCY")</f>
        <v>USD</v>
      </c>
      <c r="G140" s="95" t="s">
        <v>823</v>
      </c>
      <c r="H140" s="21" t="str" cm="1">
        <f t="array" ref="H140">IF(OR(_xll.BDP($AX140,"DX202")= "#N/A N/A", _xll.BDP($AX140,"DX202")="#N/A FIELD NOT APPLICABLE"), " ", _xll.BDP($AX140,"DX202"))</f>
        <v>Consumer Discretionary</v>
      </c>
      <c r="I140" s="23">
        <f>_xll.BDP(AX140,"CRNCY_ADJ_MKT_CAP", "EQY_FUND_CRNCY=USD")/1000</f>
        <v>84.330716474744989</v>
      </c>
      <c r="J140" s="24">
        <f>IFERROR(_xll.BDP(AX140, "DV013")/100,0)</f>
        <v>2.8003850946737692E-2</v>
      </c>
      <c r="K140" s="25" cm="1">
        <f t="array" ref="K140">IF(OR(_xll.BDP($AX140,"RR900")= "#N/A N/A", _xll.BDP($AX140,"RR900")="#N/A FIELD NOT APPLICABLE"), " ", _xll.BDP($AX140,"RR900"))</f>
        <v>18.856435089614916</v>
      </c>
      <c r="L140" s="25" cm="1">
        <f t="array" ref="L140">IF(OR(_xll.BDP($AX140,"EE010")= "#N/A N/A", _xll.BDP($AX140,"EE010")="#N/A FIELD NOT APPLICABLE"), " ", _xll.BDP($AX140,"EE010"))</f>
        <v>28.510479041916167</v>
      </c>
      <c r="M140" s="25" cm="1">
        <f t="array" ref="M140">IF(OR(_xll.BDP($AX140,"RR903")= "#N/A N/A", _xll.BDP($AX140,"RR903")="#N/A FIELD NOT APPLICABLE"), " ", _xll.BDP($AX140,"RR903"))</f>
        <v>6.0247299579427818</v>
      </c>
      <c r="N140" s="25" cm="1">
        <f t="array" ref="N140">IF(OR(_xll.BDP($AX140,"RR957")= "#N/A N/A", _xll.BDP($AX140,"RR957")="#N/A FIELD NOT APPLICABLE"), " ", _xll.BDP($AX140,"RR957"))</f>
        <v>15.034801484193517</v>
      </c>
      <c r="O140" s="96">
        <v>1428</v>
      </c>
      <c r="P140" s="97">
        <v>66.742999999999995</v>
      </c>
      <c r="Q140" s="21" cm="1">
        <f t="array" ref="Q140">IF(OR(_xll.BDP($AX140,"PX_last")="#N/A N/A",_xll.BDP($AX140,"PX_Last")="#N/A FIELD NOT APPLICABLE")," ",IF(F140="GBP",(_xll.BDP($AX140,"PX_LAST")/100),(_xll.BDP($AX140,"PX_LAST"))))</f>
        <v>57.134999999999998</v>
      </c>
      <c r="R140" s="28">
        <f>IF(F140="USD",AA140,(((_xll.BDP(F140&amp;"USD CURNCY","PX_LAST")))*AA140))</f>
        <v>95309.003999999986</v>
      </c>
      <c r="S140" s="28">
        <f>IF(F140="USD",AB140,(((_xll.BDP(F140&amp;"USD CURNCY","PX_LAST")))*AB140))</f>
        <v>81588.78</v>
      </c>
      <c r="T140" s="11">
        <f t="shared" si="33"/>
        <v>-13720.223999999987</v>
      </c>
      <c r="U140" s="12">
        <f t="shared" si="30"/>
        <v>-0.14395517132882837</v>
      </c>
      <c r="V140" s="12" cm="1">
        <f t="array" ref="V140">IFERROR(_xll.BDP($G140&amp;" Equity","CHG_PCT_1D")/100,"")</f>
        <v>-5.3800760000000001E-3</v>
      </c>
      <c r="W140" s="12" cm="1">
        <f t="array" ref="W140">IFERROR(_xll.BDP($G140&amp;" Equity","CHG_PCT_5D")/100,"")</f>
        <v>2.1204559999999997E-2</v>
      </c>
      <c r="X140" s="12" t="e">
        <f t="shared" si="31"/>
        <v>#VALUE!</v>
      </c>
      <c r="Y140" s="23">
        <f t="shared" si="34"/>
        <v>2284.8000340461731</v>
      </c>
      <c r="Z140" s="23">
        <f t="shared" si="35"/>
        <v>81588.78</v>
      </c>
      <c r="AA140" s="28">
        <f t="shared" si="36"/>
        <v>95309.003999999986</v>
      </c>
      <c r="AB140" s="28">
        <f t="shared" si="37"/>
        <v>81588.78</v>
      </c>
      <c r="AC140" s="4" t="e" cm="1">
        <f t="array" ref="AC140">VLOOKUP(IF(NOT(_xll.BDP(AX140,$BW$6)="#N/A N/A"),(_xll.BDP(AX140,$BW$6)),"-"), '[1]Country Codes'!$A$2:$B$253,2,0)</f>
        <v>#N/A</v>
      </c>
      <c r="AD140" s="29" t="str" cm="1">
        <f t="array" ref="AD140">IF(OR(_xll.BDP($AX140,"EX028")= "#N/A N/A", _xll.BDP($AX140,"EX028")="#N/A FIELD NOT APPLICABLE"), " ", _xll.BDP($AX140,"EX028"))</f>
        <v>Equity</v>
      </c>
      <c r="AE140" s="30" t="str">
        <f t="shared" si="38"/>
        <v>Single Line Equity</v>
      </c>
      <c r="AF140" s="25" cm="1">
        <f t="array" ref="AF140">IF(OR(_xll.BDP($AX140,"RR908")= "#N/A N/A", _xll.BDP($AX140,"RR908")="#N/A FIELD NOT APPLICABLE"), " ", _xll.BDP($AX140,"RR908"))</f>
        <v>14.583749062934782</v>
      </c>
      <c r="AG140" s="25" cm="1">
        <f t="array" ref="AG140">IF(OR(_xll.BDP($AX140,"RR041")= "#N/A N/A", _xll.BDP($AX140,"RR041")="#N/A FIELD NOT APPLICABLE"), " ", _xll.BDP($AX140,"RR041"))</f>
        <v>31.361847284177379</v>
      </c>
      <c r="AH140" s="21">
        <f>_xll.BDP(AX140,"TOT_BUY_REC")</f>
        <v>24</v>
      </c>
      <c r="AI140" s="21">
        <f>_xll.BDP(AX140,"TOT_HOLD_REC")</f>
        <v>19</v>
      </c>
      <c r="AJ140" s="21">
        <f>_xll.BDP(AX140,"TOT_SELL_REC")</f>
        <v>2</v>
      </c>
      <c r="AK140" s="25" cm="1">
        <f t="array" ref="AK140">IF(OR(_xll.BDP($AX140,"EE201")= "#N/A N/A", _xll.BDP($AX140,"EE201")="#N/A FIELD NOT APPLICABLE"), " ", _xll.BDP($AX140,"EE201"))</f>
        <v>3.9777777194976807</v>
      </c>
      <c r="AL140" s="23">
        <f>_xll.BDP(AX140,"BEST_TARGET_PRICE")</f>
        <v>75.608421325683594</v>
      </c>
      <c r="AM140" s="31">
        <f t="shared" si="32"/>
        <v>0.32332933098247296</v>
      </c>
      <c r="AN140" s="31">
        <f>_xll.BDP(AX140,"PR061")/100</f>
        <v>-9.7250759999999992E-2</v>
      </c>
      <c r="AO140" s="31">
        <f>_xll.BDP(AX140,"PR064")/100</f>
        <v>-0.25391749999999996</v>
      </c>
      <c r="AP140" s="31">
        <f>_xll.BDP(AX140,"CHG_PCT_6M")/100</f>
        <v>-0.27123729999999996</v>
      </c>
      <c r="AQ140" s="24">
        <f>_xll.BDP(AX140,"PR079")/100</f>
        <v>-0.24494509999999997</v>
      </c>
      <c r="AR140" s="32">
        <f>_xll.BDP(AX140,"hs001")</f>
        <v>98.04</v>
      </c>
      <c r="AS140" s="32">
        <f>_xll.BDP(AX140,"hs002")</f>
        <v>52.28</v>
      </c>
      <c r="AT140" s="21" t="str" cm="1">
        <f t="array" ref="AT140">IF(OR(_xll.BDP($AX140,"DX202")= "#N/A N/A", _xll.BDP($AX140,"DX202")="#N/A FIELD NOT APPLICABLE"), " ", _xll.BDP($AX140,"DX202"))</f>
        <v>Consumer Discretionary</v>
      </c>
      <c r="AU140" s="21" t="str" cm="1">
        <f t="array" ref="AU140">IF(OR(_xll.BDP($AX140,"DY997")= "#N/A N/A", _xll.BDP($AX140,"DY997")="#N/A FIELD NOT APPLICABLE"), " ", _xll.BDP($AX140,"DY997"))</f>
        <v>Y</v>
      </c>
      <c r="AV140" s="21" t="str" cm="1">
        <f t="array" ref="AV140">IF(OR(_xll.BDP($AX140,"DY784")= "#N/A N/A", _xll.BDP($AX140,"DY784")="#N/A FIELD NOT APPLICABLE"), " ", _xll.BDP($AX140,"DY784"))</f>
        <v xml:space="preserve"> </v>
      </c>
      <c r="AW140" s="21" t="str">
        <f t="shared" si="39"/>
        <v>Y</v>
      </c>
      <c r="AX140" s="21" t="str">
        <f t="shared" si="40"/>
        <v>NKE Equity</v>
      </c>
      <c r="BC140" s="14" t="str" cm="1">
        <f t="array" ref="BC140">_xll.BDP(AX140,"ID005")</f>
        <v>US6541061031</v>
      </c>
      <c r="BD140" s="16">
        <v>0.5</v>
      </c>
      <c r="BE140" s="17">
        <v>4</v>
      </c>
      <c r="BF140" s="18"/>
      <c r="BG140" s="19">
        <v>1</v>
      </c>
    </row>
    <row r="141" spans="1:59" s="3" customFormat="1" ht="14.45" hidden="1" customHeight="1" x14ac:dyDescent="0.25">
      <c r="A141" s="47" t="s">
        <v>125</v>
      </c>
      <c r="B141" s="47" t="s">
        <v>800</v>
      </c>
      <c r="C141" s="47" t="s">
        <v>812</v>
      </c>
      <c r="D141" s="47" t="s">
        <v>292</v>
      </c>
      <c r="E141" s="21" t="str">
        <f>_xll.BDP(AX141,"SECURITY NAME")</f>
        <v>Alphabet Inc</v>
      </c>
      <c r="F141" s="21" t="str">
        <f>_xll.BDP(AX141,"CRNCY")</f>
        <v>USD</v>
      </c>
      <c r="G141" s="95" t="s">
        <v>285</v>
      </c>
      <c r="H141" s="21" t="str" cm="1">
        <f t="array" ref="H141">IF(OR(_xll.BDP($AX141,"DX202")= "#N/A N/A", _xll.BDP($AX141,"DX202")="#N/A FIELD NOT APPLICABLE"), " ", _xll.BDP($AX141,"DX202"))</f>
        <v>Communication Services</v>
      </c>
      <c r="I141" s="23">
        <f>_xll.BDP(AX141,"CRNCY_ADJ_MKT_CAP", "EQY_FUND_CRNCY=USD")/1000</f>
        <v>1954.7268999999999</v>
      </c>
      <c r="J141" s="24">
        <f>IFERROR(_xll.BDP(AX141, "DV013")/100,0)</f>
        <v>5.2447550810062219E-3</v>
      </c>
      <c r="K141" s="25" cm="1">
        <f t="array" ref="K141">IF(OR(_xll.BDP($AX141,"RR900")= "#N/A N/A", _xll.BDP($AX141,"RR900")="#N/A FIELD NOT APPLICABLE"), " ", _xll.BDP($AX141,"RR900"))</f>
        <v>19.343028316969299</v>
      </c>
      <c r="L141" s="25" cm="1">
        <f t="array" ref="L141">IF(OR(_xll.BDP($AX141,"EE010")= "#N/A N/A", _xll.BDP($AX141,"EE010")="#N/A FIELD NOT APPLICABLE"), " ", _xll.BDP($AX141,"EE010"))</f>
        <v>15.191122071516645</v>
      </c>
      <c r="M141" s="25" cm="1">
        <f t="array" ref="M141">IF(OR(_xll.BDP($AX141,"RR903")= "#N/A N/A", _xll.BDP($AX141,"RR903")="#N/A FIELD NOT APPLICABLE"), " ", _xll.BDP($AX141,"RR903"))</f>
        <v>5.6383750677387052</v>
      </c>
      <c r="N141" s="25" cm="1">
        <f t="array" ref="N141">IF(OR(_xll.BDP($AX141,"RR957")= "#N/A N/A", _xll.BDP($AX141,"RR957")="#N/A FIELD NOT APPLICABLE"), " ", _xll.BDP($AX141,"RR957"))</f>
        <v>13.626568012260712</v>
      </c>
      <c r="O141" s="96">
        <v>422</v>
      </c>
      <c r="P141" s="97">
        <v>165.62200000000001</v>
      </c>
      <c r="Q141" s="21" cm="1">
        <f t="array" ref="Q141">IF(OR(_xll.BDP($AX141,"PX_last")="#N/A N/A",_xll.BDP($AX141,"PX_Last")="#N/A FIELD NOT APPLICABLE")," ",IF(F141="GBP",(_xll.BDP($AX141,"PX_LAST")/100),(_xll.BDP($AX141,"PX_LAST"))))</f>
        <v>160.16</v>
      </c>
      <c r="R141" s="28">
        <f>IF(F141="USD",AA141,(((_xll.BDP(F141&amp;"USD CURNCY","PX_LAST")))*AA141))</f>
        <v>69892.484000000011</v>
      </c>
      <c r="S141" s="28">
        <f>IF(F141="USD",AB141,(((_xll.BDP(F141&amp;"USD CURNCY","PX_LAST")))*AB141))</f>
        <v>67587.520000000004</v>
      </c>
      <c r="T141" s="11">
        <f t="shared" si="33"/>
        <v>-2304.9640000000072</v>
      </c>
      <c r="U141" s="12">
        <f t="shared" si="30"/>
        <v>-3.2978710557776236E-2</v>
      </c>
      <c r="V141" s="12" cm="1">
        <f t="array" ref="V141">IFERROR(_xll.BDP($G141&amp;" Equity","CHG_PCT_1D")/100,"")</f>
        <v>-8.3353909999999993E-3</v>
      </c>
      <c r="W141" s="12" cm="1">
        <f t="array" ref="W141">IFERROR(_xll.BDP($G141&amp;" Equity","CHG_PCT_5D")/100,"")</f>
        <v>8.7627819999999995E-2</v>
      </c>
      <c r="X141" s="12" t="e">
        <f t="shared" si="31"/>
        <v>#VALUE!</v>
      </c>
      <c r="Y141" s="23">
        <f t="shared" si="34"/>
        <v>354.47998893260967</v>
      </c>
      <c r="Z141" s="23">
        <f t="shared" si="35"/>
        <v>67587.520000000004</v>
      </c>
      <c r="AA141" s="28">
        <f t="shared" si="36"/>
        <v>69892.484000000011</v>
      </c>
      <c r="AB141" s="28">
        <f t="shared" si="37"/>
        <v>67587.520000000004</v>
      </c>
      <c r="AC141" s="4" t="e" cm="1">
        <f t="array" ref="AC141">VLOOKUP(IF(NOT(_xll.BDP(AX141,$BW$6)="#N/A N/A"),(_xll.BDP(AX141,$BW$6)),"-"), '[1]Country Codes'!$A$2:$B$253,2,0)</f>
        <v>#N/A</v>
      </c>
      <c r="AD141" s="29" t="str" cm="1">
        <f t="array" ref="AD141">IF(OR(_xll.BDP($AX141,"EX028")= "#N/A N/A", _xll.BDP($AX141,"EX028")="#N/A FIELD NOT APPLICABLE"), " ", _xll.BDP($AX141,"EX028"))</f>
        <v>Equity</v>
      </c>
      <c r="AE141" s="30" t="str">
        <f t="shared" si="38"/>
        <v>Single Line Equity</v>
      </c>
      <c r="AF141" s="25" cm="1">
        <f t="array" ref="AF141">IF(OR(_xll.BDP($AX141,"RR908")= "#N/A N/A", _xll.BDP($AX141,"RR908")="#N/A FIELD NOT APPLICABLE"), " ", _xll.BDP($AX141,"RR908"))</f>
        <v>14.799478291719275</v>
      </c>
      <c r="AG141" s="25" cm="1">
        <f t="array" ref="AG141">IF(OR(_xll.BDP($AX141,"RR041")= "#N/A N/A", _xll.BDP($AX141,"RR041")="#N/A FIELD NOT APPLICABLE"), " ", _xll.BDP($AX141,"RR041"))</f>
        <v>5.7069755872214918</v>
      </c>
      <c r="AH141" s="21">
        <f>_xll.BDP(AX141,"TOT_BUY_REC")</f>
        <v>62</v>
      </c>
      <c r="AI141" s="21">
        <f>_xll.BDP(AX141,"TOT_HOLD_REC")</f>
        <v>14</v>
      </c>
      <c r="AJ141" s="21">
        <f>_xll.BDP(AX141,"TOT_SELL_REC")</f>
        <v>0</v>
      </c>
      <c r="AK141" s="25" cm="1">
        <f t="array" ref="AK141">IF(OR(_xll.BDP($AX141,"EE201")= "#N/A N/A", _xll.BDP($AX141,"EE201")="#N/A FIELD NOT APPLICABLE"), " ", _xll.BDP($AX141,"EE201"))</f>
        <v>4.6052632331848145</v>
      </c>
      <c r="AL141" s="23">
        <f>_xll.BDP(AX141,"BEST_TARGET_PRICE")</f>
        <v>202.69219970703125</v>
      </c>
      <c r="AM141" s="31">
        <f t="shared" si="32"/>
        <v>0.26556068748146378</v>
      </c>
      <c r="AN141" s="31">
        <f>_xll.BDP(AX141,"PR061")/100</f>
        <v>3.5695810000000001E-2</v>
      </c>
      <c r="AO141" s="31">
        <f>_xll.BDP(AX141,"PR064")/100</f>
        <v>-0.21497890000000003</v>
      </c>
      <c r="AP141" s="31">
        <f>_xll.BDP(AX141,"CHG_PCT_6M")/100</f>
        <v>-6.3993930000000004E-2</v>
      </c>
      <c r="AQ141" s="24">
        <f>_xll.BDP(AX141,"PR079")/100</f>
        <v>-0.15393560000000001</v>
      </c>
      <c r="AR141" s="32">
        <f>_xll.BDP(AX141,"hs001")</f>
        <v>207.05</v>
      </c>
      <c r="AS141" s="32">
        <f>_xll.BDP(AX141,"hs002")</f>
        <v>140.53</v>
      </c>
      <c r="AT141" s="21" t="str" cm="1">
        <f t="array" ref="AT141">IF(OR(_xll.BDP($AX141,"DX202")= "#N/A N/A", _xll.BDP($AX141,"DX202")="#N/A FIELD NOT APPLICABLE"), " ", _xll.BDP($AX141,"DX202"))</f>
        <v>Communication Services</v>
      </c>
      <c r="AU141" s="21" t="str" cm="1">
        <f t="array" ref="AU141">IF(OR(_xll.BDP($AX141,"DY997")= "#N/A N/A", _xll.BDP($AX141,"DY997")="#N/A FIELD NOT APPLICABLE"), " ", _xll.BDP($AX141,"DY997"))</f>
        <v>Y</v>
      </c>
      <c r="AV141" s="21" t="str" cm="1">
        <f t="array" ref="AV141">IF(OR(_xll.BDP($AX141,"DY784")= "#N/A N/A", _xll.BDP($AX141,"DY784")="#N/A FIELD NOT APPLICABLE"), " ", _xll.BDP($AX141,"DY784"))</f>
        <v xml:space="preserve"> </v>
      </c>
      <c r="AW141" s="21" t="str">
        <f t="shared" si="39"/>
        <v>Y</v>
      </c>
      <c r="AX141" s="21" t="str">
        <f t="shared" si="40"/>
        <v>GOOGL US Equity</v>
      </c>
      <c r="BC141" s="14" t="str" cm="1">
        <f t="array" ref="BC141">_xll.BDP(AX141,"ID005")</f>
        <v>US02079K3059</v>
      </c>
      <c r="BD141" s="16">
        <v>0.5</v>
      </c>
      <c r="BE141" s="17">
        <v>4</v>
      </c>
      <c r="BF141" s="18"/>
      <c r="BG141" s="19">
        <v>1</v>
      </c>
    </row>
    <row r="142" spans="1:59" s="3" customFormat="1" ht="14.45" hidden="1" customHeight="1" x14ac:dyDescent="0.25">
      <c r="A142" s="47" t="s">
        <v>125</v>
      </c>
      <c r="B142" s="47" t="s">
        <v>800</v>
      </c>
      <c r="C142" s="47" t="s">
        <v>812</v>
      </c>
      <c r="D142" s="47" t="s">
        <v>292</v>
      </c>
      <c r="E142" s="21" t="str">
        <f>_xll.BDP(AX142,"SECURITY NAME")</f>
        <v>Novo Nordisk A/S</v>
      </c>
      <c r="F142" s="21" t="str">
        <f>_xll.BDP(AX142,"CRNCY")</f>
        <v>USD</v>
      </c>
      <c r="G142" s="95" t="s">
        <v>824</v>
      </c>
      <c r="H142" s="21" t="str" cm="1">
        <f t="array" ref="H142">IF(OR(_xll.BDP($AX142,"DX202")= "#N/A N/A", _xll.BDP($AX142,"DX202")="#N/A FIELD NOT APPLICABLE"), " ", _xll.BDP($AX142,"DX202"))</f>
        <v>Health Care</v>
      </c>
      <c r="I142" s="23">
        <f>_xll.BDP(AX142,"CRNCY_ADJ_MKT_CAP", "EQY_FUND_CRNCY=USD")/1000</f>
        <v>289.28422449999999</v>
      </c>
      <c r="J142" s="24">
        <f>IFERROR(_xll.BDP(AX142, "DV013")/100,0)</f>
        <v>3.5269669975684662E-2</v>
      </c>
      <c r="K142" s="25" t="str" cm="1">
        <f t="array" ref="K142">IF(OR(_xll.BDP($AX142,"RR900")= "#N/A N/A", _xll.BDP($AX142,"RR900")="#N/A FIELD NOT APPLICABLE"), " ", _xll.BDP($AX142,"RR900"))</f>
        <v xml:space="preserve"> </v>
      </c>
      <c r="L142" s="25" cm="1">
        <f t="array" ref="L142">IF(OR(_xll.BDP($AX142,"EE010")= "#N/A N/A", _xll.BDP($AX142,"EE010")="#N/A FIELD NOT APPLICABLE"), " ", _xll.BDP($AX142,"EE010"))</f>
        <v>13.080043650480143</v>
      </c>
      <c r="M142" s="25" t="str" cm="1">
        <f t="array" ref="M142">IF(OR(_xll.BDP($AX142,"RR903")= "#N/A N/A", _xll.BDP($AX142,"RR903")="#N/A FIELD NOT APPLICABLE"), " ", _xll.BDP($AX142,"RR903"))</f>
        <v xml:space="preserve"> </v>
      </c>
      <c r="N142" s="25" t="str" cm="1">
        <f t="array" ref="N142">IF(OR(_xll.BDP($AX142,"RR957")= "#N/A N/A", _xll.BDP($AX142,"RR957")="#N/A FIELD NOT APPLICABLE"), " ", _xll.BDP($AX142,"RR957"))</f>
        <v xml:space="preserve"> </v>
      </c>
      <c r="O142" s="96">
        <v>1330</v>
      </c>
      <c r="P142" s="97">
        <v>75.161000000000001</v>
      </c>
      <c r="Q142" s="21" cm="1">
        <f t="array" ref="Q142">IF(OR(_xll.BDP($AX142,"PX_last")="#N/A N/A",_xll.BDP($AX142,"PX_Last")="#N/A FIELD NOT APPLICABLE")," ",IF(F142="GBP",(_xll.BDP($AX142,"PX_LAST")/100),(_xll.BDP($AX142,"PX_LAST"))))</f>
        <v>64.789299999999997</v>
      </c>
      <c r="R142" s="28">
        <f>IF(F142="USD",AA142,(((_xll.BDP(F142&amp;"USD CURNCY","PX_LAST")))*AA142))</f>
        <v>99964.13</v>
      </c>
      <c r="S142" s="28">
        <f>IF(F142="USD",AB142,(((_xll.BDP(F142&amp;"USD CURNCY","PX_LAST")))*AB142))</f>
        <v>86169.769</v>
      </c>
      <c r="T142" s="11">
        <f>S142-R142</f>
        <v>-13794.361000000004</v>
      </c>
      <c r="U142" s="12">
        <f>T142/R142</f>
        <v>-0.13799310812788551</v>
      </c>
      <c r="V142" s="12" cm="1">
        <f t="array" ref="V142">IFERROR(_xll.BDP($G142&amp;" Equity","CHG_PCT_1D")/100,"")</f>
        <v>8.6984539999999996E-3</v>
      </c>
      <c r="W142" s="12" cm="1">
        <f t="array" ref="W142">IFERROR(_xll.BDP($G142&amp;" Equity","CHG_PCT_5D")/100,"")</f>
        <v>7.3547059999999997E-2</v>
      </c>
      <c r="X142" s="12" t="e">
        <f>S142/$H$52</f>
        <v>#VALUE!</v>
      </c>
      <c r="Y142" s="23">
        <f>IFERROR(S142*J142,0)</f>
        <v>3039.1793145109827</v>
      </c>
      <c r="Z142" s="23">
        <f>S142</f>
        <v>86169.769</v>
      </c>
      <c r="AA142" s="28">
        <f>P142*O142</f>
        <v>99964.13</v>
      </c>
      <c r="AB142" s="28">
        <f>IFERROR(O142*Q142,0)</f>
        <v>86169.769</v>
      </c>
      <c r="AC142" s="4" t="e" cm="1">
        <f t="array" ref="AC142">VLOOKUP(IF(NOT(_xll.BDP(AX142,$BW$6)="#N/A N/A"),(_xll.BDP(AX142,$BW$6)),"-"), '[1]Country Codes'!$A$2:$B$253,2,0)</f>
        <v>#N/A</v>
      </c>
      <c r="AD142" s="29" t="str" cm="1">
        <f t="array" ref="AD142">IF(OR(_xll.BDP($AX142,"EX028")= "#N/A N/A", _xll.BDP($AX142,"EX028")="#N/A FIELD NOT APPLICABLE"), " ", _xll.BDP($AX142,"EX028"))</f>
        <v>Equity</v>
      </c>
      <c r="AE142" s="30" t="str">
        <f t="shared" si="38"/>
        <v>Single Line Equity</v>
      </c>
      <c r="AF142" s="25" t="str" cm="1">
        <f t="array" ref="AF142">IF(OR(_xll.BDP($AX142,"RR908")= "#N/A N/A", _xll.BDP($AX142,"RR908")="#N/A FIELD NOT APPLICABLE"), " ", _xll.BDP($AX142,"RR908"))</f>
        <v xml:space="preserve"> </v>
      </c>
      <c r="AG142" s="25" cm="1">
        <f t="array" ref="AG142">IF(OR(_xll.BDP($AX142,"RR041")= "#N/A N/A", _xll.BDP($AX142,"RR041")="#N/A FIELD NOT APPLICABLE"), " ", _xll.BDP($AX142,"RR041"))</f>
        <v>22.067003724814565</v>
      </c>
      <c r="AH142" s="21">
        <f>_xll.BDP(AX142,"TOT_BUY_REC")</f>
        <v>7</v>
      </c>
      <c r="AI142" s="21">
        <f>_xll.BDP(AX142,"TOT_HOLD_REC")</f>
        <v>4</v>
      </c>
      <c r="AJ142" s="21">
        <f>_xll.BDP(AX142,"TOT_SELL_REC")</f>
        <v>2</v>
      </c>
      <c r="AK142" s="25" cm="1">
        <f t="array" ref="AK142">IF(OR(_xll.BDP($AX142,"EE201")= "#N/A N/A", _xll.BDP($AX142,"EE201")="#N/A FIELD NOT APPLICABLE"), " ", _xll.BDP($AX142,"EE201"))</f>
        <v>3.769230842590332</v>
      </c>
      <c r="AL142" s="23">
        <f>_xll.BDP(AX142,"BEST_TARGET_PRICE")</f>
        <v>90.283332824707031</v>
      </c>
      <c r="AM142" s="31">
        <f>(AL142/Q142)-1</f>
        <v>0.39349140714141129</v>
      </c>
      <c r="AN142" s="31">
        <f>_xll.BDP(AX142,"PR061")/100</f>
        <v>-6.5089510000000003E-2</v>
      </c>
      <c r="AO142" s="31">
        <f>_xll.BDP(AX142,"PR064")/100</f>
        <v>-0.22897420000000002</v>
      </c>
      <c r="AP142" s="31">
        <f>_xll.BDP(AX142,"CHG_PCT_6M")/100</f>
        <v>-0.42142079999999998</v>
      </c>
      <c r="AQ142" s="24">
        <f>_xll.BDP(AX142,"PR079")/100</f>
        <v>-0.24681120000000001</v>
      </c>
      <c r="AR142" s="32">
        <f>_xll.BDP(AX142,"hs001")</f>
        <v>148.15</v>
      </c>
      <c r="AS142" s="32">
        <f>_xll.BDP(AX142,"hs002")</f>
        <v>57</v>
      </c>
      <c r="AT142" s="21" t="str" cm="1">
        <f t="array" ref="AT142">IF(OR(_xll.BDP($AX142,"DX202")= "#N/A N/A", _xll.BDP($AX142,"DX202")="#N/A FIELD NOT APPLICABLE"), " ", _xll.BDP($AX142,"DX202"))</f>
        <v>Health Care</v>
      </c>
      <c r="AU142" s="21" t="str" cm="1">
        <f t="array" ref="AU142">IF(OR(_xll.BDP($AX142,"DY997")= "#N/A N/A", _xll.BDP($AX142,"DY997")="#N/A FIELD NOT APPLICABLE"), " ", _xll.BDP($AX142,"DY997"))</f>
        <v>Y</v>
      </c>
      <c r="AV142" s="21" t="str" cm="1">
        <f t="array" ref="AV142">IF(OR(_xll.BDP($AX142,"DY784")= "#N/A N/A", _xll.BDP($AX142,"DY784")="#N/A FIELD NOT APPLICABLE"), " ", _xll.BDP($AX142,"DY784"))</f>
        <v xml:space="preserve"> </v>
      </c>
      <c r="AW142" s="21" t="str">
        <f>IF(OR(AU142="Y",AV142="Y"),"Y","N")</f>
        <v>Y</v>
      </c>
      <c r="AX142" s="21" t="str">
        <f>CONCATENATE(G142," ",$AX$2)</f>
        <v>NVO US Equity</v>
      </c>
      <c r="BC142" s="14" t="str" cm="1">
        <f t="array" ref="BC142">_xll.BDP(AX142,"ID005")</f>
        <v>US6701002056</v>
      </c>
      <c r="BD142" s="16">
        <v>0.5</v>
      </c>
      <c r="BE142" s="17">
        <v>4</v>
      </c>
      <c r="BF142" s="18"/>
      <c r="BG142" s="19">
        <v>1</v>
      </c>
    </row>
    <row r="143" spans="1:59" s="3" customFormat="1" ht="14.45" hidden="1" customHeight="1" x14ac:dyDescent="0.25">
      <c r="A143" s="47" t="s">
        <v>125</v>
      </c>
      <c r="B143" s="47" t="s">
        <v>800</v>
      </c>
      <c r="C143" s="47" t="s">
        <v>812</v>
      </c>
      <c r="D143" s="47" t="s">
        <v>292</v>
      </c>
      <c r="E143" s="21" t="str">
        <f>_xll.BDP(AX143,"SECURITY NAME")</f>
        <v>Taiwan Semiconductor Manufactu</v>
      </c>
      <c r="F143" s="21" t="str">
        <f>_xll.BDP(AX143,"CRNCY")</f>
        <v>USD</v>
      </c>
      <c r="G143" s="95" t="s">
        <v>341</v>
      </c>
      <c r="H143" s="21" t="str" cm="1">
        <f t="array" ref="H143">IF(OR(_xll.BDP($AX143,"DX202")= "#N/A N/A", _xll.BDP($AX143,"DX202")="#N/A FIELD NOT APPLICABLE"), " ", _xll.BDP($AX143,"DX202"))</f>
        <v>Information Technology</v>
      </c>
      <c r="I143" s="23">
        <f>_xll.BDP(AX143,"CRNCY_ADJ_MKT_CAP", "EQY_FUND_CRNCY=USD")/1000</f>
        <v>853.08319266303988</v>
      </c>
      <c r="J143" s="24">
        <f>IFERROR(_xll.BDP(AX143, "DV013")/100,0)</f>
        <v>1.6669576791937715E-2</v>
      </c>
      <c r="K143" s="25" t="str" cm="1">
        <f t="array" ref="K143">IF(OR(_xll.BDP($AX143,"RR900")= "#N/A N/A", _xll.BDP($AX143,"RR900")="#N/A FIELD NOT APPLICABLE"), " ", _xll.BDP($AX143,"RR900"))</f>
        <v xml:space="preserve"> </v>
      </c>
      <c r="L143" s="25" cm="1">
        <f t="array" ref="L143">IF(OR(_xll.BDP($AX143,"EE010")= "#N/A N/A", _xll.BDP($AX143,"EE010")="#N/A FIELD NOT APPLICABLE"), " ", _xll.BDP($AX143,"EE010"))</f>
        <v>15.114560295577002</v>
      </c>
      <c r="M143" s="25" t="str" cm="1">
        <f t="array" ref="M143">IF(OR(_xll.BDP($AX143,"RR903")= "#N/A N/A", _xll.BDP($AX143,"RR903")="#N/A FIELD NOT APPLICABLE"), " ", _xll.BDP($AX143,"RR903"))</f>
        <v xml:space="preserve"> </v>
      </c>
      <c r="N143" s="25" t="str" cm="1">
        <f t="array" ref="N143">IF(OR(_xll.BDP($AX143,"RR957")= "#N/A N/A", _xll.BDP($AX143,"RR957")="#N/A FIELD NOT APPLICABLE"), " ", _xll.BDP($AX143,"RR957"))</f>
        <v xml:space="preserve"> </v>
      </c>
      <c r="O143" s="96">
        <v>635</v>
      </c>
      <c r="P143" s="97">
        <v>156.93899999999999</v>
      </c>
      <c r="Q143" s="21" cm="1">
        <f t="array" ref="Q143">IF(OR(_xll.BDP($AX143,"PX_last")="#N/A N/A",_xll.BDP($AX143,"PX_Last")="#N/A FIELD NOT APPLICABLE")," ",IF(F143="GBP",(_xll.BDP($AX143,"PX_LAST")/100),(_xll.BDP($AX143,"PX_LAST"))))</f>
        <v>164.48</v>
      </c>
      <c r="R143" s="28">
        <f>IF(F143="USD",AA143,(((_xll.BDP(F143&amp;"USD CURNCY","PX_LAST")))*AA143))</f>
        <v>99656.264999999999</v>
      </c>
      <c r="S143" s="28">
        <f>IF(F143="USD",AB143,(((_xll.BDP(F143&amp;"USD CURNCY","PX_LAST")))*AB143))</f>
        <v>104444.79999999999</v>
      </c>
      <c r="T143" s="11">
        <f>S143-R143</f>
        <v>4788.5349999999889</v>
      </c>
      <c r="U143" s="12">
        <f>T143/R143</f>
        <v>4.8050516442694181E-2</v>
      </c>
      <c r="V143" s="12" cm="1">
        <f t="array" ref="V143">IFERROR(_xll.BDP($G143&amp;" Equity","CHG_PCT_1D")/100,"")</f>
        <v>-1.029679E-2</v>
      </c>
      <c r="W143" s="12" cm="1">
        <f t="array" ref="W143">IFERROR(_xll.BDP($G143&amp;" Equity","CHG_PCT_5D")/100,"")</f>
        <v>0.10509940000000001</v>
      </c>
      <c r="X143" s="12" t="e">
        <f>S143/$H$52</f>
        <v>#VALUE!</v>
      </c>
      <c r="Y143" s="23">
        <f>IFERROR(S143*J143,0)</f>
        <v>1741.050614118576</v>
      </c>
      <c r="Z143" s="23">
        <f>S143</f>
        <v>104444.79999999999</v>
      </c>
      <c r="AA143" s="28">
        <f>P143*O143</f>
        <v>99656.264999999999</v>
      </c>
      <c r="AB143" s="28">
        <f>IFERROR(O143*Q143,0)</f>
        <v>104444.79999999999</v>
      </c>
      <c r="AC143" s="4" t="e" cm="1">
        <f t="array" ref="AC143">VLOOKUP(IF(NOT(_xll.BDP(AX143,$BW$6)="#N/A N/A"),(_xll.BDP(AX143,$BW$6)),"-"), '[1]Country Codes'!$A$2:$B$253,2,0)</f>
        <v>#N/A</v>
      </c>
      <c r="AD143" s="29" t="str" cm="1">
        <f t="array" ref="AD143">IF(OR(_xll.BDP($AX143,"EX028")= "#N/A N/A", _xll.BDP($AX143,"EX028")="#N/A FIELD NOT APPLICABLE"), " ", _xll.BDP($AX143,"EX028"))</f>
        <v>Equity</v>
      </c>
      <c r="AE143" s="30" t="str">
        <f t="shared" si="38"/>
        <v>Single Line Equity</v>
      </c>
      <c r="AF143" s="25" t="str" cm="1">
        <f t="array" ref="AF143">IF(OR(_xll.BDP($AX143,"RR908")= "#N/A N/A", _xll.BDP($AX143,"RR908")="#N/A FIELD NOT APPLICABLE"), " ", _xll.BDP($AX143,"RR908"))</f>
        <v xml:space="preserve"> </v>
      </c>
      <c r="AG143" s="25" cm="1">
        <f t="array" ref="AG143">IF(OR(_xll.BDP($AX143,"RR041")= "#N/A N/A", _xll.BDP($AX143,"RR041")="#N/A FIELD NOT APPLICABLE"), " ", _xll.BDP($AX143,"RR041"))</f>
        <v>15.646321185282948</v>
      </c>
      <c r="AH143" s="21">
        <f>_xll.BDP(AX143,"TOT_BUY_REC")</f>
        <v>29</v>
      </c>
      <c r="AI143" s="21">
        <f>_xll.BDP(AX143,"TOT_HOLD_REC")</f>
        <v>1</v>
      </c>
      <c r="AJ143" s="21">
        <f>_xll.BDP(AX143,"TOT_SELL_REC")</f>
        <v>0</v>
      </c>
      <c r="AK143" s="25" cm="1">
        <f t="array" ref="AK143">IF(OR(_xll.BDP($AX143,"EE201")= "#N/A N/A", _xll.BDP($AX143,"EE201")="#N/A FIELD NOT APPLICABLE"), " ", _xll.BDP($AX143,"EE201"))</f>
        <v>4.8666667938232422</v>
      </c>
      <c r="AL143" s="23">
        <f>_xll.BDP(AX143,"BEST_TARGET_PRICE")</f>
        <v>214.72465515136719</v>
      </c>
      <c r="AM143" s="31">
        <f>(AL143/Q143)-1</f>
        <v>0.30547577305062745</v>
      </c>
      <c r="AN143" s="31">
        <f>_xll.BDP(AX143,"PR061")/100</f>
        <v>-9.1566270000000005E-3</v>
      </c>
      <c r="AO143" s="31">
        <f>_xll.BDP(AX143,"PR064")/100</f>
        <v>-0.21421750000000001</v>
      </c>
      <c r="AP143" s="31">
        <f>_xll.BDP(AX143,"CHG_PCT_6M")/100</f>
        <v>-0.13676920000000001</v>
      </c>
      <c r="AQ143" s="24">
        <f>_xll.BDP(AX143,"PR079")/100</f>
        <v>-0.16714770000000001</v>
      </c>
      <c r="AR143" s="32">
        <f>_xll.BDP(AX143,"hs001")</f>
        <v>226.4</v>
      </c>
      <c r="AS143" s="32">
        <f>_xll.BDP(AX143,"hs002")</f>
        <v>133.21</v>
      </c>
      <c r="AT143" s="21" t="str" cm="1">
        <f t="array" ref="AT143">IF(OR(_xll.BDP($AX143,"DX202")= "#N/A N/A", _xll.BDP($AX143,"DX202")="#N/A FIELD NOT APPLICABLE"), " ", _xll.BDP($AX143,"DX202"))</f>
        <v>Information Technology</v>
      </c>
      <c r="AU143" s="21" t="str" cm="1">
        <f t="array" ref="AU143">IF(OR(_xll.BDP($AX143,"DY997")= "#N/A N/A", _xll.BDP($AX143,"DY997")="#N/A FIELD NOT APPLICABLE"), " ", _xll.BDP($AX143,"DY997"))</f>
        <v>N</v>
      </c>
      <c r="AV143" s="21" t="str" cm="1">
        <f t="array" ref="AV143">IF(OR(_xll.BDP($AX143,"DY784")= "#N/A N/A", _xll.BDP($AX143,"DY784")="#N/A FIELD NOT APPLICABLE"), " ", _xll.BDP($AX143,"DY784"))</f>
        <v xml:space="preserve"> </v>
      </c>
      <c r="AW143" s="21" t="str">
        <f>IF(OR(AU143="Y",AV143="Y"),"Y","N")</f>
        <v>N</v>
      </c>
      <c r="AX143" s="21" t="str">
        <f>CONCATENATE(G143," ",$AX$2)</f>
        <v>TSM US Equity</v>
      </c>
      <c r="BC143" s="14" t="str" cm="1">
        <f t="array" ref="BC143">_xll.BDP(AX143,"ID005")</f>
        <v>US8740391003</v>
      </c>
      <c r="BD143" s="16">
        <v>0.5</v>
      </c>
      <c r="BE143" s="17">
        <v>4</v>
      </c>
      <c r="BF143" s="18"/>
      <c r="BG143" s="19">
        <v>1</v>
      </c>
    </row>
    <row r="144" spans="1:59" s="3" customFormat="1" ht="14.45" hidden="1" customHeight="1" x14ac:dyDescent="0.25">
      <c r="A144" s="47" t="s">
        <v>125</v>
      </c>
      <c r="B144" s="47" t="s">
        <v>800</v>
      </c>
      <c r="C144" s="47" t="s">
        <v>812</v>
      </c>
      <c r="D144" s="47" t="s">
        <v>292</v>
      </c>
      <c r="E144" s="21" t="str">
        <f>_xll.BDP(AX144,"SECURITY NAME")</f>
        <v>LVMH Moet Hennessy Louis Vuitt</v>
      </c>
      <c r="F144" s="21" t="str">
        <f>_xll.BDP(AX144,"CRNCY")</f>
        <v>USD</v>
      </c>
      <c r="G144" s="95" t="s">
        <v>825</v>
      </c>
      <c r="H144" s="21" t="str" cm="1">
        <f t="array" ref="H144">IF(OR(_xll.BDP($AX144,"DX202")= "#N/A N/A", _xll.BDP($AX144,"DX202")="#N/A FIELD NOT APPLICABLE"), " ", _xll.BDP($AX144,"DX202"))</f>
        <v>Consumer Discretionary</v>
      </c>
      <c r="I144" s="23">
        <f>_xll.BDP(AX144,"CRNCY_ADJ_MKT_CAP", "EQY_FUND_CRNCY=USD")/1000</f>
        <v>280.68452345700001</v>
      </c>
      <c r="J144" s="24">
        <f>IFERROR(_xll.BDP(AX144, "DV013")/100,0)</f>
        <v>2.88768907382741E-2</v>
      </c>
      <c r="K144" s="25" t="str" cm="1">
        <f t="array" ref="K144">IF(OR(_xll.BDP($AX144,"RR900")= "#N/A N/A", _xll.BDP($AX144,"RR900")="#N/A FIELD NOT APPLICABLE"), " ", _xll.BDP($AX144,"RR900"))</f>
        <v xml:space="preserve"> </v>
      </c>
      <c r="L144" s="25" cm="1">
        <f t="array" ref="L144">IF(OR(_xll.BDP($AX144,"EE010")= "#N/A N/A", _xll.BDP($AX144,"EE010")="#N/A FIELD NOT APPLICABLE"), " ", _xll.BDP($AX144,"EE010"))</f>
        <v>6.3630041190298741</v>
      </c>
      <c r="M144" s="25" t="str" cm="1">
        <f t="array" ref="M144">IF(OR(_xll.BDP($AX144,"RR903")= "#N/A N/A", _xll.BDP($AX144,"RR903")="#N/A FIELD NOT APPLICABLE"), " ", _xll.BDP($AX144,"RR903"))</f>
        <v xml:space="preserve"> </v>
      </c>
      <c r="N144" s="25" t="str" cm="1">
        <f t="array" ref="N144">IF(OR(_xll.BDP($AX144,"RR957")= "#N/A N/A", _xll.BDP($AX144,"RR957")="#N/A FIELD NOT APPLICABLE"), " ", _xll.BDP($AX144,"RR957"))</f>
        <v xml:space="preserve"> </v>
      </c>
      <c r="O144" s="96">
        <v>150</v>
      </c>
      <c r="P144" s="97">
        <v>143.976</v>
      </c>
      <c r="Q144" s="21" cm="1">
        <f t="array" ref="Q144">IF(OR(_xll.BDP($AX144,"PX_last")="#N/A N/A",_xll.BDP($AX144,"PX_Last")="#N/A FIELD NOT APPLICABLE")," ",IF(F144="GBP",(_xll.BDP($AX144,"PX_LAST")/100),(_xll.BDP($AX144,"PX_LAST"))))</f>
        <v>112.242</v>
      </c>
      <c r="R144" s="28">
        <f>IF(F144="USD",AA144,(((_xll.BDP(F144&amp;"USD CURNCY","PX_LAST")))*AA144))</f>
        <v>21596.400000000001</v>
      </c>
      <c r="S144" s="28">
        <f>IF(F144="USD",AB144,(((_xll.BDP(F144&amp;"USD CURNCY","PX_LAST")))*AB144))</f>
        <v>16836.3</v>
      </c>
      <c r="T144" s="11">
        <f>S144-R144</f>
        <v>-4760.1000000000022</v>
      </c>
      <c r="U144" s="12">
        <f>T144/R144</f>
        <v>-0.22041173528921496</v>
      </c>
      <c r="V144" s="12" cm="1">
        <f t="array" ref="V144">IFERROR(_xll.BDP($G144&amp;" Equity","CHG_PCT_1D")/100,"")</f>
        <v>-3.2308769999999996E-3</v>
      </c>
      <c r="W144" s="12" cm="1">
        <f t="array" ref="W144">IFERROR(_xll.BDP($G144&amp;" Equity","CHG_PCT_5D")/100,"")</f>
        <v>5.4795790000000004E-2</v>
      </c>
      <c r="X144" s="12" t="e">
        <f>S144/$H$52</f>
        <v>#VALUE!</v>
      </c>
      <c r="Y144" s="23">
        <f>IFERROR(S144*J144,0)</f>
        <v>486.1799955368042</v>
      </c>
      <c r="Z144" s="23">
        <f>S144</f>
        <v>16836.3</v>
      </c>
      <c r="AA144" s="28">
        <f>P144*O144</f>
        <v>21596.400000000001</v>
      </c>
      <c r="AB144" s="28">
        <f>IFERROR(O144*Q144,0)</f>
        <v>16836.3</v>
      </c>
      <c r="AC144" s="4" t="e" cm="1">
        <f t="array" ref="AC144">VLOOKUP(IF(NOT(_xll.BDP(AX144,$BW$6)="#N/A N/A"),(_xll.BDP(AX144,$BW$6)),"-"), '[1]Country Codes'!$A$2:$B$253,2,0)</f>
        <v>#N/A</v>
      </c>
      <c r="AD144" s="29" t="str" cm="1">
        <f t="array" ref="AD144">IF(OR(_xll.BDP($AX144,"EX028")= "#N/A N/A", _xll.BDP($AX144,"EX028")="#N/A FIELD NOT APPLICABLE"), " ", _xll.BDP($AX144,"EX028"))</f>
        <v>Equity</v>
      </c>
      <c r="AE144" s="30" t="str">
        <f t="shared" si="38"/>
        <v>Single Line Equity</v>
      </c>
      <c r="AF144" s="25" t="str" cm="1">
        <f t="array" ref="AF144">IF(OR(_xll.BDP($AX144,"RR908")= "#N/A N/A", _xll.BDP($AX144,"RR908")="#N/A FIELD NOT APPLICABLE"), " ", _xll.BDP($AX144,"RR908"))</f>
        <v xml:space="preserve"> </v>
      </c>
      <c r="AG144" s="25" cm="1">
        <f t="array" ref="AG144">IF(OR(_xll.BDP($AX144,"RR041")= "#N/A N/A", _xll.BDP($AX144,"RR041")="#N/A FIELD NOT APPLICABLE"), " ", _xll.BDP($AX144,"RR041"))</f>
        <v>27.329579730544946</v>
      </c>
      <c r="AH144" s="21">
        <f>_xll.BDP(AX144,"TOT_BUY_REC")</f>
        <v>2</v>
      </c>
      <c r="AI144" s="21">
        <f>_xll.BDP(AX144,"TOT_HOLD_REC")</f>
        <v>0</v>
      </c>
      <c r="AJ144" s="21">
        <f>_xll.BDP(AX144,"TOT_SELL_REC")</f>
        <v>0</v>
      </c>
      <c r="AK144" s="25" cm="1">
        <f t="array" ref="AK144">IF(OR(_xll.BDP($AX144,"EE201")= "#N/A N/A", _xll.BDP($AX144,"EE201")="#N/A FIELD NOT APPLICABLE"), " ", _xll.BDP($AX144,"EE201"))</f>
        <v>5</v>
      </c>
      <c r="AL144" s="23">
        <f>_xll.BDP(AX144,"BEST_TARGET_PRICE")</f>
        <v>147.5</v>
      </c>
      <c r="AM144" s="31">
        <f>(AL144/Q144)-1</f>
        <v>0.31412483740489305</v>
      </c>
      <c r="AN144" s="31">
        <f>_xll.BDP(AX144,"PR061")/100</f>
        <v>-0.11257120000000001</v>
      </c>
      <c r="AO144" s="31">
        <f>_xll.BDP(AX144,"PR064")/100</f>
        <v>-0.24700269999999999</v>
      </c>
      <c r="AP144" s="31">
        <f>_xll.BDP(AX144,"CHG_PCT_6M")/100</f>
        <v>-0.17578199999999999</v>
      </c>
      <c r="AQ144" s="24">
        <f>_xll.BDP(AX144,"PR079")/100</f>
        <v>-0.14115849999999999</v>
      </c>
      <c r="AR144" s="32">
        <f>_xll.BDP(AX144,"hs001")</f>
        <v>172.08</v>
      </c>
      <c r="AS144" s="32">
        <f>_xll.BDP(AX144,"hs002")</f>
        <v>106.48</v>
      </c>
      <c r="AT144" s="21" t="str" cm="1">
        <f t="array" ref="AT144">IF(OR(_xll.BDP($AX144,"DX202")= "#N/A N/A", _xll.BDP($AX144,"DX202")="#N/A FIELD NOT APPLICABLE"), " ", _xll.BDP($AX144,"DX202"))</f>
        <v>Consumer Discretionary</v>
      </c>
      <c r="AU144" s="21" t="str" cm="1">
        <f t="array" ref="AU144">IF(OR(_xll.BDP($AX144,"DY997")= "#N/A N/A", _xll.BDP($AX144,"DY997")="#N/A FIELD NOT APPLICABLE"), " ", _xll.BDP($AX144,"DY997"))</f>
        <v>N</v>
      </c>
      <c r="AV144" s="21" t="str" cm="1">
        <f t="array" ref="AV144">IF(OR(_xll.BDP($AX144,"DY784")= "#N/A N/A", _xll.BDP($AX144,"DY784")="#N/A FIELD NOT APPLICABLE"), " ", _xll.BDP($AX144,"DY784"))</f>
        <v xml:space="preserve"> </v>
      </c>
      <c r="AW144" s="21" t="str">
        <f>IF(OR(AU144="Y",AV144="Y"),"Y","N")</f>
        <v>N</v>
      </c>
      <c r="AX144" s="21" t="str">
        <f>CONCATENATE(G144," ",$AX$2)</f>
        <v>LVMUY  Equity</v>
      </c>
      <c r="BC144" s="14" t="str" cm="1">
        <f t="array" ref="BC144">_xll.BDP(AX144,"ID005")</f>
        <v>US5024413065</v>
      </c>
      <c r="BD144" s="16">
        <v>0.5</v>
      </c>
      <c r="BE144" s="17">
        <v>4</v>
      </c>
      <c r="BF144" s="18"/>
      <c r="BG144" s="19">
        <v>1</v>
      </c>
    </row>
    <row r="145" spans="1:59" s="3" customFormat="1" ht="14.45" hidden="1" customHeight="1" x14ac:dyDescent="0.25">
      <c r="A145" s="47" t="s">
        <v>125</v>
      </c>
      <c r="B145" s="47" t="s">
        <v>801</v>
      </c>
      <c r="C145" s="47">
        <v>13948491</v>
      </c>
      <c r="D145" s="47" t="s">
        <v>408</v>
      </c>
      <c r="E145" s="21" t="str">
        <f>_xll.BDP(AX145,"SECURITY NAME")</f>
        <v>Newmont Corp</v>
      </c>
      <c r="F145" s="21" t="str">
        <f>_xll.BDP(AX145,"CRNCY")</f>
        <v>AUD</v>
      </c>
      <c r="G145" s="22" t="s">
        <v>841</v>
      </c>
      <c r="H145" s="21" t="str" cm="1">
        <f t="array" ref="H145">IF(OR(_xll.BDP($AX145,"DX202")= "#N/A N/A", _xll.BDP($AX145,"DX202")="#N/A FIELD NOT APPLICABLE"), " ", _xll.BDP($AX145,"DX202"))</f>
        <v>Materials</v>
      </c>
      <c r="I145" s="23">
        <f>_xll.BDP(AX145,"CRNCY_ADJ_MKT_CAP", "EQY_FUND_CRNCY=USD")/1000</f>
        <v>59.557871232896645</v>
      </c>
      <c r="J145" s="24">
        <f>IFERROR(_xll.BDP(AX145, "DV013")/100,0)</f>
        <v>1.864703050975142E-2</v>
      </c>
      <c r="K145" s="25" t="str" cm="1">
        <f t="array" ref="K145">IF(OR(_xll.BDP($AX145,"RR900")= "#N/A N/A", _xll.BDP($AX145,"RR900")="#N/A FIELD NOT APPLICABLE"), " ", _xll.BDP($AX145,"RR900"))</f>
        <v xml:space="preserve"> </v>
      </c>
      <c r="L145" s="25" cm="1">
        <f t="array" ref="L145">IF(OR(_xll.BDP($AX145,"EE010")= "#N/A N/A", _xll.BDP($AX145,"EE010")="#N/A FIELD NOT APPLICABLE"), " ", _xll.BDP($AX145,"EE010"))</f>
        <v>11.157477610952345</v>
      </c>
      <c r="M145" s="25" t="str" cm="1">
        <f t="array" ref="M145">IF(OR(_xll.BDP($AX145,"RR903")= "#N/A N/A", _xll.BDP($AX145,"RR903")="#N/A FIELD NOT APPLICABLE"), " ", _xll.BDP($AX145,"RR903"))</f>
        <v xml:space="preserve"> </v>
      </c>
      <c r="N145" s="25" t="str" cm="1">
        <f t="array" ref="N145">IF(OR(_xll.BDP($AX145,"RR957")= "#N/A N/A", _xll.BDP($AX145,"RR957")="#N/A FIELD NOT APPLICABLE"), " ", _xll.BDP($AX145,"RR957"))</f>
        <v xml:space="preserve"> </v>
      </c>
      <c r="O145" s="26">
        <v>2318</v>
      </c>
      <c r="P145" s="27">
        <v>90.86</v>
      </c>
      <c r="Q145" s="21" cm="1">
        <f t="array" ref="Q145">IF(OR(_xll.BDP($AX145,"PX_last")="#N/A N/A",_xll.BDP($AX145,"PX_Last")="#N/A FIELD NOT APPLICABLE")," ",IF(F145="GBP",(_xll.BDP($AX145,"PX_LAST")/100),(_xll.BDP($AX145,"PX_LAST"))))</f>
        <v>83.52</v>
      </c>
      <c r="R145" s="28">
        <f>IF(F145="USD",AA145,(((_xll.BDP(F145&amp;"USD CURNCY","PX_LAST")))*AA145))</f>
        <v>135024.30202800001</v>
      </c>
      <c r="S145" s="28">
        <f>IF(F145="USD",AB145,(((_xll.BDP(F145&amp;"USD CURNCY","PX_LAST")))*AB145))</f>
        <v>124116.54969599999</v>
      </c>
      <c r="T145" s="11">
        <f t="shared" si="33"/>
        <v>-10907.752332000018</v>
      </c>
      <c r="U145" s="12">
        <f t="shared" si="30"/>
        <v>-8.0783623156504641E-2</v>
      </c>
      <c r="V145" s="12" cm="1">
        <f t="array" ref="V145">IFERROR(_xll.BDP($G145&amp;" Equity","CHG_PCT_1D")/100,"")</f>
        <v>-7.132668E-3</v>
      </c>
      <c r="W145" s="12" cm="1">
        <f t="array" ref="W145">IFERROR(_xll.BDP($G145&amp;" Equity","CHG_PCT_5D")/100,"")</f>
        <v>-5.1232529999999998E-2</v>
      </c>
      <c r="X145" s="12" t="e">
        <f t="shared" si="31"/>
        <v>#VALUE!</v>
      </c>
      <c r="Y145" s="23">
        <f t="shared" si="34"/>
        <v>2314.4050889463902</v>
      </c>
      <c r="Z145" s="23">
        <f t="shared" si="35"/>
        <v>124116.54969599999</v>
      </c>
      <c r="AA145" s="28">
        <f t="shared" si="36"/>
        <v>210613.48</v>
      </c>
      <c r="AB145" s="28">
        <f t="shared" si="37"/>
        <v>193599.35999999999</v>
      </c>
      <c r="AC145" s="4" t="e" cm="1">
        <f t="array" ref="AC145">VLOOKUP(IF(NOT(_xll.BDP(AX145,$BW$6)="#N/A N/A"),(_xll.BDP(AX145,$BW$6)),"-"), '[1]Country Codes'!$A$2:$B$253,2,0)</f>
        <v>#N/A</v>
      </c>
      <c r="AD145" s="29" t="str" cm="1">
        <f t="array" ref="AD145">IF(OR(_xll.BDP($AX145,"EX028")= "#N/A N/A", _xll.BDP($AX145,"EX028")="#N/A FIELD NOT APPLICABLE"), " ", _xll.BDP($AX145,"EX028"))</f>
        <v>Equity</v>
      </c>
      <c r="AE145" s="30" t="str">
        <f t="shared" si="38"/>
        <v>Single Line Equity</v>
      </c>
      <c r="AF145" s="25" t="str" cm="1">
        <f t="array" ref="AF145">IF(OR(_xll.BDP($AX145,"RR908")= "#N/A N/A", _xll.BDP($AX145,"RR908")="#N/A FIELD NOT APPLICABLE"), " ", _xll.BDP($AX145,"RR908"))</f>
        <v xml:space="preserve"> </v>
      </c>
      <c r="AG145" s="25" cm="1">
        <f t="array" ref="AG145">IF(OR(_xll.BDP($AX145,"RR041")= "#N/A N/A", _xll.BDP($AX145,"RR041")="#N/A FIELD NOT APPLICABLE"), " ", _xll.BDP($AX145,"RR041"))</f>
        <v>16.076594083302275</v>
      </c>
      <c r="AH145" s="21">
        <f>_xll.BDP(AX145,"TOT_BUY_REC")</f>
        <v>8</v>
      </c>
      <c r="AI145" s="21">
        <f>_xll.BDP(AX145,"TOT_HOLD_REC")</f>
        <v>1</v>
      </c>
      <c r="AJ145" s="21">
        <f>_xll.BDP(AX145,"TOT_SELL_REC")</f>
        <v>0</v>
      </c>
      <c r="AK145" s="25" cm="1">
        <f t="array" ref="AK145">IF(OR(_xll.BDP($AX145,"EE201")= "#N/A N/A", _xll.BDP($AX145,"EE201")="#N/A FIELD NOT APPLICABLE"), " ", _xll.BDP($AX145,"EE201"))</f>
        <v>4.6666665077209473</v>
      </c>
      <c r="AL145" s="23">
        <f>_xll.BDP(AX145,"BEST_TARGET_PRICE")</f>
        <v>95.355552673339844</v>
      </c>
      <c r="AM145" s="31">
        <f t="shared" si="32"/>
        <v>0.14170920346431815</v>
      </c>
      <c r="AN145" s="31">
        <f>_xll.BDP(AX145,"PR061")/100</f>
        <v>7.3245959999999999E-2</v>
      </c>
      <c r="AO145" s="31">
        <f>_xll.BDP(AX145,"PR064")/100</f>
        <v>0.25386579999999997</v>
      </c>
      <c r="AP145" s="31">
        <f>_xll.BDP(AX145,"CHG_PCT_6M")/100</f>
        <v>0.1284961</v>
      </c>
      <c r="AQ145" s="24">
        <f>_xll.BDP(AX145,"PR079")/100</f>
        <v>0.40275440000000001</v>
      </c>
      <c r="AR145" s="32">
        <f>_xll.BDP(AX145,"hs001")</f>
        <v>88.93</v>
      </c>
      <c r="AS145" s="32">
        <f>_xll.BDP(AX145,"hs002")</f>
        <v>58.92</v>
      </c>
      <c r="AT145" s="21" t="str" cm="1">
        <f t="array" ref="AT145">IF(OR(_xll.BDP($AX145,"DX202")= "#N/A N/A", _xll.BDP($AX145,"DX202")="#N/A FIELD NOT APPLICABLE"), " ", _xll.BDP($AX145,"DX202"))</f>
        <v>Materials</v>
      </c>
      <c r="AU145" s="21" t="str" cm="1">
        <f t="array" ref="AU145">IF(OR(_xll.BDP($AX145,"DY997")= "#N/A N/A", _xll.BDP($AX145,"DY997")="#N/A FIELD NOT APPLICABLE"), " ", _xll.BDP($AX145,"DY997"))</f>
        <v xml:space="preserve"> </v>
      </c>
      <c r="AV145" s="21" t="str" cm="1">
        <f t="array" ref="AV145">IF(OR(_xll.BDP($AX145,"DY784")= "#N/A N/A", _xll.BDP($AX145,"DY784")="#N/A FIELD NOT APPLICABLE"), " ", _xll.BDP($AX145,"DY784"))</f>
        <v xml:space="preserve"> </v>
      </c>
      <c r="AW145" s="21" t="str">
        <f t="shared" si="39"/>
        <v>N</v>
      </c>
      <c r="AX145" s="21" t="str">
        <f t="shared" si="40"/>
        <v>NEM AU Equity</v>
      </c>
      <c r="BC145" s="14" t="str" cm="1">
        <f t="array" ref="BC145">_xll.BDP(AX145,"ID005")</f>
        <v>AU0000297962</v>
      </c>
      <c r="BD145" s="16">
        <v>0.5</v>
      </c>
      <c r="BE145" s="17">
        <v>4</v>
      </c>
      <c r="BF145" s="18"/>
      <c r="BG145" s="19">
        <v>1</v>
      </c>
    </row>
    <row r="146" spans="1:59" s="3" customFormat="1" ht="14.45" hidden="1" customHeight="1" x14ac:dyDescent="0.25">
      <c r="A146" s="47" t="s">
        <v>125</v>
      </c>
      <c r="B146" s="47" t="s">
        <v>801</v>
      </c>
      <c r="C146" s="47">
        <v>13948491</v>
      </c>
      <c r="D146" s="47" t="s">
        <v>408</v>
      </c>
      <c r="E146" s="21" t="str">
        <f>_xll.BDP(AX146,"SECURITY NAME")</f>
        <v>Stellantis NV</v>
      </c>
      <c r="F146" s="21" t="str">
        <f>_xll.BDP(AX146,"CRNCY")</f>
        <v>EUR</v>
      </c>
      <c r="G146" s="22" t="s">
        <v>842</v>
      </c>
      <c r="H146" s="21" t="str" cm="1">
        <f t="array" ref="H146">IF(OR(_xll.BDP($AX146,"DX202")= "#N/A N/A", _xll.BDP($AX146,"DX202")="#N/A FIELD NOT APPLICABLE"), " ", _xll.BDP($AX146,"DX202"))</f>
        <v>Consumer Discretionary</v>
      </c>
      <c r="I146" s="23">
        <f>_xll.BDP(AX146,"CRNCY_ADJ_MKT_CAP", "EQY_FUND_CRNCY=USD")/1000</f>
        <v>26.962649006457514</v>
      </c>
      <c r="J146" s="24">
        <f>IFERROR(_xll.BDP(AX146, "DV013")/100,0)</f>
        <v>8.2214968825118764E-2</v>
      </c>
      <c r="K146" s="25" cm="1">
        <f t="array" ref="K146">IF(OR(_xll.BDP($AX146,"RR900")= "#N/A N/A", _xll.BDP($AX146,"RR900")="#N/A FIELD NOT APPLICABLE"), " ", _xll.BDP($AX146,"RR900"))</f>
        <v>2.9865879445432988</v>
      </c>
      <c r="L146" s="25" cm="1">
        <f t="array" ref="L146">IF(OR(_xll.BDP($AX146,"EE010")= "#N/A N/A", _xll.BDP($AX146,"EE010")="#N/A FIELD NOT APPLICABLE"), " ", _xll.BDP($AX146,"EE010"))</f>
        <v>3.4825263157894741</v>
      </c>
      <c r="M146" s="25" cm="1">
        <f t="array" ref="M146">IF(OR(_xll.BDP($AX146,"RR903")= "#N/A N/A", _xll.BDP($AX146,"RR903")="#N/A FIELD NOT APPLICABLE"), " ", _xll.BDP($AX146,"RR903"))</f>
        <v>0.29163873299578974</v>
      </c>
      <c r="N146" s="25" cm="1">
        <f t="array" ref="N146">IF(OR(_xll.BDP($AX146,"RR957")= "#N/A N/A", _xll.BDP($AX146,"RR957")="#N/A FIELD NOT APPLICABLE"), " ", _xll.BDP($AX146,"RR957"))</f>
        <v>1.2051233109780992</v>
      </c>
      <c r="O146" s="26">
        <v>5465</v>
      </c>
      <c r="P146" s="27">
        <v>19.144600000000001</v>
      </c>
      <c r="Q146" s="21" cm="1">
        <f t="array" ref="Q146">IF(OR(_xll.BDP($AX146,"PX_last")="#N/A N/A",_xll.BDP($AX146,"PX_Last")="#N/A FIELD NOT APPLICABLE")," ",IF(F146="GBP",(_xll.BDP($AX146,"PX_LAST")/100),(_xll.BDP($AX146,"PX_LAST"))))</f>
        <v>8.2710000000000008</v>
      </c>
      <c r="R146" s="28">
        <f>IF(F146="USD",AA146,(((_xll.BDP(F146&amp;"USD CURNCY","PX_LAST")))*AA146))</f>
        <v>119147.2221732</v>
      </c>
      <c r="S146" s="28">
        <f>IF(F146="USD",AB146,(((_xll.BDP(F146&amp;"USD CURNCY","PX_LAST")))*AB146))</f>
        <v>51474.915882000008</v>
      </c>
      <c r="T146" s="11">
        <f t="shared" si="33"/>
        <v>-67672.306291199988</v>
      </c>
      <c r="U146" s="12">
        <f t="shared" si="30"/>
        <v>-0.56797216969798259</v>
      </c>
      <c r="V146" s="12" cm="1">
        <f t="array" ref="V146">IFERROR(_xll.BDP($G146&amp;" Equity","CHG_PCT_1D")/100,"")</f>
        <v>4.865588E-4</v>
      </c>
      <c r="W146" s="12" cm="1">
        <f t="array" ref="W146">IFERROR(_xll.BDP($G146&amp;" Equity","CHG_PCT_5D")/100,"")</f>
        <v>6.6519709999999996E-2</v>
      </c>
      <c r="X146" s="12" t="e">
        <f t="shared" si="31"/>
        <v>#VALUE!</v>
      </c>
      <c r="Y146" s="23">
        <f t="shared" si="34"/>
        <v>4232.0086045142416</v>
      </c>
      <c r="Z146" s="23">
        <f t="shared" si="35"/>
        <v>51474.915882000008</v>
      </c>
      <c r="AA146" s="28">
        <f t="shared" si="36"/>
        <v>104625.239</v>
      </c>
      <c r="AB146" s="28">
        <f t="shared" si="37"/>
        <v>45201.015000000007</v>
      </c>
      <c r="AC146" s="4" t="e" cm="1">
        <f t="array" ref="AC146">VLOOKUP(IF(NOT(_xll.BDP(AX146,$BW$6)="#N/A N/A"),(_xll.BDP(AX146,$BW$6)),"-"), '[1]Country Codes'!$A$2:$B$253,2,0)</f>
        <v>#N/A</v>
      </c>
      <c r="AD146" s="29" t="str" cm="1">
        <f t="array" ref="AD146">IF(OR(_xll.BDP($AX146,"EX028")= "#N/A N/A", _xll.BDP($AX146,"EX028")="#N/A FIELD NOT APPLICABLE"), " ", _xll.BDP($AX146,"EX028"))</f>
        <v>Equity</v>
      </c>
      <c r="AE146" s="30" t="str">
        <f t="shared" si="38"/>
        <v>Single Line Equity</v>
      </c>
      <c r="AF146" s="25" cm="1">
        <f t="array" ref="AF146">IF(OR(_xll.BDP($AX146,"RR908")= "#N/A N/A", _xll.BDP($AX146,"RR908")="#N/A FIELD NOT APPLICABLE"), " ", _xll.BDP($AX146,"RR908"))</f>
        <v>6.2470112709348022</v>
      </c>
      <c r="AG146" s="25" cm="1">
        <f t="array" ref="AG146">IF(OR(_xll.BDP($AX146,"RR041")= "#N/A N/A", _xll.BDP($AX146,"RR041")="#N/A FIELD NOT APPLICABLE"), " ", _xll.BDP($AX146,"RR041"))</f>
        <v>17.931476298968725</v>
      </c>
      <c r="AH146" s="21">
        <f>_xll.BDP(AX146,"TOT_BUY_REC")</f>
        <v>9</v>
      </c>
      <c r="AI146" s="21">
        <f>_xll.BDP(AX146,"TOT_HOLD_REC")</f>
        <v>22</v>
      </c>
      <c r="AJ146" s="21">
        <f>_xll.BDP(AX146,"TOT_SELL_REC")</f>
        <v>3</v>
      </c>
      <c r="AK146" s="25" cm="1">
        <f t="array" ref="AK146">IF(OR(_xll.BDP($AX146,"EE201")= "#N/A N/A", _xll.BDP($AX146,"EE201")="#N/A FIELD NOT APPLICABLE"), " ", _xll.BDP($AX146,"EE201"))</f>
        <v>3.3529412746429443</v>
      </c>
      <c r="AL146" s="23">
        <f>_xll.BDP(AX146,"BEST_TARGET_PRICE")</f>
        <v>10.925188064575195</v>
      </c>
      <c r="AM146" s="31">
        <f t="shared" si="32"/>
        <v>0.32090292160261091</v>
      </c>
      <c r="AN146" s="31">
        <f>_xll.BDP(AX146,"PR061")/100</f>
        <v>-0.21093309999999998</v>
      </c>
      <c r="AO146" s="31">
        <f>_xll.BDP(AX146,"PR064")/100</f>
        <v>-0.35734270000000001</v>
      </c>
      <c r="AP146" s="31">
        <f>_xll.BDP(AX146,"CHG_PCT_6M")/100</f>
        <v>-0.33287630000000001</v>
      </c>
      <c r="AQ146" s="24">
        <f>_xll.BDP(AX146,"PR079")/100</f>
        <v>-0.34305000000000002</v>
      </c>
      <c r="AR146" s="32">
        <f>_xll.BDP(AX146,"hs001")</f>
        <v>23.324999999999999</v>
      </c>
      <c r="AS146" s="32">
        <f>_xll.BDP(AX146,"hs002")</f>
        <v>7.2670000000000003</v>
      </c>
      <c r="AT146" s="21" t="str" cm="1">
        <f t="array" ref="AT146">IF(OR(_xll.BDP($AX146,"DX202")= "#N/A N/A", _xll.BDP($AX146,"DX202")="#N/A FIELD NOT APPLICABLE"), " ", _xll.BDP($AX146,"DX202"))</f>
        <v>Consumer Discretionary</v>
      </c>
      <c r="AU146" s="21" t="str" cm="1">
        <f t="array" ref="AU146">IF(OR(_xll.BDP($AX146,"DY997")= "#N/A N/A", _xll.BDP($AX146,"DY997")="#N/A FIELD NOT APPLICABLE"), " ", _xll.BDP($AX146,"DY997"))</f>
        <v xml:space="preserve"> </v>
      </c>
      <c r="AV146" s="21" t="str" cm="1">
        <f t="array" ref="AV146">IF(OR(_xll.BDP($AX146,"DY784")= "#N/A N/A", _xll.BDP($AX146,"DY784")="#N/A FIELD NOT APPLICABLE"), " ", _xll.BDP($AX146,"DY784"))</f>
        <v xml:space="preserve"> </v>
      </c>
      <c r="AW146" s="21" t="str">
        <f t="shared" si="39"/>
        <v>N</v>
      </c>
      <c r="AX146" s="21" t="str">
        <f t="shared" si="40"/>
        <v>STLAM IM Equity</v>
      </c>
      <c r="BC146" s="14" t="str" cm="1">
        <f t="array" ref="BC146">_xll.BDP(AX146,"ID005")</f>
        <v>NL00150001Q9</v>
      </c>
      <c r="BD146" s="16">
        <v>0.5</v>
      </c>
      <c r="BE146" s="17">
        <v>4</v>
      </c>
      <c r="BF146" s="18"/>
      <c r="BG146" s="19">
        <v>1</v>
      </c>
    </row>
    <row r="147" spans="1:59" s="3" customFormat="1" ht="14.45" hidden="1" customHeight="1" x14ac:dyDescent="0.25">
      <c r="A147" s="47" t="s">
        <v>125</v>
      </c>
      <c r="B147" s="47" t="s">
        <v>801</v>
      </c>
      <c r="C147" s="47">
        <v>6540181</v>
      </c>
      <c r="D147" s="47" t="s">
        <v>407</v>
      </c>
      <c r="E147" s="21" t="str">
        <f>_xll.BDP(AX147,"SECURITY NAME")</f>
        <v>Alibaba Group Holding Ltd</v>
      </c>
      <c r="F147" s="21" t="str">
        <f>_xll.BDP(AX147,"CRNCY")</f>
        <v>USD</v>
      </c>
      <c r="G147" s="22" t="s">
        <v>411</v>
      </c>
      <c r="H147" s="21" t="str" cm="1">
        <f t="array" ref="H147">IF(OR(_xll.BDP($AX147,"DX202")= "#N/A N/A", _xll.BDP($AX147,"DX202")="#N/A FIELD NOT APPLICABLE"), " ", _xll.BDP($AX147,"DX202"))</f>
        <v>Consumer Discretionary</v>
      </c>
      <c r="I147" s="23">
        <f>_xll.BDP(AX147,"CRNCY_ADJ_MKT_CAP", "EQY_FUND_CRNCY=USD")/1000</f>
        <v>282.65564700646001</v>
      </c>
      <c r="J147" s="24">
        <f>IFERROR(_xll.BDP(AX147, "DV013")/100,0)</f>
        <v>8.4488002703616092E-3</v>
      </c>
      <c r="K147" s="25" cm="1">
        <f t="array" ref="K147">IF(OR(_xll.BDP($AX147,"RR900")= "#N/A N/A", _xll.BDP($AX147,"RR900")="#N/A FIELD NOT APPLICABLE"), " ", _xll.BDP($AX147,"RR900"))</f>
        <v>18.679518255391606</v>
      </c>
      <c r="L147" s="25" cm="1">
        <f t="array" ref="L147">IF(OR(_xll.BDP($AX147,"EE010")= "#N/A N/A", _xll.BDP($AX147,"EE010")="#N/A FIELD NOT APPLICABLE"), " ", _xll.BDP($AX147,"EE010"))</f>
        <v>11.801626979495827</v>
      </c>
      <c r="M147" s="25" cm="1">
        <f t="array" ref="M147">IF(OR(_xll.BDP($AX147,"RR903")= "#N/A N/A", _xll.BDP($AX147,"RR903")="#N/A FIELD NOT APPLICABLE"), " ", _xll.BDP($AX147,"RR903"))</f>
        <v>2.0432184841235137</v>
      </c>
      <c r="N147" s="25" cm="1">
        <f t="array" ref="N147">IF(OR(_xll.BDP($AX147,"RR957")= "#N/A N/A", _xll.BDP($AX147,"RR957")="#N/A FIELD NOT APPLICABLE"), " ", _xll.BDP($AX147,"RR957"))</f>
        <v>9.9484762365805626</v>
      </c>
      <c r="O147" s="26">
        <v>1949</v>
      </c>
      <c r="P147" s="27">
        <v>88.05</v>
      </c>
      <c r="Q147" s="21" cm="1">
        <f t="array" ref="Q147">IF(OR(_xll.BDP($AX147,"PX_last")="#N/A N/A",_xll.BDP($AX147,"PX_Last")="#N/A FIELD NOT APPLICABLE")," ",IF(F147="GBP",(_xll.BDP($AX147,"PX_LAST")/100),(_xll.BDP($AX147,"PX_LAST"))))</f>
        <v>118.37</v>
      </c>
      <c r="R147" s="28">
        <f>IF(F147="USD",AA147,(((_xll.BDP(F147&amp;"USD CURNCY","PX_LAST")))*AA147))</f>
        <v>171609.44999999998</v>
      </c>
      <c r="S147" s="28">
        <f>IF(F147="USD",AB147,(((_xll.BDP(F147&amp;"USD CURNCY","PX_LAST")))*AB147))</f>
        <v>230703.13</v>
      </c>
      <c r="T147" s="11">
        <f t="shared" si="33"/>
        <v>59093.680000000022</v>
      </c>
      <c r="U147" s="12">
        <f t="shared" si="30"/>
        <v>0.34434980124929032</v>
      </c>
      <c r="V147" s="12" cm="1">
        <f t="array" ref="V147">IFERROR(_xll.BDP($G147&amp;" Equity","CHG_PCT_1D")/100,"")</f>
        <v>-1.5879609999999999E-2</v>
      </c>
      <c r="W147" s="12" cm="1">
        <f t="array" ref="W147">IFERROR(_xll.BDP($G147&amp;" Equity","CHG_PCT_5D")/100,"")</f>
        <v>7.4625510000000006E-2</v>
      </c>
      <c r="X147" s="12" t="e">
        <f t="shared" si="31"/>
        <v>#VALUE!</v>
      </c>
      <c r="Y147" s="23">
        <f t="shared" si="34"/>
        <v>1949.1646671172696</v>
      </c>
      <c r="Z147" s="23">
        <f t="shared" si="35"/>
        <v>230703.13</v>
      </c>
      <c r="AA147" s="28">
        <f t="shared" si="36"/>
        <v>171609.44999999998</v>
      </c>
      <c r="AB147" s="28">
        <f t="shared" si="37"/>
        <v>230703.13</v>
      </c>
      <c r="AC147" s="4" t="e" cm="1">
        <f t="array" ref="AC147">VLOOKUP(IF(NOT(_xll.BDP(AX147,$BW$6)="#N/A N/A"),(_xll.BDP(AX147,$BW$6)),"-"), '[1]Country Codes'!$A$2:$B$253,2,0)</f>
        <v>#N/A</v>
      </c>
      <c r="AD147" s="29" t="str" cm="1">
        <f t="array" ref="AD147">IF(OR(_xll.BDP($AX147,"EX028")= "#N/A N/A", _xll.BDP($AX147,"EX028")="#N/A FIELD NOT APPLICABLE"), " ", _xll.BDP($AX147,"EX028"))</f>
        <v>Equity</v>
      </c>
      <c r="AE147" s="30" t="str">
        <f t="shared" si="38"/>
        <v>Single Line Equity</v>
      </c>
      <c r="AF147" s="25" cm="1">
        <f t="array" ref="AF147">IF(OR(_xll.BDP($AX147,"RR908")= "#N/A N/A", _xll.BDP($AX147,"RR908")="#N/A FIELD NOT APPLICABLE"), " ", _xll.BDP($AX147,"RR908"))</f>
        <v>12.798586449661238</v>
      </c>
      <c r="AG147" s="25" cm="1">
        <f t="array" ref="AG147">IF(OR(_xll.BDP($AX147,"RR041")= "#N/A N/A", _xll.BDP($AX147,"RR041")="#N/A FIELD NOT APPLICABLE"), " ", _xll.BDP($AX147,"RR041"))</f>
        <v>11.650647173182218</v>
      </c>
      <c r="AH147" s="21">
        <f>_xll.BDP(AX147,"TOT_BUY_REC")</f>
        <v>47</v>
      </c>
      <c r="AI147" s="21">
        <f>_xll.BDP(AX147,"TOT_HOLD_REC")</f>
        <v>3</v>
      </c>
      <c r="AJ147" s="21">
        <f>_xll.BDP(AX147,"TOT_SELL_REC")</f>
        <v>0</v>
      </c>
      <c r="AK147" s="25" cm="1">
        <f t="array" ref="AK147">IF(OR(_xll.BDP($AX147,"EE201")= "#N/A N/A", _xll.BDP($AX147,"EE201")="#N/A FIELD NOT APPLICABLE"), " ", _xll.BDP($AX147,"EE201"))</f>
        <v>4.8600001335144043</v>
      </c>
      <c r="AL147" s="23">
        <f>_xll.BDP(AX147,"BEST_TARGET_PRICE")</f>
        <v>164.93818664550781</v>
      </c>
      <c r="AM147" s="31">
        <f t="shared" si="32"/>
        <v>0.39341206932083983</v>
      </c>
      <c r="AN147" s="31">
        <f>_xll.BDP(AX147,"PR061")/100</f>
        <v>-0.10616920000000001</v>
      </c>
      <c r="AO147" s="31">
        <f>_xll.BDP(AX147,"PR064")/100</f>
        <v>0.22384199999999999</v>
      </c>
      <c r="AP147" s="31">
        <f>_xll.BDP(AX147,"CHG_PCT_6M")/100</f>
        <v>0.18571570000000001</v>
      </c>
      <c r="AQ147" s="24">
        <f>_xll.BDP(AX147,"PR079")/100</f>
        <v>0.39603729999999998</v>
      </c>
      <c r="AR147" s="32">
        <f>_xll.BDP(AX147,"hs001")</f>
        <v>148.43</v>
      </c>
      <c r="AS147" s="32">
        <f>_xll.BDP(AX147,"hs002")</f>
        <v>71.8</v>
      </c>
      <c r="AT147" s="21" t="str" cm="1">
        <f t="array" ref="AT147">IF(OR(_xll.BDP($AX147,"DX202")= "#N/A N/A", _xll.BDP($AX147,"DX202")="#N/A FIELD NOT APPLICABLE"), " ", _xll.BDP($AX147,"DX202"))</f>
        <v>Consumer Discretionary</v>
      </c>
      <c r="AU147" s="21" t="str" cm="1">
        <f t="array" ref="AU147">IF(OR(_xll.BDP($AX147,"DY997")= "#N/A N/A", _xll.BDP($AX147,"DY997")="#N/A FIELD NOT APPLICABLE"), " ", _xll.BDP($AX147,"DY997"))</f>
        <v>N</v>
      </c>
      <c r="AV147" s="21" t="str" cm="1">
        <f t="array" ref="AV147">IF(OR(_xll.BDP($AX147,"DY784")= "#N/A N/A", _xll.BDP($AX147,"DY784")="#N/A FIELD NOT APPLICABLE"), " ", _xll.BDP($AX147,"DY784"))</f>
        <v xml:space="preserve"> </v>
      </c>
      <c r="AW147" s="21" t="str">
        <f t="shared" si="39"/>
        <v>N</v>
      </c>
      <c r="AX147" s="21" t="str">
        <f t="shared" si="40"/>
        <v>BABA US Equity</v>
      </c>
      <c r="BC147" s="14" t="str" cm="1">
        <f t="array" ref="BC147">_xll.BDP(AX147,"ID005")</f>
        <v>US01609W1027</v>
      </c>
      <c r="BD147" s="16">
        <v>0.5</v>
      </c>
      <c r="BE147" s="17">
        <v>4</v>
      </c>
      <c r="BF147" s="18"/>
      <c r="BG147" s="19">
        <v>1</v>
      </c>
    </row>
    <row r="148" spans="1:59" s="3" customFormat="1" ht="14.45" hidden="1" customHeight="1" x14ac:dyDescent="0.25">
      <c r="A148" s="47" t="s">
        <v>125</v>
      </c>
      <c r="B148" s="47" t="s">
        <v>801</v>
      </c>
      <c r="C148" s="47">
        <v>6540181</v>
      </c>
      <c r="D148" s="47" t="s">
        <v>407</v>
      </c>
      <c r="E148" s="21" t="str">
        <f>_xll.BDP(AX148,"SECURITY NAME")</f>
        <v>Alphabet Inc</v>
      </c>
      <c r="F148" s="21" t="str">
        <f>_xll.BDP(AX148,"CRNCY")</f>
        <v>USD</v>
      </c>
      <c r="G148" s="22" t="s">
        <v>285</v>
      </c>
      <c r="H148" s="21" t="str" cm="1">
        <f t="array" ref="H148">IF(OR(_xll.BDP($AX148,"DX202")= "#N/A N/A", _xll.BDP($AX148,"DX202")="#N/A FIELD NOT APPLICABLE"), " ", _xll.BDP($AX148,"DX202"))</f>
        <v>Communication Services</v>
      </c>
      <c r="I148" s="23">
        <f>_xll.BDP(AX148,"CRNCY_ADJ_MKT_CAP", "EQY_FUND_CRNCY=USD")/1000</f>
        <v>1954.7268999999999</v>
      </c>
      <c r="J148" s="24">
        <f>IFERROR(_xll.BDP(AX148, "DV013")/100,0)</f>
        <v>5.2447550810062219E-3</v>
      </c>
      <c r="K148" s="25" cm="1">
        <f t="array" ref="K148">IF(OR(_xll.BDP($AX148,"RR900")= "#N/A N/A", _xll.BDP($AX148,"RR900")="#N/A FIELD NOT APPLICABLE"), " ", _xll.BDP($AX148,"RR900"))</f>
        <v>19.343028316969299</v>
      </c>
      <c r="L148" s="25" cm="1">
        <f t="array" ref="L148">IF(OR(_xll.BDP($AX148,"EE010")= "#N/A N/A", _xll.BDP($AX148,"EE010")="#N/A FIELD NOT APPLICABLE"), " ", _xll.BDP($AX148,"EE010"))</f>
        <v>15.191122071516645</v>
      </c>
      <c r="M148" s="25" cm="1">
        <f t="array" ref="M148">IF(OR(_xll.BDP($AX148,"RR903")= "#N/A N/A", _xll.BDP($AX148,"RR903")="#N/A FIELD NOT APPLICABLE"), " ", _xll.BDP($AX148,"RR903"))</f>
        <v>5.6383750677387052</v>
      </c>
      <c r="N148" s="25" cm="1">
        <f t="array" ref="N148">IF(OR(_xll.BDP($AX148,"RR957")= "#N/A N/A", _xll.BDP($AX148,"RR957")="#N/A FIELD NOT APPLICABLE"), " ", _xll.BDP($AX148,"RR957"))</f>
        <v>13.626568012260712</v>
      </c>
      <c r="O148" s="26">
        <v>1000</v>
      </c>
      <c r="P148" s="27">
        <v>133.63150000000002</v>
      </c>
      <c r="Q148" s="21" cm="1">
        <f t="array" ref="Q148">IF(OR(_xll.BDP($AX148,"PX_last")="#N/A N/A",_xll.BDP($AX148,"PX_Last")="#N/A FIELD NOT APPLICABLE")," ",IF(F148="GBP",(_xll.BDP($AX148,"PX_LAST")/100),(_xll.BDP($AX148,"PX_LAST"))))</f>
        <v>160.16</v>
      </c>
      <c r="R148" s="28">
        <f>IF(F148="USD",AA148,(((_xll.BDP(F148&amp;"USD CURNCY","PX_LAST")))*AA148))</f>
        <v>133631.50000000003</v>
      </c>
      <c r="S148" s="28">
        <f>IF(F148="USD",AB148,(((_xll.BDP(F148&amp;"USD CURNCY","PX_LAST")))*AB148))</f>
        <v>160160</v>
      </c>
      <c r="T148" s="11">
        <f t="shared" si="33"/>
        <v>26528.499999999971</v>
      </c>
      <c r="U148" s="12">
        <f t="shared" si="30"/>
        <v>0.19851981007472014</v>
      </c>
      <c r="V148" s="12" cm="1">
        <f t="array" ref="V148">IFERROR(_xll.BDP($G148&amp;" Equity","CHG_PCT_1D")/100,"")</f>
        <v>-8.3353909999999993E-3</v>
      </c>
      <c r="W148" s="12" cm="1">
        <f t="array" ref="W148">IFERROR(_xll.BDP($G148&amp;" Equity","CHG_PCT_5D")/100,"")</f>
        <v>8.7627819999999995E-2</v>
      </c>
      <c r="X148" s="12" t="e">
        <f t="shared" si="31"/>
        <v>#VALUE!</v>
      </c>
      <c r="Y148" s="23">
        <f t="shared" si="34"/>
        <v>839.99997377395653</v>
      </c>
      <c r="Z148" s="23">
        <f t="shared" si="35"/>
        <v>160160</v>
      </c>
      <c r="AA148" s="28">
        <f t="shared" si="36"/>
        <v>133631.50000000003</v>
      </c>
      <c r="AB148" s="28">
        <f t="shared" si="37"/>
        <v>160160</v>
      </c>
      <c r="AC148" s="4" t="e" cm="1">
        <f t="array" ref="AC148">VLOOKUP(IF(NOT(_xll.BDP(AX148,$BW$6)="#N/A N/A"),(_xll.BDP(AX148,$BW$6)),"-"), '[1]Country Codes'!$A$2:$B$253,2,0)</f>
        <v>#N/A</v>
      </c>
      <c r="AD148" s="29" t="str" cm="1">
        <f t="array" ref="AD148">IF(OR(_xll.BDP($AX148,"EX028")= "#N/A N/A", _xll.BDP($AX148,"EX028")="#N/A FIELD NOT APPLICABLE"), " ", _xll.BDP($AX148,"EX028"))</f>
        <v>Equity</v>
      </c>
      <c r="AE148" s="30" t="str">
        <f t="shared" si="38"/>
        <v>Single Line Equity</v>
      </c>
      <c r="AF148" s="25" cm="1">
        <f t="array" ref="AF148">IF(OR(_xll.BDP($AX148,"RR908")= "#N/A N/A", _xll.BDP($AX148,"RR908")="#N/A FIELD NOT APPLICABLE"), " ", _xll.BDP($AX148,"RR908"))</f>
        <v>14.799478291719275</v>
      </c>
      <c r="AG148" s="25" cm="1">
        <f t="array" ref="AG148">IF(OR(_xll.BDP($AX148,"RR041")= "#N/A N/A", _xll.BDP($AX148,"RR041")="#N/A FIELD NOT APPLICABLE"), " ", _xll.BDP($AX148,"RR041"))</f>
        <v>5.7069755872214918</v>
      </c>
      <c r="AH148" s="21">
        <f>_xll.BDP(AX148,"TOT_BUY_REC")</f>
        <v>62</v>
      </c>
      <c r="AI148" s="21">
        <f>_xll.BDP(AX148,"TOT_HOLD_REC")</f>
        <v>14</v>
      </c>
      <c r="AJ148" s="21">
        <f>_xll.BDP(AX148,"TOT_SELL_REC")</f>
        <v>0</v>
      </c>
      <c r="AK148" s="25" cm="1">
        <f t="array" ref="AK148">IF(OR(_xll.BDP($AX148,"EE201")= "#N/A N/A", _xll.BDP($AX148,"EE201")="#N/A FIELD NOT APPLICABLE"), " ", _xll.BDP($AX148,"EE201"))</f>
        <v>4.6052632331848145</v>
      </c>
      <c r="AL148" s="23">
        <f>_xll.BDP(AX148,"BEST_TARGET_PRICE")</f>
        <v>202.69219970703125</v>
      </c>
      <c r="AM148" s="31">
        <f t="shared" si="32"/>
        <v>0.26556068748146378</v>
      </c>
      <c r="AN148" s="31">
        <f>_xll.BDP(AX148,"PR061")/100</f>
        <v>3.5695810000000001E-2</v>
      </c>
      <c r="AO148" s="31">
        <f>_xll.BDP(AX148,"PR064")/100</f>
        <v>-0.21497890000000003</v>
      </c>
      <c r="AP148" s="31">
        <f>_xll.BDP(AX148,"CHG_PCT_6M")/100</f>
        <v>-6.3993930000000004E-2</v>
      </c>
      <c r="AQ148" s="24">
        <f>_xll.BDP(AX148,"PR079")/100</f>
        <v>-0.15393560000000001</v>
      </c>
      <c r="AR148" s="32">
        <f>_xll.BDP(AX148,"hs001")</f>
        <v>207.05</v>
      </c>
      <c r="AS148" s="32">
        <f>_xll.BDP(AX148,"hs002")</f>
        <v>140.53</v>
      </c>
      <c r="AT148" s="21" t="str" cm="1">
        <f t="array" ref="AT148">IF(OR(_xll.BDP($AX148,"DX202")= "#N/A N/A", _xll.BDP($AX148,"DX202")="#N/A FIELD NOT APPLICABLE"), " ", _xll.BDP($AX148,"DX202"))</f>
        <v>Communication Services</v>
      </c>
      <c r="AU148" s="21" t="str" cm="1">
        <f t="array" ref="AU148">IF(OR(_xll.BDP($AX148,"DY997")= "#N/A N/A", _xll.BDP($AX148,"DY997")="#N/A FIELD NOT APPLICABLE"), " ", _xll.BDP($AX148,"DY997"))</f>
        <v>Y</v>
      </c>
      <c r="AV148" s="21" t="str" cm="1">
        <f t="array" ref="AV148">IF(OR(_xll.BDP($AX148,"DY784")= "#N/A N/A", _xll.BDP($AX148,"DY784")="#N/A FIELD NOT APPLICABLE"), " ", _xll.BDP($AX148,"DY784"))</f>
        <v xml:space="preserve"> </v>
      </c>
      <c r="AW148" s="21" t="str">
        <f t="shared" si="39"/>
        <v>Y</v>
      </c>
      <c r="AX148" s="21" t="str">
        <f t="shared" si="40"/>
        <v>GOOGL US Equity</v>
      </c>
      <c r="BC148" s="14" t="str" cm="1">
        <f t="array" ref="BC148">_xll.BDP(AX148,"ID005")</f>
        <v>US02079K3059</v>
      </c>
      <c r="BD148" s="16">
        <v>0.5</v>
      </c>
      <c r="BE148" s="17">
        <v>4</v>
      </c>
      <c r="BF148" s="18"/>
      <c r="BG148" s="19">
        <v>1</v>
      </c>
    </row>
    <row r="149" spans="1:59" s="3" customFormat="1" ht="14.45" hidden="1" customHeight="1" x14ac:dyDescent="0.25">
      <c r="A149" s="47" t="s">
        <v>125</v>
      </c>
      <c r="B149" s="47" t="s">
        <v>801</v>
      </c>
      <c r="C149" s="47">
        <v>6540181</v>
      </c>
      <c r="D149" s="47" t="s">
        <v>407</v>
      </c>
      <c r="E149" s="21" t="str">
        <f>_xll.BDP(AX149,"SECURITY NAME")</f>
        <v>Amazon.com Inc</v>
      </c>
      <c r="F149" s="21" t="str">
        <f>_xll.BDP(AX149,"CRNCY")</f>
        <v>USD</v>
      </c>
      <c r="G149" s="22" t="s">
        <v>328</v>
      </c>
      <c r="H149" s="21" t="str" cm="1">
        <f t="array" ref="H149">IF(OR(_xll.BDP($AX149,"DX202")= "#N/A N/A", _xll.BDP($AX149,"DX202")="#N/A FIELD NOT APPLICABLE"), " ", _xll.BDP($AX149,"DX202"))</f>
        <v>Consumer Discretionary</v>
      </c>
      <c r="I149" s="23">
        <f>_xll.BDP(AX149,"CRNCY_ADJ_MKT_CAP", "EQY_FUND_CRNCY=USD")/1000</f>
        <v>1976.2344235213402</v>
      </c>
      <c r="J149" s="24">
        <f>IFERROR(_xll.BDP(AX149, "DV013")/100,0)</f>
        <v>0</v>
      </c>
      <c r="K149" s="25" cm="1">
        <f t="array" ref="K149">IF(OR(_xll.BDP($AX149,"RR900")= "#N/A N/A", _xll.BDP($AX149,"RR900")="#N/A FIELD NOT APPLICABLE"), " ", _xll.BDP($AX149,"RR900"))</f>
        <v>33.100694066453663</v>
      </c>
      <c r="L149" s="25" cm="1">
        <f t="array" ref="L149">IF(OR(_xll.BDP($AX149,"EE010")= "#N/A N/A", _xll.BDP($AX149,"EE010")="#N/A FIELD NOT APPLICABLE"), " ", _xll.BDP($AX149,"EE010"))</f>
        <v>22.251830512543513</v>
      </c>
      <c r="M149" s="25" cm="1">
        <f t="array" ref="M149">IF(OR(_xll.BDP($AX149,"RR903")= "#N/A N/A", _xll.BDP($AX149,"RR903")="#N/A FIELD NOT APPLICABLE"), " ", _xll.BDP($AX149,"RR903"))</f>
        <v>6.8976557020666336</v>
      </c>
      <c r="N149" s="25" cm="1">
        <f t="array" ref="N149">IF(OR(_xll.BDP($AX149,"RR957")= "#N/A N/A", _xll.BDP($AX149,"RR957")="#N/A FIELD NOT APPLICABLE"), " ", _xll.BDP($AX149,"RR957"))</f>
        <v>15.168949897497319</v>
      </c>
      <c r="O149" s="26">
        <v>320</v>
      </c>
      <c r="P149" s="27">
        <v>160.9965</v>
      </c>
      <c r="Q149" s="21" cm="1">
        <f t="array" ref="Q149">IF(OR(_xll.BDP($AX149,"PX_last")="#N/A N/A",_xll.BDP($AX149,"PX_Last")="#N/A FIELD NOT APPLICABLE")," ",IF(F149="GBP",(_xll.BDP($AX149,"PX_LAST")/100),(_xll.BDP($AX149,"PX_LAST"))))</f>
        <v>186.21</v>
      </c>
      <c r="R149" s="28">
        <f>IF(F149="USD",AA149,(((_xll.BDP(F149&amp;"USD CURNCY","PX_LAST")))*AA149))</f>
        <v>51518.879999999997</v>
      </c>
      <c r="S149" s="28">
        <f>IF(F149="USD",AB149,(((_xll.BDP(F149&amp;"USD CURNCY","PX_LAST")))*AB149))</f>
        <v>59587.200000000004</v>
      </c>
      <c r="T149" s="11">
        <f t="shared" si="33"/>
        <v>8068.320000000007</v>
      </c>
      <c r="U149" s="12">
        <f t="shared" si="30"/>
        <v>0.15660899460547292</v>
      </c>
      <c r="V149" s="12" cm="1">
        <f t="array" ref="V149">IFERROR(_xll.BDP($G149&amp;" Equity","CHG_PCT_1D")/100,"")</f>
        <v>-6.8257579999999995E-3</v>
      </c>
      <c r="W149" s="12" cm="1">
        <f t="array" ref="W149">IFERROR(_xll.BDP($G149&amp;" Equity","CHG_PCT_5D")/100,"")</f>
        <v>0.12180249999999999</v>
      </c>
      <c r="X149" s="12" t="e">
        <f t="shared" si="31"/>
        <v>#VALUE!</v>
      </c>
      <c r="Y149" s="23">
        <f t="shared" si="34"/>
        <v>0</v>
      </c>
      <c r="Z149" s="23">
        <f t="shared" si="35"/>
        <v>59587.200000000004</v>
      </c>
      <c r="AA149" s="28">
        <f t="shared" si="36"/>
        <v>51518.879999999997</v>
      </c>
      <c r="AB149" s="28">
        <f t="shared" si="37"/>
        <v>59587.200000000004</v>
      </c>
      <c r="AC149" s="4" t="e" cm="1">
        <f t="array" ref="AC149">VLOOKUP(IF(NOT(_xll.BDP(AX149,$BW$6)="#N/A N/A"),(_xll.BDP(AX149,$BW$6)),"-"), '[1]Country Codes'!$A$2:$B$253,2,0)</f>
        <v>#N/A</v>
      </c>
      <c r="AD149" s="29" t="str" cm="1">
        <f t="array" ref="AD149">IF(OR(_xll.BDP($AX149,"EX028")= "#N/A N/A", _xll.BDP($AX149,"EX028")="#N/A FIELD NOT APPLICABLE"), " ", _xll.BDP($AX149,"EX028"))</f>
        <v>Equity</v>
      </c>
      <c r="AE149" s="30" t="str">
        <f t="shared" si="38"/>
        <v>Single Line Equity</v>
      </c>
      <c r="AF149" s="25" cm="1">
        <f t="array" ref="AF149">IF(OR(_xll.BDP($AX149,"RR908")= "#N/A N/A", _xll.BDP($AX149,"RR908")="#N/A FIELD NOT APPLICABLE"), " ", _xll.BDP($AX149,"RR908"))</f>
        <v>16.859083666469015</v>
      </c>
      <c r="AG149" s="25" cm="1">
        <f t="array" ref="AG149">IF(OR(_xll.BDP($AX149,"RR041")= "#N/A N/A", _xll.BDP($AX149,"RR041")="#N/A FIELD NOT APPLICABLE"), " ", _xll.BDP($AX149,"RR041"))</f>
        <v>23.658092412473156</v>
      </c>
      <c r="AH149" s="21">
        <f>_xll.BDP(AX149,"TOT_BUY_REC")</f>
        <v>78</v>
      </c>
      <c r="AI149" s="21">
        <f>_xll.BDP(AX149,"TOT_HOLD_REC")</f>
        <v>5</v>
      </c>
      <c r="AJ149" s="21">
        <f>_xll.BDP(AX149,"TOT_SELL_REC")</f>
        <v>0</v>
      </c>
      <c r="AK149" s="25" cm="1">
        <f t="array" ref="AK149">IF(OR(_xll.BDP($AX149,"EE201")= "#N/A N/A", _xll.BDP($AX149,"EE201")="#N/A FIELD NOT APPLICABLE"), " ", _xll.BDP($AX149,"EE201"))</f>
        <v>4.819277286529541</v>
      </c>
      <c r="AL149" s="23">
        <f>_xll.BDP(AX149,"BEST_TARGET_PRICE")</f>
        <v>247.46955871582031</v>
      </c>
      <c r="AM149" s="31">
        <f t="shared" si="32"/>
        <v>0.32898103601213835</v>
      </c>
      <c r="AN149" s="31">
        <f>_xll.BDP(AX149,"PR061")/100</f>
        <v>-3.3779580000000003E-2</v>
      </c>
      <c r="AO149" s="31">
        <f>_xll.BDP(AX149,"PR064")/100</f>
        <v>-0.2145358</v>
      </c>
      <c r="AP149" s="31">
        <f>_xll.BDP(AX149,"CHG_PCT_6M")/100</f>
        <v>-2.4210039999999999E-2</v>
      </c>
      <c r="AQ149" s="24">
        <f>_xll.BDP(AX149,"PR079")/100</f>
        <v>-0.1512375</v>
      </c>
      <c r="AR149" s="32">
        <f>_xll.BDP(AX149,"hs001")</f>
        <v>242.52</v>
      </c>
      <c r="AS149" s="32">
        <f>_xll.BDP(AX149,"hs002")</f>
        <v>151.61000000000001</v>
      </c>
      <c r="AT149" s="21" t="str" cm="1">
        <f t="array" ref="AT149">IF(OR(_xll.BDP($AX149,"DX202")= "#N/A N/A", _xll.BDP($AX149,"DX202")="#N/A FIELD NOT APPLICABLE"), " ", _xll.BDP($AX149,"DX202"))</f>
        <v>Consumer Discretionary</v>
      </c>
      <c r="AU149" s="21" t="str" cm="1">
        <f t="array" ref="AU149">IF(OR(_xll.BDP($AX149,"DY997")= "#N/A N/A", _xll.BDP($AX149,"DY997")="#N/A FIELD NOT APPLICABLE"), " ", _xll.BDP($AX149,"DY997"))</f>
        <v>N</v>
      </c>
      <c r="AV149" s="21" t="str" cm="1">
        <f t="array" ref="AV149">IF(OR(_xll.BDP($AX149,"DY784")= "#N/A N/A", _xll.BDP($AX149,"DY784")="#N/A FIELD NOT APPLICABLE"), " ", _xll.BDP($AX149,"DY784"))</f>
        <v>N</v>
      </c>
      <c r="AW149" s="21" t="str">
        <f t="shared" si="39"/>
        <v>N</v>
      </c>
      <c r="AX149" s="21" t="str">
        <f t="shared" si="40"/>
        <v>AMZN US Equity</v>
      </c>
      <c r="BC149" s="14" t="str" cm="1">
        <f t="array" ref="BC149">_xll.BDP(AX149,"ID005")</f>
        <v>US0231351067</v>
      </c>
      <c r="BD149" s="16">
        <v>0.5</v>
      </c>
      <c r="BE149" s="17">
        <v>4</v>
      </c>
      <c r="BF149" s="18"/>
      <c r="BG149" s="19">
        <v>1</v>
      </c>
    </row>
    <row r="150" spans="1:59" s="3" customFormat="1" ht="14.45" hidden="1" customHeight="1" x14ac:dyDescent="0.25">
      <c r="A150" s="47" t="s">
        <v>125</v>
      </c>
      <c r="B150" s="47" t="s">
        <v>801</v>
      </c>
      <c r="C150" s="47">
        <v>6540181</v>
      </c>
      <c r="D150" s="47" t="s">
        <v>407</v>
      </c>
      <c r="E150" s="21" t="str">
        <f>_xll.BDP(AX150,"SECURITY NAME")</f>
        <v>Boeing Co/The</v>
      </c>
      <c r="F150" s="21" t="str">
        <f>_xll.BDP(AX150,"CRNCY")</f>
        <v>USD</v>
      </c>
      <c r="G150" s="22" t="s">
        <v>414</v>
      </c>
      <c r="H150" s="21" t="str" cm="1">
        <f t="array" ref="H150">IF(OR(_xll.BDP($AX150,"DX202")= "#N/A N/A", _xll.BDP($AX150,"DX202")="#N/A FIELD NOT APPLICABLE"), " ", _xll.BDP($AX150,"DX202"))</f>
        <v>Industrials</v>
      </c>
      <c r="I150" s="23">
        <f>_xll.BDP(AX150,"CRNCY_ADJ_MKT_CAP", "EQY_FUND_CRNCY=USD")/1000</f>
        <v>137.45519791019998</v>
      </c>
      <c r="J150" s="24">
        <f>IFERROR(_xll.BDP(AX150, "DV013")/100,0)</f>
        <v>0</v>
      </c>
      <c r="K150" s="25" t="str" cm="1">
        <f t="array" ref="K150">IF(OR(_xll.BDP($AX150,"RR900")= "#N/A N/A", _xll.BDP($AX150,"RR900")="#N/A FIELD NOT APPLICABLE"), " ", _xll.BDP($AX150,"RR900"))</f>
        <v xml:space="preserve"> </v>
      </c>
      <c r="L150" s="25" cm="1">
        <f t="array" ref="L150">IF(OR(_xll.BDP($AX150,"EE010")= "#N/A N/A", _xll.BDP($AX150,"EE010")="#N/A FIELD NOT APPLICABLE"), " ", _xll.BDP($AX150,"EE010"))</f>
        <v>51.222253441978083</v>
      </c>
      <c r="M150" s="25" t="str" cm="1">
        <f t="array" ref="M150">IF(OR(_xll.BDP($AX150,"RR903")= "#N/A N/A", _xll.BDP($AX150,"RR903")="#N/A FIELD NOT APPLICABLE"), " ", _xll.BDP($AX150,"RR903"))</f>
        <v xml:space="preserve"> </v>
      </c>
      <c r="N150" s="25" t="str" cm="1">
        <f t="array" ref="N150">IF(OR(_xll.BDP($AX150,"RR957")= "#N/A N/A", _xll.BDP($AX150,"RR957")="#N/A FIELD NOT APPLICABLE"), " ", _xll.BDP($AX150,"RR957"))</f>
        <v xml:space="preserve"> </v>
      </c>
      <c r="O150" s="26">
        <v>2800</v>
      </c>
      <c r="P150" s="27">
        <v>252</v>
      </c>
      <c r="Q150" s="21" cm="1">
        <f t="array" ref="Q150">IF(OR(_xll.BDP($AX150,"PX_last")="#N/A N/A",_xll.BDP($AX150,"PX_Last")="#N/A FIELD NOT APPLICABLE")," ",IF(F150="GBP",(_xll.BDP($AX150,"PX_LAST")/100),(_xll.BDP($AX150,"PX_LAST"))))</f>
        <v>182.3</v>
      </c>
      <c r="R150" s="28">
        <f>IF(F150="USD",AA150,(((_xll.BDP(F150&amp;"USD CURNCY","PX_LAST")))*AA150))</f>
        <v>705600</v>
      </c>
      <c r="S150" s="28">
        <f>IF(F150="USD",AB150,(((_xll.BDP(F150&amp;"USD CURNCY","PX_LAST")))*AB150))</f>
        <v>510440.00000000006</v>
      </c>
      <c r="T150" s="11">
        <f t="shared" si="33"/>
        <v>-195159.99999999994</v>
      </c>
      <c r="U150" s="12">
        <f t="shared" si="30"/>
        <v>-0.27658730158730149</v>
      </c>
      <c r="V150" s="12" cm="1">
        <f t="array" ref="V150">IFERROR(_xll.BDP($G150&amp;" Equity","CHG_PCT_1D")/100,"")</f>
        <v>2.4445070000000003E-2</v>
      </c>
      <c r="W150" s="12" cm="1">
        <f t="array" ref="W150">IFERROR(_xll.BDP($G150&amp;" Equity","CHG_PCT_5D")/100,"")</f>
        <v>0.14409440000000001</v>
      </c>
      <c r="X150" s="12" t="e">
        <f t="shared" si="31"/>
        <v>#VALUE!</v>
      </c>
      <c r="Y150" s="23">
        <f t="shared" si="34"/>
        <v>0</v>
      </c>
      <c r="Z150" s="23">
        <f t="shared" si="35"/>
        <v>510440.00000000006</v>
      </c>
      <c r="AA150" s="28">
        <f t="shared" si="36"/>
        <v>705600</v>
      </c>
      <c r="AB150" s="28">
        <f t="shared" si="37"/>
        <v>510440.00000000006</v>
      </c>
      <c r="AC150" s="4" t="e" cm="1">
        <f t="array" ref="AC150">VLOOKUP(IF(NOT(_xll.BDP(AX150,$BW$6)="#N/A N/A"),(_xll.BDP(AX150,$BW$6)),"-"), '[1]Country Codes'!$A$2:$B$253,2,0)</f>
        <v>#N/A</v>
      </c>
      <c r="AD150" s="29" t="str" cm="1">
        <f t="array" ref="AD150">IF(OR(_xll.BDP($AX150,"EX028")= "#N/A N/A", _xll.BDP($AX150,"EX028")="#N/A FIELD NOT APPLICABLE"), " ", _xll.BDP($AX150,"EX028"))</f>
        <v>Equity</v>
      </c>
      <c r="AE150" s="30" t="str">
        <f t="shared" si="38"/>
        <v>Single Line Equity</v>
      </c>
      <c r="AF150" s="25" t="str" cm="1">
        <f t="array" ref="AF150">IF(OR(_xll.BDP($AX150,"RR908")= "#N/A N/A", _xll.BDP($AX150,"RR908")="#N/A FIELD NOT APPLICABLE"), " ", _xll.BDP($AX150,"RR908"))</f>
        <v xml:space="preserve"> </v>
      </c>
      <c r="AG150" s="25" cm="1">
        <f t="array" ref="AG150">IF(OR(_xll.BDP($AX150,"RR041")= "#N/A N/A", _xll.BDP($AX150,"RR041")="#N/A FIELD NOT APPLICABLE"), " ", _xll.BDP($AX150,"RR041"))</f>
        <v>35.787238668994583</v>
      </c>
      <c r="AH150" s="21">
        <f>_xll.BDP(AX150,"TOT_BUY_REC")</f>
        <v>22</v>
      </c>
      <c r="AI150" s="21">
        <f>_xll.BDP(AX150,"TOT_HOLD_REC")</f>
        <v>11</v>
      </c>
      <c r="AJ150" s="21">
        <f>_xll.BDP(AX150,"TOT_SELL_REC")</f>
        <v>2</v>
      </c>
      <c r="AK150" s="25" cm="1">
        <f t="array" ref="AK150">IF(OR(_xll.BDP($AX150,"EE201")= "#N/A N/A", _xll.BDP($AX150,"EE201")="#N/A FIELD NOT APPLICABLE"), " ", _xll.BDP($AX150,"EE201"))</f>
        <v>4.114285945892334</v>
      </c>
      <c r="AL150" s="23">
        <f>_xll.BDP(AX150,"BEST_TARGET_PRICE")</f>
        <v>198.73077392578125</v>
      </c>
      <c r="AM150" s="31">
        <f t="shared" si="32"/>
        <v>9.0130411002639743E-2</v>
      </c>
      <c r="AN150" s="31">
        <f>_xll.BDP(AX150,"PR061")/100</f>
        <v>5.1872379999999996E-2</v>
      </c>
      <c r="AO150" s="31">
        <f>_xll.BDP(AX150,"PR064")/100</f>
        <v>4.9752369999999997E-2</v>
      </c>
      <c r="AP150" s="31">
        <f>_xll.BDP(AX150,"CHG_PCT_6M")/100</f>
        <v>0.1916591</v>
      </c>
      <c r="AQ150" s="24">
        <f>_xll.BDP(AX150,"PR079")/100</f>
        <v>2.9943499999999998E-2</v>
      </c>
      <c r="AR150" s="32">
        <f>_xll.BDP(AX150,"hs001")</f>
        <v>196.95</v>
      </c>
      <c r="AS150" s="32">
        <f>_xll.BDP(AX150,"hs002")</f>
        <v>128.88</v>
      </c>
      <c r="AT150" s="21" t="str" cm="1">
        <f t="array" ref="AT150">IF(OR(_xll.BDP($AX150,"DX202")= "#N/A N/A", _xll.BDP($AX150,"DX202")="#N/A FIELD NOT APPLICABLE"), " ", _xll.BDP($AX150,"DX202"))</f>
        <v>Industrials</v>
      </c>
      <c r="AU150" s="21" t="str" cm="1">
        <f t="array" ref="AU150">IF(OR(_xll.BDP($AX150,"DY997")= "#N/A N/A", _xll.BDP($AX150,"DY997")="#N/A FIELD NOT APPLICABLE"), " ", _xll.BDP($AX150,"DY997"))</f>
        <v>N</v>
      </c>
      <c r="AV150" s="21" t="str" cm="1">
        <f t="array" ref="AV150">IF(OR(_xll.BDP($AX150,"DY784")= "#N/A N/A", _xll.BDP($AX150,"DY784")="#N/A FIELD NOT APPLICABLE"), " ", _xll.BDP($AX150,"DY784"))</f>
        <v>N</v>
      </c>
      <c r="AW150" s="21" t="str">
        <f t="shared" si="39"/>
        <v>N</v>
      </c>
      <c r="AX150" s="21" t="str">
        <f t="shared" si="40"/>
        <v>BA US Equity</v>
      </c>
      <c r="BC150" s="14" t="str" cm="1">
        <f t="array" ref="BC150">_xll.BDP(AX150,"ID005")</f>
        <v>US0970231058</v>
      </c>
      <c r="BD150" s="16">
        <v>0.5</v>
      </c>
      <c r="BE150" s="17">
        <v>4</v>
      </c>
      <c r="BF150" s="18"/>
      <c r="BG150" s="19">
        <v>1</v>
      </c>
    </row>
    <row r="151" spans="1:59" s="3" customFormat="1" ht="14.45" hidden="1" customHeight="1" x14ac:dyDescent="0.25">
      <c r="A151" s="47" t="s">
        <v>125</v>
      </c>
      <c r="B151" s="47" t="s">
        <v>801</v>
      </c>
      <c r="C151" s="47">
        <v>6540181</v>
      </c>
      <c r="D151" s="47" t="s">
        <v>407</v>
      </c>
      <c r="E151" s="21" t="str">
        <f>_xll.BDP(AX151,"SECURITY NAME")</f>
        <v>Chevron Corp</v>
      </c>
      <c r="F151" s="21" t="str">
        <f>_xll.BDP(AX151,"CRNCY")</f>
        <v>USD</v>
      </c>
      <c r="G151" s="22" t="s">
        <v>213</v>
      </c>
      <c r="H151" s="21" t="str" cm="1">
        <f t="array" ref="H151">IF(OR(_xll.BDP($AX151,"DX202")= "#N/A N/A", _xll.BDP($AX151,"DX202")="#N/A FIELD NOT APPLICABLE"), " ", _xll.BDP($AX151,"DX202"))</f>
        <v>Energy</v>
      </c>
      <c r="I151" s="23">
        <f>_xll.BDP(AX151,"CRNCY_ADJ_MKT_CAP", "EQY_FUND_CRNCY=USD")/1000</f>
        <v>244.71536818589999</v>
      </c>
      <c r="J151" s="24">
        <f>IFERROR(_xll.BDP(AX151, "DV013")/100,0)</f>
        <v>4.8815302259405439E-2</v>
      </c>
      <c r="K151" s="25" cm="1">
        <f t="array" ref="K151">IF(OR(_xll.BDP($AX151,"RR900")= "#N/A N/A", _xll.BDP($AX151,"RR900")="#N/A FIELD NOT APPLICABLE"), " ", _xll.BDP($AX151,"RR900"))</f>
        <v>16.948665277970878</v>
      </c>
      <c r="L151" s="25" cm="1">
        <f t="array" ref="L151">IF(OR(_xll.BDP($AX151,"EE010")= "#N/A N/A", _xll.BDP($AX151,"EE010")="#N/A FIELD NOT APPLICABLE"), " ", _xll.BDP($AX151,"EE010"))</f>
        <v>12.79802685667306</v>
      </c>
      <c r="M151" s="25" cm="1">
        <f t="array" ref="M151">IF(OR(_xll.BDP($AX151,"RR903")= "#N/A N/A", _xll.BDP($AX151,"RR903")="#N/A FIELD NOT APPLICABLE"), " ", _xll.BDP($AX151,"RR903"))</f>
        <v>1.6271132130450376</v>
      </c>
      <c r="N151" s="25" cm="1">
        <f t="array" ref="N151">IF(OR(_xll.BDP($AX151,"RR957")= "#N/A N/A", _xll.BDP($AX151,"RR957")="#N/A FIELD NOT APPLICABLE"), " ", _xll.BDP($AX151,"RR957"))</f>
        <v>6.769418558893709</v>
      </c>
      <c r="O151" s="26">
        <v>510</v>
      </c>
      <c r="P151" s="27">
        <v>143.84309999999999</v>
      </c>
      <c r="Q151" s="21" cm="1">
        <f t="array" ref="Q151">IF(OR(_xll.BDP($AX151,"PX_last")="#N/A N/A",_xll.BDP($AX151,"PX_Last")="#N/A FIELD NOT APPLICABLE")," ",IF(F151="GBP",(_xll.BDP($AX151,"PX_LAST")/100),(_xll.BDP($AX151,"PX_LAST"))))</f>
        <v>140.1</v>
      </c>
      <c r="R151" s="28">
        <f>IF(F151="USD",AA151,(((_xll.BDP(F151&amp;"USD CURNCY","PX_LAST")))*AA151))</f>
        <v>73359.981</v>
      </c>
      <c r="S151" s="28">
        <f>IF(F151="USD",AB151,(((_xll.BDP(F151&amp;"USD CURNCY","PX_LAST")))*AB151))</f>
        <v>71451</v>
      </c>
      <c r="T151" s="11">
        <f t="shared" si="33"/>
        <v>-1908.9809999999998</v>
      </c>
      <c r="U151" s="12">
        <f t="shared" si="30"/>
        <v>-2.6022103249999474E-2</v>
      </c>
      <c r="V151" s="12" cm="1">
        <f t="array" ref="V151">IFERROR(_xll.BDP($G151&amp;" Equity","CHG_PCT_1D")/100,"")</f>
        <v>9.8752969999999999E-3</v>
      </c>
      <c r="W151" s="12" cm="1">
        <f t="array" ref="W151">IFERROR(_xll.BDP($G151&amp;" Equity","CHG_PCT_5D")/100,"")</f>
        <v>4.7633289999999995E-2</v>
      </c>
      <c r="X151" s="12" t="e">
        <f t="shared" si="31"/>
        <v>#VALUE!</v>
      </c>
      <c r="Y151" s="23">
        <f t="shared" si="34"/>
        <v>3487.902161736778</v>
      </c>
      <c r="Z151" s="23">
        <f t="shared" si="35"/>
        <v>71451</v>
      </c>
      <c r="AA151" s="28">
        <f t="shared" si="36"/>
        <v>73359.981</v>
      </c>
      <c r="AB151" s="28">
        <f t="shared" si="37"/>
        <v>71451</v>
      </c>
      <c r="AC151" s="4" t="e" cm="1">
        <f t="array" ref="AC151">VLOOKUP(IF(NOT(_xll.BDP(AX151,$BW$6)="#N/A N/A"),(_xll.BDP(AX151,$BW$6)),"-"), '[1]Country Codes'!$A$2:$B$253,2,0)</f>
        <v>#N/A</v>
      </c>
      <c r="AD151" s="29" t="str" cm="1">
        <f t="array" ref="AD151">IF(OR(_xll.BDP($AX151,"EX028")= "#N/A N/A", _xll.BDP($AX151,"EX028")="#N/A FIELD NOT APPLICABLE"), " ", _xll.BDP($AX151,"EX028"))</f>
        <v>Equity</v>
      </c>
      <c r="AE151" s="30" t="str">
        <f t="shared" si="38"/>
        <v>Single Line Equity</v>
      </c>
      <c r="AF151" s="25" cm="1">
        <f t="array" ref="AF151">IF(OR(_xll.BDP($AX151,"RR908")= "#N/A N/A", _xll.BDP($AX151,"RR908")="#N/A FIELD NOT APPLICABLE"), " ", _xll.BDP($AX151,"RR908"))</f>
        <v>8.0338022642937439</v>
      </c>
      <c r="AG151" s="25" cm="1">
        <f t="array" ref="AG151">IF(OR(_xll.BDP($AX151,"RR041")= "#N/A N/A", _xll.BDP($AX151,"RR041")="#N/A FIELD NOT APPLICABLE"), " ", _xll.BDP($AX151,"RR041"))</f>
        <v>11.524570129758931</v>
      </c>
      <c r="AH151" s="21">
        <f>_xll.BDP(AX151,"TOT_BUY_REC")</f>
        <v>16</v>
      </c>
      <c r="AI151" s="21">
        <f>_xll.BDP(AX151,"TOT_HOLD_REC")</f>
        <v>11</v>
      </c>
      <c r="AJ151" s="21">
        <f>_xll.BDP(AX151,"TOT_SELL_REC")</f>
        <v>1</v>
      </c>
      <c r="AK151" s="25" cm="1">
        <f t="array" ref="AK151">IF(OR(_xll.BDP($AX151,"EE201")= "#N/A N/A", _xll.BDP($AX151,"EE201")="#N/A FIELD NOT APPLICABLE"), " ", _xll.BDP($AX151,"EE201"))</f>
        <v>4.0714287757873535</v>
      </c>
      <c r="AL151" s="23">
        <f>_xll.BDP(AX151,"BEST_TARGET_PRICE")</f>
        <v>168.47999572753906</v>
      </c>
      <c r="AM151" s="31">
        <f t="shared" si="32"/>
        <v>0.20256956265195614</v>
      </c>
      <c r="AN151" s="31">
        <f>_xll.BDP(AX151,"PR061")/100</f>
        <v>-0.15648139999999999</v>
      </c>
      <c r="AO151" s="31">
        <f>_xll.BDP(AX151,"PR064")/100</f>
        <v>-0.10013489999999999</v>
      </c>
      <c r="AP151" s="31">
        <f>_xll.BDP(AX151,"CHG_PCT_6M")/100</f>
        <v>-5.6692729999999997E-2</v>
      </c>
      <c r="AQ151" s="24">
        <f>_xll.BDP(AX151,"PR079")/100</f>
        <v>-3.2725740000000003E-2</v>
      </c>
      <c r="AR151" s="32">
        <f>_xll.BDP(AX151,"hs001")</f>
        <v>168.96</v>
      </c>
      <c r="AS151" s="32">
        <f>_xll.BDP(AX151,"hs002")</f>
        <v>132.04</v>
      </c>
      <c r="AT151" s="21" t="str" cm="1">
        <f t="array" ref="AT151">IF(OR(_xll.BDP($AX151,"DX202")= "#N/A N/A", _xll.BDP($AX151,"DX202")="#N/A FIELD NOT APPLICABLE"), " ", _xll.BDP($AX151,"DX202"))</f>
        <v>Energy</v>
      </c>
      <c r="AU151" s="21" t="str" cm="1">
        <f t="array" ref="AU151">IF(OR(_xll.BDP($AX151,"DY997")= "#N/A N/A", _xll.BDP($AX151,"DY997")="#N/A FIELD NOT APPLICABLE"), " ", _xll.BDP($AX151,"DY997"))</f>
        <v>Y</v>
      </c>
      <c r="AV151" s="21" t="str" cm="1">
        <f t="array" ref="AV151">IF(OR(_xll.BDP($AX151,"DY784")= "#N/A N/A", _xll.BDP($AX151,"DY784")="#N/A FIELD NOT APPLICABLE"), " ", _xll.BDP($AX151,"DY784"))</f>
        <v>Y</v>
      </c>
      <c r="AW151" s="21" t="str">
        <f t="shared" si="39"/>
        <v>Y</v>
      </c>
      <c r="AX151" s="21" t="str">
        <f t="shared" si="40"/>
        <v>CVX US Equity</v>
      </c>
      <c r="BC151" s="14" t="str" cm="1">
        <f t="array" ref="BC151">_xll.BDP(AX151,"ID005")</f>
        <v>US1667641005</v>
      </c>
      <c r="BD151" s="16">
        <v>0.5</v>
      </c>
      <c r="BE151" s="17">
        <v>4</v>
      </c>
      <c r="BF151" s="18"/>
      <c r="BG151" s="19">
        <v>1</v>
      </c>
    </row>
    <row r="152" spans="1:59" s="3" customFormat="1" ht="14.45" hidden="1" customHeight="1" x14ac:dyDescent="0.25">
      <c r="A152" s="47" t="s">
        <v>125</v>
      </c>
      <c r="B152" s="47" t="s">
        <v>801</v>
      </c>
      <c r="C152" s="47">
        <v>6540181</v>
      </c>
      <c r="D152" s="47" t="s">
        <v>407</v>
      </c>
      <c r="E152" s="21" t="str">
        <f>_xll.BDP(AX152,"SECURITY NAME")</f>
        <v>Comcast Corp</v>
      </c>
      <c r="F152" s="21" t="str">
        <f>_xll.BDP(AX152,"CRNCY")</f>
        <v>USD</v>
      </c>
      <c r="G152" s="22" t="s">
        <v>843</v>
      </c>
      <c r="H152" s="21" t="str" cm="1">
        <f t="array" ref="H152">IF(OR(_xll.BDP($AX152,"DX202")= "#N/A N/A", _xll.BDP($AX152,"DX202")="#N/A FIELD NOT APPLICABLE"), " ", _xll.BDP($AX152,"DX202"))</f>
        <v>Communication Services</v>
      </c>
      <c r="I152" s="23">
        <f>_xll.BDP(AX152,"CRNCY_ADJ_MKT_CAP", "EQY_FUND_CRNCY=USD")/1000</f>
        <v>126.08718161607823</v>
      </c>
      <c r="J152" s="24">
        <f>IFERROR(_xll.BDP(AX152, "DV013")/100,0)</f>
        <v>3.9087949435951654E-2</v>
      </c>
      <c r="K152" s="25" cm="1">
        <f t="array" ref="K152">IF(OR(_xll.BDP($AX152,"RR900")= "#N/A N/A", _xll.BDP($AX152,"RR900")="#N/A FIELD NOT APPLICABLE"), " ", _xll.BDP($AX152,"RR900"))</f>
        <v>9.024605198985908</v>
      </c>
      <c r="L152" s="25" cm="1">
        <f t="array" ref="L152">IF(OR(_xll.BDP($AX152,"EE010")= "#N/A N/A", _xll.BDP($AX152,"EE010")="#N/A FIELD NOT APPLICABLE"), " ", _xll.BDP($AX152,"EE010"))</f>
        <v>7.2374624946420916</v>
      </c>
      <c r="M152" s="25" cm="1">
        <f t="array" ref="M152">IF(OR(_xll.BDP($AX152,"RR903")= "#N/A N/A", _xll.BDP($AX152,"RR903")="#N/A FIELD NOT APPLICABLE"), " ", _xll.BDP($AX152,"RR903"))</f>
        <v>1.4594626356952298</v>
      </c>
      <c r="N152" s="25" cm="1">
        <f t="array" ref="N152">IF(OR(_xll.BDP($AX152,"RR957")= "#N/A N/A", _xll.BDP($AX152,"RR957")="#N/A FIELD NOT APPLICABLE"), " ", _xll.BDP($AX152,"RR957"))</f>
        <v>5.6812179792411621</v>
      </c>
      <c r="O152" s="26">
        <v>416</v>
      </c>
      <c r="P152" s="27">
        <v>59.375</v>
      </c>
      <c r="Q152" s="21" cm="1">
        <f t="array" ref="Q152">IF(OR(_xll.BDP($AX152,"PX_last")="#N/A N/A",_xll.BDP($AX152,"PX_Last")="#N/A FIELD NOT APPLICABLE")," ",IF(F152="GBP",(_xll.BDP($AX152,"PX_LAST")/100),(_xll.BDP($AX152,"PX_LAST"))))</f>
        <v>33.770000000000003</v>
      </c>
      <c r="R152" s="28">
        <f>IF(F152="USD",AA152,(((_xll.BDP(F152&amp;"USD CURNCY","PX_LAST")))*AA152))</f>
        <v>24700</v>
      </c>
      <c r="S152" s="28">
        <f>IF(F152="USD",AB152,(((_xll.BDP(F152&amp;"USD CURNCY","PX_LAST")))*AB152))</f>
        <v>14048.320000000002</v>
      </c>
      <c r="T152" s="11">
        <f t="shared" si="33"/>
        <v>-10651.679999999998</v>
      </c>
      <c r="U152" s="12">
        <f t="shared" si="30"/>
        <v>-0.43124210526315782</v>
      </c>
      <c r="V152" s="12" cm="1">
        <f t="array" ref="V152">IFERROR(_xll.BDP($G152&amp;" Equity","CHG_PCT_1D")/100,"")</f>
        <v>-3.8348080000000003E-3</v>
      </c>
      <c r="W152" s="12" cm="1">
        <f t="array" ref="W152">IFERROR(_xll.BDP($G152&amp;" Equity","CHG_PCT_5D")/100,"")</f>
        <v>5.0595239999999993E-3</v>
      </c>
      <c r="X152" s="12" t="e">
        <f t="shared" si="31"/>
        <v>#VALUE!</v>
      </c>
      <c r="Y152" s="23">
        <f t="shared" si="34"/>
        <v>549.12002182006836</v>
      </c>
      <c r="Z152" s="23">
        <f t="shared" si="35"/>
        <v>14048.320000000002</v>
      </c>
      <c r="AA152" s="28">
        <f t="shared" si="36"/>
        <v>24700</v>
      </c>
      <c r="AB152" s="28">
        <f t="shared" si="37"/>
        <v>14048.320000000002</v>
      </c>
      <c r="AC152" s="4" t="e" cm="1">
        <f t="array" ref="AC152">VLOOKUP(IF(NOT(_xll.BDP(AX152,$BW$6)="#N/A N/A"),(_xll.BDP(AX152,$BW$6)),"-"), '[1]Country Codes'!$A$2:$B$253,2,0)</f>
        <v>#N/A</v>
      </c>
      <c r="AD152" s="29" t="str" cm="1">
        <f t="array" ref="AD152">IF(OR(_xll.BDP($AX152,"EX028")= "#N/A N/A", _xll.BDP($AX152,"EX028")="#N/A FIELD NOT APPLICABLE"), " ", _xll.BDP($AX152,"EX028"))</f>
        <v>Equity</v>
      </c>
      <c r="AE152" s="30" t="str">
        <f t="shared" si="38"/>
        <v>Single Line Equity</v>
      </c>
      <c r="AF152" s="25" cm="1">
        <f t="array" ref="AF152">IF(OR(_xll.BDP($AX152,"RR908")= "#N/A N/A", _xll.BDP($AX152,"RR908")="#N/A FIELD NOT APPLICABLE"), " ", _xll.BDP($AX152,"RR908"))</f>
        <v>4.6055793327275305</v>
      </c>
      <c r="AG152" s="25" cm="1">
        <f t="array" ref="AG152">IF(OR(_xll.BDP($AX152,"RR041")= "#N/A N/A", _xll.BDP($AX152,"RR041")="#N/A FIELD NOT APPLICABLE"), " ", _xll.BDP($AX152,"RR041"))</f>
        <v>39.597537291847445</v>
      </c>
      <c r="AH152" s="21">
        <f>_xll.BDP(AX152,"TOT_BUY_REC")</f>
        <v>18</v>
      </c>
      <c r="AI152" s="21">
        <f>_xll.BDP(AX152,"TOT_HOLD_REC")</f>
        <v>14</v>
      </c>
      <c r="AJ152" s="21">
        <f>_xll.BDP(AX152,"TOT_SELL_REC")</f>
        <v>2</v>
      </c>
      <c r="AK152" s="25" cm="1">
        <f t="array" ref="AK152">IF(OR(_xll.BDP($AX152,"EE201")= "#N/A N/A", _xll.BDP($AX152,"EE201")="#N/A FIELD NOT APPLICABLE"), " ", _xll.BDP($AX152,"EE201"))</f>
        <v>3.9411764144897461</v>
      </c>
      <c r="AL152" s="23">
        <f>_xll.BDP(AX152,"BEST_TARGET_PRICE")</f>
        <v>40.593105316162109</v>
      </c>
      <c r="AM152" s="31">
        <f t="shared" si="32"/>
        <v>0.20204635227012457</v>
      </c>
      <c r="AN152" s="31">
        <f>_xll.BDP(AX152,"PR061")/100</f>
        <v>-7.7826300000000001E-2</v>
      </c>
      <c r="AO152" s="31">
        <f>_xll.BDP(AX152,"PR064")/100</f>
        <v>-9.6092090000000005E-2</v>
      </c>
      <c r="AP152" s="31">
        <f>_xll.BDP(AX152,"CHG_PCT_6M")/100</f>
        <v>-0.19729019999999997</v>
      </c>
      <c r="AQ152" s="24">
        <f>_xll.BDP(AX152,"PR079")/100</f>
        <v>-0.1001865</v>
      </c>
      <c r="AR152" s="32">
        <f>_xll.BDP(AX152,"hs001")</f>
        <v>45.31</v>
      </c>
      <c r="AS152" s="32">
        <f>_xll.BDP(AX152,"hs002")</f>
        <v>31.44</v>
      </c>
      <c r="AT152" s="21" t="str" cm="1">
        <f t="array" ref="AT152">IF(OR(_xll.BDP($AX152,"DX202")= "#N/A N/A", _xll.BDP($AX152,"DX202")="#N/A FIELD NOT APPLICABLE"), " ", _xll.BDP($AX152,"DX202"))</f>
        <v>Communication Services</v>
      </c>
      <c r="AU152" s="21" t="str" cm="1">
        <f t="array" ref="AU152">IF(OR(_xll.BDP($AX152,"DY997")= "#N/A N/A", _xll.BDP($AX152,"DY997")="#N/A FIELD NOT APPLICABLE"), " ", _xll.BDP($AX152,"DY997"))</f>
        <v>N</v>
      </c>
      <c r="AV152" s="21" t="str" cm="1">
        <f t="array" ref="AV152">IF(OR(_xll.BDP($AX152,"DY784")= "#N/A N/A", _xll.BDP($AX152,"DY784")="#N/A FIELD NOT APPLICABLE"), " ", _xll.BDP($AX152,"DY784"))</f>
        <v>N</v>
      </c>
      <c r="AW152" s="21" t="str">
        <f t="shared" si="39"/>
        <v>N</v>
      </c>
      <c r="AX152" s="21" t="str">
        <f t="shared" si="40"/>
        <v>CMCSA UQ Equity</v>
      </c>
      <c r="BC152" s="14" t="str" cm="1">
        <f t="array" ref="BC152">_xll.BDP(AX152,"ID005")</f>
        <v>US20030N1019</v>
      </c>
      <c r="BD152" s="16">
        <v>0.5</v>
      </c>
      <c r="BE152" s="17">
        <v>4</v>
      </c>
      <c r="BF152" s="18"/>
      <c r="BG152" s="19">
        <v>1</v>
      </c>
    </row>
    <row r="153" spans="1:59" s="3" customFormat="1" ht="14.45" hidden="1" customHeight="1" x14ac:dyDescent="0.25">
      <c r="A153" s="47" t="s">
        <v>125</v>
      </c>
      <c r="B153" s="47" t="s">
        <v>801</v>
      </c>
      <c r="C153" s="47">
        <v>6540181</v>
      </c>
      <c r="D153" s="47" t="s">
        <v>407</v>
      </c>
      <c r="E153" s="21" t="str">
        <f>_xll.BDP(AX153,"SECURITY NAME")</f>
        <v>Meta Platforms Inc</v>
      </c>
      <c r="F153" s="21" t="str">
        <f>_xll.BDP(AX153,"CRNCY")</f>
        <v>USD</v>
      </c>
      <c r="G153" s="22" t="s">
        <v>327</v>
      </c>
      <c r="H153" s="21" t="str" cm="1">
        <f t="array" ref="H153">IF(OR(_xll.BDP($AX153,"DX202")= "#N/A N/A", _xll.BDP($AX153,"DX202")="#N/A FIELD NOT APPLICABLE"), " ", _xll.BDP($AX153,"DX202"))</f>
        <v>Communication Services</v>
      </c>
      <c r="I153" s="23">
        <f>_xll.BDP(AX153,"CRNCY_ADJ_MKT_CAP", "EQY_FUND_CRNCY=USD")/1000</f>
        <v>1393.4961532560001</v>
      </c>
      <c r="J153" s="24">
        <f>IFERROR(_xll.BDP(AX153, "DV013")/100,0)</f>
        <v>3.80434765331987E-3</v>
      </c>
      <c r="K153" s="25" cm="1">
        <f t="array" ref="K153">IF(OR(_xll.BDP($AX153,"RR900")= "#N/A N/A", _xll.BDP($AX153,"RR900")="#N/A FIELD NOT APPLICABLE"), " ", _xll.BDP($AX153,"RR900"))</f>
        <v>22.865967321550176</v>
      </c>
      <c r="L153" s="25" cm="1">
        <f t="array" ref="L153">IF(OR(_xll.BDP($AX153,"EE010")= "#N/A N/A", _xll.BDP($AX153,"EE010")="#N/A FIELD NOT APPLICABLE"), " ", _xll.BDP($AX153,"EE010"))</f>
        <v>19.013604270707763</v>
      </c>
      <c r="M153" s="25" cm="1">
        <f t="array" ref="M153">IF(OR(_xll.BDP($AX153,"RR903")= "#N/A N/A", _xll.BDP($AX153,"RR903")="#N/A FIELD NOT APPLICABLE"), " ", _xll.BDP($AX153,"RR903"))</f>
        <v>7.6587328964010579</v>
      </c>
      <c r="N153" s="25" cm="1">
        <f t="array" ref="N153">IF(OR(_xll.BDP($AX153,"RR957")= "#N/A N/A", _xll.BDP($AX153,"RR957")="#N/A FIELD NOT APPLICABLE"), " ", _xll.BDP($AX153,"RR957"))</f>
        <v>15.652190621594048</v>
      </c>
      <c r="O153" s="26">
        <v>256</v>
      </c>
      <c r="P153" s="27">
        <v>282.08</v>
      </c>
      <c r="Q153" s="21" cm="1">
        <f t="array" ref="Q153">IF(OR(_xll.BDP($AX153,"PX_last")="#N/A N/A",_xll.BDP($AX153,"PX_Last")="#N/A FIELD NOT APPLICABLE")," ",IF(F153="GBP",(_xll.BDP($AX153,"PX_LAST")/100),(_xll.BDP($AX153,"PX_LAST"))))</f>
        <v>552</v>
      </c>
      <c r="R153" s="28">
        <f>IF(F153="USD",AA153,(((_xll.BDP(F153&amp;"USD CURNCY","PX_LAST")))*AA153))</f>
        <v>72212.479999999996</v>
      </c>
      <c r="S153" s="28">
        <f>IF(F153="USD",AB153,(((_xll.BDP(F153&amp;"USD CURNCY","PX_LAST")))*AB153))</f>
        <v>141312</v>
      </c>
      <c r="T153" s="11">
        <f t="shared" si="33"/>
        <v>69099.520000000004</v>
      </c>
      <c r="U153" s="12">
        <f t="shared" si="30"/>
        <v>0.95689166193987529</v>
      </c>
      <c r="V153" s="12" cm="1">
        <f t="array" ref="V153">IFERROR(_xll.BDP($G153&amp;" Equity","CHG_PCT_1D")/100,"")</f>
        <v>4.5133120000000002E-3</v>
      </c>
      <c r="W153" s="12" cm="1">
        <f t="array" ref="W153">IFERROR(_xll.BDP($G153&amp;" Equity","CHG_PCT_5D")/100,"")</f>
        <v>0.1342797</v>
      </c>
      <c r="X153" s="12" t="e">
        <f t="shared" si="31"/>
        <v>#VALUE!</v>
      </c>
      <c r="Y153" s="23">
        <f t="shared" si="34"/>
        <v>537.5999755859375</v>
      </c>
      <c r="Z153" s="23">
        <f t="shared" si="35"/>
        <v>141312</v>
      </c>
      <c r="AA153" s="28">
        <f t="shared" si="36"/>
        <v>72212.479999999996</v>
      </c>
      <c r="AB153" s="28">
        <f t="shared" si="37"/>
        <v>141312</v>
      </c>
      <c r="AC153" s="4" t="e" cm="1">
        <f t="array" ref="AC153">VLOOKUP(IF(NOT(_xll.BDP(AX153,$BW$6)="#N/A N/A"),(_xll.BDP(AX153,$BW$6)),"-"), '[1]Country Codes'!$A$2:$B$253,2,0)</f>
        <v>#N/A</v>
      </c>
      <c r="AD153" s="29" t="str" cm="1">
        <f t="array" ref="AD153">IF(OR(_xll.BDP($AX153,"EX028")= "#N/A N/A", _xll.BDP($AX153,"EX028")="#N/A FIELD NOT APPLICABLE"), " ", _xll.BDP($AX153,"EX028"))</f>
        <v>Equity</v>
      </c>
      <c r="AE153" s="30" t="str">
        <f t="shared" si="38"/>
        <v>Single Line Equity</v>
      </c>
      <c r="AF153" s="25" cm="1">
        <f t="array" ref="AF153">IF(OR(_xll.BDP($AX153,"RR908")= "#N/A N/A", _xll.BDP($AX153,"RR908")="#N/A FIELD NOT APPLICABLE"), " ", _xll.BDP($AX153,"RR908"))</f>
        <v>15.312346496163292</v>
      </c>
      <c r="AG153" s="25" cm="1">
        <f t="array" ref="AG153">IF(OR(_xll.BDP($AX153,"RR041")= "#N/A N/A", _xll.BDP($AX153,"RR041")="#N/A FIELD NOT APPLICABLE"), " ", _xll.BDP($AX153,"RR041"))</f>
        <v>18.028719018742709</v>
      </c>
      <c r="AH153" s="21">
        <f>_xll.BDP(AX153,"TOT_BUY_REC")</f>
        <v>70</v>
      </c>
      <c r="AI153" s="21">
        <f>_xll.BDP(AX153,"TOT_HOLD_REC")</f>
        <v>6</v>
      </c>
      <c r="AJ153" s="21">
        <f>_xll.BDP(AX153,"TOT_SELL_REC")</f>
        <v>3</v>
      </c>
      <c r="AK153" s="25" cm="1">
        <f t="array" ref="AK153">IF(OR(_xll.BDP($AX153,"EE201")= "#N/A N/A", _xll.BDP($AX153,"EE201")="#N/A FIELD NOT APPLICABLE"), " ", _xll.BDP($AX153,"EE201"))</f>
        <v>4.6582279205322266</v>
      </c>
      <c r="AL153" s="23">
        <f>_xll.BDP(AX153,"BEST_TARGET_PRICE")</f>
        <v>708.1407470703125</v>
      </c>
      <c r="AM153" s="31">
        <f t="shared" si="32"/>
        <v>0.28286367222882691</v>
      </c>
      <c r="AN153" s="31">
        <f>_xll.BDP(AX153,"PR061")/100</f>
        <v>-4.2896259999999999E-2</v>
      </c>
      <c r="AO153" s="31">
        <f>_xll.BDP(AX153,"PR064")/100</f>
        <v>-0.18402339999999998</v>
      </c>
      <c r="AP153" s="31">
        <f>_xll.BDP(AX153,"CHG_PCT_6M")/100</f>
        <v>-6.9579329999999995E-2</v>
      </c>
      <c r="AQ153" s="24">
        <f>_xll.BDP(AX153,"PR079")/100</f>
        <v>-5.7232169999999999E-2</v>
      </c>
      <c r="AR153" s="32">
        <f>_xll.BDP(AX153,"hs001")</f>
        <v>740.91</v>
      </c>
      <c r="AS153" s="32">
        <f>_xll.BDP(AX153,"hs002")</f>
        <v>427.11</v>
      </c>
      <c r="AT153" s="21" t="str" cm="1">
        <f t="array" ref="AT153">IF(OR(_xll.BDP($AX153,"DX202")= "#N/A N/A", _xll.BDP($AX153,"DX202")="#N/A FIELD NOT APPLICABLE"), " ", _xll.BDP($AX153,"DX202"))</f>
        <v>Communication Services</v>
      </c>
      <c r="AU153" s="21" t="str" cm="1">
        <f t="array" ref="AU153">IF(OR(_xll.BDP($AX153,"DY997")= "#N/A N/A", _xll.BDP($AX153,"DY997")="#N/A FIELD NOT APPLICABLE"), " ", _xll.BDP($AX153,"DY997"))</f>
        <v>Y</v>
      </c>
      <c r="AV153" s="21" t="str" cm="1">
        <f t="array" ref="AV153">IF(OR(_xll.BDP($AX153,"DY784")= "#N/A N/A", _xll.BDP($AX153,"DY784")="#N/A FIELD NOT APPLICABLE"), " ", _xll.BDP($AX153,"DY784"))</f>
        <v>Y</v>
      </c>
      <c r="AW153" s="21" t="str">
        <f t="shared" si="39"/>
        <v>Y</v>
      </c>
      <c r="AX153" s="21" t="str">
        <f t="shared" si="40"/>
        <v>META US Equity</v>
      </c>
      <c r="BC153" s="14" t="str" cm="1">
        <f t="array" ref="BC153">_xll.BDP(AX153,"ID005")</f>
        <v>US30303M1027</v>
      </c>
      <c r="BD153" s="16">
        <v>0.5</v>
      </c>
      <c r="BE153" s="17">
        <v>4</v>
      </c>
      <c r="BF153" s="18"/>
      <c r="BG153" s="19">
        <v>1</v>
      </c>
    </row>
    <row r="154" spans="1:59" s="3" customFormat="1" ht="14.45" hidden="1" customHeight="1" x14ac:dyDescent="0.25">
      <c r="A154" s="47" t="s">
        <v>125</v>
      </c>
      <c r="B154" s="47" t="s">
        <v>801</v>
      </c>
      <c r="C154" s="47">
        <v>6540181</v>
      </c>
      <c r="D154" s="47" t="s">
        <v>407</v>
      </c>
      <c r="E154" s="21" t="str">
        <f>_xll.BDP(AX154,"SECURITY NAME")</f>
        <v>Microsoft Corp</v>
      </c>
      <c r="F154" s="21" t="str">
        <f>_xll.BDP(AX154,"CRNCY")</f>
        <v>USD</v>
      </c>
      <c r="G154" s="22" t="s">
        <v>332</v>
      </c>
      <c r="H154" s="21" t="str" cm="1">
        <f t="array" ref="H154">IF(OR(_xll.BDP($AX154,"DX202")= "#N/A N/A", _xll.BDP($AX154,"DX202")="#N/A FIELD NOT APPLICABLE"), " ", _xll.BDP($AX154,"DX202"))</f>
        <v>Information Technology</v>
      </c>
      <c r="I154" s="23">
        <f>_xll.BDP(AX154,"CRNCY_ADJ_MKT_CAP", "EQY_FUND_CRNCY=USD")/1000</f>
        <v>2929.2863598793997</v>
      </c>
      <c r="J154" s="24">
        <f>IFERROR(_xll.BDP(AX154, "DV013")/100,0)</f>
        <v>8.4268235271912229E-3</v>
      </c>
      <c r="K154" s="25" cm="1">
        <f t="array" ref="K154">IF(OR(_xll.BDP($AX154,"RR900")= "#N/A N/A", _xll.BDP($AX154,"RR900")="#N/A FIELD NOT APPLICABLE"), " ", _xll.BDP($AX154,"RR900"))</f>
        <v>31.614264941472364</v>
      </c>
      <c r="L154" s="25" cm="1">
        <f t="array" ref="L154">IF(OR(_xll.BDP($AX154,"EE010")= "#N/A N/A", _xll.BDP($AX154,"EE010")="#N/A FIELD NOT APPLICABLE"), " ", _xll.BDP($AX154,"EE010"))</f>
        <v>26.286857905270182</v>
      </c>
      <c r="M154" s="25" cm="1">
        <f t="array" ref="M154">IF(OR(_xll.BDP($AX154,"RR903")= "#N/A N/A", _xll.BDP($AX154,"RR903")="#N/A FIELD NOT APPLICABLE"), " ", _xll.BDP($AX154,"RR903"))</f>
        <v>9.6786780869571487</v>
      </c>
      <c r="N154" s="25" cm="1">
        <f t="array" ref="N154">IF(OR(_xll.BDP($AX154,"RR957")= "#N/A N/A", _xll.BDP($AX154,"RR957")="#N/A FIELD NOT APPLICABLE"), " ", _xll.BDP($AX154,"RR957"))</f>
        <v>19.903999837840342</v>
      </c>
      <c r="O154" s="26">
        <v>263</v>
      </c>
      <c r="P154" s="27">
        <v>250.95439999999999</v>
      </c>
      <c r="Q154" s="21" cm="1">
        <f t="array" ref="Q154">IF(OR(_xll.BDP($AX154,"PX_last")="#N/A N/A",_xll.BDP($AX154,"PX_Last")="#N/A FIELD NOT APPLICABLE")," ",IF(F154="GBP",(_xll.BDP($AX154,"PX_LAST")/100),(_xll.BDP($AX154,"PX_LAST"))))</f>
        <v>394.04</v>
      </c>
      <c r="R154" s="28">
        <f>IF(F154="USD",AA154,(((_xll.BDP(F154&amp;"USD CURNCY","PX_LAST")))*AA154))</f>
        <v>66001.007199999993</v>
      </c>
      <c r="S154" s="28">
        <f>IF(F154="USD",AB154,(((_xll.BDP(F154&amp;"USD CURNCY","PX_LAST")))*AB154))</f>
        <v>103632.52</v>
      </c>
      <c r="T154" s="11">
        <f t="shared" si="33"/>
        <v>37631.512800000011</v>
      </c>
      <c r="U154" s="12">
        <f t="shared" si="30"/>
        <v>0.57016573528896108</v>
      </c>
      <c r="V154" s="12" cm="1">
        <f t="array" ref="V154">IFERROR(_xll.BDP($G154&amp;" Equity","CHG_PCT_1D")/100,"")</f>
        <v>-1.7608779999999998E-3</v>
      </c>
      <c r="W154" s="12" cm="1">
        <f t="array" ref="W154">IFERROR(_xll.BDP($G154&amp;" Equity","CHG_PCT_5D")/100,"")</f>
        <v>8.921809E-2</v>
      </c>
      <c r="X154" s="12" t="e">
        <f t="shared" si="31"/>
        <v>#VALUE!</v>
      </c>
      <c r="Y154" s="23">
        <f t="shared" si="34"/>
        <v>873.29295771811496</v>
      </c>
      <c r="Z154" s="23">
        <f t="shared" si="35"/>
        <v>103632.52</v>
      </c>
      <c r="AA154" s="28">
        <f t="shared" si="36"/>
        <v>66001.007199999993</v>
      </c>
      <c r="AB154" s="28">
        <f t="shared" si="37"/>
        <v>103632.52</v>
      </c>
      <c r="AC154" s="4" t="e" cm="1">
        <f t="array" ref="AC154">VLOOKUP(IF(NOT(_xll.BDP(AX154,$BW$6)="#N/A N/A"),(_xll.BDP(AX154,$BW$6)),"-"), '[1]Country Codes'!$A$2:$B$253,2,0)</f>
        <v>#N/A</v>
      </c>
      <c r="AD154" s="29" t="str" cm="1">
        <f t="array" ref="AD154">IF(OR(_xll.BDP($AX154,"EX028")= "#N/A N/A", _xll.BDP($AX154,"EX028")="#N/A FIELD NOT APPLICABLE"), " ", _xll.BDP($AX154,"EX028"))</f>
        <v>Equity</v>
      </c>
      <c r="AE154" s="30" t="str">
        <f t="shared" si="38"/>
        <v>Single Line Equity</v>
      </c>
      <c r="AF154" s="25" cm="1">
        <f t="array" ref="AF154">IF(OR(_xll.BDP($AX154,"RR908")= "#N/A N/A", _xll.BDP($AX154,"RR908")="#N/A FIELD NOT APPLICABLE"), " ", _xll.BDP($AX154,"RR908"))</f>
        <v>23.32193757514592</v>
      </c>
      <c r="AG154" s="25" cm="1">
        <f t="array" ref="AG154">IF(OR(_xll.BDP($AX154,"RR041")= "#N/A N/A", _xll.BDP($AX154,"RR041")="#N/A FIELD NOT APPLICABLE"), " ", _xll.BDP($AX154,"RR041"))</f>
        <v>19.105636291571237</v>
      </c>
      <c r="AH154" s="21">
        <f>_xll.BDP(AX154,"TOT_BUY_REC")</f>
        <v>65</v>
      </c>
      <c r="AI154" s="21">
        <f>_xll.BDP(AX154,"TOT_HOLD_REC")</f>
        <v>7</v>
      </c>
      <c r="AJ154" s="21">
        <f>_xll.BDP(AX154,"TOT_SELL_REC")</f>
        <v>0</v>
      </c>
      <c r="AK154" s="25" cm="1">
        <f t="array" ref="AK154">IF(OR(_xll.BDP($AX154,"EE201")= "#N/A N/A", _xll.BDP($AX154,"EE201")="#N/A FIELD NOT APPLICABLE"), " ", _xll.BDP($AX154,"EE201"))</f>
        <v>4.8055553436279297</v>
      </c>
      <c r="AL154" s="23">
        <f>_xll.BDP(AX154,"BEST_TARGET_PRICE")</f>
        <v>488.273193359375</v>
      </c>
      <c r="AM154" s="31">
        <f t="shared" si="32"/>
        <v>0.2391462627128591</v>
      </c>
      <c r="AN154" s="31">
        <f>_xll.BDP(AX154,"PR061")/100</f>
        <v>4.9681620000000003E-2</v>
      </c>
      <c r="AO154" s="31">
        <f>_xll.BDP(AX154,"PR064")/100</f>
        <v>-5.0643269999999997E-2</v>
      </c>
      <c r="AP154" s="31">
        <f>_xll.BDP(AX154,"CHG_PCT_6M")/100</f>
        <v>-3.0294100000000001E-2</v>
      </c>
      <c r="AQ154" s="24">
        <f>_xll.BDP(AX154,"PR079")/100</f>
        <v>-6.5148280000000003E-2</v>
      </c>
      <c r="AR154" s="32">
        <f>_xll.BDP(AX154,"hs001")</f>
        <v>468.35</v>
      </c>
      <c r="AS154" s="32">
        <f>_xll.BDP(AX154,"hs002")</f>
        <v>344.79</v>
      </c>
      <c r="AT154" s="21" t="str" cm="1">
        <f t="array" ref="AT154">IF(OR(_xll.BDP($AX154,"DX202")= "#N/A N/A", _xll.BDP($AX154,"DX202")="#N/A FIELD NOT APPLICABLE"), " ", _xll.BDP($AX154,"DX202"))</f>
        <v>Information Technology</v>
      </c>
      <c r="AU154" s="21" t="str" cm="1">
        <f t="array" ref="AU154">IF(OR(_xll.BDP($AX154,"DY997")= "#N/A N/A", _xll.BDP($AX154,"DY997")="#N/A FIELD NOT APPLICABLE"), " ", _xll.BDP($AX154,"DY997"))</f>
        <v>Y</v>
      </c>
      <c r="AV154" s="21" t="str" cm="1">
        <f t="array" ref="AV154">IF(OR(_xll.BDP($AX154,"DY784")= "#N/A N/A", _xll.BDP($AX154,"DY784")="#N/A FIELD NOT APPLICABLE"), " ", _xll.BDP($AX154,"DY784"))</f>
        <v xml:space="preserve"> </v>
      </c>
      <c r="AW154" s="21" t="str">
        <f t="shared" si="39"/>
        <v>Y</v>
      </c>
      <c r="AX154" s="21" t="str">
        <f t="shared" si="40"/>
        <v>MSFT US Equity</v>
      </c>
      <c r="BC154" s="14" t="str" cm="1">
        <f t="array" ref="BC154">_xll.BDP(AX154,"ID005")</f>
        <v>US5949181045</v>
      </c>
      <c r="BD154" s="16">
        <v>0.5</v>
      </c>
      <c r="BE154" s="17">
        <v>4</v>
      </c>
      <c r="BF154" s="18"/>
      <c r="BG154" s="19">
        <v>1</v>
      </c>
    </row>
    <row r="155" spans="1:59" s="3" customFormat="1" ht="14.45" hidden="1" customHeight="1" x14ac:dyDescent="0.25">
      <c r="A155" s="47" t="s">
        <v>125</v>
      </c>
      <c r="B155" s="47" t="s">
        <v>801</v>
      </c>
      <c r="C155" s="47">
        <v>6540181</v>
      </c>
      <c r="D155" s="47" t="s">
        <v>407</v>
      </c>
      <c r="E155" s="21" t="str">
        <f>_xll.BDP(AX155,"SECURITY NAME")</f>
        <v>NIKE Inc</v>
      </c>
      <c r="F155" s="21" t="str">
        <f>_xll.BDP(AX155,"CRNCY")</f>
        <v>USD</v>
      </c>
      <c r="G155" s="22" t="s">
        <v>410</v>
      </c>
      <c r="H155" s="21" t="str" cm="1">
        <f t="array" ref="H155">IF(OR(_xll.BDP($AX155,"DX202")= "#N/A N/A", _xll.BDP($AX155,"DX202")="#N/A FIELD NOT APPLICABLE"), " ", _xll.BDP($AX155,"DX202"))</f>
        <v>Consumer Discretionary</v>
      </c>
      <c r="I155" s="23">
        <f>_xll.BDP(AX155,"CRNCY_ADJ_MKT_CAP", "EQY_FUND_CRNCY=USD")/1000</f>
        <v>84.589014809969996</v>
      </c>
      <c r="J155" s="24">
        <f>IFERROR(_xll.BDP(AX155, "DV013")/100,0)</f>
        <v>2.7913468664372956E-2</v>
      </c>
      <c r="K155" s="25" cm="1">
        <f t="array" ref="K155">IF(OR(_xll.BDP($AX155,"RR900")= "#N/A N/A", _xll.BDP($AX155,"RR900")="#N/A FIELD NOT APPLICABLE"), " ", _xll.BDP($AX155,"RR900"))</f>
        <v>18.914191872373269</v>
      </c>
      <c r="L155" s="25" cm="1">
        <f t="array" ref="L155">IF(OR(_xll.BDP($AX155,"EE010")= "#N/A N/A", _xll.BDP($AX155,"EE010")="#N/A FIELD NOT APPLICABLE"), " ", _xll.BDP($AX155,"EE010"))</f>
        <v>28.597804391217565</v>
      </c>
      <c r="M155" s="25" cm="1">
        <f t="array" ref="M155">IF(OR(_xll.BDP($AX155,"RR903")= "#N/A N/A", _xll.BDP($AX155,"RR903")="#N/A FIELD NOT APPLICABLE"), " ", _xll.BDP($AX155,"RR903"))</f>
        <v>6.0431835531056493</v>
      </c>
      <c r="N155" s="25" cm="1">
        <f t="array" ref="N155">IF(OR(_xll.BDP($AX155,"RR957")= "#N/A N/A", _xll.BDP($AX155,"RR957")="#N/A FIELD NOT APPLICABLE"), " ", _xll.BDP($AX155,"RR957"))</f>
        <v>15.08003761995972</v>
      </c>
      <c r="O155" s="26">
        <v>2769</v>
      </c>
      <c r="P155" s="27">
        <v>160.6791035</v>
      </c>
      <c r="Q155" s="21" cm="1">
        <f t="array" ref="Q155">IF(OR(_xll.BDP($AX155,"PX_last")="#N/A N/A",_xll.BDP($AX155,"PX_Last")="#N/A FIELD NOT APPLICABLE")," ",IF(F155="GBP",(_xll.BDP($AX155,"PX_LAST")/100),(_xll.BDP($AX155,"PX_LAST"))))</f>
        <v>57.31</v>
      </c>
      <c r="R155" s="28">
        <f>IF(F155="USD",AA155,(((_xll.BDP(F155&amp;"USD CURNCY","PX_LAST")))*AA155))</f>
        <v>444920.4375915</v>
      </c>
      <c r="S155" s="28">
        <f>IF(F155="USD",AB155,(((_xll.BDP(F155&amp;"USD CURNCY","PX_LAST")))*AB155))</f>
        <v>158691.39000000001</v>
      </c>
      <c r="T155" s="11">
        <f t="shared" si="33"/>
        <v>-286229.04759149998</v>
      </c>
      <c r="U155" s="12">
        <f t="shared" si="30"/>
        <v>-0.64332636446406355</v>
      </c>
      <c r="V155" s="12" cm="1">
        <f t="array" ref="V155">IFERROR(_xll.BDP($G155&amp;" Equity","CHG_PCT_1D")/100,"")</f>
        <v>-5.3800760000000001E-3</v>
      </c>
      <c r="W155" s="12" cm="1">
        <f t="array" ref="W155">IFERROR(_xll.BDP($G155&amp;" Equity","CHG_PCT_5D")/100,"")</f>
        <v>2.1204559999999997E-2</v>
      </c>
      <c r="X155" s="12" t="e">
        <f t="shared" si="31"/>
        <v>#VALUE!</v>
      </c>
      <c r="Y155" s="23">
        <f t="shared" si="34"/>
        <v>4429.6271420707881</v>
      </c>
      <c r="Z155" s="23">
        <f t="shared" si="35"/>
        <v>158691.39000000001</v>
      </c>
      <c r="AA155" s="28">
        <f t="shared" si="36"/>
        <v>444920.4375915</v>
      </c>
      <c r="AB155" s="28">
        <f t="shared" si="37"/>
        <v>158691.39000000001</v>
      </c>
      <c r="AC155" s="4" t="e" cm="1">
        <f t="array" ref="AC155">VLOOKUP(IF(NOT(_xll.BDP(AX155,$BW$6)="#N/A N/A"),(_xll.BDP(AX155,$BW$6)),"-"), '[1]Country Codes'!$A$2:$B$253,2,0)</f>
        <v>#N/A</v>
      </c>
      <c r="AD155" s="29" t="str" cm="1">
        <f t="array" ref="AD155">IF(OR(_xll.BDP($AX155,"EX028")= "#N/A N/A", _xll.BDP($AX155,"EX028")="#N/A FIELD NOT APPLICABLE"), " ", _xll.BDP($AX155,"EX028"))</f>
        <v>Equity</v>
      </c>
      <c r="AE155" s="30" t="str">
        <f t="shared" si="38"/>
        <v>Single Line Equity</v>
      </c>
      <c r="AF155" s="25" cm="1">
        <f t="array" ref="AF155">IF(OR(_xll.BDP($AX155,"RR908")= "#N/A N/A", _xll.BDP($AX155,"RR908")="#N/A FIELD NOT APPLICABLE"), " ", _xll.BDP($AX155,"RR908"))</f>
        <v>14.628418716685728</v>
      </c>
      <c r="AG155" s="25" cm="1">
        <f t="array" ref="AG155">IF(OR(_xll.BDP($AX155,"RR041")= "#N/A N/A", _xll.BDP($AX155,"RR041")="#N/A FIELD NOT APPLICABLE"), " ", _xll.BDP($AX155,"RR041"))</f>
        <v>31.361847284177379</v>
      </c>
      <c r="AH155" s="21">
        <f>_xll.BDP(AX155,"TOT_BUY_REC")</f>
        <v>24</v>
      </c>
      <c r="AI155" s="21">
        <f>_xll.BDP(AX155,"TOT_HOLD_REC")</f>
        <v>19</v>
      </c>
      <c r="AJ155" s="21">
        <f>_xll.BDP(AX155,"TOT_SELL_REC")</f>
        <v>2</v>
      </c>
      <c r="AK155" s="25" cm="1">
        <f t="array" ref="AK155">IF(OR(_xll.BDP($AX155,"EE201")= "#N/A N/A", _xll.BDP($AX155,"EE201")="#N/A FIELD NOT APPLICABLE"), " ", _xll.BDP($AX155,"EE201"))</f>
        <v>3.9777777194976807</v>
      </c>
      <c r="AL155" s="23">
        <f>_xll.BDP(AX155,"BEST_TARGET_PRICE")</f>
        <v>75.608421325683594</v>
      </c>
      <c r="AM155" s="31">
        <f t="shared" si="32"/>
        <v>0.31928845447013776</v>
      </c>
      <c r="AN155" s="31">
        <f>_xll.BDP(AX155,"PR061")/100</f>
        <v>-9.4485710000000001E-2</v>
      </c>
      <c r="AO155" s="31">
        <f>_xll.BDP(AX155,"PR064")/100</f>
        <v>-0.25163229999999998</v>
      </c>
      <c r="AP155" s="31">
        <f>_xll.BDP(AX155,"CHG_PCT_6M")/100</f>
        <v>-0.2690051</v>
      </c>
      <c r="AQ155" s="24">
        <f>_xll.BDP(AX155,"PR079")/100</f>
        <v>-0.2426325</v>
      </c>
      <c r="AR155" s="32">
        <f>_xll.BDP(AX155,"hs001")</f>
        <v>98.04</v>
      </c>
      <c r="AS155" s="32">
        <f>_xll.BDP(AX155,"hs002")</f>
        <v>52.28</v>
      </c>
      <c r="AT155" s="21" t="str" cm="1">
        <f t="array" ref="AT155">IF(OR(_xll.BDP($AX155,"DX202")= "#N/A N/A", _xll.BDP($AX155,"DX202")="#N/A FIELD NOT APPLICABLE"), " ", _xll.BDP($AX155,"DX202"))</f>
        <v>Consumer Discretionary</v>
      </c>
      <c r="AU155" s="21" t="str" cm="1">
        <f t="array" ref="AU155">IF(OR(_xll.BDP($AX155,"DY997")= "#N/A N/A", _xll.BDP($AX155,"DY997")="#N/A FIELD NOT APPLICABLE"), " ", _xll.BDP($AX155,"DY997"))</f>
        <v>Y</v>
      </c>
      <c r="AV155" s="21" t="str" cm="1">
        <f t="array" ref="AV155">IF(OR(_xll.BDP($AX155,"DY784")= "#N/A N/A", _xll.BDP($AX155,"DY784")="#N/A FIELD NOT APPLICABLE"), " ", _xll.BDP($AX155,"DY784"))</f>
        <v xml:space="preserve"> </v>
      </c>
      <c r="AW155" s="21" t="str">
        <f t="shared" si="39"/>
        <v>Y</v>
      </c>
      <c r="AX155" s="21" t="str">
        <f t="shared" si="40"/>
        <v>NKE US Equity</v>
      </c>
      <c r="BC155" s="14" t="str" cm="1">
        <f t="array" ref="BC155">_xll.BDP(AX155,"ID005")</f>
        <v>US6541061031</v>
      </c>
      <c r="BD155" s="16">
        <v>0.5</v>
      </c>
      <c r="BE155" s="17">
        <v>4</v>
      </c>
      <c r="BF155" s="18"/>
      <c r="BG155" s="19">
        <v>1</v>
      </c>
    </row>
    <row r="156" spans="1:59" s="3" customFormat="1" ht="14.45" hidden="1" customHeight="1" x14ac:dyDescent="0.25">
      <c r="A156" s="47" t="s">
        <v>125</v>
      </c>
      <c r="B156" s="47" t="s">
        <v>801</v>
      </c>
      <c r="C156" s="47">
        <v>6540181</v>
      </c>
      <c r="D156" s="47" t="s">
        <v>407</v>
      </c>
      <c r="E156" s="21" t="str">
        <f>_xll.BDP(AX156,"SECURITY NAME")</f>
        <v>Volkswagen AG</v>
      </c>
      <c r="F156" s="21" t="str">
        <f>_xll.BDP(AX156,"CRNCY")</f>
        <v>EUR</v>
      </c>
      <c r="G156" s="22" t="s">
        <v>212</v>
      </c>
      <c r="H156" s="21" t="str" cm="1">
        <f t="array" ref="H156">IF(OR(_xll.BDP($AX156,"DX202")= "#N/A N/A", _xll.BDP($AX156,"DX202")="#N/A FIELD NOT APPLICABLE"), " ", _xll.BDP($AX156,"DX202"))</f>
        <v>Consumer Discretionary</v>
      </c>
      <c r="I156" s="23">
        <f>_xll.BDP(AX156,"CRNCY_ADJ_MKT_CAP", "EQY_FUND_CRNCY=USD")/1000</f>
        <v>56.762974671071767</v>
      </c>
      <c r="J156" s="24">
        <f>IFERROR(_xll.BDP(AX156, "DV013")/100,0)</f>
        <v>6.4765785473670109E-2</v>
      </c>
      <c r="K156" s="25" cm="1">
        <f t="array" ref="K156">IF(OR(_xll.BDP($AX156,"RR900")= "#N/A N/A", _xll.BDP($AX156,"RR900")="#N/A FIELD NOT APPLICABLE"), " ", _xll.BDP($AX156,"RR900"))</f>
        <v>4.3412329901464259</v>
      </c>
      <c r="L156" s="25" cm="1">
        <f t="array" ref="L156">IF(OR(_xll.BDP($AX156,"EE010")= "#N/A N/A", _xll.BDP($AX156,"EE010")="#N/A FIELD NOT APPLICABLE"), " ", _xll.BDP($AX156,"EE010"))</f>
        <v>3.8734616598295992</v>
      </c>
      <c r="M156" s="25" cm="1">
        <f t="array" ref="M156">IF(OR(_xll.BDP($AX156,"RR903")= "#N/A N/A", _xll.BDP($AX156,"RR903")="#N/A FIELD NOT APPLICABLE"), " ", _xll.BDP($AX156,"RR903"))</f>
        <v>0.29231605720035309</v>
      </c>
      <c r="N156" s="25" cm="1">
        <f t="array" ref="N156">IF(OR(_xll.BDP($AX156,"RR957")= "#N/A N/A", _xll.BDP($AX156,"RR957")="#N/A FIELD NOT APPLICABLE"), " ", _xll.BDP($AX156,"RR957"))</f>
        <v>0.59671213801328316</v>
      </c>
      <c r="O156" s="26">
        <v>2100</v>
      </c>
      <c r="P156" s="27">
        <v>119.53</v>
      </c>
      <c r="Q156" s="21" cm="1">
        <f t="array" ref="Q156">IF(OR(_xll.BDP($AX156,"PX_last")="#N/A N/A",_xll.BDP($AX156,"PX_Last")="#N/A FIELD NOT APPLICABLE")," ",IF(F156="GBP",(_xll.BDP($AX156,"PX_LAST")/100),(_xll.BDP($AX156,"PX_LAST"))))</f>
        <v>98.2</v>
      </c>
      <c r="R156" s="28">
        <f>IF(F156="USD",AA156,(((_xll.BDP(F156&amp;"USD CURNCY","PX_LAST")))*AA156))</f>
        <v>285853.60440000001</v>
      </c>
      <c r="S156" s="28">
        <f>IF(F156="USD",AB156,(((_xll.BDP(F156&amp;"USD CURNCY","PX_LAST")))*AB156))</f>
        <v>234843.33600000001</v>
      </c>
      <c r="T156" s="11">
        <f t="shared" si="33"/>
        <v>-51010.268400000001</v>
      </c>
      <c r="U156" s="12">
        <f t="shared" si="30"/>
        <v>-0.17844892495607798</v>
      </c>
      <c r="V156" s="12" cm="1">
        <f t="array" ref="V156">IFERROR(_xll.BDP($G156&amp;" Equity","CHG_PCT_1D")/100,"")</f>
        <v>-5.8931109999999995E-3</v>
      </c>
      <c r="W156" s="12" cm="1">
        <f t="array" ref="W156">IFERROR(_xll.BDP($G156&amp;" Equity","CHG_PCT_5D")/100,"")</f>
        <v>5.8874459999999997E-2</v>
      </c>
      <c r="X156" s="12" t="e">
        <f t="shared" si="31"/>
        <v>#VALUE!</v>
      </c>
      <c r="Y156" s="23">
        <f t="shared" si="34"/>
        <v>15209.813119297029</v>
      </c>
      <c r="Z156" s="23">
        <f t="shared" si="35"/>
        <v>234843.33600000001</v>
      </c>
      <c r="AA156" s="28">
        <f t="shared" si="36"/>
        <v>251013</v>
      </c>
      <c r="AB156" s="28">
        <f t="shared" si="37"/>
        <v>206220</v>
      </c>
      <c r="AC156" s="4" t="e" cm="1">
        <f t="array" ref="AC156">VLOOKUP(IF(NOT(_xll.BDP(AX156,$BW$6)="#N/A N/A"),(_xll.BDP(AX156,$BW$6)),"-"), '[1]Country Codes'!$A$2:$B$253,2,0)</f>
        <v>#N/A</v>
      </c>
      <c r="AD156" s="29" t="str" cm="1">
        <f t="array" ref="AD156">IF(OR(_xll.BDP($AX156,"EX028")= "#N/A N/A", _xll.BDP($AX156,"EX028")="#N/A FIELD NOT APPLICABLE"), " ", _xll.BDP($AX156,"EX028"))</f>
        <v>Equity</v>
      </c>
      <c r="AE156" s="30" t="str">
        <f t="shared" si="38"/>
        <v>Single Line Equity</v>
      </c>
      <c r="AF156" s="25" cm="1">
        <f t="array" ref="AF156">IF(OR(_xll.BDP($AX156,"RR908")= "#N/A N/A", _xll.BDP($AX156,"RR908")="#N/A FIELD NOT APPLICABLE"), " ", _xll.BDP($AX156,"RR908"))</f>
        <v>2.8702229197579308</v>
      </c>
      <c r="AG156" s="25" cm="1">
        <f t="array" ref="AG156">IF(OR(_xll.BDP($AX156,"RR041")= "#N/A N/A", _xll.BDP($AX156,"RR041")="#N/A FIELD NOT APPLICABLE"), " ", _xll.BDP($AX156,"RR041"))</f>
        <v>40.144887463363382</v>
      </c>
      <c r="AH156" s="21">
        <f>_xll.BDP(AX156,"TOT_BUY_REC")</f>
        <v>16</v>
      </c>
      <c r="AI156" s="21">
        <f>_xll.BDP(AX156,"TOT_HOLD_REC")</f>
        <v>8</v>
      </c>
      <c r="AJ156" s="21">
        <f>_xll.BDP(AX156,"TOT_SELL_REC")</f>
        <v>1</v>
      </c>
      <c r="AK156" s="25" cm="1">
        <f t="array" ref="AK156">IF(OR(_xll.BDP($AX156,"EE201")= "#N/A N/A", _xll.BDP($AX156,"EE201")="#N/A FIELD NOT APPLICABLE"), " ", _xll.BDP($AX156,"EE201"))</f>
        <v>4.1999998092651367</v>
      </c>
      <c r="AL156" s="23">
        <f>_xll.BDP(AX156,"BEST_TARGET_PRICE")</f>
        <v>117.40000152587891</v>
      </c>
      <c r="AM156" s="31">
        <f t="shared" si="32"/>
        <v>0.19551936380732071</v>
      </c>
      <c r="AN156" s="31">
        <f>_xll.BDP(AX156,"PR061")/100</f>
        <v>1.2788790000000001E-2</v>
      </c>
      <c r="AO156" s="31">
        <f>_xll.BDP(AX156,"PR064")/100</f>
        <v>6.9729629999999996E-3</v>
      </c>
      <c r="AP156" s="31">
        <f>_xll.BDP(AX156,"CHG_PCT_6M")/100</f>
        <v>0.1043635</v>
      </c>
      <c r="AQ156" s="24">
        <f>_xll.BDP(AX156,"PR079")/100</f>
        <v>0.1028751</v>
      </c>
      <c r="AR156" s="32">
        <f>_xll.BDP(AX156,"hs001")</f>
        <v>123.95</v>
      </c>
      <c r="AS156" s="32">
        <f>_xll.BDP(AX156,"hs002")</f>
        <v>78.86</v>
      </c>
      <c r="AT156" s="21" t="str" cm="1">
        <f t="array" ref="AT156">IF(OR(_xll.BDP($AX156,"DX202")= "#N/A N/A", _xll.BDP($AX156,"DX202")="#N/A FIELD NOT APPLICABLE"), " ", _xll.BDP($AX156,"DX202"))</f>
        <v>Consumer Discretionary</v>
      </c>
      <c r="AU156" s="21" t="str" cm="1">
        <f t="array" ref="AU156">IF(OR(_xll.BDP($AX156,"DY997")= "#N/A N/A", _xll.BDP($AX156,"DY997")="#N/A FIELD NOT APPLICABLE"), " ", _xll.BDP($AX156,"DY997"))</f>
        <v>N</v>
      </c>
      <c r="AV156" s="21" t="str" cm="1">
        <f t="array" ref="AV156">IF(OR(_xll.BDP($AX156,"DY784")= "#N/A N/A", _xll.BDP($AX156,"DY784")="#N/A FIELD NOT APPLICABLE"), " ", _xll.BDP($AX156,"DY784"))</f>
        <v>N</v>
      </c>
      <c r="AW156" s="21" t="str">
        <f t="shared" si="39"/>
        <v>N</v>
      </c>
      <c r="AX156" s="21" t="str">
        <f t="shared" si="40"/>
        <v>VOW3 GY Equity</v>
      </c>
      <c r="BC156" s="14" t="str" cm="1">
        <f t="array" ref="BC156">_xll.BDP(AX156,"ID005")</f>
        <v>DE0007664039</v>
      </c>
      <c r="BD156" s="16">
        <v>0.5</v>
      </c>
      <c r="BE156" s="17">
        <v>4</v>
      </c>
      <c r="BF156" s="18"/>
      <c r="BG156" s="19">
        <v>1</v>
      </c>
    </row>
    <row r="157" spans="1:59" s="3" customFormat="1" ht="14.45" hidden="1" customHeight="1" x14ac:dyDescent="0.25">
      <c r="A157" s="47" t="s">
        <v>125</v>
      </c>
      <c r="B157" s="47" t="s">
        <v>801</v>
      </c>
      <c r="C157" s="47">
        <v>6540181</v>
      </c>
      <c r="D157" s="47" t="s">
        <v>407</v>
      </c>
      <c r="E157" s="21" t="str">
        <f>_xll.BDP(AX157,"SECURITY NAME")</f>
        <v>Southwest Airlines Co</v>
      </c>
      <c r="F157" s="21" t="str">
        <f>_xll.BDP(AX157,"CRNCY")</f>
        <v>USD</v>
      </c>
      <c r="G157" s="22" t="s">
        <v>844</v>
      </c>
      <c r="H157" s="21" t="str" cm="1">
        <f t="array" ref="H157">IF(OR(_xll.BDP($AX157,"DX202")= "#N/A N/A", _xll.BDP($AX157,"DX202")="#N/A FIELD NOT APPLICABLE"), " ", _xll.BDP($AX157,"DX202"))</f>
        <v>Industrials</v>
      </c>
      <c r="I157" s="23">
        <f>_xll.BDP(AX157,"CRNCY_ADJ_MKT_CAP", "EQY_FUND_CRNCY=USD")/1000</f>
        <v>15.186923543349998</v>
      </c>
      <c r="J157" s="24">
        <f>IFERROR(_xll.BDP(AX157, "DV013")/100,0)</f>
        <v>2.7016886627025494E-2</v>
      </c>
      <c r="K157" s="25" cm="1">
        <f t="array" ref="K157">IF(OR(_xll.BDP($AX157,"RR900")= "#N/A N/A", _xll.BDP($AX157,"RR900")="#N/A FIELD NOT APPLICABLE"), " ", _xll.BDP($AX157,"RR900"))</f>
        <v>22.712822661457295</v>
      </c>
      <c r="L157" s="25" cm="1">
        <f t="array" ref="L157">IF(OR(_xll.BDP($AX157,"EE010")= "#N/A N/A", _xll.BDP($AX157,"EE010")="#N/A FIELD NOT APPLICABLE"), " ", _xll.BDP($AX157,"EE010"))</f>
        <v>10.171755725190838</v>
      </c>
      <c r="M157" s="25" cm="1">
        <f t="array" ref="M157">IF(OR(_xll.BDP($AX157,"RR903")= "#N/A N/A", _xll.BDP($AX157,"RR903")="#N/A FIELD NOT APPLICABLE"), " ", _xll.BDP($AX157,"RR903"))</f>
        <v>1.6216682675881955</v>
      </c>
      <c r="N157" s="25" cm="1">
        <f t="array" ref="N157">IF(OR(_xll.BDP($AX157,"RR957")= "#N/A N/A", _xll.BDP($AX157,"RR957")="#N/A FIELD NOT APPLICABLE"), " ", _xll.BDP($AX157,"RR957"))</f>
        <v>6.9896645802200368</v>
      </c>
      <c r="O157" s="26">
        <v>6300</v>
      </c>
      <c r="P157" s="27">
        <v>34.684899999999999</v>
      </c>
      <c r="Q157" s="21" cm="1">
        <f t="array" ref="Q157">IF(OR(_xll.BDP($AX157,"PX_last")="#N/A N/A",_xll.BDP($AX157,"PX_Last")="#N/A FIELD NOT APPLICABLE")," ",IF(F157="GBP",(_xll.BDP($AX157,"PX_LAST")/100),(_xll.BDP($AX157,"PX_LAST"))))</f>
        <v>26.65</v>
      </c>
      <c r="R157" s="28">
        <f>IF(F157="USD",AA157,(((_xll.BDP(F157&amp;"USD CURNCY","PX_LAST")))*AA157))</f>
        <v>218514.87</v>
      </c>
      <c r="S157" s="28">
        <f>IF(F157="USD",AB157,(((_xll.BDP(F157&amp;"USD CURNCY","PX_LAST")))*AB157))</f>
        <v>167895</v>
      </c>
      <c r="T157" s="11">
        <f t="shared" si="33"/>
        <v>-50619.869999999995</v>
      </c>
      <c r="U157" s="12">
        <f t="shared" si="30"/>
        <v>-0.23165412038091501</v>
      </c>
      <c r="V157" s="12" cm="1">
        <f t="array" ref="V157">IFERROR(_xll.BDP($G157&amp;" Equity","CHG_PCT_1D")/100,"")</f>
        <v>6.0400149999999993E-3</v>
      </c>
      <c r="W157" s="12" cm="1">
        <f t="array" ref="W157">IFERROR(_xll.BDP($G157&amp;" Equity","CHG_PCT_5D")/100,"")</f>
        <v>0.10856909999999999</v>
      </c>
      <c r="X157" s="12" t="e">
        <f t="shared" si="31"/>
        <v>#VALUE!</v>
      </c>
      <c r="Y157" s="23">
        <f t="shared" si="34"/>
        <v>4536.0001802444458</v>
      </c>
      <c r="Z157" s="23">
        <f t="shared" si="35"/>
        <v>167895</v>
      </c>
      <c r="AA157" s="28">
        <f t="shared" si="36"/>
        <v>218514.87</v>
      </c>
      <c r="AB157" s="28">
        <f t="shared" si="37"/>
        <v>167895</v>
      </c>
      <c r="AC157" s="4" t="e" cm="1">
        <f t="array" ref="AC157">VLOOKUP(IF(NOT(_xll.BDP(AX157,$BW$6)="#N/A N/A"),(_xll.BDP(AX157,$BW$6)),"-"), '[1]Country Codes'!$A$2:$B$253,2,0)</f>
        <v>#N/A</v>
      </c>
      <c r="AD157" s="29" t="str" cm="1">
        <f t="array" ref="AD157">IF(OR(_xll.BDP($AX157,"EX028")= "#N/A N/A", _xll.BDP($AX157,"EX028")="#N/A FIELD NOT APPLICABLE"), " ", _xll.BDP($AX157,"EX028"))</f>
        <v>Equity</v>
      </c>
      <c r="AE157" s="30" t="str">
        <f t="shared" si="38"/>
        <v>Single Line Equity</v>
      </c>
      <c r="AF157" s="25" cm="1">
        <f t="array" ref="AF157">IF(OR(_xll.BDP($AX157,"RR908")= "#N/A N/A", _xll.BDP($AX157,"RR908")="#N/A FIELD NOT APPLICABLE"), " ", _xll.BDP($AX157,"RR908"))</f>
        <v>10.999428314738369</v>
      </c>
      <c r="AG157" s="25" cm="1">
        <f t="array" ref="AG157">IF(OR(_xll.BDP($AX157,"RR041")= "#N/A N/A", _xll.BDP($AX157,"RR041")="#N/A FIELD NOT APPLICABLE"), " ", _xll.BDP($AX157,"RR041"))</f>
        <v>23.94074074074074</v>
      </c>
      <c r="AH157" s="21">
        <f>_xll.BDP(AX157,"TOT_BUY_REC")</f>
        <v>6</v>
      </c>
      <c r="AI157" s="21">
        <f>_xll.BDP(AX157,"TOT_HOLD_REC")</f>
        <v>10</v>
      </c>
      <c r="AJ157" s="21">
        <f>_xll.BDP(AX157,"TOT_SELL_REC")</f>
        <v>7</v>
      </c>
      <c r="AK157" s="25" cm="1">
        <f t="array" ref="AK157">IF(OR(_xll.BDP($AX157,"EE201")= "#N/A N/A", _xll.BDP($AX157,"EE201")="#N/A FIELD NOT APPLICABLE"), " ", _xll.BDP($AX157,"EE201"))</f>
        <v>2.9130434989929199</v>
      </c>
      <c r="AL157" s="23">
        <f>_xll.BDP(AX157,"BEST_TARGET_PRICE")</f>
        <v>28.363636016845703</v>
      </c>
      <c r="AM157" s="31">
        <f t="shared" si="32"/>
        <v>6.4301539093647442E-2</v>
      </c>
      <c r="AN157" s="31">
        <f>_xll.BDP(AX157,"PR061")/100</f>
        <v>-0.20660910000000002</v>
      </c>
      <c r="AO157" s="31">
        <f>_xll.BDP(AX157,"PR064")/100</f>
        <v>-0.1579779</v>
      </c>
      <c r="AP157" s="31">
        <f>_xll.BDP(AX157,"CHG_PCT_6M")/100</f>
        <v>-0.14115369999999999</v>
      </c>
      <c r="AQ157" s="24">
        <f>_xll.BDP(AX157,"PR079")/100</f>
        <v>-0.207317</v>
      </c>
      <c r="AR157" s="32">
        <f>_xll.BDP(AX157,"hs001")</f>
        <v>36.119999999999997</v>
      </c>
      <c r="AS157" s="32">
        <f>_xll.BDP(AX157,"hs002")</f>
        <v>23.58</v>
      </c>
      <c r="AT157" s="21" t="str" cm="1">
        <f t="array" ref="AT157">IF(OR(_xll.BDP($AX157,"DX202")= "#N/A N/A", _xll.BDP($AX157,"DX202")="#N/A FIELD NOT APPLICABLE"), " ", _xll.BDP($AX157,"DX202"))</f>
        <v>Industrials</v>
      </c>
      <c r="AU157" s="21" t="str" cm="1">
        <f t="array" ref="AU157">IF(OR(_xll.BDP($AX157,"DY997")= "#N/A N/A", _xll.BDP($AX157,"DY997")="#N/A FIELD NOT APPLICABLE"), " ", _xll.BDP($AX157,"DY997"))</f>
        <v>Y</v>
      </c>
      <c r="AV157" s="21" t="str" cm="1">
        <f t="array" ref="AV157">IF(OR(_xll.BDP($AX157,"DY784")= "#N/A N/A", _xll.BDP($AX157,"DY784")="#N/A FIELD NOT APPLICABLE"), " ", _xll.BDP($AX157,"DY784"))</f>
        <v>Y</v>
      </c>
      <c r="AW157" s="21" t="str">
        <f t="shared" si="39"/>
        <v>Y</v>
      </c>
      <c r="AX157" s="21" t="str">
        <f t="shared" si="40"/>
        <v>LUV US Equity</v>
      </c>
      <c r="BC157" s="14" t="str" cm="1">
        <f t="array" ref="BC157">_xll.BDP(AX157,"ID005")</f>
        <v>US8447411088</v>
      </c>
      <c r="BD157" s="16">
        <v>0.5</v>
      </c>
      <c r="BE157" s="17">
        <v>4</v>
      </c>
      <c r="BF157" s="18"/>
      <c r="BG157" s="19">
        <v>1</v>
      </c>
    </row>
    <row r="158" spans="1:59" s="3" customFormat="1" ht="14.45" hidden="1" customHeight="1" x14ac:dyDescent="0.25">
      <c r="A158" s="47" t="s">
        <v>125</v>
      </c>
      <c r="B158" s="47" t="s">
        <v>801</v>
      </c>
      <c r="C158" s="47">
        <v>6540181</v>
      </c>
      <c r="D158" s="47" t="s">
        <v>407</v>
      </c>
      <c r="E158" s="21" t="str">
        <f>_xll.BDP(AX158,"SECURITY NAME")</f>
        <v>Target Corp</v>
      </c>
      <c r="F158" s="21" t="str">
        <f>_xll.BDP(AX158,"CRNCY")</f>
        <v>USD</v>
      </c>
      <c r="G158" s="22" t="s">
        <v>204</v>
      </c>
      <c r="H158" s="21" t="str" cm="1">
        <f t="array" ref="H158">IF(OR(_xll.BDP($AX158,"DX202")= "#N/A N/A", _xll.BDP($AX158,"DX202")="#N/A FIELD NOT APPLICABLE"), " ", _xll.BDP($AX158,"DX202"))</f>
        <v>Consumer Staples</v>
      </c>
      <c r="I158" s="23">
        <f>_xll.BDP(AX158,"CRNCY_ADJ_MKT_CAP", "EQY_FUND_CRNCY=USD")/1000</f>
        <v>43.78664226523</v>
      </c>
      <c r="J158" s="24">
        <f>IFERROR(_xll.BDP(AX158, "DV013")/100,0)</f>
        <v>4.6506799741238308E-2</v>
      </c>
      <c r="K158" s="25" cm="1">
        <f t="array" ref="K158">IF(OR(_xll.BDP($AX158,"RR900")= "#N/A N/A", _xll.BDP($AX158,"RR900")="#N/A FIELD NOT APPLICABLE"), " ", _xll.BDP($AX158,"RR900"))</f>
        <v>10.790071560955283</v>
      </c>
      <c r="L158" s="25" cm="1">
        <f t="array" ref="L158">IF(OR(_xll.BDP($AX158,"EE010")= "#N/A N/A", _xll.BDP($AX158,"EE010")="#N/A FIELD NOT APPLICABLE"), " ", _xll.BDP($AX158,"EE010"))</f>
        <v>10.302544366046611</v>
      </c>
      <c r="M158" s="25" cm="1">
        <f t="array" ref="M158">IF(OR(_xll.BDP($AX158,"RR903")= "#N/A N/A", _xll.BDP($AX158,"RR903")="#N/A FIELD NOT APPLICABLE"), " ", _xll.BDP($AX158,"RR903"))</f>
        <v>2.9935219255013039</v>
      </c>
      <c r="N158" s="25" cm="1">
        <f t="array" ref="N158">IF(OR(_xll.BDP($AX158,"RR957")= "#N/A N/A", _xll.BDP($AX158,"RR957")="#N/A FIELD NOT APPLICABLE"), " ", _xll.BDP($AX158,"RR957"))</f>
        <v>6.4209792069366625</v>
      </c>
      <c r="O158" s="26">
        <v>3070</v>
      </c>
      <c r="P158" s="27">
        <v>178.40899999999999</v>
      </c>
      <c r="Q158" s="21" cm="1">
        <f t="array" ref="Q158">IF(OR(_xll.BDP($AX158,"PX_last")="#N/A N/A",_xll.BDP($AX158,"PX_Last")="#N/A FIELD NOT APPLICABLE")," ",IF(F158="GBP",(_xll.BDP($AX158,"PX_LAST")/100),(_xll.BDP($AX158,"PX_LAST"))))</f>
        <v>96.37</v>
      </c>
      <c r="R158" s="28">
        <f>IF(F158="USD",AA158,(((_xll.BDP(F158&amp;"USD CURNCY","PX_LAST")))*AA158))</f>
        <v>547715.63</v>
      </c>
      <c r="S158" s="28">
        <f>IF(F158="USD",AB158,(((_xll.BDP(F158&amp;"USD CURNCY","PX_LAST")))*AB158))</f>
        <v>295855.90000000002</v>
      </c>
      <c r="T158" s="11">
        <f>S158-R158</f>
        <v>-251859.72999999998</v>
      </c>
      <c r="U158" s="12">
        <f>T158/R158</f>
        <v>-0.45983666743269674</v>
      </c>
      <c r="V158" s="12" cm="1">
        <f t="array" ref="V158">IFERROR(_xll.BDP($G158&amp;" Equity","CHG_PCT_1D")/100,"")</f>
        <v>-2.1743629999999999E-3</v>
      </c>
      <c r="W158" s="12" cm="1">
        <f t="array" ref="W158">IFERROR(_xll.BDP($G158&amp;" Equity","CHG_PCT_5D")/100,"")</f>
        <v>2.7617829999999999E-2</v>
      </c>
      <c r="X158" s="12" t="e">
        <f>S158/$H$52</f>
        <v>#VALUE!</v>
      </c>
      <c r="Y158" s="23">
        <f>IFERROR(S158*J158,0)</f>
        <v>13759.311093563829</v>
      </c>
      <c r="Z158" s="23">
        <f>S158</f>
        <v>295855.90000000002</v>
      </c>
      <c r="AA158" s="28">
        <f>P158*O158</f>
        <v>547715.63</v>
      </c>
      <c r="AB158" s="28">
        <f>IFERROR(O158*Q158,0)</f>
        <v>295855.90000000002</v>
      </c>
      <c r="AC158" s="4" t="e" cm="1">
        <f t="array" ref="AC158">VLOOKUP(IF(NOT(_xll.BDP(AX158,$BW$6)="#N/A N/A"),(_xll.BDP(AX158,$BW$6)),"-"), '[1]Country Codes'!$A$2:$B$253,2,0)</f>
        <v>#N/A</v>
      </c>
      <c r="AD158" s="29" t="str" cm="1">
        <f t="array" ref="AD158">IF(OR(_xll.BDP($AX158,"EX028")= "#N/A N/A", _xll.BDP($AX158,"EX028")="#N/A FIELD NOT APPLICABLE"), " ", _xll.BDP($AX158,"EX028"))</f>
        <v>Equity</v>
      </c>
      <c r="AE158" s="30" t="str">
        <f t="shared" si="38"/>
        <v>Single Line Equity</v>
      </c>
      <c r="AF158" s="25" cm="1">
        <f t="array" ref="AF158">IF(OR(_xll.BDP($AX158,"RR908")= "#N/A N/A", _xll.BDP($AX158,"RR908")="#N/A FIELD NOT APPLICABLE"), " ", _xll.BDP($AX158,"RR908"))</f>
        <v>6.0128789504762592</v>
      </c>
      <c r="AG158" s="25" cm="1">
        <f t="array" ref="AG158">IF(OR(_xll.BDP($AX158,"RR041")= "#N/A N/A", _xll.BDP($AX158,"RR041")="#N/A FIELD NOT APPLICABLE"), " ", _xll.BDP($AX158,"RR041"))</f>
        <v>34.404265263376551</v>
      </c>
      <c r="AH158" s="21">
        <f>_xll.BDP(AX158,"TOT_BUY_REC")</f>
        <v>14</v>
      </c>
      <c r="AI158" s="21">
        <f>_xll.BDP(AX158,"TOT_HOLD_REC")</f>
        <v>25</v>
      </c>
      <c r="AJ158" s="21">
        <f>_xll.BDP(AX158,"TOT_SELL_REC")</f>
        <v>1</v>
      </c>
      <c r="AK158" s="25" cm="1">
        <f t="array" ref="AK158">IF(OR(_xll.BDP($AX158,"EE201")= "#N/A N/A", _xll.BDP($AX158,"EE201")="#N/A FIELD NOT APPLICABLE"), " ", _xll.BDP($AX158,"EE201"))</f>
        <v>3.6500000953674316</v>
      </c>
      <c r="AL158" s="23">
        <f>_xll.BDP(AX158,"BEST_TARGET_PRICE")</f>
        <v>127.94444274902344</v>
      </c>
      <c r="AM158" s="31">
        <f>(AL158/Q158)-1</f>
        <v>0.32763767509622732</v>
      </c>
      <c r="AN158" s="31">
        <f>_xll.BDP(AX158,"PR061")/100</f>
        <v>-7.0236389999999996E-2</v>
      </c>
      <c r="AO158" s="31">
        <f>_xll.BDP(AX158,"PR064")/100</f>
        <v>-0.3120851</v>
      </c>
      <c r="AP158" s="31">
        <f>_xll.BDP(AX158,"CHG_PCT_6M")/100</f>
        <v>-0.3485432</v>
      </c>
      <c r="AQ158" s="24">
        <f>_xll.BDP(AX158,"PR079")/100</f>
        <v>-0.28709859999999998</v>
      </c>
      <c r="AR158" s="32">
        <f>_xll.BDP(AX158,"hs001")</f>
        <v>167.4</v>
      </c>
      <c r="AS158" s="32">
        <f>_xll.BDP(AX158,"hs002")</f>
        <v>87.35</v>
      </c>
      <c r="AT158" s="21" t="str" cm="1">
        <f t="array" ref="AT158">IF(OR(_xll.BDP($AX158,"DX202")= "#N/A N/A", _xll.BDP($AX158,"DX202")="#N/A FIELD NOT APPLICABLE"), " ", _xll.BDP($AX158,"DX202"))</f>
        <v>Consumer Staples</v>
      </c>
      <c r="AU158" s="21" t="str" cm="1">
        <f t="array" ref="AU158">IF(OR(_xll.BDP($AX158,"DY997")= "#N/A N/A", _xll.BDP($AX158,"DY997")="#N/A FIELD NOT APPLICABLE"), " ", _xll.BDP($AX158,"DY997"))</f>
        <v>N</v>
      </c>
      <c r="AV158" s="21" t="str" cm="1">
        <f t="array" ref="AV158">IF(OR(_xll.BDP($AX158,"DY784")= "#N/A N/A", _xll.BDP($AX158,"DY784")="#N/A FIELD NOT APPLICABLE"), " ", _xll.BDP($AX158,"DY784"))</f>
        <v>N</v>
      </c>
      <c r="AW158" s="21" t="str">
        <f>IF(OR(AU158="Y",AV158="Y"),"Y","N")</f>
        <v>N</v>
      </c>
      <c r="AX158" s="21" t="str">
        <f>CONCATENATE(G158," ",$AX$2)</f>
        <v>TGT US Equity</v>
      </c>
      <c r="BC158" s="14" t="str" cm="1">
        <f t="array" ref="BC158">_xll.BDP(AX158,"ID005")</f>
        <v>US87612E1064</v>
      </c>
      <c r="BD158" s="16">
        <v>0.5</v>
      </c>
      <c r="BE158" s="17">
        <v>4</v>
      </c>
      <c r="BF158" s="18"/>
      <c r="BG158" s="19">
        <v>1</v>
      </c>
    </row>
    <row r="159" spans="1:59" s="3" customFormat="1" ht="14.45" hidden="1" customHeight="1" x14ac:dyDescent="0.25">
      <c r="A159" s="47" t="s">
        <v>125</v>
      </c>
      <c r="B159" s="47" t="s">
        <v>801</v>
      </c>
      <c r="C159" s="47">
        <v>6540181</v>
      </c>
      <c r="D159" s="47" t="s">
        <v>407</v>
      </c>
      <c r="E159" s="21" t="str">
        <f>_xll.BDP(AX159,"SECURITY NAME")</f>
        <v>Walt Disney Co/The</v>
      </c>
      <c r="F159" s="21" t="str">
        <f>_xll.BDP(AX159,"CRNCY")</f>
        <v>USD</v>
      </c>
      <c r="G159" s="22" t="s">
        <v>206</v>
      </c>
      <c r="H159" s="21" t="str" cm="1">
        <f t="array" ref="H159">IF(OR(_xll.BDP($AX159,"DX202")= "#N/A N/A", _xll.BDP($AX159,"DX202")="#N/A FIELD NOT APPLICABLE"), " ", _xll.BDP($AX159,"DX202"))</f>
        <v>Communication Services</v>
      </c>
      <c r="I159" s="23">
        <f>_xll.BDP(AX159,"CRNCY_ADJ_MKT_CAP", "EQY_FUND_CRNCY=USD")/1000</f>
        <v>164.81611082204998</v>
      </c>
      <c r="J159" s="24">
        <f>IFERROR(_xll.BDP(AX159, "DV013")/100,0)</f>
        <v>1.0969723562966214E-2</v>
      </c>
      <c r="K159" s="25" cm="1">
        <f t="array" ref="K159">IF(OR(_xll.BDP($AX159,"RR900")= "#N/A N/A", _xll.BDP($AX159,"RR900")="#N/A FIELD NOT APPLICABLE"), " ", _xll.BDP($AX159,"RR900"))</f>
        <v>18.702800285177261</v>
      </c>
      <c r="L159" s="25" cm="1">
        <f t="array" ref="L159">IF(OR(_xll.BDP($AX159,"EE010")= "#N/A N/A", _xll.BDP($AX159,"EE010")="#N/A FIELD NOT APPLICABLE"), " ", _xll.BDP($AX159,"EE010"))</f>
        <v>15.356240525517938</v>
      </c>
      <c r="M159" s="25" cm="1">
        <f t="array" ref="M159">IF(OR(_xll.BDP($AX159,"RR903")= "#N/A N/A", _xll.BDP($AX159,"RR903")="#N/A FIELD NOT APPLICABLE"), " ", _xll.BDP($AX159,"RR903"))</f>
        <v>1.6510827368945586</v>
      </c>
      <c r="N159" s="25" cm="1">
        <f t="array" ref="N159">IF(OR(_xll.BDP($AX159,"RR957")= "#N/A N/A", _xll.BDP($AX159,"RR957")="#N/A FIELD NOT APPLICABLE"), " ", _xll.BDP($AX159,"RR957"))</f>
        <v>14.67106408111866</v>
      </c>
      <c r="O159" s="26">
        <v>282</v>
      </c>
      <c r="P159" s="27">
        <v>177.4425</v>
      </c>
      <c r="Q159" s="21" cm="1">
        <f t="array" ref="Q159">IF(OR(_xll.BDP($AX159,"PX_last")="#N/A N/A",_xll.BDP($AX159,"PX_Last")="#N/A FIELD NOT APPLICABLE")," ",IF(F159="GBP",(_xll.BDP($AX159,"PX_LAST")/100),(_xll.BDP($AX159,"PX_LAST"))))</f>
        <v>91.17</v>
      </c>
      <c r="R159" s="28">
        <f>IF(F159="USD",AA159,(((_xll.BDP(F159&amp;"USD CURNCY","PX_LAST")))*AA159))</f>
        <v>50038.784999999996</v>
      </c>
      <c r="S159" s="28">
        <f>IF(F159="USD",AB159,(((_xll.BDP(F159&amp;"USD CURNCY","PX_LAST")))*AB159))</f>
        <v>25709.94</v>
      </c>
      <c r="T159" s="11">
        <f t="shared" si="33"/>
        <v>-24328.844999999998</v>
      </c>
      <c r="U159" s="12">
        <f t="shared" si="30"/>
        <v>-0.4861997548501627</v>
      </c>
      <c r="V159" s="12" cm="1">
        <f t="array" ref="V159">IFERROR(_xll.BDP($G159&amp;" Equity","CHG_PCT_1D")/100,"")</f>
        <v>-1.329198E-3</v>
      </c>
      <c r="W159" s="12" cm="1">
        <f t="array" ref="W159">IFERROR(_xll.BDP($G159&amp;" Equity","CHG_PCT_5D")/100,"")</f>
        <v>7.3333330000000002E-2</v>
      </c>
      <c r="X159" s="12" t="e">
        <f t="shared" si="31"/>
        <v>#VALUE!</v>
      </c>
      <c r="Y159" s="23">
        <f t="shared" si="34"/>
        <v>282.03093462044757</v>
      </c>
      <c r="Z159" s="23">
        <f t="shared" si="35"/>
        <v>25709.94</v>
      </c>
      <c r="AA159" s="28">
        <f t="shared" si="36"/>
        <v>50038.784999999996</v>
      </c>
      <c r="AB159" s="28">
        <f t="shared" si="37"/>
        <v>25709.94</v>
      </c>
      <c r="AC159" s="4" t="e" cm="1">
        <f t="array" ref="AC159">VLOOKUP(IF(NOT(_xll.BDP(AX159,$BW$6)="#N/A N/A"),(_xll.BDP(AX159,$BW$6)),"-"), '[1]Country Codes'!$A$2:$B$253,2,0)</f>
        <v>#N/A</v>
      </c>
      <c r="AD159" s="29" t="str" cm="1">
        <f t="array" ref="AD159">IF(OR(_xll.BDP($AX159,"EX028")= "#N/A N/A", _xll.BDP($AX159,"EX028")="#N/A FIELD NOT APPLICABLE"), " ", _xll.BDP($AX159,"EX028"))</f>
        <v>Equity</v>
      </c>
      <c r="AE159" s="30" t="str">
        <f t="shared" si="38"/>
        <v>Single Line Equity</v>
      </c>
      <c r="AF159" s="25" cm="1">
        <f t="array" ref="AF159">IF(OR(_xll.BDP($AX159,"RR908")= "#N/A N/A", _xll.BDP($AX159,"RR908")="#N/A FIELD NOT APPLICABLE"), " ", _xll.BDP($AX159,"RR908"))</f>
        <v>11.066395284607335</v>
      </c>
      <c r="AG159" s="25" cm="1">
        <f t="array" ref="AG159">IF(OR(_xll.BDP($AX159,"RR041")= "#N/A N/A", _xll.BDP($AX159,"RR041")="#N/A FIELD NOT APPLICABLE"), " ", _xll.BDP($AX159,"RR041"))</f>
        <v>25.235578613691846</v>
      </c>
      <c r="AH159" s="21">
        <f>_xll.BDP(AX159,"TOT_BUY_REC")</f>
        <v>30</v>
      </c>
      <c r="AI159" s="21">
        <f>_xll.BDP(AX159,"TOT_HOLD_REC")</f>
        <v>9</v>
      </c>
      <c r="AJ159" s="21">
        <f>_xll.BDP(AX159,"TOT_SELL_REC")</f>
        <v>1</v>
      </c>
      <c r="AK159" s="25" cm="1">
        <f t="array" ref="AK159">IF(OR(_xll.BDP($AX159,"EE201")= "#N/A N/A", _xll.BDP($AX159,"EE201")="#N/A FIELD NOT APPLICABLE"), " ", _xll.BDP($AX159,"EE201"))</f>
        <v>4.4499998092651367</v>
      </c>
      <c r="AL159" s="23">
        <f>_xll.BDP(AX159,"BEST_TARGET_PRICE")</f>
        <v>122.55555725097656</v>
      </c>
      <c r="AM159" s="31">
        <f t="shared" si="32"/>
        <v>0.34425312329688018</v>
      </c>
      <c r="AN159" s="31">
        <f>_xll.BDP(AX159,"PR061")/100</f>
        <v>-7.629176E-2</v>
      </c>
      <c r="AO159" s="31">
        <f>_xll.BDP(AX159,"PR064")/100</f>
        <v>-0.19361400000000001</v>
      </c>
      <c r="AP159" s="31">
        <f>_xll.BDP(AX159,"CHG_PCT_6M")/100</f>
        <v>-5.2286869999999999E-2</v>
      </c>
      <c r="AQ159" s="24">
        <f>_xll.BDP(AX159,"PR079")/100</f>
        <v>-0.18123030000000001</v>
      </c>
      <c r="AR159" s="32">
        <f>_xll.BDP(AX159,"hs001")</f>
        <v>118.63</v>
      </c>
      <c r="AS159" s="32">
        <f>_xll.BDP(AX159,"hs002")</f>
        <v>80.099999999999994</v>
      </c>
      <c r="AT159" s="21" t="str" cm="1">
        <f t="array" ref="AT159">IF(OR(_xll.BDP($AX159,"DX202")= "#N/A N/A", _xll.BDP($AX159,"DX202")="#N/A FIELD NOT APPLICABLE"), " ", _xll.BDP($AX159,"DX202"))</f>
        <v>Communication Services</v>
      </c>
      <c r="AU159" s="21" t="str" cm="1">
        <f t="array" ref="AU159">IF(OR(_xll.BDP($AX159,"DY997")= "#N/A N/A", _xll.BDP($AX159,"DY997")="#N/A FIELD NOT APPLICABLE"), " ", _xll.BDP($AX159,"DY997"))</f>
        <v>N</v>
      </c>
      <c r="AV159" s="21" t="str" cm="1">
        <f t="array" ref="AV159">IF(OR(_xll.BDP($AX159,"DY784")= "#N/A N/A", _xll.BDP($AX159,"DY784")="#N/A FIELD NOT APPLICABLE"), " ", _xll.BDP($AX159,"DY784"))</f>
        <v>N</v>
      </c>
      <c r="AW159" s="21" t="str">
        <f t="shared" si="39"/>
        <v>N</v>
      </c>
      <c r="AX159" s="21" t="str">
        <f t="shared" si="40"/>
        <v>DIS US Equity</v>
      </c>
      <c r="BC159" s="14" t="str" cm="1">
        <f t="array" ref="BC159">_xll.BDP(AX159,"ID005")</f>
        <v>US2546871060</v>
      </c>
      <c r="BD159" s="16">
        <v>0.5</v>
      </c>
      <c r="BE159" s="17">
        <v>4</v>
      </c>
      <c r="BF159" s="18"/>
      <c r="BG159" s="19">
        <v>1</v>
      </c>
    </row>
    <row r="160" spans="1:59" s="3" customFormat="1" ht="14.45" hidden="1" customHeight="1" x14ac:dyDescent="0.25">
      <c r="A160" s="47" t="s">
        <v>126</v>
      </c>
      <c r="B160" s="47" t="s">
        <v>161</v>
      </c>
      <c r="C160" s="47">
        <v>4381720</v>
      </c>
      <c r="D160" s="47" t="s">
        <v>462</v>
      </c>
      <c r="E160" s="21" t="str">
        <f>_xll.BDP(AX160,"SECURITY NAME")</f>
        <v>Archer Aviation Inc</v>
      </c>
      <c r="F160" s="21" t="str">
        <f>_xll.BDP(AX160,"CRNCY")</f>
        <v>USD</v>
      </c>
      <c r="G160" s="22" t="s">
        <v>463</v>
      </c>
      <c r="H160" s="21" t="str" cm="1">
        <f t="array" ref="H160">IF(OR(_xll.BDP($AX160,"DX202")= "#N/A N/A", _xll.BDP($AX160,"DX202")="#N/A FIELD NOT APPLICABLE"), " ", _xll.BDP($AX160,"DX202"))</f>
        <v>Industrials</v>
      </c>
      <c r="I160" s="23">
        <f>_xll.BDP(AX160,"CRNCY_ADJ_MKT_CAP", "EQY_FUND_CRNCY=USD")/1000</f>
        <v>4.6828245890899991</v>
      </c>
      <c r="J160" s="24">
        <f>IFERROR(_xll.BDP(AX160, "DV013")/100,0)</f>
        <v>0</v>
      </c>
      <c r="K160" s="25" t="str" cm="1">
        <f t="array" ref="K160">IF(OR(_xll.BDP($AX160,"RR900")= "#N/A N/A", _xll.BDP($AX160,"RR900")="#N/A FIELD NOT APPLICABLE"), " ", _xll.BDP($AX160,"RR900"))</f>
        <v xml:space="preserve"> </v>
      </c>
      <c r="L160" s="25" t="str" cm="1">
        <f t="array" ref="L160">IF(OR(_xll.BDP($AX160,"EE010")= "#N/A N/A", _xll.BDP($AX160,"EE010")="#N/A FIELD NOT APPLICABLE"), " ", _xll.BDP($AX160,"EE010"))</f>
        <v xml:space="preserve"> </v>
      </c>
      <c r="M160" s="25" cm="1">
        <f t="array" ref="M160">IF(OR(_xll.BDP($AX160,"RR903")= "#N/A N/A", _xll.BDP($AX160,"RR903")="#N/A FIELD NOT APPLICABLE"), " ", _xll.BDP($AX160,"RR903"))</f>
        <v>5.7098347507266851</v>
      </c>
      <c r="N160" s="25" t="str" cm="1">
        <f t="array" ref="N160">IF(OR(_xll.BDP($AX160,"RR957")= "#N/A N/A", _xll.BDP($AX160,"RR957")="#N/A FIELD NOT APPLICABLE"), " ", _xll.BDP($AX160,"RR957"))</f>
        <v xml:space="preserve"> </v>
      </c>
      <c r="O160" s="26">
        <v>17030</v>
      </c>
      <c r="P160" s="27">
        <v>8.6300000000000008</v>
      </c>
      <c r="Q160" s="21" cm="1">
        <f t="array" ref="Q160">IF(OR(_xll.BDP($AX160,"PX_last")="#N/A N/A",_xll.BDP($AX160,"PX_Last")="#N/A FIELD NOT APPLICABLE")," ",IF(F160="GBP",(_xll.BDP($AX160,"PX_LAST")/100),(_xll.BDP($AX160,"PX_LAST"))))</f>
        <v>8.5299999999999994</v>
      </c>
      <c r="R160" s="28">
        <f>IF(F160="USD",AA160,(((_xll.BDP(F160&amp;"USD CURNCY","PX_LAST")))*AA160))</f>
        <v>146968.90000000002</v>
      </c>
      <c r="S160" s="28">
        <f>IF(F160="USD",AB160,(((_xll.BDP(F160&amp;"USD CURNCY","PX_LAST")))*AB160))</f>
        <v>145265.9</v>
      </c>
      <c r="T160" s="11">
        <f t="shared" si="33"/>
        <v>-1703.0000000000291</v>
      </c>
      <c r="U160" s="12">
        <f t="shared" si="30"/>
        <v>-1.1587485515643302E-2</v>
      </c>
      <c r="V160" s="12" cm="1">
        <f t="array" ref="V160">IFERROR(_xll.BDP($G160&amp;" Equity","CHG_PCT_1D")/100,"")</f>
        <v>-6.9848659999999993E-3</v>
      </c>
      <c r="W160" s="12" cm="1">
        <f t="array" ref="W160">IFERROR(_xll.BDP($G160&amp;" Equity","CHG_PCT_5D")/100,"")</f>
        <v>0.19467790000000001</v>
      </c>
      <c r="X160" s="12" t="e">
        <f t="shared" si="31"/>
        <v>#VALUE!</v>
      </c>
      <c r="Y160" s="23">
        <f t="shared" si="34"/>
        <v>0</v>
      </c>
      <c r="Z160" s="23">
        <f t="shared" si="35"/>
        <v>145265.9</v>
      </c>
      <c r="AA160" s="28">
        <f t="shared" si="36"/>
        <v>146968.90000000002</v>
      </c>
      <c r="AB160" s="28">
        <f t="shared" si="37"/>
        <v>145265.9</v>
      </c>
      <c r="AC160" s="4" t="e" cm="1">
        <f t="array" ref="AC160">VLOOKUP(IF(NOT(_xll.BDP(AX160,$BW$6)="#N/A N/A"),(_xll.BDP(AX160,$BW$6)),"-"), '[1]Country Codes'!$A$2:$B$253,2,0)</f>
        <v>#N/A</v>
      </c>
      <c r="AD160" s="29" t="str" cm="1">
        <f t="array" ref="AD160">IF(OR(_xll.BDP($AX160,"EX028")= "#N/A N/A", _xll.BDP($AX160,"EX028")="#N/A FIELD NOT APPLICABLE"), " ", _xll.BDP($AX160,"EX028"))</f>
        <v>Equity</v>
      </c>
      <c r="AE160" s="30" t="str">
        <f t="shared" si="38"/>
        <v>Single Line Equity</v>
      </c>
      <c r="AF160" s="25" t="str" cm="1">
        <f t="array" ref="AF160">IF(OR(_xll.BDP($AX160,"RR908")= "#N/A N/A", _xll.BDP($AX160,"RR908")="#N/A FIELD NOT APPLICABLE"), " ", _xll.BDP($AX160,"RR908"))</f>
        <v xml:space="preserve"> </v>
      </c>
      <c r="AG160" s="25" cm="1">
        <f t="array" ref="AG160">IF(OR(_xll.BDP($AX160,"RR041")= "#N/A N/A", _xll.BDP($AX160,"RR041")="#N/A FIELD NOT APPLICABLE"), " ", _xll.BDP($AX160,"RR041"))</f>
        <v>16.819816220535355</v>
      </c>
      <c r="AH160" s="21">
        <f>_xll.BDP(AX160,"TOT_BUY_REC")</f>
        <v>7</v>
      </c>
      <c r="AI160" s="21">
        <f>_xll.BDP(AX160,"TOT_HOLD_REC")</f>
        <v>2</v>
      </c>
      <c r="AJ160" s="21">
        <f>_xll.BDP(AX160,"TOT_SELL_REC")</f>
        <v>0</v>
      </c>
      <c r="AK160" s="25" cm="1">
        <f t="array" ref="AK160">IF(OR(_xll.BDP($AX160,"EE201")= "#N/A N/A", _xll.BDP($AX160,"EE201")="#N/A FIELD NOT APPLICABLE"), " ", _xll.BDP($AX160,"EE201"))</f>
        <v>4.5555553436279297</v>
      </c>
      <c r="AL160" s="23">
        <f>_xll.BDP(AX160,"BEST_TARGET_PRICE")</f>
        <v>11.388889312744141</v>
      </c>
      <c r="AM160" s="31">
        <f t="shared" si="32"/>
        <v>0.33515701204503423</v>
      </c>
      <c r="AN160" s="31">
        <f>_xll.BDP(AX160,"PR061")/100</f>
        <v>0.17493110000000001</v>
      </c>
      <c r="AO160" s="31">
        <f>_xll.BDP(AX160,"PR064")/100</f>
        <v>-5.6415930000000003E-2</v>
      </c>
      <c r="AP160" s="31">
        <f>_xll.BDP(AX160,"CHG_PCT_6M")/100</f>
        <v>1.538691</v>
      </c>
      <c r="AQ160" s="24">
        <f>_xll.BDP(AX160,"PR079")/100</f>
        <v>-0.12512819999999999</v>
      </c>
      <c r="AR160" s="32">
        <f>_xll.BDP(AX160,"hs001")</f>
        <v>12.475</v>
      </c>
      <c r="AS160" s="32">
        <f>_xll.BDP(AX160,"hs002")</f>
        <v>2.8206000000000002</v>
      </c>
      <c r="AT160" s="21" t="str" cm="1">
        <f t="array" ref="AT160">IF(OR(_xll.BDP($AX160,"DX202")= "#N/A N/A", _xll.BDP($AX160,"DX202")="#N/A FIELD NOT APPLICABLE"), " ", _xll.BDP($AX160,"DX202"))</f>
        <v>Industrials</v>
      </c>
      <c r="AU160" s="21" t="str" cm="1">
        <f t="array" ref="AU160">IF(OR(_xll.BDP($AX160,"DY997")= "#N/A N/A", _xll.BDP($AX160,"DY997")="#N/A FIELD NOT APPLICABLE"), " ", _xll.BDP($AX160,"DY997"))</f>
        <v>N</v>
      </c>
      <c r="AV160" s="21" t="str" cm="1">
        <f t="array" ref="AV160">IF(OR(_xll.BDP($AX160,"DY784")= "#N/A N/A", _xll.BDP($AX160,"DY784")="#N/A FIELD NOT APPLICABLE"), " ", _xll.BDP($AX160,"DY784"))</f>
        <v xml:space="preserve"> </v>
      </c>
      <c r="AW160" s="21" t="str">
        <f t="shared" si="39"/>
        <v>N</v>
      </c>
      <c r="AX160" s="21" t="str">
        <f t="shared" si="40"/>
        <v>ACHR US Equity</v>
      </c>
      <c r="BC160" s="14" t="str" cm="1">
        <f t="array" ref="BC160">_xll.BDP(AX160,"ID005")</f>
        <v>US03945R1023</v>
      </c>
      <c r="BD160" s="16">
        <v>0.81479999999999997</v>
      </c>
      <c r="BE160" s="17">
        <v>4</v>
      </c>
      <c r="BF160" s="18">
        <v>45588</v>
      </c>
      <c r="BG160" s="19">
        <v>1</v>
      </c>
    </row>
    <row r="161" spans="1:59" s="3" customFormat="1" ht="14.45" hidden="1" customHeight="1" x14ac:dyDescent="0.25">
      <c r="A161" s="47" t="s">
        <v>126</v>
      </c>
      <c r="B161" s="47" t="s">
        <v>161</v>
      </c>
      <c r="C161" s="47">
        <v>4381720</v>
      </c>
      <c r="D161" s="47" t="s">
        <v>462</v>
      </c>
      <c r="E161" s="21" t="str">
        <f>_xll.BDP(AX161,"SECURITY NAME")</f>
        <v>Adobe Inc</v>
      </c>
      <c r="F161" s="21" t="str">
        <f>_xll.BDP(AX161,"CRNCY")</f>
        <v>USD</v>
      </c>
      <c r="G161" s="22" t="s">
        <v>334</v>
      </c>
      <c r="H161" s="21" t="str" cm="1">
        <f t="array" ref="H161">IF(OR(_xll.BDP($AX161,"DX202")= "#N/A N/A", _xll.BDP($AX161,"DX202")="#N/A FIELD NOT APPLICABLE"), " ", _xll.BDP($AX161,"DX202"))</f>
        <v>Information Technology</v>
      </c>
      <c r="I161" s="23">
        <f>_xll.BDP(AX161,"CRNCY_ADJ_MKT_CAP", "EQY_FUND_CRNCY=USD")/1000</f>
        <v>158.11167600000005</v>
      </c>
      <c r="J161" s="24">
        <f>IFERROR(_xll.BDP(AX161, "DV013")/100,0)</f>
        <v>0</v>
      </c>
      <c r="K161" s="25" cm="1">
        <f t="array" ref="K161">IF(OR(_xll.BDP($AX161,"RR900")= "#N/A N/A", _xll.BDP($AX161,"RR900")="#N/A FIELD NOT APPLICABLE"), " ", _xll.BDP($AX161,"RR900"))</f>
        <v>24.46408636791142</v>
      </c>
      <c r="L161" s="25" cm="1">
        <f t="array" ref="L161">IF(OR(_xll.BDP($AX161,"EE010")= "#N/A N/A", _xll.BDP($AX161,"EE010")="#N/A FIELD NOT APPLICABLE"), " ", _xll.BDP($AX161,"EE010"))</f>
        <v>16.221250546567557</v>
      </c>
      <c r="M161" s="25" cm="1">
        <f t="array" ref="M161">IF(OR(_xll.BDP($AX161,"RR903")= "#N/A N/A", _xll.BDP($AX161,"RR903")="#N/A FIELD NOT APPLICABLE"), " ", _xll.BDP($AX161,"RR903"))</f>
        <v>12.323505519591656</v>
      </c>
      <c r="N161" s="25" cm="1">
        <f t="array" ref="N161">IF(OR(_xll.BDP($AX161,"RR957")= "#N/A N/A", _xll.BDP($AX161,"RR957")="#N/A FIELD NOT APPLICABLE"), " ", _xll.BDP($AX161,"RR957"))</f>
        <v>17.58439677924402</v>
      </c>
      <c r="O161" s="26">
        <v>493</v>
      </c>
      <c r="P161" s="27">
        <v>424.73</v>
      </c>
      <c r="Q161" s="21" cm="1">
        <f t="array" ref="Q161">IF(OR(_xll.BDP($AX161,"PX_last")="#N/A N/A",_xll.BDP($AX161,"PX_Last")="#N/A FIELD NOT APPLICABLE")," ",IF(F161="GBP",(_xll.BDP($AX161,"PX_LAST")/100),(_xll.BDP($AX161,"PX_LAST"))))</f>
        <v>370.98</v>
      </c>
      <c r="R161" s="28">
        <f>IF(F161="USD",AA161,(((_xll.BDP(F161&amp;"USD CURNCY","PX_LAST")))*AA161))</f>
        <v>209391.89</v>
      </c>
      <c r="S161" s="28">
        <f>IF(F161="USD",AB161,(((_xll.BDP(F161&amp;"USD CURNCY","PX_LAST")))*AB161))</f>
        <v>182893.14</v>
      </c>
      <c r="T161" s="11">
        <f t="shared" si="33"/>
        <v>-26498.75</v>
      </c>
      <c r="U161" s="12">
        <f t="shared" ref="U161:U192" si="41">T161/R161</f>
        <v>-0.12655098533185788</v>
      </c>
      <c r="V161" s="12" cm="1">
        <f t="array" ref="V161">IFERROR(_xll.BDP($G161&amp;" Equity","CHG_PCT_1D")/100,"")</f>
        <v>2.447514E-3</v>
      </c>
      <c r="W161" s="12" cm="1">
        <f t="array" ref="W161">IFERROR(_xll.BDP($G161&amp;" Equity","CHG_PCT_5D")/100,"")</f>
        <v>7.4005009999999996E-2</v>
      </c>
      <c r="X161" s="12" t="e">
        <f t="shared" ref="X161:X192" si="42">S161/$H$52</f>
        <v>#VALUE!</v>
      </c>
      <c r="Y161" s="23">
        <f t="shared" si="34"/>
        <v>0</v>
      </c>
      <c r="Z161" s="23">
        <f t="shared" si="35"/>
        <v>182893.14</v>
      </c>
      <c r="AA161" s="28">
        <f t="shared" si="36"/>
        <v>209391.89</v>
      </c>
      <c r="AB161" s="28">
        <f t="shared" si="37"/>
        <v>182893.14</v>
      </c>
      <c r="AC161" s="4" t="e" cm="1">
        <f t="array" ref="AC161">VLOOKUP(IF(NOT(_xll.BDP(AX161,$BW$6)="#N/A N/A"),(_xll.BDP(AX161,$BW$6)),"-"), '[1]Country Codes'!$A$2:$B$253,2,0)</f>
        <v>#N/A</v>
      </c>
      <c r="AD161" s="29" t="str" cm="1">
        <f t="array" ref="AD161">IF(OR(_xll.BDP($AX161,"EX028")= "#N/A N/A", _xll.BDP($AX161,"EX028")="#N/A FIELD NOT APPLICABLE"), " ", _xll.BDP($AX161,"EX028"))</f>
        <v>Equity</v>
      </c>
      <c r="AE161" s="30" t="str">
        <f t="shared" si="38"/>
        <v>Single Line Equity</v>
      </c>
      <c r="AF161" s="25" cm="1">
        <f t="array" ref="AF161">IF(OR(_xll.BDP($AX161,"RR908")= "#N/A N/A", _xll.BDP($AX161,"RR908")="#N/A FIELD NOT APPLICABLE"), " ", _xll.BDP($AX161,"RR908"))</f>
        <v>17.516797799771368</v>
      </c>
      <c r="AG161" s="25" cm="1">
        <f t="array" ref="AG161">IF(OR(_xll.BDP($AX161,"RR041")= "#N/A N/A", _xll.BDP($AX161,"RR041")="#N/A FIELD NOT APPLICABLE"), " ", _xll.BDP($AX161,"RR041"))</f>
        <v>20.033079722130335</v>
      </c>
      <c r="AH161" s="21">
        <f>_xll.BDP(AX161,"TOT_BUY_REC")</f>
        <v>34</v>
      </c>
      <c r="AI161" s="21">
        <f>_xll.BDP(AX161,"TOT_HOLD_REC")</f>
        <v>14</v>
      </c>
      <c r="AJ161" s="21">
        <f>_xll.BDP(AX161,"TOT_SELL_REC")</f>
        <v>1</v>
      </c>
      <c r="AK161" s="25" cm="1">
        <f t="array" ref="AK161">IF(OR(_xll.BDP($AX161,"EE201")= "#N/A N/A", _xll.BDP($AX161,"EE201")="#N/A FIELD NOT APPLICABLE"), " ", _xll.BDP($AX161,"EE201"))</f>
        <v>4.3673467636108398</v>
      </c>
      <c r="AL161" s="23">
        <f>_xll.BDP(AX161,"BEST_TARGET_PRICE")</f>
        <v>504.35513305664063</v>
      </c>
      <c r="AM161" s="31">
        <f t="shared" si="32"/>
        <v>0.35952108754283407</v>
      </c>
      <c r="AN161" s="31">
        <f>_xll.BDP(AX161,"PR061")/100</f>
        <v>-3.2722340000000003E-2</v>
      </c>
      <c r="AO161" s="31">
        <f>_xll.BDP(AX161,"PR064")/100</f>
        <v>-0.15194879999999999</v>
      </c>
      <c r="AP161" s="31">
        <f>_xll.BDP(AX161,"CHG_PCT_6M")/100</f>
        <v>-0.2240211</v>
      </c>
      <c r="AQ161" s="24">
        <f>_xll.BDP(AX161,"PR079")/100</f>
        <v>-0.16573709999999997</v>
      </c>
      <c r="AR161" s="32">
        <f>_xll.BDP(AX161,"hs001")</f>
        <v>587.75</v>
      </c>
      <c r="AS161" s="32">
        <f>_xll.BDP(AX161,"hs002")</f>
        <v>332.01</v>
      </c>
      <c r="AT161" s="21" t="str" cm="1">
        <f t="array" ref="AT161">IF(OR(_xll.BDP($AX161,"DX202")= "#N/A N/A", _xll.BDP($AX161,"DX202")="#N/A FIELD NOT APPLICABLE"), " ", _xll.BDP($AX161,"DX202"))</f>
        <v>Information Technology</v>
      </c>
      <c r="AU161" s="21" t="str" cm="1">
        <f t="array" ref="AU161">IF(OR(_xll.BDP($AX161,"DY997")= "#N/A N/A", _xll.BDP($AX161,"DY997")="#N/A FIELD NOT APPLICABLE"), " ", _xll.BDP($AX161,"DY997"))</f>
        <v>Y</v>
      </c>
      <c r="AV161" s="21" t="str" cm="1">
        <f t="array" ref="AV161">IF(OR(_xll.BDP($AX161,"DY784")= "#N/A N/A", _xll.BDP($AX161,"DY784")="#N/A FIELD NOT APPLICABLE"), " ", _xll.BDP($AX161,"DY784"))</f>
        <v>Y</v>
      </c>
      <c r="AW161" s="21" t="str">
        <f t="shared" si="39"/>
        <v>Y</v>
      </c>
      <c r="AX161" s="21" t="str">
        <f t="shared" si="40"/>
        <v>ADBE US Equity</v>
      </c>
      <c r="BC161" s="14" t="str" cm="1">
        <f t="array" ref="BC161">_xll.BDP(AX161,"ID005")</f>
        <v>US00724F1012</v>
      </c>
      <c r="BD161" s="16">
        <v>0.81479999999999997</v>
      </c>
      <c r="BE161" s="17">
        <v>4</v>
      </c>
      <c r="BF161" s="18">
        <v>45217</v>
      </c>
      <c r="BG161" s="19">
        <v>1</v>
      </c>
    </row>
    <row r="162" spans="1:59" s="3" customFormat="1" ht="14.45" hidden="1" customHeight="1" x14ac:dyDescent="0.25">
      <c r="A162" s="47" t="s">
        <v>126</v>
      </c>
      <c r="B162" s="47" t="s">
        <v>161</v>
      </c>
      <c r="C162" s="47">
        <v>4381721</v>
      </c>
      <c r="D162" s="47" t="s">
        <v>462</v>
      </c>
      <c r="E162" s="21" t="str">
        <f>_xll.BDP(AX162,"SECURITY NAME")</f>
        <v>Adobe Inc</v>
      </c>
      <c r="F162" s="21" t="str">
        <f>_xll.BDP(AX162,"CRNCY")</f>
        <v>USD</v>
      </c>
      <c r="G162" s="22" t="s">
        <v>334</v>
      </c>
      <c r="H162" s="21" t="str" cm="1">
        <f t="array" ref="H162">IF(OR(_xll.BDP($AX162,"DX202")= "#N/A N/A", _xll.BDP($AX162,"DX202")="#N/A FIELD NOT APPLICABLE"), " ", _xll.BDP($AX162,"DX202"))</f>
        <v>Information Technology</v>
      </c>
      <c r="I162" s="23">
        <f>_xll.BDP(AX162,"CRNCY_ADJ_MKT_CAP", "EQY_FUND_CRNCY=USD")/1000</f>
        <v>158.11167600000005</v>
      </c>
      <c r="J162" s="24">
        <f>IFERROR(_xll.BDP(AX162, "DV013")/100,0)</f>
        <v>0</v>
      </c>
      <c r="K162" s="25" cm="1">
        <f t="array" ref="K162">IF(OR(_xll.BDP($AX162,"RR900")= "#N/A N/A", _xll.BDP($AX162,"RR900")="#N/A FIELD NOT APPLICABLE"), " ", _xll.BDP($AX162,"RR900"))</f>
        <v>24.46408636791142</v>
      </c>
      <c r="L162" s="25" cm="1">
        <f t="array" ref="L162">IF(OR(_xll.BDP($AX162,"EE010")= "#N/A N/A", _xll.BDP($AX162,"EE010")="#N/A FIELD NOT APPLICABLE"), " ", _xll.BDP($AX162,"EE010"))</f>
        <v>16.221250546567557</v>
      </c>
      <c r="M162" s="25" cm="1">
        <f t="array" ref="M162">IF(OR(_xll.BDP($AX162,"RR903")= "#N/A N/A", _xll.BDP($AX162,"RR903")="#N/A FIELD NOT APPLICABLE"), " ", _xll.BDP($AX162,"RR903"))</f>
        <v>12.323505519591656</v>
      </c>
      <c r="N162" s="25" cm="1">
        <f t="array" ref="N162">IF(OR(_xll.BDP($AX162,"RR957")= "#N/A N/A", _xll.BDP($AX162,"RR957")="#N/A FIELD NOT APPLICABLE"), " ", _xll.BDP($AX162,"RR957"))</f>
        <v>17.58439677924402</v>
      </c>
      <c r="O162" s="26">
        <v>243</v>
      </c>
      <c r="P162" s="27">
        <v>416.23</v>
      </c>
      <c r="Q162" s="21" cm="1">
        <f t="array" ref="Q162">IF(OR(_xll.BDP($AX162,"PX_last")="#N/A N/A",_xll.BDP($AX162,"PX_Last")="#N/A FIELD NOT APPLICABLE")," ",IF(F162="GBP",(_xll.BDP($AX162,"PX_LAST")/100),(_xll.BDP($AX162,"PX_LAST"))))</f>
        <v>370.98</v>
      </c>
      <c r="R162" s="28">
        <f>IF(F162="USD",AA162,(((_xll.BDP(F162&amp;"USD CURNCY","PX_LAST")))*AA162))</f>
        <v>101143.89</v>
      </c>
      <c r="S162" s="28">
        <f>IF(F162="USD",AB162,(((_xll.BDP(F162&amp;"USD CURNCY","PX_LAST")))*AB162))</f>
        <v>90148.14</v>
      </c>
      <c r="T162" s="11">
        <f t="shared" si="33"/>
        <v>-10995.75</v>
      </c>
      <c r="U162" s="12">
        <f t="shared" si="41"/>
        <v>-0.10871393220094659</v>
      </c>
      <c r="V162" s="12" cm="1">
        <f t="array" ref="V162">IFERROR(_xll.BDP($G162&amp;" Equity","CHG_PCT_1D")/100,"")</f>
        <v>2.447514E-3</v>
      </c>
      <c r="W162" s="12" cm="1">
        <f t="array" ref="W162">IFERROR(_xll.BDP($G162&amp;" Equity","CHG_PCT_5D")/100,"")</f>
        <v>7.4005009999999996E-2</v>
      </c>
      <c r="X162" s="12" t="e">
        <f t="shared" si="42"/>
        <v>#VALUE!</v>
      </c>
      <c r="Y162" s="23">
        <f t="shared" si="34"/>
        <v>0</v>
      </c>
      <c r="Z162" s="23">
        <f t="shared" si="35"/>
        <v>90148.14</v>
      </c>
      <c r="AA162" s="28">
        <f t="shared" si="36"/>
        <v>101143.89</v>
      </c>
      <c r="AB162" s="28">
        <f t="shared" si="37"/>
        <v>90148.14</v>
      </c>
      <c r="AC162" s="4" t="e" cm="1">
        <f t="array" ref="AC162">VLOOKUP(IF(NOT(_xll.BDP(AX162,$BW$6)="#N/A N/A"),(_xll.BDP(AX162,$BW$6)),"-"), '[1]Country Codes'!$A$2:$B$253,2,0)</f>
        <v>#N/A</v>
      </c>
      <c r="AD162" s="29" t="str" cm="1">
        <f t="array" ref="AD162">IF(OR(_xll.BDP($AX162,"EX028")= "#N/A N/A", _xll.BDP($AX162,"EX028")="#N/A FIELD NOT APPLICABLE"), " ", _xll.BDP($AX162,"EX028"))</f>
        <v>Equity</v>
      </c>
      <c r="AE162" s="30" t="str">
        <f t="shared" si="38"/>
        <v>Single Line Equity</v>
      </c>
      <c r="AF162" s="25" cm="1">
        <f t="array" ref="AF162">IF(OR(_xll.BDP($AX162,"RR908")= "#N/A N/A", _xll.BDP($AX162,"RR908")="#N/A FIELD NOT APPLICABLE"), " ", _xll.BDP($AX162,"RR908"))</f>
        <v>17.516797799771368</v>
      </c>
      <c r="AG162" s="25" cm="1">
        <f t="array" ref="AG162">IF(OR(_xll.BDP($AX162,"RR041")= "#N/A N/A", _xll.BDP($AX162,"RR041")="#N/A FIELD NOT APPLICABLE"), " ", _xll.BDP($AX162,"RR041"))</f>
        <v>20.033079722130335</v>
      </c>
      <c r="AH162" s="21">
        <f>_xll.BDP(AX162,"TOT_BUY_REC")</f>
        <v>34</v>
      </c>
      <c r="AI162" s="21">
        <f>_xll.BDP(AX162,"TOT_HOLD_REC")</f>
        <v>14</v>
      </c>
      <c r="AJ162" s="21">
        <f>_xll.BDP(AX162,"TOT_SELL_REC")</f>
        <v>1</v>
      </c>
      <c r="AK162" s="25" cm="1">
        <f t="array" ref="AK162">IF(OR(_xll.BDP($AX162,"EE201")= "#N/A N/A", _xll.BDP($AX162,"EE201")="#N/A FIELD NOT APPLICABLE"), " ", _xll.BDP($AX162,"EE201"))</f>
        <v>4.3673467636108398</v>
      </c>
      <c r="AL162" s="23">
        <f>_xll.BDP(AX162,"BEST_TARGET_PRICE")</f>
        <v>504.35513305664063</v>
      </c>
      <c r="AM162" s="31">
        <f t="shared" si="32"/>
        <v>0.35952108754283407</v>
      </c>
      <c r="AN162" s="31">
        <f>_xll.BDP(AX162,"PR061")/100</f>
        <v>-3.2722340000000003E-2</v>
      </c>
      <c r="AO162" s="31">
        <f>_xll.BDP(AX162,"PR064")/100</f>
        <v>-0.15194879999999999</v>
      </c>
      <c r="AP162" s="31">
        <f>_xll.BDP(AX162,"CHG_PCT_6M")/100</f>
        <v>-0.2240211</v>
      </c>
      <c r="AQ162" s="24">
        <f>_xll.BDP(AX162,"PR079")/100</f>
        <v>-0.16573709999999997</v>
      </c>
      <c r="AR162" s="32">
        <f>_xll.BDP(AX162,"hs001")</f>
        <v>587.75</v>
      </c>
      <c r="AS162" s="32">
        <f>_xll.BDP(AX162,"hs002")</f>
        <v>332.01</v>
      </c>
      <c r="AT162" s="21" t="str" cm="1">
        <f t="array" ref="AT162">IF(OR(_xll.BDP($AX162,"DX202")= "#N/A N/A", _xll.BDP($AX162,"DX202")="#N/A FIELD NOT APPLICABLE"), " ", _xll.BDP($AX162,"DX202"))</f>
        <v>Information Technology</v>
      </c>
      <c r="AU162" s="21" t="str" cm="1">
        <f t="array" ref="AU162">IF(OR(_xll.BDP($AX162,"DY997")= "#N/A N/A", _xll.BDP($AX162,"DY997")="#N/A FIELD NOT APPLICABLE"), " ", _xll.BDP($AX162,"DY997"))</f>
        <v>Y</v>
      </c>
      <c r="AV162" s="21" t="str" cm="1">
        <f t="array" ref="AV162">IF(OR(_xll.BDP($AX162,"DY784")= "#N/A N/A", _xll.BDP($AX162,"DY784")="#N/A FIELD NOT APPLICABLE"), " ", _xll.BDP($AX162,"DY784"))</f>
        <v>Y</v>
      </c>
      <c r="AW162" s="21" t="str">
        <f t="shared" si="39"/>
        <v>Y</v>
      </c>
      <c r="AX162" s="21" t="str">
        <f t="shared" si="40"/>
        <v>ADBE US Equity</v>
      </c>
      <c r="BC162" s="14" t="str" cm="1">
        <f t="array" ref="BC162">_xll.BDP(AX162,"ID005")</f>
        <v>US00724F1012</v>
      </c>
      <c r="BD162" s="16">
        <v>0.79159999999999997</v>
      </c>
      <c r="BE162" s="17">
        <v>4</v>
      </c>
      <c r="BF162" s="18">
        <v>45217</v>
      </c>
      <c r="BG162" s="19">
        <v>1</v>
      </c>
    </row>
    <row r="163" spans="1:59" s="3" customFormat="1" ht="14.45" hidden="1" customHeight="1" x14ac:dyDescent="0.25">
      <c r="A163" s="47" t="s">
        <v>126</v>
      </c>
      <c r="B163" s="47" t="s">
        <v>161</v>
      </c>
      <c r="C163" s="47">
        <v>4381720</v>
      </c>
      <c r="D163" s="47" t="s">
        <v>462</v>
      </c>
      <c r="E163" s="21" t="str">
        <f>_xll.BDP(AX163,"SECURITY NAME")</f>
        <v>Amazon.com Inc</v>
      </c>
      <c r="F163" s="21" t="str">
        <f>_xll.BDP(AX163,"CRNCY")</f>
        <v>USD</v>
      </c>
      <c r="G163" s="22" t="s">
        <v>328</v>
      </c>
      <c r="H163" s="21" t="str" cm="1">
        <f t="array" ref="H163">IF(OR(_xll.BDP($AX163,"DX202")= "#N/A N/A", _xll.BDP($AX163,"DX202")="#N/A FIELD NOT APPLICABLE"), " ", _xll.BDP($AX163,"DX202"))</f>
        <v>Consumer Discretionary</v>
      </c>
      <c r="I163" s="23">
        <f>_xll.BDP(AX163,"CRNCY_ADJ_MKT_CAP", "EQY_FUND_CRNCY=USD")/1000</f>
        <v>1976.2344235213402</v>
      </c>
      <c r="J163" s="24">
        <f>IFERROR(_xll.BDP(AX163, "DV013")/100,0)</f>
        <v>0</v>
      </c>
      <c r="K163" s="25" cm="1">
        <f t="array" ref="K163">IF(OR(_xll.BDP($AX163,"RR900")= "#N/A N/A", _xll.BDP($AX163,"RR900")="#N/A FIELD NOT APPLICABLE"), " ", _xll.BDP($AX163,"RR900"))</f>
        <v>33.100694066453663</v>
      </c>
      <c r="L163" s="25" cm="1">
        <f t="array" ref="L163">IF(OR(_xll.BDP($AX163,"EE010")= "#N/A N/A", _xll.BDP($AX163,"EE010")="#N/A FIELD NOT APPLICABLE"), " ", _xll.BDP($AX163,"EE010"))</f>
        <v>22.251830512543513</v>
      </c>
      <c r="M163" s="25" cm="1">
        <f t="array" ref="M163">IF(OR(_xll.BDP($AX163,"RR903")= "#N/A N/A", _xll.BDP($AX163,"RR903")="#N/A FIELD NOT APPLICABLE"), " ", _xll.BDP($AX163,"RR903"))</f>
        <v>6.8976557020666336</v>
      </c>
      <c r="N163" s="25" cm="1">
        <f t="array" ref="N163">IF(OR(_xll.BDP($AX163,"RR957")= "#N/A N/A", _xll.BDP($AX163,"RR957")="#N/A FIELD NOT APPLICABLE"), " ", _xll.BDP($AX163,"RR957"))</f>
        <v>15.168949897497319</v>
      </c>
      <c r="O163" s="26">
        <v>1125</v>
      </c>
      <c r="P163" s="27">
        <v>109.46899999999999</v>
      </c>
      <c r="Q163" s="21" cm="1">
        <f t="array" ref="Q163">IF(OR(_xll.BDP($AX163,"PX_last")="#N/A N/A",_xll.BDP($AX163,"PX_Last")="#N/A FIELD NOT APPLICABLE")," ",IF(F163="GBP",(_xll.BDP($AX163,"PX_LAST")/100),(_xll.BDP($AX163,"PX_LAST"))))</f>
        <v>186.21</v>
      </c>
      <c r="R163" s="28">
        <f>IF(F163="USD",AA163,(((_xll.BDP(F163&amp;"USD CURNCY","PX_LAST")))*AA163))</f>
        <v>123152.625</v>
      </c>
      <c r="S163" s="28">
        <f>IF(F163="USD",AB163,(((_xll.BDP(F163&amp;"USD CURNCY","PX_LAST")))*AB163))</f>
        <v>209486.25</v>
      </c>
      <c r="T163" s="11">
        <f t="shared" si="33"/>
        <v>86333.625</v>
      </c>
      <c r="U163" s="12">
        <f t="shared" si="41"/>
        <v>0.70102951520521795</v>
      </c>
      <c r="V163" s="12" cm="1">
        <f t="array" ref="V163">IFERROR(_xll.BDP($G163&amp;" Equity","CHG_PCT_1D")/100,"")</f>
        <v>-6.8257579999999995E-3</v>
      </c>
      <c r="W163" s="12" cm="1">
        <f t="array" ref="W163">IFERROR(_xll.BDP($G163&amp;" Equity","CHG_PCT_5D")/100,"")</f>
        <v>0.12180249999999999</v>
      </c>
      <c r="X163" s="12" t="e">
        <f t="shared" si="42"/>
        <v>#VALUE!</v>
      </c>
      <c r="Y163" s="23">
        <f t="shared" si="34"/>
        <v>0</v>
      </c>
      <c r="Z163" s="23">
        <f t="shared" si="35"/>
        <v>209486.25</v>
      </c>
      <c r="AA163" s="28">
        <f t="shared" si="36"/>
        <v>123152.625</v>
      </c>
      <c r="AB163" s="28">
        <f t="shared" si="37"/>
        <v>209486.25</v>
      </c>
      <c r="AC163" s="4" t="e" cm="1">
        <f t="array" ref="AC163">VLOOKUP(IF(NOT(_xll.BDP(AX163,$BW$6)="#N/A N/A"),(_xll.BDP(AX163,$BW$6)),"-"), '[1]Country Codes'!$A$2:$B$253,2,0)</f>
        <v>#N/A</v>
      </c>
      <c r="AD163" s="29" t="str" cm="1">
        <f t="array" ref="AD163">IF(OR(_xll.BDP($AX163,"EX028")= "#N/A N/A", _xll.BDP($AX163,"EX028")="#N/A FIELD NOT APPLICABLE"), " ", _xll.BDP($AX163,"EX028"))</f>
        <v>Equity</v>
      </c>
      <c r="AE163" s="30" t="str">
        <f t="shared" si="38"/>
        <v>Single Line Equity</v>
      </c>
      <c r="AF163" s="25" cm="1">
        <f t="array" ref="AF163">IF(OR(_xll.BDP($AX163,"RR908")= "#N/A N/A", _xll.BDP($AX163,"RR908")="#N/A FIELD NOT APPLICABLE"), " ", _xll.BDP($AX163,"RR908"))</f>
        <v>16.859083666469015</v>
      </c>
      <c r="AG163" s="25" cm="1">
        <f t="array" ref="AG163">IF(OR(_xll.BDP($AX163,"RR041")= "#N/A N/A", _xll.BDP($AX163,"RR041")="#N/A FIELD NOT APPLICABLE"), " ", _xll.BDP($AX163,"RR041"))</f>
        <v>23.658092412473156</v>
      </c>
      <c r="AH163" s="21">
        <f>_xll.BDP(AX163,"TOT_BUY_REC")</f>
        <v>78</v>
      </c>
      <c r="AI163" s="21">
        <f>_xll.BDP(AX163,"TOT_HOLD_REC")</f>
        <v>5</v>
      </c>
      <c r="AJ163" s="21">
        <f>_xll.BDP(AX163,"TOT_SELL_REC")</f>
        <v>0</v>
      </c>
      <c r="AK163" s="25" cm="1">
        <f t="array" ref="AK163">IF(OR(_xll.BDP($AX163,"EE201")= "#N/A N/A", _xll.BDP($AX163,"EE201")="#N/A FIELD NOT APPLICABLE"), " ", _xll.BDP($AX163,"EE201"))</f>
        <v>4.819277286529541</v>
      </c>
      <c r="AL163" s="23">
        <f>_xll.BDP(AX163,"BEST_TARGET_PRICE")</f>
        <v>247.46955871582031</v>
      </c>
      <c r="AM163" s="31">
        <f t="shared" ref="AM163:AM194" si="43">(AL163/Q163)-1</f>
        <v>0.32898103601213835</v>
      </c>
      <c r="AN163" s="31">
        <f>_xll.BDP(AX163,"PR061")/100</f>
        <v>-3.3779580000000003E-2</v>
      </c>
      <c r="AO163" s="31">
        <f>_xll.BDP(AX163,"PR064")/100</f>
        <v>-0.2145358</v>
      </c>
      <c r="AP163" s="31">
        <f>_xll.BDP(AX163,"CHG_PCT_6M")/100</f>
        <v>-2.4210039999999999E-2</v>
      </c>
      <c r="AQ163" s="24">
        <f>_xll.BDP(AX163,"PR079")/100</f>
        <v>-0.1512375</v>
      </c>
      <c r="AR163" s="32">
        <f>_xll.BDP(AX163,"hs001")</f>
        <v>242.52</v>
      </c>
      <c r="AS163" s="32">
        <f>_xll.BDP(AX163,"hs002")</f>
        <v>151.61000000000001</v>
      </c>
      <c r="AT163" s="21" t="str" cm="1">
        <f t="array" ref="AT163">IF(OR(_xll.BDP($AX163,"DX202")= "#N/A N/A", _xll.BDP($AX163,"DX202")="#N/A FIELD NOT APPLICABLE"), " ", _xll.BDP($AX163,"DX202"))</f>
        <v>Consumer Discretionary</v>
      </c>
      <c r="AU163" s="21" t="str" cm="1">
        <f t="array" ref="AU163">IF(OR(_xll.BDP($AX163,"DY997")= "#N/A N/A", _xll.BDP($AX163,"DY997")="#N/A FIELD NOT APPLICABLE"), " ", _xll.BDP($AX163,"DY997"))</f>
        <v>N</v>
      </c>
      <c r="AV163" s="21" t="str" cm="1">
        <f t="array" ref="AV163">IF(OR(_xll.BDP($AX163,"DY784")= "#N/A N/A", _xll.BDP($AX163,"DY784")="#N/A FIELD NOT APPLICABLE"), " ", _xll.BDP($AX163,"DY784"))</f>
        <v>N</v>
      </c>
      <c r="AW163" s="21" t="str">
        <f t="shared" si="39"/>
        <v>N</v>
      </c>
      <c r="AX163" s="21" t="str">
        <f t="shared" si="40"/>
        <v>AMZN US Equity</v>
      </c>
      <c r="BC163" s="14" t="str">
        <f>_xll.BDP(AX163, "ID_ISIN")</f>
        <v>US0231351067</v>
      </c>
      <c r="BD163" s="16">
        <v>0.81479999999999997</v>
      </c>
      <c r="BE163" s="17">
        <v>4</v>
      </c>
      <c r="BF163" s="18">
        <v>45217</v>
      </c>
      <c r="BG163" s="19">
        <v>1</v>
      </c>
    </row>
    <row r="164" spans="1:59" s="3" customFormat="1" ht="14.45" hidden="1" customHeight="1" x14ac:dyDescent="0.25">
      <c r="A164" s="47" t="s">
        <v>126</v>
      </c>
      <c r="B164" s="47" t="s">
        <v>161</v>
      </c>
      <c r="C164" s="47">
        <v>4381720</v>
      </c>
      <c r="D164" s="47" t="s">
        <v>462</v>
      </c>
      <c r="E164" s="21" t="str">
        <f>_xll.BDP(AX164,"SECURITY NAME")</f>
        <v>Amazon.com Inc</v>
      </c>
      <c r="F164" s="21" t="str">
        <f>_xll.BDP(AX164,"CRNCY")</f>
        <v>USD</v>
      </c>
      <c r="G164" s="22" t="s">
        <v>328</v>
      </c>
      <c r="H164" s="21" t="str" cm="1">
        <f t="array" ref="H164">IF(OR(_xll.BDP($AX164,"DX202")= "#N/A N/A", _xll.BDP($AX164,"DX202")="#N/A FIELD NOT APPLICABLE"), " ", _xll.BDP($AX164,"DX202"))</f>
        <v>Consumer Discretionary</v>
      </c>
      <c r="I164" s="23">
        <f>_xll.BDP(AX164,"CRNCY_ADJ_MKT_CAP", "EQY_FUND_CRNCY=USD")/1000</f>
        <v>1976.2344235213402</v>
      </c>
      <c r="J164" s="24">
        <f>IFERROR(_xll.BDP(AX164, "DV013")/100,0)</f>
        <v>0</v>
      </c>
      <c r="K164" s="25" cm="1">
        <f t="array" ref="K164">IF(OR(_xll.BDP($AX164,"RR900")= "#N/A N/A", _xll.BDP($AX164,"RR900")="#N/A FIELD NOT APPLICABLE"), " ", _xll.BDP($AX164,"RR900"))</f>
        <v>33.100694066453663</v>
      </c>
      <c r="L164" s="25" cm="1">
        <f t="array" ref="L164">IF(OR(_xll.BDP($AX164,"EE010")= "#N/A N/A", _xll.BDP($AX164,"EE010")="#N/A FIELD NOT APPLICABLE"), " ", _xll.BDP($AX164,"EE010"))</f>
        <v>22.251830512543513</v>
      </c>
      <c r="M164" s="25" cm="1">
        <f t="array" ref="M164">IF(OR(_xll.BDP($AX164,"RR903")= "#N/A N/A", _xll.BDP($AX164,"RR903")="#N/A FIELD NOT APPLICABLE"), " ", _xll.BDP($AX164,"RR903"))</f>
        <v>6.8976557020666336</v>
      </c>
      <c r="N164" s="25" cm="1">
        <f t="array" ref="N164">IF(OR(_xll.BDP($AX164,"RR957")= "#N/A N/A", _xll.BDP($AX164,"RR957")="#N/A FIELD NOT APPLICABLE"), " ", _xll.BDP($AX164,"RR957"))</f>
        <v>15.168949897497319</v>
      </c>
      <c r="O164" s="26">
        <v>335</v>
      </c>
      <c r="P164" s="27">
        <v>159.5</v>
      </c>
      <c r="Q164" s="21" cm="1">
        <f t="array" ref="Q164">IF(OR(_xll.BDP($AX164,"PX_last")="#N/A N/A",_xll.BDP($AX164,"PX_Last")="#N/A FIELD NOT APPLICABLE")," ",IF(F164="GBP",(_xll.BDP($AX164,"PX_LAST")/100),(_xll.BDP($AX164,"PX_LAST"))))</f>
        <v>186.21</v>
      </c>
      <c r="R164" s="28">
        <f>IF(F164="USD",AA164,(((_xll.BDP(F164&amp;"USD CURNCY","PX_LAST")))*AA164))</f>
        <v>53432.5</v>
      </c>
      <c r="S164" s="28">
        <f>IF(F164="USD",AB164,(((_xll.BDP(F164&amp;"USD CURNCY","PX_LAST")))*AB164))</f>
        <v>62380.350000000006</v>
      </c>
      <c r="T164" s="11">
        <f t="shared" si="33"/>
        <v>8947.8500000000058</v>
      </c>
      <c r="U164" s="12">
        <f t="shared" si="41"/>
        <v>0.16746081504702207</v>
      </c>
      <c r="V164" s="12" cm="1">
        <f t="array" ref="V164">IFERROR(_xll.BDP($G164&amp;" Equity","CHG_PCT_1D")/100,"")</f>
        <v>-6.8257579999999995E-3</v>
      </c>
      <c r="W164" s="12" cm="1">
        <f t="array" ref="W164">IFERROR(_xll.BDP($G164&amp;" Equity","CHG_PCT_5D")/100,"")</f>
        <v>0.12180249999999999</v>
      </c>
      <c r="X164" s="12" t="e">
        <f t="shared" si="42"/>
        <v>#VALUE!</v>
      </c>
      <c r="Y164" s="23">
        <f t="shared" si="34"/>
        <v>0</v>
      </c>
      <c r="Z164" s="23">
        <f t="shared" si="35"/>
        <v>62380.350000000006</v>
      </c>
      <c r="AA164" s="28">
        <f t="shared" si="36"/>
        <v>53432.5</v>
      </c>
      <c r="AB164" s="28">
        <f t="shared" si="37"/>
        <v>62380.350000000006</v>
      </c>
      <c r="AC164" s="4" t="e" cm="1">
        <f t="array" ref="AC164">VLOOKUP(IF(NOT(_xll.BDP(AX164,$BW$6)="#N/A N/A"),(_xll.BDP(AX164,$BW$6)),"-"), '[1]Country Codes'!$A$2:$B$253,2,0)</f>
        <v>#N/A</v>
      </c>
      <c r="AD164" s="29" t="str" cm="1">
        <f t="array" ref="AD164">IF(OR(_xll.BDP($AX164,"EX028")= "#N/A N/A", _xll.BDP($AX164,"EX028")="#N/A FIELD NOT APPLICABLE"), " ", _xll.BDP($AX164,"EX028"))</f>
        <v>Equity</v>
      </c>
      <c r="AE164" s="30" t="str">
        <f t="shared" si="38"/>
        <v>Single Line Equity</v>
      </c>
      <c r="AF164" s="25" cm="1">
        <f t="array" ref="AF164">IF(OR(_xll.BDP($AX164,"RR908")= "#N/A N/A", _xll.BDP($AX164,"RR908")="#N/A FIELD NOT APPLICABLE"), " ", _xll.BDP($AX164,"RR908"))</f>
        <v>16.859083666469015</v>
      </c>
      <c r="AG164" s="25" cm="1">
        <f t="array" ref="AG164">IF(OR(_xll.BDP($AX164,"RR041")= "#N/A N/A", _xll.BDP($AX164,"RR041")="#N/A FIELD NOT APPLICABLE"), " ", _xll.BDP($AX164,"RR041"))</f>
        <v>23.658092412473156</v>
      </c>
      <c r="AH164" s="21">
        <f>_xll.BDP(AX164,"TOT_BUY_REC")</f>
        <v>78</v>
      </c>
      <c r="AI164" s="21">
        <f>_xll.BDP(AX164,"TOT_HOLD_REC")</f>
        <v>5</v>
      </c>
      <c r="AJ164" s="21">
        <f>_xll.BDP(AX164,"TOT_SELL_REC")</f>
        <v>0</v>
      </c>
      <c r="AK164" s="25" cm="1">
        <f t="array" ref="AK164">IF(OR(_xll.BDP($AX164,"EE201")= "#N/A N/A", _xll.BDP($AX164,"EE201")="#N/A FIELD NOT APPLICABLE"), " ", _xll.BDP($AX164,"EE201"))</f>
        <v>4.819277286529541</v>
      </c>
      <c r="AL164" s="23">
        <f>_xll.BDP(AX164,"BEST_TARGET_PRICE")</f>
        <v>247.46955871582031</v>
      </c>
      <c r="AM164" s="31">
        <f t="shared" si="43"/>
        <v>0.32898103601213835</v>
      </c>
      <c r="AN164" s="31">
        <f>_xll.BDP(AX164,"PR061")/100</f>
        <v>-3.3779580000000003E-2</v>
      </c>
      <c r="AO164" s="31">
        <f>_xll.BDP(AX164,"PR064")/100</f>
        <v>-0.2145358</v>
      </c>
      <c r="AP164" s="31">
        <f>_xll.BDP(AX164,"CHG_PCT_6M")/100</f>
        <v>-2.4210039999999999E-2</v>
      </c>
      <c r="AQ164" s="24">
        <f>_xll.BDP(AX164,"PR079")/100</f>
        <v>-0.1512375</v>
      </c>
      <c r="AR164" s="32">
        <f>_xll.BDP(AX164,"hs001")</f>
        <v>242.52</v>
      </c>
      <c r="AS164" s="32">
        <f>_xll.BDP(AX164,"hs002")</f>
        <v>151.61000000000001</v>
      </c>
      <c r="AT164" s="21" t="str" cm="1">
        <f t="array" ref="AT164">IF(OR(_xll.BDP($AX164,"DX202")= "#N/A N/A", _xll.BDP($AX164,"DX202")="#N/A FIELD NOT APPLICABLE"), " ", _xll.BDP($AX164,"DX202"))</f>
        <v>Consumer Discretionary</v>
      </c>
      <c r="AU164" s="21" t="str" cm="1">
        <f t="array" ref="AU164">IF(OR(_xll.BDP($AX164,"DY997")= "#N/A N/A", _xll.BDP($AX164,"DY997")="#N/A FIELD NOT APPLICABLE"), " ", _xll.BDP($AX164,"DY997"))</f>
        <v>N</v>
      </c>
      <c r="AV164" s="21" t="str" cm="1">
        <f t="array" ref="AV164">IF(OR(_xll.BDP($AX164,"DY784")= "#N/A N/A", _xll.BDP($AX164,"DY784")="#N/A FIELD NOT APPLICABLE"), " ", _xll.BDP($AX164,"DY784"))</f>
        <v>N</v>
      </c>
      <c r="AW164" s="21" t="str">
        <f t="shared" si="39"/>
        <v>N</v>
      </c>
      <c r="AX164" s="21" t="str">
        <f t="shared" si="40"/>
        <v>AMZN US Equity</v>
      </c>
      <c r="BC164" s="14" t="str">
        <f>_xll.BDP(AX164, "ID_ISIN")</f>
        <v>US0231351067</v>
      </c>
      <c r="BD164" s="16">
        <v>0.81479999999999997</v>
      </c>
      <c r="BE164" s="17">
        <v>4</v>
      </c>
      <c r="BF164" s="18">
        <v>45217</v>
      </c>
      <c r="BG164" s="19">
        <v>1</v>
      </c>
    </row>
    <row r="165" spans="1:59" s="3" customFormat="1" ht="14.45" hidden="1" customHeight="1" x14ac:dyDescent="0.25">
      <c r="A165" s="47" t="s">
        <v>126</v>
      </c>
      <c r="B165" s="47" t="s">
        <v>161</v>
      </c>
      <c r="C165" s="47">
        <v>4381720</v>
      </c>
      <c r="D165" s="47" t="s">
        <v>462</v>
      </c>
      <c r="E165" s="21" t="str">
        <f>_xll.BDP(AX165,"SECURITY NAME")</f>
        <v>Alibaba Group Holding Ltd</v>
      </c>
      <c r="F165" s="21" t="str">
        <f>_xll.BDP(AX165,"CRNCY")</f>
        <v>USD</v>
      </c>
      <c r="G165" s="22" t="s">
        <v>411</v>
      </c>
      <c r="H165" s="21" t="str" cm="1">
        <f t="array" ref="H165">IF(OR(_xll.BDP($AX165,"DX202")= "#N/A N/A", _xll.BDP($AX165,"DX202")="#N/A FIELD NOT APPLICABLE"), " ", _xll.BDP($AX165,"DX202"))</f>
        <v>Consumer Discretionary</v>
      </c>
      <c r="I165" s="23">
        <f>_xll.BDP(AX165,"CRNCY_ADJ_MKT_CAP", "EQY_FUND_CRNCY=USD")/1000</f>
        <v>282.65564700646001</v>
      </c>
      <c r="J165" s="24">
        <f>IFERROR(_xll.BDP(AX165, "DV013")/100,0)</f>
        <v>8.4488002703616092E-3</v>
      </c>
      <c r="K165" s="25" cm="1">
        <f t="array" ref="K165">IF(OR(_xll.BDP($AX165,"RR900")= "#N/A N/A", _xll.BDP($AX165,"RR900")="#N/A FIELD NOT APPLICABLE"), " ", _xll.BDP($AX165,"RR900"))</f>
        <v>18.679518255391606</v>
      </c>
      <c r="L165" s="25" cm="1">
        <f t="array" ref="L165">IF(OR(_xll.BDP($AX165,"EE010")= "#N/A N/A", _xll.BDP($AX165,"EE010")="#N/A FIELD NOT APPLICABLE"), " ", _xll.BDP($AX165,"EE010"))</f>
        <v>11.801626979495827</v>
      </c>
      <c r="M165" s="25" cm="1">
        <f t="array" ref="M165">IF(OR(_xll.BDP($AX165,"RR903")= "#N/A N/A", _xll.BDP($AX165,"RR903")="#N/A FIELD NOT APPLICABLE"), " ", _xll.BDP($AX165,"RR903"))</f>
        <v>2.0432184841235137</v>
      </c>
      <c r="N165" s="25" cm="1">
        <f t="array" ref="N165">IF(OR(_xll.BDP($AX165,"RR957")= "#N/A N/A", _xll.BDP($AX165,"RR957")="#N/A FIELD NOT APPLICABLE"), " ", _xll.BDP($AX165,"RR957"))</f>
        <v>9.9484762365805626</v>
      </c>
      <c r="O165" s="26">
        <v>6500</v>
      </c>
      <c r="P165" s="27">
        <v>80</v>
      </c>
      <c r="Q165" s="21" cm="1">
        <f t="array" ref="Q165">IF(OR(_xll.BDP($AX165,"PX_last")="#N/A N/A",_xll.BDP($AX165,"PX_Last")="#N/A FIELD NOT APPLICABLE")," ",IF(F165="GBP",(_xll.BDP($AX165,"PX_LAST")/100),(_xll.BDP($AX165,"PX_LAST"))))</f>
        <v>118.37</v>
      </c>
      <c r="R165" s="28">
        <f>IF(F165="USD",AA165,(((_xll.BDP(F165&amp;"USD CURNCY","PX_LAST")))*AA165))</f>
        <v>520000</v>
      </c>
      <c r="S165" s="28">
        <f>IF(F165="USD",AB165,(((_xll.BDP(F165&amp;"USD CURNCY","PX_LAST")))*AB165))</f>
        <v>769405</v>
      </c>
      <c r="T165" s="11">
        <f t="shared" si="33"/>
        <v>249405</v>
      </c>
      <c r="U165" s="12">
        <f t="shared" si="41"/>
        <v>0.47962500000000002</v>
      </c>
      <c r="V165" s="12" cm="1">
        <f t="array" ref="V165">IFERROR(_xll.BDP($G165&amp;" Equity","CHG_PCT_1D")/100,"")</f>
        <v>-1.5879609999999999E-2</v>
      </c>
      <c r="W165" s="12" cm="1">
        <f t="array" ref="W165">IFERROR(_xll.BDP($G165&amp;" Equity","CHG_PCT_5D")/100,"")</f>
        <v>7.4625510000000006E-2</v>
      </c>
      <c r="X165" s="12" t="e">
        <f t="shared" si="42"/>
        <v>#VALUE!</v>
      </c>
      <c r="Y165" s="23">
        <f t="shared" si="34"/>
        <v>6500.5491720175742</v>
      </c>
      <c r="Z165" s="23">
        <f t="shared" si="35"/>
        <v>769405</v>
      </c>
      <c r="AA165" s="28">
        <f t="shared" si="36"/>
        <v>520000</v>
      </c>
      <c r="AB165" s="28">
        <f t="shared" si="37"/>
        <v>769405</v>
      </c>
      <c r="AC165" s="4" t="e" cm="1">
        <f t="array" ref="AC165">VLOOKUP(IF(NOT(_xll.BDP(AX165,$BW$6)="#N/A N/A"),(_xll.BDP(AX165,$BW$6)),"-"), '[1]Country Codes'!$A$2:$B$253,2,0)</f>
        <v>#N/A</v>
      </c>
      <c r="AD165" s="29" t="str" cm="1">
        <f t="array" ref="AD165">IF(OR(_xll.BDP($AX165,"EX028")= "#N/A N/A", _xll.BDP($AX165,"EX028")="#N/A FIELD NOT APPLICABLE"), " ", _xll.BDP($AX165,"EX028"))</f>
        <v>Equity</v>
      </c>
      <c r="AE165" s="30" t="str">
        <f t="shared" si="38"/>
        <v>Single Line Equity</v>
      </c>
      <c r="AF165" s="25" cm="1">
        <f t="array" ref="AF165">IF(OR(_xll.BDP($AX165,"RR908")= "#N/A N/A", _xll.BDP($AX165,"RR908")="#N/A FIELD NOT APPLICABLE"), " ", _xll.BDP($AX165,"RR908"))</f>
        <v>12.798586449661238</v>
      </c>
      <c r="AG165" s="25" cm="1">
        <f t="array" ref="AG165">IF(OR(_xll.BDP($AX165,"RR041")= "#N/A N/A", _xll.BDP($AX165,"RR041")="#N/A FIELD NOT APPLICABLE"), " ", _xll.BDP($AX165,"RR041"))</f>
        <v>11.650647173182218</v>
      </c>
      <c r="AH165" s="21">
        <f>_xll.BDP(AX165,"TOT_BUY_REC")</f>
        <v>47</v>
      </c>
      <c r="AI165" s="21">
        <f>_xll.BDP(AX165,"TOT_HOLD_REC")</f>
        <v>3</v>
      </c>
      <c r="AJ165" s="21">
        <f>_xll.BDP(AX165,"TOT_SELL_REC")</f>
        <v>0</v>
      </c>
      <c r="AK165" s="25" cm="1">
        <f t="array" ref="AK165">IF(OR(_xll.BDP($AX165,"EE201")= "#N/A N/A", _xll.BDP($AX165,"EE201")="#N/A FIELD NOT APPLICABLE"), " ", _xll.BDP($AX165,"EE201"))</f>
        <v>4.8600001335144043</v>
      </c>
      <c r="AL165" s="23">
        <f>_xll.BDP(AX165,"BEST_TARGET_PRICE")</f>
        <v>164.93818664550781</v>
      </c>
      <c r="AM165" s="31">
        <f t="shared" si="43"/>
        <v>0.39341206932083983</v>
      </c>
      <c r="AN165" s="31">
        <f>_xll.BDP(AX165,"PR061")/100</f>
        <v>-0.10616920000000001</v>
      </c>
      <c r="AO165" s="31">
        <f>_xll.BDP(AX165,"PR064")/100</f>
        <v>0.22384199999999999</v>
      </c>
      <c r="AP165" s="31">
        <f>_xll.BDP(AX165,"CHG_PCT_6M")/100</f>
        <v>0.18571570000000001</v>
      </c>
      <c r="AQ165" s="24">
        <f>_xll.BDP(AX165,"PR079")/100</f>
        <v>0.39603729999999998</v>
      </c>
      <c r="AR165" s="32">
        <f>_xll.BDP(AX165,"hs001")</f>
        <v>148.43</v>
      </c>
      <c r="AS165" s="32">
        <f>_xll.BDP(AX165,"hs002")</f>
        <v>71.8</v>
      </c>
      <c r="AT165" s="21" t="str" cm="1">
        <f t="array" ref="AT165">IF(OR(_xll.BDP($AX165,"DX202")= "#N/A N/A", _xll.BDP($AX165,"DX202")="#N/A FIELD NOT APPLICABLE"), " ", _xll.BDP($AX165,"DX202"))</f>
        <v>Consumer Discretionary</v>
      </c>
      <c r="AU165" s="21" t="str" cm="1">
        <f t="array" ref="AU165">IF(OR(_xll.BDP($AX165,"DY997")= "#N/A N/A", _xll.BDP($AX165,"DY997")="#N/A FIELD NOT APPLICABLE"), " ", _xll.BDP($AX165,"DY997"))</f>
        <v>N</v>
      </c>
      <c r="AV165" s="21" t="str" cm="1">
        <f t="array" ref="AV165">IF(OR(_xll.BDP($AX165,"DY784")= "#N/A N/A", _xll.BDP($AX165,"DY784")="#N/A FIELD NOT APPLICABLE"), " ", _xll.BDP($AX165,"DY784"))</f>
        <v xml:space="preserve"> </v>
      </c>
      <c r="AW165" s="21" t="str">
        <f t="shared" si="39"/>
        <v>N</v>
      </c>
      <c r="AX165" s="21" t="str">
        <f t="shared" si="40"/>
        <v>BABA US Equity</v>
      </c>
      <c r="BC165" s="14" t="str" cm="1">
        <f t="array" ref="BC165">_xll.BDP(AX165,"ID005")</f>
        <v>US01609W1027</v>
      </c>
      <c r="BD165" s="16">
        <v>0.81479999999999997</v>
      </c>
      <c r="BE165" s="17">
        <v>4</v>
      </c>
      <c r="BF165" s="18">
        <v>44715</v>
      </c>
      <c r="BG165" s="19">
        <v>1</v>
      </c>
    </row>
    <row r="166" spans="1:59" s="3" customFormat="1" ht="14.45" hidden="1" customHeight="1" x14ac:dyDescent="0.25">
      <c r="A166" s="47" t="s">
        <v>126</v>
      </c>
      <c r="B166" s="47" t="s">
        <v>161</v>
      </c>
      <c r="C166" s="47">
        <v>4381720</v>
      </c>
      <c r="D166" s="47" t="s">
        <v>462</v>
      </c>
      <c r="E166" s="21" t="str">
        <f>_xll.BDP(AX166,"SECURITY NAME")</f>
        <v>Bayer AG</v>
      </c>
      <c r="F166" s="21" t="str">
        <f>_xll.BDP(AX166,"CRNCY")</f>
        <v>EUR</v>
      </c>
      <c r="G166" s="22" t="s">
        <v>199</v>
      </c>
      <c r="H166" s="21" t="str" cm="1">
        <f t="array" ref="H166">IF(OR(_xll.BDP($AX166,"DX202")= "#N/A N/A", _xll.BDP($AX166,"DX202")="#N/A FIELD NOT APPLICABLE"), " ", _xll.BDP($AX166,"DX202"))</f>
        <v>Health Care</v>
      </c>
      <c r="I166" s="23">
        <f>_xll.BDP(AX166,"CRNCY_ADJ_MKT_CAP", "EQY_FUND_CRNCY=USD")/1000</f>
        <v>25.893039162237024</v>
      </c>
      <c r="J166" s="24">
        <f>IFERROR(_xll.BDP(AX166, "DV013")/100,0)</f>
        <v>4.7516198446632208E-3</v>
      </c>
      <c r="K166" s="25" t="str" cm="1">
        <f t="array" ref="K166">IF(OR(_xll.BDP($AX166,"RR900")= "#N/A N/A", _xll.BDP($AX166,"RR900")="#N/A FIELD NOT APPLICABLE"), " ", _xll.BDP($AX166,"RR900"))</f>
        <v xml:space="preserve"> </v>
      </c>
      <c r="L166" s="25" cm="1">
        <f t="array" ref="L166">IF(OR(_xll.BDP($AX166,"EE010")= "#N/A N/A", _xll.BDP($AX166,"EE010")="#N/A FIELD NOT APPLICABLE"), " ", _xll.BDP($AX166,"EE010"))</f>
        <v>4.8128898128898117</v>
      </c>
      <c r="M166" s="25" cm="1">
        <f t="array" ref="M166">IF(OR(_xll.BDP($AX166,"RR903")= "#N/A N/A", _xll.BDP($AX166,"RR903")="#N/A FIELD NOT APPLICABLE"), " ", _xll.BDP($AX166,"RR903"))</f>
        <v>0.71277162854252707</v>
      </c>
      <c r="N166" s="25" cm="1">
        <f t="array" ref="N166">IF(OR(_xll.BDP($AX166,"RR957")= "#N/A N/A", _xll.BDP($AX166,"RR957")="#N/A FIELD NOT APPLICABLE"), " ", _xll.BDP($AX166,"RR957"))</f>
        <v>6.8093338440588589</v>
      </c>
      <c r="O166" s="26">
        <v>4500</v>
      </c>
      <c r="P166" s="27">
        <v>80.400000000000006</v>
      </c>
      <c r="Q166" s="21" cm="1">
        <f t="array" ref="Q166">IF(OR(_xll.BDP($AX166,"PX_last")="#N/A N/A",_xll.BDP($AX166,"PX_Last")="#N/A FIELD NOT APPLICABLE")," ",IF(F166="GBP",(_xll.BDP($AX166,"PX_LAST")/100),(_xll.BDP($AX166,"PX_LAST"))))</f>
        <v>23.15</v>
      </c>
      <c r="R166" s="28">
        <f>IF(F166="USD",AA166,(((_xll.BDP(F166&amp;"USD CURNCY","PX_LAST")))*AA166))</f>
        <v>412017.84</v>
      </c>
      <c r="S166" s="28">
        <f>IF(F166="USD",AB166,(((_xll.BDP(F166&amp;"USD CURNCY","PX_LAST")))*AB166))</f>
        <v>118634.49</v>
      </c>
      <c r="T166" s="11">
        <f t="shared" si="33"/>
        <v>-293383.35000000003</v>
      </c>
      <c r="U166" s="12">
        <f t="shared" si="41"/>
        <v>-0.71206467661691542</v>
      </c>
      <c r="V166" s="12" cm="1">
        <f t="array" ref="V166">IFERROR(_xll.BDP($G166&amp;" Equity","CHG_PCT_1D")/100,"")</f>
        <v>7.3977369999999997E-3</v>
      </c>
      <c r="W166" s="12" cm="1">
        <f t="array" ref="W166">IFERROR(_xll.BDP($G166&amp;" Equity","CHG_PCT_5D")/100,"")</f>
        <v>7.7495930000000005E-2</v>
      </c>
      <c r="X166" s="12" t="e">
        <f t="shared" si="42"/>
        <v>#VALUE!</v>
      </c>
      <c r="Y166" s="23">
        <f t="shared" si="34"/>
        <v>563.70599694550049</v>
      </c>
      <c r="Z166" s="23">
        <f t="shared" si="35"/>
        <v>118634.49</v>
      </c>
      <c r="AA166" s="28">
        <f t="shared" si="36"/>
        <v>361800</v>
      </c>
      <c r="AB166" s="28">
        <f t="shared" si="37"/>
        <v>104175</v>
      </c>
      <c r="AC166" s="4" t="e" cm="1">
        <f t="array" ref="AC166">VLOOKUP(IF(NOT(_xll.BDP(AX166,$BW$6)="#N/A N/A"),(_xll.BDP(AX166,$BW$6)),"-"), '[1]Country Codes'!$A$2:$B$253,2,0)</f>
        <v>#N/A</v>
      </c>
      <c r="AD166" s="29" t="str" cm="1">
        <f t="array" ref="AD166">IF(OR(_xll.BDP($AX166,"EX028")= "#N/A N/A", _xll.BDP($AX166,"EX028")="#N/A FIELD NOT APPLICABLE"), " ", _xll.BDP($AX166,"EX028"))</f>
        <v>Equity</v>
      </c>
      <c r="AE166" s="30" t="str">
        <f t="shared" si="38"/>
        <v>Single Line Equity</v>
      </c>
      <c r="AF166" s="25" cm="1">
        <f t="array" ref="AF166">IF(OR(_xll.BDP($AX166,"RR908")= "#N/A N/A", _xll.BDP($AX166,"RR908")="#N/A FIELD NOT APPLICABLE"), " ", _xll.BDP($AX166,"RR908"))</f>
        <v>3.864574787635771</v>
      </c>
      <c r="AG166" s="25" cm="1">
        <f t="array" ref="AG166">IF(OR(_xll.BDP($AX166,"RR041")= "#N/A N/A", _xll.BDP($AX166,"RR041")="#N/A FIELD NOT APPLICABLE"), " ", _xll.BDP($AX166,"RR041"))</f>
        <v>36.755976544880468</v>
      </c>
      <c r="AH166" s="21">
        <f>_xll.BDP(AX166,"TOT_BUY_REC")</f>
        <v>7</v>
      </c>
      <c r="AI166" s="21">
        <f>_xll.BDP(AX166,"TOT_HOLD_REC")</f>
        <v>18</v>
      </c>
      <c r="AJ166" s="21">
        <f>_xll.BDP(AX166,"TOT_SELL_REC")</f>
        <v>0</v>
      </c>
      <c r="AK166" s="25" cm="1">
        <f t="array" ref="AK166">IF(OR(_xll.BDP($AX166,"EE201")= "#N/A N/A", _xll.BDP($AX166,"EE201")="#N/A FIELD NOT APPLICABLE"), " ", _xll.BDP($AX166,"EE201"))</f>
        <v>3.559999942779541</v>
      </c>
      <c r="AL166" s="23">
        <f>_xll.BDP(AX166,"BEST_TARGET_PRICE")</f>
        <v>27.143478393554688</v>
      </c>
      <c r="AM166" s="31">
        <f t="shared" si="43"/>
        <v>0.17250446624426297</v>
      </c>
      <c r="AN166" s="31">
        <f>_xll.BDP(AX166,"PR061")/100</f>
        <v>2.569784E-2</v>
      </c>
      <c r="AO166" s="31">
        <f>_xll.BDP(AX166,"PR064")/100</f>
        <v>7.4744619999999998E-2</v>
      </c>
      <c r="AP166" s="31">
        <f>_xll.BDP(AX166,"CHG_PCT_6M")/100</f>
        <v>-9.3933440000000007E-2</v>
      </c>
      <c r="AQ166" s="24">
        <f>_xll.BDP(AX166,"PR079")/100</f>
        <v>0.19861249999999997</v>
      </c>
      <c r="AR166" s="32">
        <f>_xll.BDP(AX166,"hs001")</f>
        <v>31.03</v>
      </c>
      <c r="AS166" s="32">
        <f>_xll.BDP(AX166,"hs002")</f>
        <v>18.378</v>
      </c>
      <c r="AT166" s="21" t="str" cm="1">
        <f t="array" ref="AT166">IF(OR(_xll.BDP($AX166,"DX202")= "#N/A N/A", _xll.BDP($AX166,"DX202")="#N/A FIELD NOT APPLICABLE"), " ", _xll.BDP($AX166,"DX202"))</f>
        <v>Health Care</v>
      </c>
      <c r="AU166" s="21" t="str" cm="1">
        <f t="array" ref="AU166">IF(OR(_xll.BDP($AX166,"DY997")= "#N/A N/A", _xll.BDP($AX166,"DY997")="#N/A FIELD NOT APPLICABLE"), " ", _xll.BDP($AX166,"DY997"))</f>
        <v>N</v>
      </c>
      <c r="AV166" s="21" t="str" cm="1">
        <f t="array" ref="AV166">IF(OR(_xll.BDP($AX166,"DY784")= "#N/A N/A", _xll.BDP($AX166,"DY784")="#N/A FIELD NOT APPLICABLE"), " ", _xll.BDP($AX166,"DY784"))</f>
        <v>N</v>
      </c>
      <c r="AW166" s="21" t="str">
        <f t="shared" si="39"/>
        <v>N</v>
      </c>
      <c r="AX166" s="21" t="str">
        <f t="shared" si="40"/>
        <v>BAYN GY Equity</v>
      </c>
      <c r="BC166" s="14" t="str">
        <f>_xll.BDP(AX166, "ID_ISIN")</f>
        <v>DE000BAY0017</v>
      </c>
      <c r="BD166" s="16">
        <v>0.81479999999999997</v>
      </c>
      <c r="BE166" s="17">
        <v>4</v>
      </c>
      <c r="BF166" s="18">
        <v>45217</v>
      </c>
      <c r="BG166" s="19">
        <v>1</v>
      </c>
    </row>
    <row r="167" spans="1:59" s="3" customFormat="1" ht="14.45" hidden="1" customHeight="1" x14ac:dyDescent="0.25">
      <c r="A167" s="47" t="s">
        <v>126</v>
      </c>
      <c r="B167" s="47" t="s">
        <v>161</v>
      </c>
      <c r="C167" s="47">
        <v>4381721</v>
      </c>
      <c r="D167" s="47" t="s">
        <v>462</v>
      </c>
      <c r="E167" s="21" t="str">
        <f>_xll.BDP(AX167,"SECURITY NAME")</f>
        <v>Bayer AG</v>
      </c>
      <c r="F167" s="21" t="str">
        <f>_xll.BDP(AX167,"CRNCY")</f>
        <v>EUR</v>
      </c>
      <c r="G167" s="22" t="s">
        <v>199</v>
      </c>
      <c r="H167" s="21" t="str" cm="1">
        <f t="array" ref="H167">IF(OR(_xll.BDP($AX167,"DX202")= "#N/A N/A", _xll.BDP($AX167,"DX202")="#N/A FIELD NOT APPLICABLE"), " ", _xll.BDP($AX167,"DX202"))</f>
        <v>Health Care</v>
      </c>
      <c r="I167" s="23">
        <f>_xll.BDP(AX167,"CRNCY_ADJ_MKT_CAP", "EQY_FUND_CRNCY=USD")/1000</f>
        <v>25.893039162237024</v>
      </c>
      <c r="J167" s="24">
        <f>IFERROR(_xll.BDP(AX167, "DV013")/100,0)</f>
        <v>4.7516198446632208E-3</v>
      </c>
      <c r="K167" s="25" t="str" cm="1">
        <f t="array" ref="K167">IF(OR(_xll.BDP($AX167,"RR900")= "#N/A N/A", _xll.BDP($AX167,"RR900")="#N/A FIELD NOT APPLICABLE"), " ", _xll.BDP($AX167,"RR900"))</f>
        <v xml:space="preserve"> </v>
      </c>
      <c r="L167" s="25" cm="1">
        <f t="array" ref="L167">IF(OR(_xll.BDP($AX167,"EE010")= "#N/A N/A", _xll.BDP($AX167,"EE010")="#N/A FIELD NOT APPLICABLE"), " ", _xll.BDP($AX167,"EE010"))</f>
        <v>4.8128898128898117</v>
      </c>
      <c r="M167" s="25" cm="1">
        <f t="array" ref="M167">IF(OR(_xll.BDP($AX167,"RR903")= "#N/A N/A", _xll.BDP($AX167,"RR903")="#N/A FIELD NOT APPLICABLE"), " ", _xll.BDP($AX167,"RR903"))</f>
        <v>0.71277162854252707</v>
      </c>
      <c r="N167" s="25" cm="1">
        <f t="array" ref="N167">IF(OR(_xll.BDP($AX167,"RR957")= "#N/A N/A", _xll.BDP($AX167,"RR957")="#N/A FIELD NOT APPLICABLE"), " ", _xll.BDP($AX167,"RR957"))</f>
        <v>6.8093338440588589</v>
      </c>
      <c r="O167" s="26">
        <v>1500</v>
      </c>
      <c r="P167" s="27">
        <v>80.5</v>
      </c>
      <c r="Q167" s="21" cm="1">
        <f t="array" ref="Q167">IF(OR(_xll.BDP($AX167,"PX_last")="#N/A N/A",_xll.BDP($AX167,"PX_Last")="#N/A FIELD NOT APPLICABLE")," ",IF(F167="GBP",(_xll.BDP($AX167,"PX_LAST")/100),(_xll.BDP($AX167,"PX_LAST"))))</f>
        <v>23.15</v>
      </c>
      <c r="R167" s="28">
        <f>IF(F167="USD",AA167,(((_xll.BDP(F167&amp;"USD CURNCY","PX_LAST")))*AA167))</f>
        <v>137510.1</v>
      </c>
      <c r="S167" s="28">
        <f>IF(F167="USD",AB167,(((_xll.BDP(F167&amp;"USD CURNCY","PX_LAST")))*AB167))</f>
        <v>39544.83</v>
      </c>
      <c r="T167" s="11">
        <f t="shared" si="33"/>
        <v>-97965.27</v>
      </c>
      <c r="U167" s="12">
        <f t="shared" si="41"/>
        <v>-0.71242236024844718</v>
      </c>
      <c r="V167" s="12" cm="1">
        <f t="array" ref="V167">IFERROR(_xll.BDP($G167&amp;" Equity","CHG_PCT_1D")/100,"")</f>
        <v>7.3977369999999997E-3</v>
      </c>
      <c r="W167" s="12" cm="1">
        <f t="array" ref="W167">IFERROR(_xll.BDP($G167&amp;" Equity","CHG_PCT_5D")/100,"")</f>
        <v>7.7495930000000005E-2</v>
      </c>
      <c r="X167" s="12" t="e">
        <f t="shared" si="42"/>
        <v>#VALUE!</v>
      </c>
      <c r="Y167" s="23">
        <f t="shared" si="34"/>
        <v>187.90199898183349</v>
      </c>
      <c r="Z167" s="23">
        <f t="shared" si="35"/>
        <v>39544.83</v>
      </c>
      <c r="AA167" s="28">
        <f t="shared" si="36"/>
        <v>120750</v>
      </c>
      <c r="AB167" s="28">
        <f t="shared" si="37"/>
        <v>34725</v>
      </c>
      <c r="AC167" s="4" t="e" cm="1">
        <f t="array" ref="AC167">VLOOKUP(IF(NOT(_xll.BDP(AX167,$BW$6)="#N/A N/A"),(_xll.BDP(AX167,$BW$6)),"-"), '[1]Country Codes'!$A$2:$B$253,2,0)</f>
        <v>#N/A</v>
      </c>
      <c r="AD167" s="29" t="str" cm="1">
        <f t="array" ref="AD167">IF(OR(_xll.BDP($AX167,"EX028")= "#N/A N/A", _xll.BDP($AX167,"EX028")="#N/A FIELD NOT APPLICABLE"), " ", _xll.BDP($AX167,"EX028"))</f>
        <v>Equity</v>
      </c>
      <c r="AE167" s="30" t="str">
        <f t="shared" si="38"/>
        <v>Single Line Equity</v>
      </c>
      <c r="AF167" s="25" cm="1">
        <f t="array" ref="AF167">IF(OR(_xll.BDP($AX167,"RR908")= "#N/A N/A", _xll.BDP($AX167,"RR908")="#N/A FIELD NOT APPLICABLE"), " ", _xll.BDP($AX167,"RR908"))</f>
        <v>3.864574787635771</v>
      </c>
      <c r="AG167" s="25" cm="1">
        <f t="array" ref="AG167">IF(OR(_xll.BDP($AX167,"RR041")= "#N/A N/A", _xll.BDP($AX167,"RR041")="#N/A FIELD NOT APPLICABLE"), " ", _xll.BDP($AX167,"RR041"))</f>
        <v>36.755976544880468</v>
      </c>
      <c r="AH167" s="21">
        <f>_xll.BDP(AX167,"TOT_BUY_REC")</f>
        <v>7</v>
      </c>
      <c r="AI167" s="21">
        <f>_xll.BDP(AX167,"TOT_HOLD_REC")</f>
        <v>18</v>
      </c>
      <c r="AJ167" s="21">
        <f>_xll.BDP(AX167,"TOT_SELL_REC")</f>
        <v>0</v>
      </c>
      <c r="AK167" s="25" cm="1">
        <f t="array" ref="AK167">IF(OR(_xll.BDP($AX167,"EE201")= "#N/A N/A", _xll.BDP($AX167,"EE201")="#N/A FIELD NOT APPLICABLE"), " ", _xll.BDP($AX167,"EE201"))</f>
        <v>3.559999942779541</v>
      </c>
      <c r="AL167" s="23">
        <f>_xll.BDP(AX167,"BEST_TARGET_PRICE")</f>
        <v>27.143478393554688</v>
      </c>
      <c r="AM167" s="31">
        <f t="shared" si="43"/>
        <v>0.17250446624426297</v>
      </c>
      <c r="AN167" s="31">
        <f>_xll.BDP(AX167,"PR061")/100</f>
        <v>2.569784E-2</v>
      </c>
      <c r="AO167" s="31">
        <f>_xll.BDP(AX167,"PR064")/100</f>
        <v>7.4744619999999998E-2</v>
      </c>
      <c r="AP167" s="31">
        <f>_xll.BDP(AX167,"CHG_PCT_6M")/100</f>
        <v>-9.3933440000000007E-2</v>
      </c>
      <c r="AQ167" s="24">
        <f>_xll.BDP(AX167,"PR079")/100</f>
        <v>0.19861249999999997</v>
      </c>
      <c r="AR167" s="32">
        <f>_xll.BDP(AX167,"hs001")</f>
        <v>31.03</v>
      </c>
      <c r="AS167" s="32">
        <f>_xll.BDP(AX167,"hs002")</f>
        <v>18.378</v>
      </c>
      <c r="AT167" s="21" t="str" cm="1">
        <f t="array" ref="AT167">IF(OR(_xll.BDP($AX167,"DX202")= "#N/A N/A", _xll.BDP($AX167,"DX202")="#N/A FIELD NOT APPLICABLE"), " ", _xll.BDP($AX167,"DX202"))</f>
        <v>Health Care</v>
      </c>
      <c r="AU167" s="21" t="str" cm="1">
        <f t="array" ref="AU167">IF(OR(_xll.BDP($AX167,"DY997")= "#N/A N/A", _xll.BDP($AX167,"DY997")="#N/A FIELD NOT APPLICABLE"), " ", _xll.BDP($AX167,"DY997"))</f>
        <v>N</v>
      </c>
      <c r="AV167" s="21" t="str" cm="1">
        <f t="array" ref="AV167">IF(OR(_xll.BDP($AX167,"DY784")= "#N/A N/A", _xll.BDP($AX167,"DY784")="#N/A FIELD NOT APPLICABLE"), " ", _xll.BDP($AX167,"DY784"))</f>
        <v>N</v>
      </c>
      <c r="AW167" s="21" t="str">
        <f t="shared" si="39"/>
        <v>N</v>
      </c>
      <c r="AX167" s="21" t="str">
        <f t="shared" si="40"/>
        <v>BAYN GY Equity</v>
      </c>
      <c r="BC167" s="14" t="str" cm="1">
        <f t="array" ref="BC167">_xll.BDP(AX167,"ID005")</f>
        <v>DE000BAY0017</v>
      </c>
      <c r="BD167" s="16">
        <v>0.81479999999999997</v>
      </c>
      <c r="BE167" s="17">
        <v>4</v>
      </c>
      <c r="BF167" s="18">
        <v>45217</v>
      </c>
      <c r="BG167" s="19">
        <v>1</v>
      </c>
    </row>
    <row r="168" spans="1:59" s="3" customFormat="1" ht="14.45" hidden="1" customHeight="1" x14ac:dyDescent="0.25">
      <c r="A168" s="47" t="s">
        <v>126</v>
      </c>
      <c r="B168" s="47" t="s">
        <v>161</v>
      </c>
      <c r="C168" s="47">
        <v>4381720</v>
      </c>
      <c r="D168" s="47" t="s">
        <v>462</v>
      </c>
      <c r="E168" s="21" t="str">
        <f>_xll.BDP(AX168,"SECURITY NAME")</f>
        <v>Bristol-Myers Squibb Co</v>
      </c>
      <c r="F168" s="21" t="str">
        <f>_xll.BDP(AX168,"CRNCY")</f>
        <v>USD</v>
      </c>
      <c r="G168" s="22" t="s">
        <v>464</v>
      </c>
      <c r="H168" s="21" t="str" cm="1">
        <f t="array" ref="H168">IF(OR(_xll.BDP($AX168,"DX202")= "#N/A N/A", _xll.BDP($AX168,"DX202")="#N/A FIELD NOT APPLICABLE"), " ", _xll.BDP($AX168,"DX202"))</f>
        <v>Health Care</v>
      </c>
      <c r="I168" s="23">
        <f>_xll.BDP(AX168,"CRNCY_ADJ_MKT_CAP", "EQY_FUND_CRNCY=USD")/1000</f>
        <v>98.620016052600008</v>
      </c>
      <c r="J168" s="24">
        <f>IFERROR(_xll.BDP(AX168, "DV013")/100,0)</f>
        <v>5.1176228210348465E-2</v>
      </c>
      <c r="K168" s="25" cm="1">
        <f t="array" ref="K168">IF(OR(_xll.BDP($AX168,"RR900")= "#N/A N/A", _xll.BDP($AX168,"RR900")="#N/A FIELD NOT APPLICABLE"), " ", _xll.BDP($AX168,"RR900"))</f>
        <v>9.4960209368008339</v>
      </c>
      <c r="L168" s="25" cm="1">
        <f t="array" ref="L168">IF(OR(_xll.BDP($AX168,"EE010")= "#N/A N/A", _xll.BDP($AX168,"EE010")="#N/A FIELD NOT APPLICABLE"), " ", _xll.BDP($AX168,"EE010"))</f>
        <v>8.0125661375661377</v>
      </c>
      <c r="M168" s="25" cm="1">
        <f t="array" ref="M168">IF(OR(_xll.BDP($AX168,"RR903")= "#N/A N/A", _xll.BDP($AX168,"RR903")="#N/A FIELD NOT APPLICABLE"), " ", _xll.BDP($AX168,"RR903"))</f>
        <v>5.6711770738341398</v>
      </c>
      <c r="N168" s="25" cm="1">
        <f t="array" ref="N168">IF(OR(_xll.BDP($AX168,"RR957")= "#N/A N/A", _xll.BDP($AX168,"RR957")="#N/A FIELD NOT APPLICABLE"), " ", _xll.BDP($AX168,"RR957"))</f>
        <v>8.9837016594471244</v>
      </c>
      <c r="O168" s="26">
        <v>3280</v>
      </c>
      <c r="P168" s="27">
        <v>59.01</v>
      </c>
      <c r="Q168" s="21" cm="1">
        <f t="array" ref="Q168">IF(OR(_xll.BDP($AX168,"PX_last")="#N/A N/A",_xll.BDP($AX168,"PX_Last")="#N/A FIELD NOT APPLICABLE")," ",IF(F168="GBP",(_xll.BDP($AX168,"PX_LAST")/100),(_xll.BDP($AX168,"PX_LAST"))))</f>
        <v>48.46</v>
      </c>
      <c r="R168" s="28">
        <f>IF(F168="USD",AA168,(((_xll.BDP(F168&amp;"USD CURNCY","PX_LAST")))*AA168))</f>
        <v>193552.8</v>
      </c>
      <c r="S168" s="28">
        <f>IF(F168="USD",AB168,(((_xll.BDP(F168&amp;"USD CURNCY","PX_LAST")))*AB168))</f>
        <v>158948.79999999999</v>
      </c>
      <c r="T168" s="11">
        <f t="shared" si="33"/>
        <v>-34604</v>
      </c>
      <c r="U168" s="12">
        <f t="shared" si="41"/>
        <v>-0.17878325707507203</v>
      </c>
      <c r="V168" s="12" cm="1">
        <f t="array" ref="V168">IFERROR(_xll.BDP($G168&amp;" Equity","CHG_PCT_1D")/100,"")</f>
        <v>1.1691020000000002E-2</v>
      </c>
      <c r="W168" s="12" cm="1">
        <f t="array" ref="W168">IFERROR(_xll.BDP($G168&amp;" Equity","CHG_PCT_5D")/100,"")</f>
        <v>-9.8079280000000005E-3</v>
      </c>
      <c r="X168" s="12" t="e">
        <f t="shared" si="42"/>
        <v>#VALUE!</v>
      </c>
      <c r="Y168" s="23">
        <f t="shared" si="34"/>
        <v>8134.4000625610352</v>
      </c>
      <c r="Z168" s="23">
        <f t="shared" si="35"/>
        <v>158948.79999999999</v>
      </c>
      <c r="AA168" s="28">
        <f t="shared" si="36"/>
        <v>193552.8</v>
      </c>
      <c r="AB168" s="28">
        <f t="shared" si="37"/>
        <v>158948.79999999999</v>
      </c>
      <c r="AC168" s="4" t="e" cm="1">
        <f t="array" ref="AC168">VLOOKUP(IF(NOT(_xll.BDP(AX168,$BW$6)="#N/A N/A"),(_xll.BDP(AX168,$BW$6)),"-"), '[1]Country Codes'!$A$2:$B$253,2,0)</f>
        <v>#N/A</v>
      </c>
      <c r="AD168" s="29" t="str" cm="1">
        <f t="array" ref="AD168">IF(OR(_xll.BDP($AX168,"EX028")= "#N/A N/A", _xll.BDP($AX168,"EX028")="#N/A FIELD NOT APPLICABLE"), " ", _xll.BDP($AX168,"EX028"))</f>
        <v>Equity</v>
      </c>
      <c r="AE168" s="30" t="str">
        <f t="shared" si="38"/>
        <v>Single Line Equity</v>
      </c>
      <c r="AF168" s="25" cm="1">
        <f t="array" ref="AF168">IF(OR(_xll.BDP($AX168,"RR908")= "#N/A N/A", _xll.BDP($AX168,"RR908")="#N/A FIELD NOT APPLICABLE"), " ", _xll.BDP($AX168,"RR908"))</f>
        <v>6.8695913214656388</v>
      </c>
      <c r="AG168" s="25" cm="1">
        <f t="array" ref="AG168">IF(OR(_xll.BDP($AX168,"RR041")= "#N/A N/A", _xll.BDP($AX168,"RR041")="#N/A FIELD NOT APPLICABLE"), " ", _xll.BDP($AX168,"RR041"))</f>
        <v>55.289785428117874</v>
      </c>
      <c r="AH168" s="21">
        <f>_xll.BDP(AX168,"TOT_BUY_REC")</f>
        <v>8</v>
      </c>
      <c r="AI168" s="21">
        <f>_xll.BDP(AX168,"TOT_HOLD_REC")</f>
        <v>21</v>
      </c>
      <c r="AJ168" s="21">
        <f>_xll.BDP(AX168,"TOT_SELL_REC")</f>
        <v>2</v>
      </c>
      <c r="AK168" s="25" cm="1">
        <f t="array" ref="AK168">IF(OR(_xll.BDP($AX168,"EE201")= "#N/A N/A", _xll.BDP($AX168,"EE201")="#N/A FIELD NOT APPLICABLE"), " ", _xll.BDP($AX168,"EE201"))</f>
        <v>3.3870968818664551</v>
      </c>
      <c r="AL168" s="23">
        <f>_xll.BDP(AX168,"BEST_TARGET_PRICE")</f>
        <v>55.420833587646484</v>
      </c>
      <c r="AM168" s="31">
        <f t="shared" si="43"/>
        <v>0.14364080865964679</v>
      </c>
      <c r="AN168" s="31">
        <f>_xll.BDP(AX168,"PR061")/100</f>
        <v>-0.19260249999999998</v>
      </c>
      <c r="AO168" s="31">
        <f>_xll.BDP(AX168,"PR064")/100</f>
        <v>-0.17933949999999999</v>
      </c>
      <c r="AP168" s="31">
        <f>_xll.BDP(AX168,"CHG_PCT_6M")/100</f>
        <v>-7.6952380000000001E-2</v>
      </c>
      <c r="AQ168" s="24">
        <f>_xll.BDP(AX168,"PR079")/100</f>
        <v>-0.1432108</v>
      </c>
      <c r="AR168" s="32">
        <f>_xll.BDP(AX168,"hs001")</f>
        <v>63.33</v>
      </c>
      <c r="AS168" s="32">
        <f>_xll.BDP(AX168,"hs002")</f>
        <v>39.35</v>
      </c>
      <c r="AT168" s="21" t="str" cm="1">
        <f t="array" ref="AT168">IF(OR(_xll.BDP($AX168,"DX202")= "#N/A N/A", _xll.BDP($AX168,"DX202")="#N/A FIELD NOT APPLICABLE"), " ", _xll.BDP($AX168,"DX202"))</f>
        <v>Health Care</v>
      </c>
      <c r="AU168" s="21" t="str" cm="1">
        <f t="array" ref="AU168">IF(OR(_xll.BDP($AX168,"DY997")= "#N/A N/A", _xll.BDP($AX168,"DY997")="#N/A FIELD NOT APPLICABLE"), " ", _xll.BDP($AX168,"DY997"))</f>
        <v>N</v>
      </c>
      <c r="AV168" s="21" t="str" cm="1">
        <f t="array" ref="AV168">IF(OR(_xll.BDP($AX168,"DY784")= "#N/A N/A", _xll.BDP($AX168,"DY784")="#N/A FIELD NOT APPLICABLE"), " ", _xll.BDP($AX168,"DY784"))</f>
        <v>Y</v>
      </c>
      <c r="AW168" s="21" t="str">
        <f t="shared" si="39"/>
        <v>Y</v>
      </c>
      <c r="AX168" s="21" t="str">
        <f t="shared" si="40"/>
        <v>BMY US Equity</v>
      </c>
      <c r="BC168" s="14" t="str">
        <f>_xll.BDP(AX168, "ID_ISIN")</f>
        <v>US1101221083</v>
      </c>
      <c r="BD168" s="16">
        <v>0.81479999999999997</v>
      </c>
      <c r="BE168" s="17">
        <v>4</v>
      </c>
      <c r="BF168" s="18">
        <v>45632</v>
      </c>
      <c r="BG168" s="19">
        <v>1</v>
      </c>
    </row>
    <row r="169" spans="1:59" s="3" customFormat="1" ht="14.45" hidden="1" customHeight="1" x14ac:dyDescent="0.25">
      <c r="A169" s="47" t="s">
        <v>126</v>
      </c>
      <c r="B169" s="47" t="s">
        <v>161</v>
      </c>
      <c r="C169" s="47">
        <v>4381721</v>
      </c>
      <c r="D169" s="47" t="s">
        <v>462</v>
      </c>
      <c r="E169" s="21" t="str">
        <f>_xll.BDP(AX169,"SECURITY NAME")</f>
        <v>Bristol-Myers Squibb Co</v>
      </c>
      <c r="F169" s="21" t="str">
        <f>_xll.BDP(AX169,"CRNCY")</f>
        <v>USD</v>
      </c>
      <c r="G169" s="22" t="s">
        <v>464</v>
      </c>
      <c r="H169" s="21" t="str" cm="1">
        <f t="array" ref="H169">IF(OR(_xll.BDP($AX169,"DX202")= "#N/A N/A", _xll.BDP($AX169,"DX202")="#N/A FIELD NOT APPLICABLE"), " ", _xll.BDP($AX169,"DX202"))</f>
        <v>Health Care</v>
      </c>
      <c r="I169" s="23">
        <f>_xll.BDP(AX169,"CRNCY_ADJ_MKT_CAP", "EQY_FUND_CRNCY=USD")/1000</f>
        <v>98.620016052600008</v>
      </c>
      <c r="J169" s="24">
        <f>IFERROR(_xll.BDP(AX169, "DV013")/100,0)</f>
        <v>5.1176228210348465E-2</v>
      </c>
      <c r="K169" s="25" cm="1">
        <f t="array" ref="K169">IF(OR(_xll.BDP($AX169,"RR900")= "#N/A N/A", _xll.BDP($AX169,"RR900")="#N/A FIELD NOT APPLICABLE"), " ", _xll.BDP($AX169,"RR900"))</f>
        <v>9.4960209368008339</v>
      </c>
      <c r="L169" s="25" cm="1">
        <f t="array" ref="L169">IF(OR(_xll.BDP($AX169,"EE010")= "#N/A N/A", _xll.BDP($AX169,"EE010")="#N/A FIELD NOT APPLICABLE"), " ", _xll.BDP($AX169,"EE010"))</f>
        <v>8.0125661375661377</v>
      </c>
      <c r="M169" s="25" cm="1">
        <f t="array" ref="M169">IF(OR(_xll.BDP($AX169,"RR903")= "#N/A N/A", _xll.BDP($AX169,"RR903")="#N/A FIELD NOT APPLICABLE"), " ", _xll.BDP($AX169,"RR903"))</f>
        <v>5.6711770738341398</v>
      </c>
      <c r="N169" s="25" cm="1">
        <f t="array" ref="N169">IF(OR(_xll.BDP($AX169,"RR957")= "#N/A N/A", _xll.BDP($AX169,"RR957")="#N/A FIELD NOT APPLICABLE"), " ", _xll.BDP($AX169,"RR957"))</f>
        <v>8.9837016594471244</v>
      </c>
      <c r="O169" s="26">
        <v>1765</v>
      </c>
      <c r="P169" s="27">
        <v>59.060400000000001</v>
      </c>
      <c r="Q169" s="21" cm="1">
        <f t="array" ref="Q169">IF(OR(_xll.BDP($AX169,"PX_last")="#N/A N/A",_xll.BDP($AX169,"PX_Last")="#N/A FIELD NOT APPLICABLE")," ",IF(F169="GBP",(_xll.BDP($AX169,"PX_LAST")/100),(_xll.BDP($AX169,"PX_LAST"))))</f>
        <v>48.46</v>
      </c>
      <c r="R169" s="28">
        <f>IF(F169="USD",AA169,(((_xll.BDP(F169&amp;"USD CURNCY","PX_LAST")))*AA169))</f>
        <v>104241.606</v>
      </c>
      <c r="S169" s="28">
        <f>IF(F169="USD",AB169,(((_xll.BDP(F169&amp;"USD CURNCY","PX_LAST")))*AB169))</f>
        <v>85531.900000000009</v>
      </c>
      <c r="T169" s="11">
        <f t="shared" si="33"/>
        <v>-18709.705999999991</v>
      </c>
      <c r="U169" s="12">
        <f t="shared" si="41"/>
        <v>-0.17948405361291145</v>
      </c>
      <c r="V169" s="12" cm="1">
        <f t="array" ref="V169">IFERROR(_xll.BDP($G169&amp;" Equity","CHG_PCT_1D")/100,"")</f>
        <v>1.1691020000000002E-2</v>
      </c>
      <c r="W169" s="12" cm="1">
        <f t="array" ref="W169">IFERROR(_xll.BDP($G169&amp;" Equity","CHG_PCT_5D")/100,"")</f>
        <v>-9.8079280000000005E-3</v>
      </c>
      <c r="X169" s="12" t="e">
        <f t="shared" si="42"/>
        <v>#VALUE!</v>
      </c>
      <c r="Y169" s="23">
        <f t="shared" si="34"/>
        <v>4377.2000336647043</v>
      </c>
      <c r="Z169" s="23">
        <f t="shared" si="35"/>
        <v>85531.900000000009</v>
      </c>
      <c r="AA169" s="28">
        <f t="shared" si="36"/>
        <v>104241.606</v>
      </c>
      <c r="AB169" s="28">
        <f t="shared" si="37"/>
        <v>85531.900000000009</v>
      </c>
      <c r="AC169" s="4" t="e" cm="1">
        <f t="array" ref="AC169">VLOOKUP(IF(NOT(_xll.BDP(AX169,$BW$6)="#N/A N/A"),(_xll.BDP(AX169,$BW$6)),"-"), '[1]Country Codes'!$A$2:$B$253,2,0)</f>
        <v>#N/A</v>
      </c>
      <c r="AD169" s="29" t="str" cm="1">
        <f t="array" ref="AD169">IF(OR(_xll.BDP($AX169,"EX028")= "#N/A N/A", _xll.BDP($AX169,"EX028")="#N/A FIELD NOT APPLICABLE"), " ", _xll.BDP($AX169,"EX028"))</f>
        <v>Equity</v>
      </c>
      <c r="AE169" s="30" t="str">
        <f t="shared" si="38"/>
        <v>Single Line Equity</v>
      </c>
      <c r="AF169" s="25" cm="1">
        <f t="array" ref="AF169">IF(OR(_xll.BDP($AX169,"RR908")= "#N/A N/A", _xll.BDP($AX169,"RR908")="#N/A FIELD NOT APPLICABLE"), " ", _xll.BDP($AX169,"RR908"))</f>
        <v>6.8695913214656388</v>
      </c>
      <c r="AG169" s="25" cm="1">
        <f t="array" ref="AG169">IF(OR(_xll.BDP($AX169,"RR041")= "#N/A N/A", _xll.BDP($AX169,"RR041")="#N/A FIELD NOT APPLICABLE"), " ", _xll.BDP($AX169,"RR041"))</f>
        <v>55.289785428117874</v>
      </c>
      <c r="AH169" s="21">
        <f>_xll.BDP(AX169,"TOT_BUY_REC")</f>
        <v>8</v>
      </c>
      <c r="AI169" s="21">
        <f>_xll.BDP(AX169,"TOT_HOLD_REC")</f>
        <v>21</v>
      </c>
      <c r="AJ169" s="21">
        <f>_xll.BDP(AX169,"TOT_SELL_REC")</f>
        <v>2</v>
      </c>
      <c r="AK169" s="25" cm="1">
        <f t="array" ref="AK169">IF(OR(_xll.BDP($AX169,"EE201")= "#N/A N/A", _xll.BDP($AX169,"EE201")="#N/A FIELD NOT APPLICABLE"), " ", _xll.BDP($AX169,"EE201"))</f>
        <v>3.3870968818664551</v>
      </c>
      <c r="AL169" s="23">
        <f>_xll.BDP(AX169,"BEST_TARGET_PRICE")</f>
        <v>55.420833587646484</v>
      </c>
      <c r="AM169" s="31">
        <f t="shared" si="43"/>
        <v>0.14364080865964679</v>
      </c>
      <c r="AN169" s="31">
        <f>_xll.BDP(AX169,"PR061")/100</f>
        <v>-0.19260249999999998</v>
      </c>
      <c r="AO169" s="31">
        <f>_xll.BDP(AX169,"PR064")/100</f>
        <v>-0.17933949999999999</v>
      </c>
      <c r="AP169" s="31">
        <f>_xll.BDP(AX169,"CHG_PCT_6M")/100</f>
        <v>-7.6952380000000001E-2</v>
      </c>
      <c r="AQ169" s="24">
        <f>_xll.BDP(AX169,"PR079")/100</f>
        <v>-0.1432108</v>
      </c>
      <c r="AR169" s="32">
        <f>_xll.BDP(AX169,"hs001")</f>
        <v>63.33</v>
      </c>
      <c r="AS169" s="32">
        <f>_xll.BDP(AX169,"hs002")</f>
        <v>39.35</v>
      </c>
      <c r="AT169" s="21" t="str" cm="1">
        <f t="array" ref="AT169">IF(OR(_xll.BDP($AX169,"DX202")= "#N/A N/A", _xll.BDP($AX169,"DX202")="#N/A FIELD NOT APPLICABLE"), " ", _xll.BDP($AX169,"DX202"))</f>
        <v>Health Care</v>
      </c>
      <c r="AU169" s="21" t="str" cm="1">
        <f t="array" ref="AU169">IF(OR(_xll.BDP($AX169,"DY997")= "#N/A N/A", _xll.BDP($AX169,"DY997")="#N/A FIELD NOT APPLICABLE"), " ", _xll.BDP($AX169,"DY997"))</f>
        <v>N</v>
      </c>
      <c r="AV169" s="21" t="str" cm="1">
        <f t="array" ref="AV169">IF(OR(_xll.BDP($AX169,"DY784")= "#N/A N/A", _xll.BDP($AX169,"DY784")="#N/A FIELD NOT APPLICABLE"), " ", _xll.BDP($AX169,"DY784"))</f>
        <v>Y</v>
      </c>
      <c r="AW169" s="21" t="str">
        <f t="shared" si="39"/>
        <v>Y</v>
      </c>
      <c r="AX169" s="21" t="str">
        <f t="shared" si="40"/>
        <v>BMY US Equity</v>
      </c>
      <c r="BC169" s="14" t="str" cm="1">
        <f t="array" ref="BC169">_xll.BDP(AX169,"ID005")</f>
        <v>US1101221083</v>
      </c>
      <c r="BD169" s="16">
        <v>0.81479999999999997</v>
      </c>
      <c r="BE169" s="17">
        <v>4</v>
      </c>
      <c r="BF169" s="18">
        <v>45217</v>
      </c>
      <c r="BG169" s="19">
        <v>1</v>
      </c>
    </row>
    <row r="170" spans="1:59" s="3" customFormat="1" ht="14.45" hidden="1" customHeight="1" x14ac:dyDescent="0.25">
      <c r="A170" s="47" t="s">
        <v>126</v>
      </c>
      <c r="B170" s="47" t="s">
        <v>161</v>
      </c>
      <c r="C170" s="47">
        <v>4381720</v>
      </c>
      <c r="D170" s="47" t="s">
        <v>462</v>
      </c>
      <c r="E170" s="21" t="str">
        <f>_xll.BDP(AX170,"SECURITY NAME")</f>
        <v>CVS Health Corp</v>
      </c>
      <c r="F170" s="21" t="str">
        <f>_xll.BDP(AX170,"CRNCY")</f>
        <v>USD</v>
      </c>
      <c r="G170" s="22" t="s">
        <v>465</v>
      </c>
      <c r="H170" s="21" t="str" cm="1">
        <f t="array" ref="H170">IF(OR(_xll.BDP($AX170,"DX202")= "#N/A N/A", _xll.BDP($AX170,"DX202")="#N/A FIELD NOT APPLICABLE"), " ", _xll.BDP($AX170,"DX202"))</f>
        <v>Health Care</v>
      </c>
      <c r="I170" s="23">
        <f>_xll.BDP(AX170,"CRNCY_ADJ_MKT_CAP", "EQY_FUND_CRNCY=USD")/1000</f>
        <v>81.96658188711001</v>
      </c>
      <c r="J170" s="24">
        <f>IFERROR(_xll.BDP(AX170, "DV013")/100,0)</f>
        <v>4.0973507175457308E-2</v>
      </c>
      <c r="K170" s="25" cm="1">
        <f t="array" ref="K170">IF(OR(_xll.BDP($AX170,"RR900")= "#N/A N/A", _xll.BDP($AX170,"RR900")="#N/A FIELD NOT APPLICABLE"), " ", _xll.BDP($AX170,"RR900"))</f>
        <v>15.935443490329835</v>
      </c>
      <c r="L170" s="25" cm="1">
        <f t="array" ref="L170">IF(OR(_xll.BDP($AX170,"EE010")= "#N/A N/A", _xll.BDP($AX170,"EE010")="#N/A FIELD NOT APPLICABLE"), " ", _xll.BDP($AX170,"EE010"))</f>
        <v>9.4333866046781942</v>
      </c>
      <c r="M170" s="25" cm="1">
        <f t="array" ref="M170">IF(OR(_xll.BDP($AX170,"RR903")= "#N/A N/A", _xll.BDP($AX170,"RR903")="#N/A FIELD NOT APPLICABLE"), " ", _xll.BDP($AX170,"RR903"))</f>
        <v>1.0827395498216184</v>
      </c>
      <c r="N170" s="25" cm="1">
        <f t="array" ref="N170">IF(OR(_xll.BDP($AX170,"RR957")= "#N/A N/A", _xll.BDP($AX170,"RR957")="#N/A FIELD NOT APPLICABLE"), " ", _xll.BDP($AX170,"RR957"))</f>
        <v>9.9595049380767993</v>
      </c>
      <c r="O170" s="26">
        <v>4352</v>
      </c>
      <c r="P170" s="27">
        <v>60.09</v>
      </c>
      <c r="Q170" s="21" cm="1">
        <f t="array" ref="Q170">IF(OR(_xll.BDP($AX170,"PX_last")="#N/A N/A",_xll.BDP($AX170,"PX_Last")="#N/A FIELD NOT APPLICABLE")," ",IF(F170="GBP",(_xll.BDP($AX170,"PX_LAST")/100),(_xll.BDP($AX170,"PX_LAST"))))</f>
        <v>64.930000000000007</v>
      </c>
      <c r="R170" s="28">
        <f>IF(F170="USD",AA170,(((_xll.BDP(F170&amp;"USD CURNCY","PX_LAST")))*AA170))</f>
        <v>261511.68000000002</v>
      </c>
      <c r="S170" s="28">
        <f>IF(F170="USD",AB170,(((_xll.BDP(F170&amp;"USD CURNCY","PX_LAST")))*AB170))</f>
        <v>282575.36000000004</v>
      </c>
      <c r="T170" s="11">
        <f t="shared" si="33"/>
        <v>21063.680000000022</v>
      </c>
      <c r="U170" s="12">
        <f t="shared" si="41"/>
        <v>8.054584789482451E-2</v>
      </c>
      <c r="V170" s="12" cm="1">
        <f t="array" ref="V170">IFERROR(_xll.BDP($G170&amp;" Equity","CHG_PCT_1D")/100,"")</f>
        <v>-5.9706060000000007E-3</v>
      </c>
      <c r="W170" s="12" cm="1">
        <f t="array" ref="W170">IFERROR(_xll.BDP($G170&amp;" Equity","CHG_PCT_5D")/100,"")</f>
        <v>-3.6826759999999997E-3</v>
      </c>
      <c r="X170" s="12" t="e">
        <f t="shared" si="42"/>
        <v>#VALUE!</v>
      </c>
      <c r="Y170" s="23">
        <f t="shared" si="34"/>
        <v>11578.103540567434</v>
      </c>
      <c r="Z170" s="23">
        <f t="shared" si="35"/>
        <v>282575.36000000004</v>
      </c>
      <c r="AA170" s="28">
        <f t="shared" si="36"/>
        <v>261511.68000000002</v>
      </c>
      <c r="AB170" s="28">
        <f t="shared" si="37"/>
        <v>282575.36000000004</v>
      </c>
      <c r="AC170" s="4" t="e" cm="1">
        <f t="array" ref="AC170">VLOOKUP(IF(NOT(_xll.BDP(AX170,$BW$6)="#N/A N/A"),(_xll.BDP(AX170,$BW$6)),"-"), '[1]Country Codes'!$A$2:$B$253,2,0)</f>
        <v>#N/A</v>
      </c>
      <c r="AD170" s="29" t="str" cm="1">
        <f t="array" ref="AD170">IF(OR(_xll.BDP($AX170,"EX028")= "#N/A N/A", _xll.BDP($AX170,"EX028")="#N/A FIELD NOT APPLICABLE"), " ", _xll.BDP($AX170,"EX028"))</f>
        <v>Equity</v>
      </c>
      <c r="AE170" s="30" t="str">
        <f t="shared" si="38"/>
        <v>Single Line Equity</v>
      </c>
      <c r="AF170" s="25" cm="1">
        <f t="array" ref="AF170">IF(OR(_xll.BDP($AX170,"RR908")= "#N/A N/A", _xll.BDP($AX170,"RR908")="#N/A FIELD NOT APPLICABLE"), " ", _xll.BDP($AX170,"RR908"))</f>
        <v>8.9728322040363615</v>
      </c>
      <c r="AG170" s="25" cm="1">
        <f t="array" ref="AG170">IF(OR(_xll.BDP($AX170,"RR041")= "#N/A N/A", _xll.BDP($AX170,"RR041")="#N/A FIELD NOT APPLICABLE"), " ", _xll.BDP($AX170,"RR041"))</f>
        <v>32.746875185119364</v>
      </c>
      <c r="AH170" s="21">
        <f>_xll.BDP(AX170,"TOT_BUY_REC")</f>
        <v>20</v>
      </c>
      <c r="AI170" s="21">
        <f>_xll.BDP(AX170,"TOT_HOLD_REC")</f>
        <v>9</v>
      </c>
      <c r="AJ170" s="21">
        <f>_xll.BDP(AX170,"TOT_SELL_REC")</f>
        <v>0</v>
      </c>
      <c r="AK170" s="25" cm="1">
        <f t="array" ref="AK170">IF(OR(_xll.BDP($AX170,"EE201")= "#N/A N/A", _xll.BDP($AX170,"EE201")="#N/A FIELD NOT APPLICABLE"), " ", _xll.BDP($AX170,"EE201"))</f>
        <v>4.379310131072998</v>
      </c>
      <c r="AL170" s="23">
        <f>_xll.BDP(AX170,"BEST_TARGET_PRICE")</f>
        <v>75.653846740722656</v>
      </c>
      <c r="AM170" s="31">
        <f t="shared" si="43"/>
        <v>0.16516012229666788</v>
      </c>
      <c r="AN170" s="31">
        <f>_xll.BDP(AX170,"PR061")/100</f>
        <v>-3.2916290000000001E-2</v>
      </c>
      <c r="AO170" s="31">
        <f>_xll.BDP(AX170,"PR064")/100</f>
        <v>0.14112469999999999</v>
      </c>
      <c r="AP170" s="31">
        <f>_xll.BDP(AX170,"CHG_PCT_6M")/100</f>
        <v>0.15431110000000001</v>
      </c>
      <c r="AQ170" s="24">
        <f>_xll.BDP(AX170,"PR079")/100</f>
        <v>0.4464246</v>
      </c>
      <c r="AR170" s="32">
        <f>_xll.BDP(AX170,"hs001")</f>
        <v>71.45</v>
      </c>
      <c r="AS170" s="32">
        <f>_xll.BDP(AX170,"hs002")</f>
        <v>43.56</v>
      </c>
      <c r="AT170" s="21" t="str" cm="1">
        <f t="array" ref="AT170">IF(OR(_xll.BDP($AX170,"DX202")= "#N/A N/A", _xll.BDP($AX170,"DX202")="#N/A FIELD NOT APPLICABLE"), " ", _xll.BDP($AX170,"DX202"))</f>
        <v>Health Care</v>
      </c>
      <c r="AU170" s="21" t="str" cm="1">
        <f t="array" ref="AU170">IF(OR(_xll.BDP($AX170,"DY997")= "#N/A N/A", _xll.BDP($AX170,"DY997")="#N/A FIELD NOT APPLICABLE"), " ", _xll.BDP($AX170,"DY997"))</f>
        <v>N</v>
      </c>
      <c r="AV170" s="21" t="str" cm="1">
        <f t="array" ref="AV170">IF(OR(_xll.BDP($AX170,"DY784")= "#N/A N/A", _xll.BDP($AX170,"DY784")="#N/A FIELD NOT APPLICABLE"), " ", _xll.BDP($AX170,"DY784"))</f>
        <v>Y</v>
      </c>
      <c r="AW170" s="21" t="str">
        <f t="shared" si="39"/>
        <v>Y</v>
      </c>
      <c r="AX170" s="21" t="str">
        <f t="shared" si="40"/>
        <v>CVS US Equity</v>
      </c>
      <c r="BC170" s="14" t="str">
        <f>_xll.BDP(AX170, "ID_ISIN")</f>
        <v>US1266501006</v>
      </c>
      <c r="BD170" s="16">
        <v>0.81479999999999997</v>
      </c>
      <c r="BE170" s="17">
        <v>4</v>
      </c>
      <c r="BF170" s="18">
        <v>45217</v>
      </c>
      <c r="BG170" s="19">
        <v>1</v>
      </c>
    </row>
    <row r="171" spans="1:59" s="3" customFormat="1" ht="14.45" hidden="1" customHeight="1" x14ac:dyDescent="0.25">
      <c r="A171" s="47" t="s">
        <v>126</v>
      </c>
      <c r="B171" s="47" t="s">
        <v>161</v>
      </c>
      <c r="C171" s="47">
        <v>4381720</v>
      </c>
      <c r="D171" s="47" t="s">
        <v>462</v>
      </c>
      <c r="E171" s="21" t="str">
        <f>_xll.BDP(AX171,"SECURITY NAME")</f>
        <v>Dell Technologies Inc</v>
      </c>
      <c r="F171" s="21" t="str">
        <f>_xll.BDP(AX171,"CRNCY")</f>
        <v>USD</v>
      </c>
      <c r="G171" s="22" t="s">
        <v>466</v>
      </c>
      <c r="H171" s="21" t="str" cm="1">
        <f t="array" ref="H171">IF(OR(_xll.BDP($AX171,"DX202")= "#N/A N/A", _xll.BDP($AX171,"DX202")="#N/A FIELD NOT APPLICABLE"), " ", _xll.BDP($AX171,"DX202"))</f>
        <v>Information Technology</v>
      </c>
      <c r="I171" s="23">
        <f>_xll.BDP(AX171,"CRNCY_ADJ_MKT_CAP", "EQY_FUND_CRNCY=USD")/1000</f>
        <v>65.443512193380002</v>
      </c>
      <c r="J171" s="24">
        <f>IFERROR(_xll.BDP(AX171, "DV013")/100,0)</f>
        <v>2.2399998982747395E-2</v>
      </c>
      <c r="K171" s="25" cm="1">
        <f t="array" ref="K171">IF(OR(_xll.BDP($AX171,"RR900")= "#N/A N/A", _xll.BDP($AX171,"RR900")="#N/A FIELD NOT APPLICABLE"), " ", _xll.BDP($AX171,"RR900"))</f>
        <v>13.39317830197931</v>
      </c>
      <c r="L171" s="25" cm="1">
        <f t="array" ref="L171">IF(OR(_xll.BDP($AX171,"EE010")= "#N/A N/A", _xll.BDP($AX171,"EE010")="#N/A FIELD NOT APPLICABLE"), " ", _xll.BDP($AX171,"EE010"))</f>
        <v>9.0670018369912011</v>
      </c>
      <c r="M171" s="25" t="str" cm="1">
        <f t="array" ref="M171">IF(OR(_xll.BDP($AX171,"RR903")= "#N/A N/A", _xll.BDP($AX171,"RR903")="#N/A FIELD NOT APPLICABLE"), " ", _xll.BDP($AX171,"RR903"))</f>
        <v xml:space="preserve"> </v>
      </c>
      <c r="N171" s="25" cm="1">
        <f t="array" ref="N171">IF(OR(_xll.BDP($AX171,"RR957")= "#N/A N/A", _xll.BDP($AX171,"RR957")="#N/A FIELD NOT APPLICABLE"), " ", _xll.BDP($AX171,"RR957"))</f>
        <v>9.0366220028364239</v>
      </c>
      <c r="O171" s="26">
        <v>2101</v>
      </c>
      <c r="P171" s="27">
        <v>118.48</v>
      </c>
      <c r="Q171" s="21" cm="1">
        <f t="array" ref="Q171">IF(OR(_xll.BDP($AX171,"PX_last")="#N/A N/A",_xll.BDP($AX171,"PX_Last")="#N/A FIELD NOT APPLICABLE")," ",IF(F171="GBP",(_xll.BDP($AX171,"PX_LAST")/100),(_xll.BDP($AX171,"PX_LAST"))))</f>
        <v>93.78</v>
      </c>
      <c r="R171" s="28">
        <f>IF(F171="USD",AA171,(((_xll.BDP(F171&amp;"USD CURNCY","PX_LAST")))*AA171))</f>
        <v>248926.48</v>
      </c>
      <c r="S171" s="28">
        <f>IF(F171="USD",AB171,(((_xll.BDP(F171&amp;"USD CURNCY","PX_LAST")))*AB171))</f>
        <v>197031.78</v>
      </c>
      <c r="T171" s="11">
        <f t="shared" si="33"/>
        <v>-51894.700000000012</v>
      </c>
      <c r="U171" s="12">
        <f t="shared" si="41"/>
        <v>-0.20847400405131672</v>
      </c>
      <c r="V171" s="12" cm="1">
        <f t="array" ref="V171">IFERROR(_xll.BDP($G171&amp;" Equity","CHG_PCT_1D")/100,"")</f>
        <v>-4.4261780000000002E-3</v>
      </c>
      <c r="W171" s="12" cm="1">
        <f t="array" ref="W171">IFERROR(_xll.BDP($G171&amp;" Equity","CHG_PCT_5D")/100,"")</f>
        <v>0.14661969999999999</v>
      </c>
      <c r="X171" s="12" t="e">
        <f t="shared" si="42"/>
        <v>#VALUE!</v>
      </c>
      <c r="Y171" s="23">
        <f t="shared" si="34"/>
        <v>4413.5116715689082</v>
      </c>
      <c r="Z171" s="23">
        <f t="shared" si="35"/>
        <v>197031.78</v>
      </c>
      <c r="AA171" s="28">
        <f t="shared" si="36"/>
        <v>248926.48</v>
      </c>
      <c r="AB171" s="28">
        <f t="shared" si="37"/>
        <v>197031.78</v>
      </c>
      <c r="AC171" s="4" t="e" cm="1">
        <f t="array" ref="AC171">VLOOKUP(IF(NOT(_xll.BDP(AX171,$BW$6)="#N/A N/A"),(_xll.BDP(AX171,$BW$6)),"-"), '[1]Country Codes'!$A$2:$B$253,2,0)</f>
        <v>#N/A</v>
      </c>
      <c r="AD171" s="29" t="str" cm="1">
        <f t="array" ref="AD171">IF(OR(_xll.BDP($AX171,"EX028")= "#N/A N/A", _xll.BDP($AX171,"EX028")="#N/A FIELD NOT APPLICABLE"), " ", _xll.BDP($AX171,"EX028"))</f>
        <v>Equity</v>
      </c>
      <c r="AE171" s="30" t="str">
        <f t="shared" si="38"/>
        <v>Single Line Equity</v>
      </c>
      <c r="AF171" s="25" cm="1">
        <f t="array" ref="AF171">IF(OR(_xll.BDP($AX171,"RR908")= "#N/A N/A", _xll.BDP($AX171,"RR908")="#N/A FIELD NOT APPLICABLE"), " ", _xll.BDP($AX171,"RR908"))</f>
        <v>14.626082734101232</v>
      </c>
      <c r="AG171" s="25" cm="1">
        <f t="array" ref="AG171">IF(OR(_xll.BDP($AX171,"RR041")= "#N/A N/A", _xll.BDP($AX171,"RR041")="#N/A FIELD NOT APPLICABLE"), " ", _xll.BDP($AX171,"RR041"))</f>
        <v>31.757078724951722</v>
      </c>
      <c r="AH171" s="21">
        <f>_xll.BDP(AX171,"TOT_BUY_REC")</f>
        <v>24</v>
      </c>
      <c r="AI171" s="21">
        <f>_xll.BDP(AX171,"TOT_HOLD_REC")</f>
        <v>4</v>
      </c>
      <c r="AJ171" s="21">
        <f>_xll.BDP(AX171,"TOT_SELL_REC")</f>
        <v>0</v>
      </c>
      <c r="AK171" s="25" cm="1">
        <f t="array" ref="AK171">IF(OR(_xll.BDP($AX171,"EE201")= "#N/A N/A", _xll.BDP($AX171,"EE201")="#N/A FIELD NOT APPLICABLE"), " ", _xll.BDP($AX171,"EE201"))</f>
        <v>4.6428570747375488</v>
      </c>
      <c r="AL171" s="23">
        <f>_xll.BDP(AX171,"BEST_TARGET_PRICE")</f>
        <v>126.90000152587891</v>
      </c>
      <c r="AM171" s="31">
        <f t="shared" si="43"/>
        <v>0.35316700283513436</v>
      </c>
      <c r="AN171" s="31">
        <f>_xll.BDP(AX171,"PR061")/100</f>
        <v>2.8853520000000001E-2</v>
      </c>
      <c r="AO171" s="31">
        <f>_xll.BDP(AX171,"PR064")/100</f>
        <v>-9.4787630000000012E-2</v>
      </c>
      <c r="AP171" s="31">
        <f>_xll.BDP(AX171,"CHG_PCT_6M")/100</f>
        <v>-0.2414462</v>
      </c>
      <c r="AQ171" s="24">
        <f>_xll.BDP(AX171,"PR079")/100</f>
        <v>-0.18622</v>
      </c>
      <c r="AR171" s="32">
        <f>_xll.BDP(AX171,"hs001")</f>
        <v>179.7</v>
      </c>
      <c r="AS171" s="32">
        <f>_xll.BDP(AX171,"hs002")</f>
        <v>66.245000000000005</v>
      </c>
      <c r="AT171" s="21" t="str" cm="1">
        <f t="array" ref="AT171">IF(OR(_xll.BDP($AX171,"DX202")= "#N/A N/A", _xll.BDP($AX171,"DX202")="#N/A FIELD NOT APPLICABLE"), " ", _xll.BDP($AX171,"DX202"))</f>
        <v>Information Technology</v>
      </c>
      <c r="AU171" s="21" t="str" cm="1">
        <f t="array" ref="AU171">IF(OR(_xll.BDP($AX171,"DY997")= "#N/A N/A", _xll.BDP($AX171,"DY997")="#N/A FIELD NOT APPLICABLE"), " ", _xll.BDP($AX171,"DY997"))</f>
        <v>Y</v>
      </c>
      <c r="AV171" s="21" t="str" cm="1">
        <f t="array" ref="AV171">IF(OR(_xll.BDP($AX171,"DY784")= "#N/A N/A", _xll.BDP($AX171,"DY784")="#N/A FIELD NOT APPLICABLE"), " ", _xll.BDP($AX171,"DY784"))</f>
        <v xml:space="preserve"> </v>
      </c>
      <c r="AW171" s="21" t="str">
        <f t="shared" si="39"/>
        <v>Y</v>
      </c>
      <c r="AX171" s="21" t="str">
        <f t="shared" si="40"/>
        <v>DELL US Equity</v>
      </c>
      <c r="BC171" s="14" t="str" cm="1">
        <f t="array" ref="BC171">_xll.BDP(AX171,"ID005")</f>
        <v>US24703L2025</v>
      </c>
      <c r="BD171" s="16">
        <v>0.76849999999999996</v>
      </c>
      <c r="BE171" s="17">
        <v>5</v>
      </c>
      <c r="BF171" s="18">
        <v>45217</v>
      </c>
      <c r="BG171" s="19">
        <v>1</v>
      </c>
    </row>
    <row r="172" spans="1:59" s="3" customFormat="1" ht="14.45" hidden="1" customHeight="1" x14ac:dyDescent="0.25">
      <c r="A172" s="47" t="s">
        <v>126</v>
      </c>
      <c r="B172" s="47" t="s">
        <v>161</v>
      </c>
      <c r="C172" s="47">
        <v>4381720</v>
      </c>
      <c r="D172" s="47" t="s">
        <v>462</v>
      </c>
      <c r="E172" s="21" t="str">
        <f>_xll.BDP(AX172,"SECURITY NAME")</f>
        <v>Walt Disney Co/The</v>
      </c>
      <c r="F172" s="21" t="str">
        <f>_xll.BDP(AX172,"CRNCY")</f>
        <v>USD</v>
      </c>
      <c r="G172" s="22" t="s">
        <v>206</v>
      </c>
      <c r="H172" s="21" t="str" cm="1">
        <f t="array" ref="H172">IF(OR(_xll.BDP($AX172,"DX202")= "#N/A N/A", _xll.BDP($AX172,"DX202")="#N/A FIELD NOT APPLICABLE"), " ", _xll.BDP($AX172,"DX202"))</f>
        <v>Communication Services</v>
      </c>
      <c r="I172" s="23">
        <f>_xll.BDP(AX172,"CRNCY_ADJ_MKT_CAP", "EQY_FUND_CRNCY=USD")/1000</f>
        <v>164.81611082204998</v>
      </c>
      <c r="J172" s="24">
        <f>IFERROR(_xll.BDP(AX172, "DV013")/100,0)</f>
        <v>1.0969723562966214E-2</v>
      </c>
      <c r="K172" s="25" cm="1">
        <f t="array" ref="K172">IF(OR(_xll.BDP($AX172,"RR900")= "#N/A N/A", _xll.BDP($AX172,"RR900")="#N/A FIELD NOT APPLICABLE"), " ", _xll.BDP($AX172,"RR900"))</f>
        <v>18.702800285177261</v>
      </c>
      <c r="L172" s="25" cm="1">
        <f t="array" ref="L172">IF(OR(_xll.BDP($AX172,"EE010")= "#N/A N/A", _xll.BDP($AX172,"EE010")="#N/A FIELD NOT APPLICABLE"), " ", _xll.BDP($AX172,"EE010"))</f>
        <v>15.356240525517938</v>
      </c>
      <c r="M172" s="25" cm="1">
        <f t="array" ref="M172">IF(OR(_xll.BDP($AX172,"RR903")= "#N/A N/A", _xll.BDP($AX172,"RR903")="#N/A FIELD NOT APPLICABLE"), " ", _xll.BDP($AX172,"RR903"))</f>
        <v>1.6510827368945586</v>
      </c>
      <c r="N172" s="25" cm="1">
        <f t="array" ref="N172">IF(OR(_xll.BDP($AX172,"RR957")= "#N/A N/A", _xll.BDP($AX172,"RR957")="#N/A FIELD NOT APPLICABLE"), " ", _xll.BDP($AX172,"RR957"))</f>
        <v>14.67106408111866</v>
      </c>
      <c r="O172" s="26">
        <v>4605</v>
      </c>
      <c r="P172" s="27">
        <v>130.0874</v>
      </c>
      <c r="Q172" s="21" cm="1">
        <f t="array" ref="Q172">IF(OR(_xll.BDP($AX172,"PX_last")="#N/A N/A",_xll.BDP($AX172,"PX_Last")="#N/A FIELD NOT APPLICABLE")," ",IF(F172="GBP",(_xll.BDP($AX172,"PX_LAST")/100),(_xll.BDP($AX172,"PX_LAST"))))</f>
        <v>91.17</v>
      </c>
      <c r="R172" s="28">
        <f>IF(F172="USD",AA172,(((_xll.BDP(F172&amp;"USD CURNCY","PX_LAST")))*AA172))</f>
        <v>599052.47699999996</v>
      </c>
      <c r="S172" s="28">
        <f>IF(F172="USD",AB172,(((_xll.BDP(F172&amp;"USD CURNCY","PX_LAST")))*AB172))</f>
        <v>419837.85000000003</v>
      </c>
      <c r="T172" s="11">
        <f t="shared" si="33"/>
        <v>-179214.62699999992</v>
      </c>
      <c r="U172" s="12">
        <f t="shared" si="41"/>
        <v>-0.29916348547207483</v>
      </c>
      <c r="V172" s="12" cm="1">
        <f t="array" ref="V172">IFERROR(_xll.BDP($G172&amp;" Equity","CHG_PCT_1D")/100,"")</f>
        <v>-1.329198E-3</v>
      </c>
      <c r="W172" s="12" cm="1">
        <f t="array" ref="W172">IFERROR(_xll.BDP($G172&amp;" Equity","CHG_PCT_5D")/100,"")</f>
        <v>7.3333330000000002E-2</v>
      </c>
      <c r="X172" s="12" t="e">
        <f t="shared" si="42"/>
        <v>#VALUE!</v>
      </c>
      <c r="Y172" s="23">
        <f t="shared" si="34"/>
        <v>4605.5051557700754</v>
      </c>
      <c r="Z172" s="23">
        <f t="shared" si="35"/>
        <v>419837.85000000003</v>
      </c>
      <c r="AA172" s="28">
        <f t="shared" si="36"/>
        <v>599052.47699999996</v>
      </c>
      <c r="AB172" s="28">
        <f t="shared" si="37"/>
        <v>419837.85000000003</v>
      </c>
      <c r="AC172" s="4" t="e" cm="1">
        <f t="array" ref="AC172">VLOOKUP(IF(NOT(_xll.BDP(AX172,$BW$6)="#N/A N/A"),(_xll.BDP(AX172,$BW$6)),"-"), '[1]Country Codes'!$A$2:$B$253,2,0)</f>
        <v>#N/A</v>
      </c>
      <c r="AD172" s="29" t="str" cm="1">
        <f t="array" ref="AD172">IF(OR(_xll.BDP($AX172,"EX028")= "#N/A N/A", _xll.BDP($AX172,"EX028")="#N/A FIELD NOT APPLICABLE"), " ", _xll.BDP($AX172,"EX028"))</f>
        <v>Equity</v>
      </c>
      <c r="AE172" s="30" t="str">
        <f t="shared" si="38"/>
        <v>Single Line Equity</v>
      </c>
      <c r="AF172" s="25" cm="1">
        <f t="array" ref="AF172">IF(OR(_xll.BDP($AX172,"RR908")= "#N/A N/A", _xll.BDP($AX172,"RR908")="#N/A FIELD NOT APPLICABLE"), " ", _xll.BDP($AX172,"RR908"))</f>
        <v>11.066395284607335</v>
      </c>
      <c r="AG172" s="25" cm="1">
        <f t="array" ref="AG172">IF(OR(_xll.BDP($AX172,"RR041")= "#N/A N/A", _xll.BDP($AX172,"RR041")="#N/A FIELD NOT APPLICABLE"), " ", _xll.BDP($AX172,"RR041"))</f>
        <v>25.235578613691846</v>
      </c>
      <c r="AH172" s="21">
        <f>_xll.BDP(AX172,"TOT_BUY_REC")</f>
        <v>30</v>
      </c>
      <c r="AI172" s="21">
        <f>_xll.BDP(AX172,"TOT_HOLD_REC")</f>
        <v>9</v>
      </c>
      <c r="AJ172" s="21">
        <f>_xll.BDP(AX172,"TOT_SELL_REC")</f>
        <v>1</v>
      </c>
      <c r="AK172" s="25" cm="1">
        <f t="array" ref="AK172">IF(OR(_xll.BDP($AX172,"EE201")= "#N/A N/A", _xll.BDP($AX172,"EE201")="#N/A FIELD NOT APPLICABLE"), " ", _xll.BDP($AX172,"EE201"))</f>
        <v>4.4499998092651367</v>
      </c>
      <c r="AL172" s="23">
        <f>_xll.BDP(AX172,"BEST_TARGET_PRICE")</f>
        <v>122.55555725097656</v>
      </c>
      <c r="AM172" s="31">
        <f t="shared" si="43"/>
        <v>0.34425312329688018</v>
      </c>
      <c r="AN172" s="31">
        <f>_xll.BDP(AX172,"PR061")/100</f>
        <v>-7.629176E-2</v>
      </c>
      <c r="AO172" s="31">
        <f>_xll.BDP(AX172,"PR064")/100</f>
        <v>-0.19361400000000001</v>
      </c>
      <c r="AP172" s="31">
        <f>_xll.BDP(AX172,"CHG_PCT_6M")/100</f>
        <v>-5.2286869999999999E-2</v>
      </c>
      <c r="AQ172" s="24">
        <f>_xll.BDP(AX172,"PR079")/100</f>
        <v>-0.18123030000000001</v>
      </c>
      <c r="AR172" s="32">
        <f>_xll.BDP(AX172,"hs001")</f>
        <v>118.63</v>
      </c>
      <c r="AS172" s="32">
        <f>_xll.BDP(AX172,"hs002")</f>
        <v>80.099999999999994</v>
      </c>
      <c r="AT172" s="21" t="str" cm="1">
        <f t="array" ref="AT172">IF(OR(_xll.BDP($AX172,"DX202")= "#N/A N/A", _xll.BDP($AX172,"DX202")="#N/A FIELD NOT APPLICABLE"), " ", _xll.BDP($AX172,"DX202"))</f>
        <v>Communication Services</v>
      </c>
      <c r="AU172" s="21" t="str" cm="1">
        <f t="array" ref="AU172">IF(OR(_xll.BDP($AX172,"DY997")= "#N/A N/A", _xll.BDP($AX172,"DY997")="#N/A FIELD NOT APPLICABLE"), " ", _xll.BDP($AX172,"DY997"))</f>
        <v>N</v>
      </c>
      <c r="AV172" s="21" t="str" cm="1">
        <f t="array" ref="AV172">IF(OR(_xll.BDP($AX172,"DY784")= "#N/A N/A", _xll.BDP($AX172,"DY784")="#N/A FIELD NOT APPLICABLE"), " ", _xll.BDP($AX172,"DY784"))</f>
        <v>N</v>
      </c>
      <c r="AW172" s="21" t="str">
        <f t="shared" si="39"/>
        <v>N</v>
      </c>
      <c r="AX172" s="21" t="str">
        <f t="shared" si="40"/>
        <v>DIS US Equity</v>
      </c>
      <c r="BC172" s="14" t="str" cm="1">
        <f t="array" ref="BC172">_xll.BDP(AX172,"ID005")</f>
        <v>US2546871060</v>
      </c>
      <c r="BD172" s="16">
        <v>0.69899999999999995</v>
      </c>
      <c r="BE172" s="17">
        <v>5</v>
      </c>
      <c r="BF172" s="18">
        <v>45217</v>
      </c>
      <c r="BG172" s="19">
        <v>1</v>
      </c>
    </row>
    <row r="173" spans="1:59" s="3" customFormat="1" ht="14.45" hidden="1" customHeight="1" x14ac:dyDescent="0.25">
      <c r="A173" s="47" t="s">
        <v>126</v>
      </c>
      <c r="B173" s="47" t="s">
        <v>161</v>
      </c>
      <c r="C173" s="47">
        <v>4381721</v>
      </c>
      <c r="D173" s="47" t="s">
        <v>462</v>
      </c>
      <c r="E173" s="21" t="str">
        <f>_xll.BDP(AX173,"SECURITY NAME")</f>
        <v>Walt Disney Co/The</v>
      </c>
      <c r="F173" s="21" t="str">
        <f>_xll.BDP(AX173,"CRNCY")</f>
        <v>USD</v>
      </c>
      <c r="G173" s="22" t="s">
        <v>206</v>
      </c>
      <c r="H173" s="21" t="str" cm="1">
        <f t="array" ref="H173">IF(OR(_xll.BDP($AX173,"DX202")= "#N/A N/A", _xll.BDP($AX173,"DX202")="#N/A FIELD NOT APPLICABLE"), " ", _xll.BDP($AX173,"DX202"))</f>
        <v>Communication Services</v>
      </c>
      <c r="I173" s="23">
        <f>_xll.BDP(AX173,"CRNCY_ADJ_MKT_CAP", "EQY_FUND_CRNCY=USD")/1000</f>
        <v>164.81611082204998</v>
      </c>
      <c r="J173" s="24">
        <f>IFERROR(_xll.BDP(AX173, "DV013")/100,0)</f>
        <v>1.0969723562966214E-2</v>
      </c>
      <c r="K173" s="25" cm="1">
        <f t="array" ref="K173">IF(OR(_xll.BDP($AX173,"RR900")= "#N/A N/A", _xll.BDP($AX173,"RR900")="#N/A FIELD NOT APPLICABLE"), " ", _xll.BDP($AX173,"RR900"))</f>
        <v>18.702800285177261</v>
      </c>
      <c r="L173" s="25" cm="1">
        <f t="array" ref="L173">IF(OR(_xll.BDP($AX173,"EE010")= "#N/A N/A", _xll.BDP($AX173,"EE010")="#N/A FIELD NOT APPLICABLE"), " ", _xll.BDP($AX173,"EE010"))</f>
        <v>15.356240525517938</v>
      </c>
      <c r="M173" s="25" cm="1">
        <f t="array" ref="M173">IF(OR(_xll.BDP($AX173,"RR903")= "#N/A N/A", _xll.BDP($AX173,"RR903")="#N/A FIELD NOT APPLICABLE"), " ", _xll.BDP($AX173,"RR903"))</f>
        <v>1.6510827368945586</v>
      </c>
      <c r="N173" s="25" cm="1">
        <f t="array" ref="N173">IF(OR(_xll.BDP($AX173,"RR957")= "#N/A N/A", _xll.BDP($AX173,"RR957")="#N/A FIELD NOT APPLICABLE"), " ", _xll.BDP($AX173,"RR957"))</f>
        <v>14.67106408111866</v>
      </c>
      <c r="O173" s="26">
        <v>330</v>
      </c>
      <c r="P173" s="27">
        <v>189.82</v>
      </c>
      <c r="Q173" s="21" cm="1">
        <f t="array" ref="Q173">IF(OR(_xll.BDP($AX173,"PX_last")="#N/A N/A",_xll.BDP($AX173,"PX_Last")="#N/A FIELD NOT APPLICABLE")," ",IF(F173="GBP",(_xll.BDP($AX173,"PX_LAST")/100),(_xll.BDP($AX173,"PX_LAST"))))</f>
        <v>91.17</v>
      </c>
      <c r="R173" s="28">
        <f>IF(F173="USD",AA173,(((_xll.BDP(F173&amp;"USD CURNCY","PX_LAST")))*AA173))</f>
        <v>62640.6</v>
      </c>
      <c r="S173" s="28">
        <f>IF(F173="USD",AB173,(((_xll.BDP(F173&amp;"USD CURNCY","PX_LAST")))*AB173))</f>
        <v>30086.100000000002</v>
      </c>
      <c r="T173" s="11">
        <f t="shared" si="33"/>
        <v>-32554.499999999996</v>
      </c>
      <c r="U173" s="12">
        <f t="shared" si="41"/>
        <v>-0.51970287640922974</v>
      </c>
      <c r="V173" s="12" cm="1">
        <f t="array" ref="V173">IFERROR(_xll.BDP($G173&amp;" Equity","CHG_PCT_1D")/100,"")</f>
        <v>-1.329198E-3</v>
      </c>
      <c r="W173" s="12" cm="1">
        <f t="array" ref="W173">IFERROR(_xll.BDP($G173&amp;" Equity","CHG_PCT_5D")/100,"")</f>
        <v>7.3333330000000002E-2</v>
      </c>
      <c r="X173" s="12" t="e">
        <f t="shared" si="42"/>
        <v>#VALUE!</v>
      </c>
      <c r="Y173" s="23">
        <f t="shared" si="34"/>
        <v>330.03620008775783</v>
      </c>
      <c r="Z173" s="23">
        <f t="shared" si="35"/>
        <v>30086.100000000002</v>
      </c>
      <c r="AA173" s="28">
        <f t="shared" si="36"/>
        <v>62640.6</v>
      </c>
      <c r="AB173" s="28">
        <f t="shared" si="37"/>
        <v>30086.100000000002</v>
      </c>
      <c r="AC173" s="4" t="e" cm="1">
        <f t="array" ref="AC173">VLOOKUP(IF(NOT(_xll.BDP(AX173,$BW$6)="#N/A N/A"),(_xll.BDP(AX173,$BW$6)),"-"), '[1]Country Codes'!$A$2:$B$253,2,0)</f>
        <v>#N/A</v>
      </c>
      <c r="AD173" s="29" t="str" cm="1">
        <f t="array" ref="AD173">IF(OR(_xll.BDP($AX173,"EX028")= "#N/A N/A", _xll.BDP($AX173,"EX028")="#N/A FIELD NOT APPLICABLE"), " ", _xll.BDP($AX173,"EX028"))</f>
        <v>Equity</v>
      </c>
      <c r="AE173" s="30" t="str">
        <f t="shared" si="38"/>
        <v>Single Line Equity</v>
      </c>
      <c r="AF173" s="25" cm="1">
        <f t="array" ref="AF173">IF(OR(_xll.BDP($AX173,"RR908")= "#N/A N/A", _xll.BDP($AX173,"RR908")="#N/A FIELD NOT APPLICABLE"), " ", _xll.BDP($AX173,"RR908"))</f>
        <v>11.066395284607335</v>
      </c>
      <c r="AG173" s="25" cm="1">
        <f t="array" ref="AG173">IF(OR(_xll.BDP($AX173,"RR041")= "#N/A N/A", _xll.BDP($AX173,"RR041")="#N/A FIELD NOT APPLICABLE"), " ", _xll.BDP($AX173,"RR041"))</f>
        <v>25.235578613691846</v>
      </c>
      <c r="AH173" s="21">
        <f>_xll.BDP(AX173,"TOT_BUY_REC")</f>
        <v>30</v>
      </c>
      <c r="AI173" s="21">
        <f>_xll.BDP(AX173,"TOT_HOLD_REC")</f>
        <v>9</v>
      </c>
      <c r="AJ173" s="21">
        <f>_xll.BDP(AX173,"TOT_SELL_REC")</f>
        <v>1</v>
      </c>
      <c r="AK173" s="25" cm="1">
        <f t="array" ref="AK173">IF(OR(_xll.BDP($AX173,"EE201")= "#N/A N/A", _xll.BDP($AX173,"EE201")="#N/A FIELD NOT APPLICABLE"), " ", _xll.BDP($AX173,"EE201"))</f>
        <v>4.4499998092651367</v>
      </c>
      <c r="AL173" s="23">
        <f>_xll.BDP(AX173,"BEST_TARGET_PRICE")</f>
        <v>122.55555725097656</v>
      </c>
      <c r="AM173" s="31">
        <f t="shared" si="43"/>
        <v>0.34425312329688018</v>
      </c>
      <c r="AN173" s="31">
        <f>_xll.BDP(AX173,"PR061")/100</f>
        <v>-7.629176E-2</v>
      </c>
      <c r="AO173" s="31">
        <f>_xll.BDP(AX173,"PR064")/100</f>
        <v>-0.19361400000000001</v>
      </c>
      <c r="AP173" s="31">
        <f>_xll.BDP(AX173,"CHG_PCT_6M")/100</f>
        <v>-5.2286869999999999E-2</v>
      </c>
      <c r="AQ173" s="24">
        <f>_xll.BDP(AX173,"PR079")/100</f>
        <v>-0.18123030000000001</v>
      </c>
      <c r="AR173" s="32">
        <f>_xll.BDP(AX173,"hs001")</f>
        <v>118.63</v>
      </c>
      <c r="AS173" s="32">
        <f>_xll.BDP(AX173,"hs002")</f>
        <v>80.099999999999994</v>
      </c>
      <c r="AT173" s="21" t="str" cm="1">
        <f t="array" ref="AT173">IF(OR(_xll.BDP($AX173,"DX202")= "#N/A N/A", _xll.BDP($AX173,"DX202")="#N/A FIELD NOT APPLICABLE"), " ", _xll.BDP($AX173,"DX202"))</f>
        <v>Communication Services</v>
      </c>
      <c r="AU173" s="21" t="str" cm="1">
        <f t="array" ref="AU173">IF(OR(_xll.BDP($AX173,"DY997")= "#N/A N/A", _xll.BDP($AX173,"DY997")="#N/A FIELD NOT APPLICABLE"), " ", _xll.BDP($AX173,"DY997"))</f>
        <v>N</v>
      </c>
      <c r="AV173" s="21" t="str" cm="1">
        <f t="array" ref="AV173">IF(OR(_xll.BDP($AX173,"DY784")= "#N/A N/A", _xll.BDP($AX173,"DY784")="#N/A FIELD NOT APPLICABLE"), " ", _xll.BDP($AX173,"DY784"))</f>
        <v>N</v>
      </c>
      <c r="AW173" s="21" t="str">
        <f t="shared" si="39"/>
        <v>N</v>
      </c>
      <c r="AX173" s="21" t="str">
        <f t="shared" si="40"/>
        <v>DIS US Equity</v>
      </c>
      <c r="BC173" s="14" t="str" cm="1">
        <f t="array" ref="BC173">_xll.BDP(AX173,"ID005")</f>
        <v>US2546871060</v>
      </c>
      <c r="BD173" s="16">
        <v>0.81479999999999997</v>
      </c>
      <c r="BE173" s="17">
        <v>4</v>
      </c>
      <c r="BF173" s="18">
        <v>45217</v>
      </c>
      <c r="BG173" s="19">
        <v>1</v>
      </c>
    </row>
    <row r="174" spans="1:59" s="3" customFormat="1" ht="14.45" hidden="1" customHeight="1" x14ac:dyDescent="0.25">
      <c r="A174" s="47" t="s">
        <v>126</v>
      </c>
      <c r="B174" s="47" t="s">
        <v>161</v>
      </c>
      <c r="C174" s="47">
        <v>4381720</v>
      </c>
      <c r="D174" s="47" t="s">
        <v>462</v>
      </c>
      <c r="E174" s="21" t="str">
        <f>_xll.BDP(AX174,"SECURITY NAME")</f>
        <v>Etsy Inc</v>
      </c>
      <c r="F174" s="21" t="str">
        <f>_xll.BDP(AX174,"CRNCY")</f>
        <v>USD</v>
      </c>
      <c r="G174" s="22" t="s">
        <v>467</v>
      </c>
      <c r="H174" s="21" t="str" cm="1">
        <f t="array" ref="H174">IF(OR(_xll.BDP($AX174,"DX202")= "#N/A N/A", _xll.BDP($AX174,"DX202")="#N/A FIELD NOT APPLICABLE"), " ", _xll.BDP($AX174,"DX202"))</f>
        <v>Consumer Discretionary</v>
      </c>
      <c r="I174" s="23">
        <f>_xll.BDP(AX174,"CRNCY_ADJ_MKT_CAP", "EQY_FUND_CRNCY=USD")/1000</f>
        <v>4.82924814296</v>
      </c>
      <c r="J174" s="24">
        <f>IFERROR(_xll.BDP(AX174, "DV013")/100,0)</f>
        <v>0</v>
      </c>
      <c r="K174" s="25" cm="1">
        <f t="array" ref="K174">IF(OR(_xll.BDP($AX174,"RR900")= "#N/A N/A", _xll.BDP($AX174,"RR900")="#N/A FIELD NOT APPLICABLE"), " ", _xll.BDP($AX174,"RR900"))</f>
        <v>11.320915135607986</v>
      </c>
      <c r="L174" s="25" cm="1">
        <f t="array" ref="L174">IF(OR(_xll.BDP($AX174,"EE010")= "#N/A N/A", _xll.BDP($AX174,"EE010")="#N/A FIELD NOT APPLICABLE"), " ", _xll.BDP($AX174,"EE010"))</f>
        <v>9.128531635495424</v>
      </c>
      <c r="M174" s="25" t="str" cm="1">
        <f t="array" ref="M174">IF(OR(_xll.BDP($AX174,"RR903")= "#N/A N/A", _xll.BDP($AX174,"RR903")="#N/A FIELD NOT APPLICABLE"), " ", _xll.BDP($AX174,"RR903"))</f>
        <v xml:space="preserve"> </v>
      </c>
      <c r="N174" s="25" cm="1">
        <f t="array" ref="N174">IF(OR(_xll.BDP($AX174,"RR957")= "#N/A N/A", _xll.BDP($AX174,"RR957")="#N/A FIELD NOT APPLICABLE"), " ", _xll.BDP($AX174,"RR957"))</f>
        <v>12.572133542387123</v>
      </c>
      <c r="O174" s="26">
        <v>2800</v>
      </c>
      <c r="P174" s="27">
        <v>201.02</v>
      </c>
      <c r="Q174" s="21" cm="1">
        <f t="array" ref="Q174">IF(OR(_xll.BDP($AX174,"PX_last")="#N/A N/A",_xll.BDP($AX174,"PX_Last")="#N/A FIELD NOT APPLICABLE")," ",IF(F174="GBP",(_xll.BDP($AX174,"PX_LAST")/100),(_xll.BDP($AX174,"PX_LAST"))))</f>
        <v>45.88</v>
      </c>
      <c r="R174" s="28">
        <f>IF(F174="USD",AA174,(((_xll.BDP(F174&amp;"USD CURNCY","PX_LAST")))*AA174))</f>
        <v>562856</v>
      </c>
      <c r="S174" s="28">
        <f>IF(F174="USD",AB174,(((_xll.BDP(F174&amp;"USD CURNCY","PX_LAST")))*AB174))</f>
        <v>128464</v>
      </c>
      <c r="T174" s="11">
        <f t="shared" si="33"/>
        <v>-434392</v>
      </c>
      <c r="U174" s="12">
        <f t="shared" si="41"/>
        <v>-0.77176400358173314</v>
      </c>
      <c r="V174" s="12" cm="1">
        <f t="array" ref="V174">IFERROR(_xll.BDP($G174&amp;" Equity","CHG_PCT_1D")/100,"")</f>
        <v>4.3610990000000004E-4</v>
      </c>
      <c r="W174" s="12" cm="1">
        <f t="array" ref="W174">IFERROR(_xll.BDP($G174&amp;" Equity","CHG_PCT_5D")/100,"")</f>
        <v>3.0085320000000002E-2</v>
      </c>
      <c r="X174" s="12" t="e">
        <f t="shared" si="42"/>
        <v>#VALUE!</v>
      </c>
      <c r="Y174" s="23">
        <f t="shared" si="34"/>
        <v>0</v>
      </c>
      <c r="Z174" s="23">
        <f t="shared" si="35"/>
        <v>128464</v>
      </c>
      <c r="AA174" s="28">
        <f t="shared" si="36"/>
        <v>562856</v>
      </c>
      <c r="AB174" s="28">
        <f t="shared" si="37"/>
        <v>128464</v>
      </c>
      <c r="AC174" s="4" t="e" cm="1">
        <f t="array" ref="AC174">VLOOKUP(IF(NOT(_xll.BDP(AX174,$BW$6)="#N/A N/A"),(_xll.BDP(AX174,$BW$6)),"-"), '[1]Country Codes'!$A$2:$B$253,2,0)</f>
        <v>#N/A</v>
      </c>
      <c r="AD174" s="29" t="str" cm="1">
        <f t="array" ref="AD174">IF(OR(_xll.BDP($AX174,"EX028")= "#N/A N/A", _xll.BDP($AX174,"EX028")="#N/A FIELD NOT APPLICABLE"), " ", _xll.BDP($AX174,"EX028"))</f>
        <v>Equity</v>
      </c>
      <c r="AE174" s="30" t="str">
        <f t="shared" si="38"/>
        <v>Single Line Equity</v>
      </c>
      <c r="AF174" s="25" cm="1">
        <f t="array" ref="AF174">IF(OR(_xll.BDP($AX174,"RR908")= "#N/A N/A", _xll.BDP($AX174,"RR908")="#N/A FIELD NOT APPLICABLE"), " ", _xll.BDP($AX174,"RR908"))</f>
        <v>6.9186378357723202</v>
      </c>
      <c r="AG174" s="25" cm="1">
        <f t="array" ref="AG174">IF(OR(_xll.BDP($AX174,"RR041")= "#N/A N/A", _xll.BDP($AX174,"RR041")="#N/A FIELD NOT APPLICABLE"), " ", _xll.BDP($AX174,"RR041"))</f>
        <v>100.67748043454702</v>
      </c>
      <c r="AH174" s="21">
        <f>_xll.BDP(AX174,"TOT_BUY_REC")</f>
        <v>10</v>
      </c>
      <c r="AI174" s="21">
        <f>_xll.BDP(AX174,"TOT_HOLD_REC")</f>
        <v>21</v>
      </c>
      <c r="AJ174" s="21">
        <f>_xll.BDP(AX174,"TOT_SELL_REC")</f>
        <v>4</v>
      </c>
      <c r="AK174" s="25" cm="1">
        <f t="array" ref="AK174">IF(OR(_xll.BDP($AX174,"EE201")= "#N/A N/A", _xll.BDP($AX174,"EE201")="#N/A FIELD NOT APPLICABLE"), " ", _xll.BDP($AX174,"EE201"))</f>
        <v>3.3428571224212646</v>
      </c>
      <c r="AL174" s="23">
        <f>_xll.BDP(AX174,"BEST_TARGET_PRICE")</f>
        <v>52.896553039550781</v>
      </c>
      <c r="AM174" s="31">
        <f t="shared" si="43"/>
        <v>0.15293271664234487</v>
      </c>
      <c r="AN174" s="31">
        <f>_xll.BDP(AX174,"PR061")/100</f>
        <v>-1.734844E-2</v>
      </c>
      <c r="AO174" s="31">
        <f>_xll.BDP(AX174,"PR064")/100</f>
        <v>-0.1665758</v>
      </c>
      <c r="AP174" s="31">
        <f>_xll.BDP(AX174,"CHG_PCT_6M")/100</f>
        <v>-3.3698389999999995E-2</v>
      </c>
      <c r="AQ174" s="24">
        <f>_xll.BDP(AX174,"PR079")/100</f>
        <v>-0.1325392</v>
      </c>
      <c r="AR174" s="32">
        <f>_xll.BDP(AX174,"hs001")</f>
        <v>71.72</v>
      </c>
      <c r="AS174" s="32">
        <f>_xll.BDP(AX174,"hs002")</f>
        <v>40.049999999999997</v>
      </c>
      <c r="AT174" s="21" t="str" cm="1">
        <f t="array" ref="AT174">IF(OR(_xll.BDP($AX174,"DX202")= "#N/A N/A", _xll.BDP($AX174,"DX202")="#N/A FIELD NOT APPLICABLE"), " ", _xll.BDP($AX174,"DX202"))</f>
        <v>Consumer Discretionary</v>
      </c>
      <c r="AU174" s="21" t="str" cm="1">
        <f t="array" ref="AU174">IF(OR(_xll.BDP($AX174,"DY997")= "#N/A N/A", _xll.BDP($AX174,"DY997")="#N/A FIELD NOT APPLICABLE"), " ", _xll.BDP($AX174,"DY997"))</f>
        <v>N</v>
      </c>
      <c r="AV174" s="21" t="str" cm="1">
        <f t="array" ref="AV174">IF(OR(_xll.BDP($AX174,"DY784")= "#N/A N/A", _xll.BDP($AX174,"DY784")="#N/A FIELD NOT APPLICABLE"), " ", _xll.BDP($AX174,"DY784"))</f>
        <v xml:space="preserve"> </v>
      </c>
      <c r="AW174" s="21" t="str">
        <f t="shared" si="39"/>
        <v>N</v>
      </c>
      <c r="AX174" s="21" t="str">
        <f t="shared" si="40"/>
        <v>ETSY US Equity</v>
      </c>
      <c r="BC174" s="14" t="str">
        <f>_xll.BDP(AX174, "ID_ISIN")</f>
        <v>US29786A1060</v>
      </c>
      <c r="BD174" s="16">
        <v>0.69899999999999995</v>
      </c>
      <c r="BE174" s="17">
        <v>5</v>
      </c>
      <c r="BF174" s="18">
        <v>45660</v>
      </c>
      <c r="BG174" s="19">
        <v>1</v>
      </c>
    </row>
    <row r="175" spans="1:59" s="3" customFormat="1" ht="14.45" hidden="1" customHeight="1" x14ac:dyDescent="0.25">
      <c r="A175" s="47" t="s">
        <v>126</v>
      </c>
      <c r="B175" s="47" t="s">
        <v>161</v>
      </c>
      <c r="C175" s="47">
        <v>4381721</v>
      </c>
      <c r="D175" s="47" t="s">
        <v>462</v>
      </c>
      <c r="E175" s="21" t="str">
        <f>_xll.BDP(AX175,"SECURITY NAME")</f>
        <v>Etsy Inc</v>
      </c>
      <c r="F175" s="21" t="str">
        <f>_xll.BDP(AX175,"CRNCY")</f>
        <v>USD</v>
      </c>
      <c r="G175" s="22" t="s">
        <v>467</v>
      </c>
      <c r="H175" s="21" t="str" cm="1">
        <f t="array" ref="H175">IF(OR(_xll.BDP($AX175,"DX202")= "#N/A N/A", _xll.BDP($AX175,"DX202")="#N/A FIELD NOT APPLICABLE"), " ", _xll.BDP($AX175,"DX202"))</f>
        <v>Consumer Discretionary</v>
      </c>
      <c r="I175" s="23">
        <f>_xll.BDP(AX175,"CRNCY_ADJ_MKT_CAP", "EQY_FUND_CRNCY=USD")/1000</f>
        <v>4.82924814296</v>
      </c>
      <c r="J175" s="24">
        <f>IFERROR(_xll.BDP(AX175, "DV013")/100,0)</f>
        <v>0</v>
      </c>
      <c r="K175" s="25" cm="1">
        <f t="array" ref="K175">IF(OR(_xll.BDP($AX175,"RR900")= "#N/A N/A", _xll.BDP($AX175,"RR900")="#N/A FIELD NOT APPLICABLE"), " ", _xll.BDP($AX175,"RR900"))</f>
        <v>11.320915135607986</v>
      </c>
      <c r="L175" s="25" cm="1">
        <f t="array" ref="L175">IF(OR(_xll.BDP($AX175,"EE010")= "#N/A N/A", _xll.BDP($AX175,"EE010")="#N/A FIELD NOT APPLICABLE"), " ", _xll.BDP($AX175,"EE010"))</f>
        <v>9.128531635495424</v>
      </c>
      <c r="M175" s="25" t="str" cm="1">
        <f t="array" ref="M175">IF(OR(_xll.BDP($AX175,"RR903")= "#N/A N/A", _xll.BDP($AX175,"RR903")="#N/A FIELD NOT APPLICABLE"), " ", _xll.BDP($AX175,"RR903"))</f>
        <v xml:space="preserve"> </v>
      </c>
      <c r="N175" s="25" cm="1">
        <f t="array" ref="N175">IF(OR(_xll.BDP($AX175,"RR957")= "#N/A N/A", _xll.BDP($AX175,"RR957")="#N/A FIELD NOT APPLICABLE"), " ", _xll.BDP($AX175,"RR957"))</f>
        <v>12.572133542387123</v>
      </c>
      <c r="O175" s="26">
        <v>1200</v>
      </c>
      <c r="P175" s="27">
        <v>201.02</v>
      </c>
      <c r="Q175" s="21" cm="1">
        <f t="array" ref="Q175">IF(OR(_xll.BDP($AX175,"PX_last")="#N/A N/A",_xll.BDP($AX175,"PX_Last")="#N/A FIELD NOT APPLICABLE")," ",IF(F175="GBP",(_xll.BDP($AX175,"PX_LAST")/100),(_xll.BDP($AX175,"PX_LAST"))))</f>
        <v>45.88</v>
      </c>
      <c r="R175" s="28">
        <f>IF(F175="USD",AA175,(((_xll.BDP(F175&amp;"USD CURNCY","PX_LAST")))*AA175))</f>
        <v>241224</v>
      </c>
      <c r="S175" s="28">
        <f>IF(F175="USD",AB175,(((_xll.BDP(F175&amp;"USD CURNCY","PX_LAST")))*AB175))</f>
        <v>55056</v>
      </c>
      <c r="T175" s="11">
        <f t="shared" si="33"/>
        <v>-186168</v>
      </c>
      <c r="U175" s="12">
        <f t="shared" si="41"/>
        <v>-0.77176400358173314</v>
      </c>
      <c r="V175" s="12" cm="1">
        <f t="array" ref="V175">IFERROR(_xll.BDP($G175&amp;" Equity","CHG_PCT_1D")/100,"")</f>
        <v>4.3610990000000004E-4</v>
      </c>
      <c r="W175" s="12" cm="1">
        <f t="array" ref="W175">IFERROR(_xll.BDP($G175&amp;" Equity","CHG_PCT_5D")/100,"")</f>
        <v>3.0085320000000002E-2</v>
      </c>
      <c r="X175" s="12" t="e">
        <f t="shared" si="42"/>
        <v>#VALUE!</v>
      </c>
      <c r="Y175" s="23">
        <f t="shared" si="34"/>
        <v>0</v>
      </c>
      <c r="Z175" s="23">
        <f t="shared" si="35"/>
        <v>55056</v>
      </c>
      <c r="AA175" s="28">
        <f t="shared" si="36"/>
        <v>241224</v>
      </c>
      <c r="AB175" s="28">
        <f t="shared" si="37"/>
        <v>55056</v>
      </c>
      <c r="AC175" s="4" t="e" cm="1">
        <f t="array" ref="AC175">VLOOKUP(IF(NOT(_xll.BDP(AX175,$BW$6)="#N/A N/A"),(_xll.BDP(AX175,$BW$6)),"-"), '[1]Country Codes'!$A$2:$B$253,2,0)</f>
        <v>#N/A</v>
      </c>
      <c r="AD175" s="29" t="str" cm="1">
        <f t="array" ref="AD175">IF(OR(_xll.BDP($AX175,"EX028")= "#N/A N/A", _xll.BDP($AX175,"EX028")="#N/A FIELD NOT APPLICABLE"), " ", _xll.BDP($AX175,"EX028"))</f>
        <v>Equity</v>
      </c>
      <c r="AE175" s="30" t="str">
        <f t="shared" si="38"/>
        <v>Single Line Equity</v>
      </c>
      <c r="AF175" s="25" cm="1">
        <f t="array" ref="AF175">IF(OR(_xll.BDP($AX175,"RR908")= "#N/A N/A", _xll.BDP($AX175,"RR908")="#N/A FIELD NOT APPLICABLE"), " ", _xll.BDP($AX175,"RR908"))</f>
        <v>6.9186378357723202</v>
      </c>
      <c r="AG175" s="25" cm="1">
        <f t="array" ref="AG175">IF(OR(_xll.BDP($AX175,"RR041")= "#N/A N/A", _xll.BDP($AX175,"RR041")="#N/A FIELD NOT APPLICABLE"), " ", _xll.BDP($AX175,"RR041"))</f>
        <v>100.67748043454702</v>
      </c>
      <c r="AH175" s="21">
        <f>_xll.BDP(AX175,"TOT_BUY_REC")</f>
        <v>10</v>
      </c>
      <c r="AI175" s="21">
        <f>_xll.BDP(AX175,"TOT_HOLD_REC")</f>
        <v>21</v>
      </c>
      <c r="AJ175" s="21">
        <f>_xll.BDP(AX175,"TOT_SELL_REC")</f>
        <v>4</v>
      </c>
      <c r="AK175" s="25" cm="1">
        <f t="array" ref="AK175">IF(OR(_xll.BDP($AX175,"EE201")= "#N/A N/A", _xll.BDP($AX175,"EE201")="#N/A FIELD NOT APPLICABLE"), " ", _xll.BDP($AX175,"EE201"))</f>
        <v>3.3428571224212646</v>
      </c>
      <c r="AL175" s="23">
        <f>_xll.BDP(AX175,"BEST_TARGET_PRICE")</f>
        <v>52.896553039550781</v>
      </c>
      <c r="AM175" s="31">
        <f t="shared" si="43"/>
        <v>0.15293271664234487</v>
      </c>
      <c r="AN175" s="31">
        <f>_xll.BDP(AX175,"PR061")/100</f>
        <v>-1.734844E-2</v>
      </c>
      <c r="AO175" s="31">
        <f>_xll.BDP(AX175,"PR064")/100</f>
        <v>-0.1665758</v>
      </c>
      <c r="AP175" s="31">
        <f>_xll.BDP(AX175,"CHG_PCT_6M")/100</f>
        <v>-3.3698389999999995E-2</v>
      </c>
      <c r="AQ175" s="24">
        <f>_xll.BDP(AX175,"PR079")/100</f>
        <v>-0.1325392</v>
      </c>
      <c r="AR175" s="32">
        <f>_xll.BDP(AX175,"hs001")</f>
        <v>71.72</v>
      </c>
      <c r="AS175" s="32">
        <f>_xll.BDP(AX175,"hs002")</f>
        <v>40.049999999999997</v>
      </c>
      <c r="AT175" s="21" t="str" cm="1">
        <f t="array" ref="AT175">IF(OR(_xll.BDP($AX175,"DX202")= "#N/A N/A", _xll.BDP($AX175,"DX202")="#N/A FIELD NOT APPLICABLE"), " ", _xll.BDP($AX175,"DX202"))</f>
        <v>Consumer Discretionary</v>
      </c>
      <c r="AU175" s="21" t="str" cm="1">
        <f t="array" ref="AU175">IF(OR(_xll.BDP($AX175,"DY997")= "#N/A N/A", _xll.BDP($AX175,"DY997")="#N/A FIELD NOT APPLICABLE"), " ", _xll.BDP($AX175,"DY997"))</f>
        <v>N</v>
      </c>
      <c r="AV175" s="21" t="str" cm="1">
        <f t="array" ref="AV175">IF(OR(_xll.BDP($AX175,"DY784")= "#N/A N/A", _xll.BDP($AX175,"DY784")="#N/A FIELD NOT APPLICABLE"), " ", _xll.BDP($AX175,"DY784"))</f>
        <v xml:space="preserve"> </v>
      </c>
      <c r="AW175" s="21" t="str">
        <f t="shared" si="39"/>
        <v>N</v>
      </c>
      <c r="AX175" s="21" t="str">
        <f t="shared" si="40"/>
        <v>ETSY US Equity</v>
      </c>
      <c r="BC175" s="14" t="str" cm="1">
        <f t="array" ref="BC175">_xll.BDP(AX175,"ID005")</f>
        <v>US29786A1060</v>
      </c>
      <c r="BD175" s="16">
        <v>0.81479999999999997</v>
      </c>
      <c r="BE175" s="17">
        <v>4</v>
      </c>
      <c r="BF175" s="18">
        <v>45217</v>
      </c>
      <c r="BG175" s="19">
        <v>1</v>
      </c>
    </row>
    <row r="176" spans="1:59" s="3" customFormat="1" ht="14.45" hidden="1" customHeight="1" x14ac:dyDescent="0.25">
      <c r="A176" s="47" t="s">
        <v>126</v>
      </c>
      <c r="B176" s="47" t="s">
        <v>161</v>
      </c>
      <c r="C176" s="47">
        <v>4381720</v>
      </c>
      <c r="D176" s="47" t="s">
        <v>462</v>
      </c>
      <c r="E176" s="21" t="str">
        <f>_xll.BDP(AX176,"SECURITY NAME")</f>
        <v>Ford Motor Co</v>
      </c>
      <c r="F176" s="21" t="str">
        <f>_xll.BDP(AX176,"CRNCY")</f>
        <v>USD</v>
      </c>
      <c r="G176" s="22" t="s">
        <v>468</v>
      </c>
      <c r="H176" s="21" t="str" cm="1">
        <f t="array" ref="H176">IF(OR(_xll.BDP($AX176,"DX202")= "#N/A N/A", _xll.BDP($AX176,"DX202")="#N/A FIELD NOT APPLICABLE"), " ", _xll.BDP($AX176,"DX202"))</f>
        <v>Consumer Discretionary</v>
      </c>
      <c r="I176" s="23">
        <f>_xll.BDP(AX176,"CRNCY_ADJ_MKT_CAP", "EQY_FUND_CRNCY=USD")/1000</f>
        <v>39.845005669439992</v>
      </c>
      <c r="J176" s="24">
        <f>IFERROR(_xll.BDP(AX176, "DV013")/100,0)</f>
        <v>5.9880241900385024E-2</v>
      </c>
      <c r="K176" s="25" cm="1">
        <f t="array" ref="K176">IF(OR(_xll.BDP($AX176,"RR900")= "#N/A N/A", _xll.BDP($AX176,"RR900")="#N/A FIELD NOT APPLICABLE"), " ", _xll.BDP($AX176,"RR900"))</f>
        <v>5.4289907321192361</v>
      </c>
      <c r="L176" s="25" cm="1">
        <f t="array" ref="L176">IF(OR(_xll.BDP($AX176,"EE010")= "#N/A N/A", _xll.BDP($AX176,"EE010")="#N/A FIELD NOT APPLICABLE"), " ", _xll.BDP($AX176,"EE010"))</f>
        <v>7.4999999999999991</v>
      </c>
      <c r="M176" s="25" cm="1">
        <f t="array" ref="M176">IF(OR(_xll.BDP($AX176,"RR903")= "#N/A N/A", _xll.BDP($AX176,"RR903")="#N/A FIELD NOT APPLICABLE"), " ", _xll.BDP($AX176,"RR903"))</f>
        <v>0.88577557284269826</v>
      </c>
      <c r="N176" s="25" cm="1">
        <f t="array" ref="N176">IF(OR(_xll.BDP($AX176,"RR957")= "#N/A N/A", _xll.BDP($AX176,"RR957")="#N/A FIELD NOT APPLICABLE"), " ", _xll.BDP($AX176,"RR957"))</f>
        <v>2.3961846526635853</v>
      </c>
      <c r="O176" s="26">
        <v>14942</v>
      </c>
      <c r="P176" s="27">
        <v>13.7926</v>
      </c>
      <c r="Q176" s="21" cm="1">
        <f t="array" ref="Q176">IF(OR(_xll.BDP($AX176,"PX_last")="#N/A N/A",_xll.BDP($AX176,"PX_Last")="#N/A FIELD NOT APPLICABLE")," ",IF(F176="GBP",(_xll.BDP($AX176,"PX_LAST")/100),(_xll.BDP($AX176,"PX_LAST"))))</f>
        <v>10.02</v>
      </c>
      <c r="R176" s="28">
        <f>IF(F176="USD",AA176,(((_xll.BDP(F176&amp;"USD CURNCY","PX_LAST")))*AA176))</f>
        <v>206089.02919999999</v>
      </c>
      <c r="S176" s="28">
        <f>IF(F176="USD",AB176,(((_xll.BDP(F176&amp;"USD CURNCY","PX_LAST")))*AB176))</f>
        <v>149718.84</v>
      </c>
      <c r="T176" s="11">
        <f t="shared" si="33"/>
        <v>-56370.189199999993</v>
      </c>
      <c r="U176" s="12">
        <f t="shared" si="41"/>
        <v>-0.27352348360715162</v>
      </c>
      <c r="V176" s="12" cm="1">
        <f t="array" ref="V176">IFERROR(_xll.BDP($G176&amp;" Equity","CHG_PCT_1D")/100,"")</f>
        <v>-1.9920319999999999E-3</v>
      </c>
      <c r="W176" s="12" cm="1">
        <f t="array" ref="W176">IFERROR(_xll.BDP($G176&amp;" Equity","CHG_PCT_5D")/100,"")</f>
        <v>5.8078139999999993E-2</v>
      </c>
      <c r="X176" s="12" t="e">
        <f t="shared" si="42"/>
        <v>#VALUE!</v>
      </c>
      <c r="Y176" s="23">
        <f t="shared" si="34"/>
        <v>8965.2003562450409</v>
      </c>
      <c r="Z176" s="23">
        <f t="shared" si="35"/>
        <v>149718.84</v>
      </c>
      <c r="AA176" s="28">
        <f t="shared" si="36"/>
        <v>206089.02919999999</v>
      </c>
      <c r="AB176" s="28">
        <f t="shared" si="37"/>
        <v>149718.84</v>
      </c>
      <c r="AC176" s="4" t="e" cm="1">
        <f t="array" ref="AC176">VLOOKUP(IF(NOT(_xll.BDP(AX176,$BW$6)="#N/A N/A"),(_xll.BDP(AX176,$BW$6)),"-"), '[1]Country Codes'!$A$2:$B$253,2,0)</f>
        <v>#N/A</v>
      </c>
      <c r="AD176" s="29" t="str" cm="1">
        <f t="array" ref="AD176">IF(OR(_xll.BDP($AX176,"EX028")= "#N/A N/A", _xll.BDP($AX176,"EX028")="#N/A FIELD NOT APPLICABLE"), " ", _xll.BDP($AX176,"EX028"))</f>
        <v>Equity</v>
      </c>
      <c r="AE176" s="30" t="str">
        <f t="shared" si="38"/>
        <v>Single Line Equity</v>
      </c>
      <c r="AF176" s="25" cm="1">
        <f t="array" ref="AF176">IF(OR(_xll.BDP($AX176,"RR908")= "#N/A N/A", _xll.BDP($AX176,"RR908")="#N/A FIELD NOT APPLICABLE"), " ", _xll.BDP($AX176,"RR908"))</f>
        <v>2.5848728371528691</v>
      </c>
      <c r="AG176" s="25" cm="1">
        <f t="array" ref="AG176">IF(OR(_xll.BDP($AX176,"RR041")= "#N/A N/A", _xll.BDP($AX176,"RR041")="#N/A FIELD NOT APPLICABLE"), " ", _xll.BDP($AX176,"RR041"))</f>
        <v>56.404016886632348</v>
      </c>
      <c r="AH176" s="21">
        <f>_xll.BDP(AX176,"TOT_BUY_REC")</f>
        <v>4</v>
      </c>
      <c r="AI176" s="21">
        <f>_xll.BDP(AX176,"TOT_HOLD_REC")</f>
        <v>15</v>
      </c>
      <c r="AJ176" s="21">
        <f>_xll.BDP(AX176,"TOT_SELL_REC")</f>
        <v>8</v>
      </c>
      <c r="AK176" s="25" cm="1">
        <f t="array" ref="AK176">IF(OR(_xll.BDP($AX176,"EE201")= "#N/A N/A", _xll.BDP($AX176,"EE201")="#N/A FIELD NOT APPLICABLE"), " ", _xll.BDP($AX176,"EE201"))</f>
        <v>2.7407407760620117</v>
      </c>
      <c r="AL176" s="23">
        <f>_xll.BDP(AX176,"BEST_TARGET_PRICE")</f>
        <v>9.4499998092651367</v>
      </c>
      <c r="AM176" s="31">
        <f t="shared" si="43"/>
        <v>-5.6886246580325595E-2</v>
      </c>
      <c r="AN176" s="31">
        <f>_xll.BDP(AX176,"PR061")/100</f>
        <v>3.086417E-2</v>
      </c>
      <c r="AO176" s="31">
        <f>_xll.BDP(AX176,"PR064")/100</f>
        <v>-1.8609210000000001E-2</v>
      </c>
      <c r="AP176" s="31">
        <f>_xll.BDP(AX176,"CHG_PCT_6M")/100</f>
        <v>-3.7463959999999998E-2</v>
      </c>
      <c r="AQ176" s="24">
        <f>_xll.BDP(AX176,"PR079")/100</f>
        <v>1.2121249999999998E-2</v>
      </c>
      <c r="AR176" s="32">
        <f>_xll.BDP(AX176,"hs001")</f>
        <v>14.85</v>
      </c>
      <c r="AS176" s="32">
        <f>_xll.BDP(AX176,"hs002")</f>
        <v>8.4405999999999999</v>
      </c>
      <c r="AT176" s="21" t="str" cm="1">
        <f t="array" ref="AT176">IF(OR(_xll.BDP($AX176,"DX202")= "#N/A N/A", _xll.BDP($AX176,"DX202")="#N/A FIELD NOT APPLICABLE"), " ", _xll.BDP($AX176,"DX202"))</f>
        <v>Consumer Discretionary</v>
      </c>
      <c r="AU176" s="21" t="str" cm="1">
        <f t="array" ref="AU176">IF(OR(_xll.BDP($AX176,"DY997")= "#N/A N/A", _xll.BDP($AX176,"DY997")="#N/A FIELD NOT APPLICABLE"), " ", _xll.BDP($AX176,"DY997"))</f>
        <v>N</v>
      </c>
      <c r="AV176" s="21" t="str" cm="1">
        <f t="array" ref="AV176">IF(OR(_xll.BDP($AX176,"DY784")= "#N/A N/A", _xll.BDP($AX176,"DY784")="#N/A FIELD NOT APPLICABLE"), " ", _xll.BDP($AX176,"DY784"))</f>
        <v>N</v>
      </c>
      <c r="AW176" s="21" t="str">
        <f t="shared" si="39"/>
        <v>N</v>
      </c>
      <c r="AX176" s="21" t="str">
        <f t="shared" si="40"/>
        <v>F US Equity</v>
      </c>
      <c r="BC176" s="14" t="str">
        <f>_xll.BDP(AX176, "ID_ISIN")</f>
        <v>US3453708600</v>
      </c>
      <c r="BD176" s="16">
        <v>0.81479999999999997</v>
      </c>
      <c r="BE176" s="17">
        <v>5</v>
      </c>
      <c r="BF176" s="18">
        <v>45632</v>
      </c>
      <c r="BG176" s="19">
        <v>1</v>
      </c>
    </row>
    <row r="177" spans="1:59" s="3" customFormat="1" ht="14.45" hidden="1" customHeight="1" x14ac:dyDescent="0.25">
      <c r="A177" s="47" t="s">
        <v>126</v>
      </c>
      <c r="B177" s="47" t="s">
        <v>161</v>
      </c>
      <c r="C177" s="47">
        <v>4381720</v>
      </c>
      <c r="D177" s="47" t="s">
        <v>462</v>
      </c>
      <c r="E177" s="21" t="str">
        <f>_xll.BDP(AX177,"SECURITY NAME")</f>
        <v>Alphabet Inc</v>
      </c>
      <c r="F177" s="21" t="str">
        <f>_xll.BDP(AX177,"CRNCY")</f>
        <v>USD</v>
      </c>
      <c r="G177" s="22" t="s">
        <v>285</v>
      </c>
      <c r="H177" s="21" t="str" cm="1">
        <f t="array" ref="H177">IF(OR(_xll.BDP($AX177,"DX202")= "#N/A N/A", _xll.BDP($AX177,"DX202")="#N/A FIELD NOT APPLICABLE"), " ", _xll.BDP($AX177,"DX202"))</f>
        <v>Communication Services</v>
      </c>
      <c r="I177" s="23">
        <f>_xll.BDP(AX177,"CRNCY_ADJ_MKT_CAP", "EQY_FUND_CRNCY=USD")/1000</f>
        <v>1954.7268999999999</v>
      </c>
      <c r="J177" s="24">
        <f>IFERROR(_xll.BDP(AX177, "DV013")/100,0)</f>
        <v>5.2447550810062219E-3</v>
      </c>
      <c r="K177" s="25" cm="1">
        <f t="array" ref="K177">IF(OR(_xll.BDP($AX177,"RR900")= "#N/A N/A", _xll.BDP($AX177,"RR900")="#N/A FIELD NOT APPLICABLE"), " ", _xll.BDP($AX177,"RR900"))</f>
        <v>19.343028316969299</v>
      </c>
      <c r="L177" s="25" cm="1">
        <f t="array" ref="L177">IF(OR(_xll.BDP($AX177,"EE010")= "#N/A N/A", _xll.BDP($AX177,"EE010")="#N/A FIELD NOT APPLICABLE"), " ", _xll.BDP($AX177,"EE010"))</f>
        <v>15.191122071516645</v>
      </c>
      <c r="M177" s="25" cm="1">
        <f t="array" ref="M177">IF(OR(_xll.BDP($AX177,"RR903")= "#N/A N/A", _xll.BDP($AX177,"RR903")="#N/A FIELD NOT APPLICABLE"), " ", _xll.BDP($AX177,"RR903"))</f>
        <v>5.6383750677387052</v>
      </c>
      <c r="N177" s="25" cm="1">
        <f t="array" ref="N177">IF(OR(_xll.BDP($AX177,"RR957")= "#N/A N/A", _xll.BDP($AX177,"RR957")="#N/A FIELD NOT APPLICABLE"), " ", _xll.BDP($AX177,"RR957"))</f>
        <v>13.626568012260712</v>
      </c>
      <c r="O177" s="26">
        <v>850</v>
      </c>
      <c r="P177" s="27">
        <v>123.94396999999999</v>
      </c>
      <c r="Q177" s="21" cm="1">
        <f t="array" ref="Q177">IF(OR(_xll.BDP($AX177,"PX_last")="#N/A N/A",_xll.BDP($AX177,"PX_Last")="#N/A FIELD NOT APPLICABLE")," ",IF(F177="GBP",(_xll.BDP($AX177,"PX_LAST")/100),(_xll.BDP($AX177,"PX_LAST"))))</f>
        <v>160.16</v>
      </c>
      <c r="R177" s="28">
        <f>IF(F177="USD",AA177,(((_xll.BDP(F177&amp;"USD CURNCY","PX_LAST")))*AA177))</f>
        <v>105352.37449999999</v>
      </c>
      <c r="S177" s="28">
        <f>IF(F177="USD",AB177,(((_xll.BDP(F177&amp;"USD CURNCY","PX_LAST")))*AB177))</f>
        <v>136136</v>
      </c>
      <c r="T177" s="11">
        <f t="shared" si="33"/>
        <v>30783.625500000009</v>
      </c>
      <c r="U177" s="12">
        <f t="shared" si="41"/>
        <v>0.29219678859729936</v>
      </c>
      <c r="V177" s="12" cm="1">
        <f t="array" ref="V177">IFERROR(_xll.BDP($G177&amp;" Equity","CHG_PCT_1D")/100,"")</f>
        <v>-8.3353909999999993E-3</v>
      </c>
      <c r="W177" s="12" cm="1">
        <f t="array" ref="W177">IFERROR(_xll.BDP($G177&amp;" Equity","CHG_PCT_5D")/100,"")</f>
        <v>8.7627819999999995E-2</v>
      </c>
      <c r="X177" s="12" t="e">
        <f t="shared" si="42"/>
        <v>#VALUE!</v>
      </c>
      <c r="Y177" s="23">
        <f t="shared" si="34"/>
        <v>713.99997770786308</v>
      </c>
      <c r="Z177" s="23">
        <f t="shared" si="35"/>
        <v>136136</v>
      </c>
      <c r="AA177" s="28">
        <f t="shared" si="36"/>
        <v>105352.37449999999</v>
      </c>
      <c r="AB177" s="28">
        <f t="shared" si="37"/>
        <v>136136</v>
      </c>
      <c r="AC177" s="4" t="e" cm="1">
        <f t="array" ref="AC177">VLOOKUP(IF(NOT(_xll.BDP(AX177,$BW$6)="#N/A N/A"),(_xll.BDP(AX177,$BW$6)),"-"), '[1]Country Codes'!$A$2:$B$253,2,0)</f>
        <v>#N/A</v>
      </c>
      <c r="AD177" s="29" t="str" cm="1">
        <f t="array" ref="AD177">IF(OR(_xll.BDP($AX177,"EX028")= "#N/A N/A", _xll.BDP($AX177,"EX028")="#N/A FIELD NOT APPLICABLE"), " ", _xll.BDP($AX177,"EX028"))</f>
        <v>Equity</v>
      </c>
      <c r="AE177" s="30" t="str">
        <f t="shared" si="38"/>
        <v>Single Line Equity</v>
      </c>
      <c r="AF177" s="25" cm="1">
        <f t="array" ref="AF177">IF(OR(_xll.BDP($AX177,"RR908")= "#N/A N/A", _xll.BDP($AX177,"RR908")="#N/A FIELD NOT APPLICABLE"), " ", _xll.BDP($AX177,"RR908"))</f>
        <v>14.799478291719275</v>
      </c>
      <c r="AG177" s="25" cm="1">
        <f t="array" ref="AG177">IF(OR(_xll.BDP($AX177,"RR041")= "#N/A N/A", _xll.BDP($AX177,"RR041")="#N/A FIELD NOT APPLICABLE"), " ", _xll.BDP($AX177,"RR041"))</f>
        <v>5.7069755872214918</v>
      </c>
      <c r="AH177" s="21">
        <f>_xll.BDP(AX177,"TOT_BUY_REC")</f>
        <v>62</v>
      </c>
      <c r="AI177" s="21">
        <f>_xll.BDP(AX177,"TOT_HOLD_REC")</f>
        <v>14</v>
      </c>
      <c r="AJ177" s="21">
        <f>_xll.BDP(AX177,"TOT_SELL_REC")</f>
        <v>0</v>
      </c>
      <c r="AK177" s="25" cm="1">
        <f t="array" ref="AK177">IF(OR(_xll.BDP($AX177,"EE201")= "#N/A N/A", _xll.BDP($AX177,"EE201")="#N/A FIELD NOT APPLICABLE"), " ", _xll.BDP($AX177,"EE201"))</f>
        <v>4.6052632331848145</v>
      </c>
      <c r="AL177" s="23">
        <f>_xll.BDP(AX177,"BEST_TARGET_PRICE")</f>
        <v>202.69219970703125</v>
      </c>
      <c r="AM177" s="31">
        <f t="shared" si="43"/>
        <v>0.26556068748146378</v>
      </c>
      <c r="AN177" s="31">
        <f>_xll.BDP(AX177,"PR061")/100</f>
        <v>3.5695810000000001E-2</v>
      </c>
      <c r="AO177" s="31">
        <f>_xll.BDP(AX177,"PR064")/100</f>
        <v>-0.21497890000000003</v>
      </c>
      <c r="AP177" s="31">
        <f>_xll.BDP(AX177,"CHG_PCT_6M")/100</f>
        <v>-6.3993930000000004E-2</v>
      </c>
      <c r="AQ177" s="24">
        <f>_xll.BDP(AX177,"PR079")/100</f>
        <v>-0.15393560000000001</v>
      </c>
      <c r="AR177" s="32">
        <f>_xll.BDP(AX177,"hs001")</f>
        <v>207.05</v>
      </c>
      <c r="AS177" s="32">
        <f>_xll.BDP(AX177,"hs002")</f>
        <v>140.53</v>
      </c>
      <c r="AT177" s="21" t="str" cm="1">
        <f t="array" ref="AT177">IF(OR(_xll.BDP($AX177,"DX202")= "#N/A N/A", _xll.BDP($AX177,"DX202")="#N/A FIELD NOT APPLICABLE"), " ", _xll.BDP($AX177,"DX202"))</f>
        <v>Communication Services</v>
      </c>
      <c r="AU177" s="21" t="str" cm="1">
        <f t="array" ref="AU177">IF(OR(_xll.BDP($AX177,"DY997")= "#N/A N/A", _xll.BDP($AX177,"DY997")="#N/A FIELD NOT APPLICABLE"), " ", _xll.BDP($AX177,"DY997"))</f>
        <v>Y</v>
      </c>
      <c r="AV177" s="21" t="str" cm="1">
        <f t="array" ref="AV177">IF(OR(_xll.BDP($AX177,"DY784")= "#N/A N/A", _xll.BDP($AX177,"DY784")="#N/A FIELD NOT APPLICABLE"), " ", _xll.BDP($AX177,"DY784"))</f>
        <v xml:space="preserve"> </v>
      </c>
      <c r="AW177" s="21" t="str">
        <f t="shared" si="39"/>
        <v>Y</v>
      </c>
      <c r="AX177" s="21" t="str">
        <f t="shared" si="40"/>
        <v>GOOGL US Equity</v>
      </c>
      <c r="BC177" s="14" t="str">
        <f>_xll.BDP(AX177, "ID_ISIN")</f>
        <v>US02079K3059</v>
      </c>
      <c r="BD177" s="16">
        <v>0.69899999999999995</v>
      </c>
      <c r="BE177" s="17">
        <v>4</v>
      </c>
      <c r="BF177" s="18">
        <v>45217</v>
      </c>
      <c r="BG177" s="19">
        <v>1</v>
      </c>
    </row>
    <row r="178" spans="1:59" s="3" customFormat="1" ht="14.45" hidden="1" customHeight="1" x14ac:dyDescent="0.25">
      <c r="A178" s="47" t="s">
        <v>126</v>
      </c>
      <c r="B178" s="47" t="s">
        <v>161</v>
      </c>
      <c r="C178" s="47">
        <v>4381720</v>
      </c>
      <c r="D178" s="47" t="s">
        <v>462</v>
      </c>
      <c r="E178" s="21" t="str">
        <f>_xll.BDP(AX178,"SECURITY NAME")</f>
        <v>Intel Corp</v>
      </c>
      <c r="F178" s="21" t="str">
        <f>_xll.BDP(AX178,"CRNCY")</f>
        <v>USD</v>
      </c>
      <c r="G178" s="22" t="s">
        <v>211</v>
      </c>
      <c r="H178" s="21" t="str" cm="1">
        <f t="array" ref="H178">IF(OR(_xll.BDP($AX178,"DX202")= "#N/A N/A", _xll.BDP($AX178,"DX202")="#N/A FIELD NOT APPLICABLE"), " ", _xll.BDP($AX178,"DX202"))</f>
        <v>Information Technology</v>
      </c>
      <c r="I178" s="23">
        <f>_xll.BDP(AX178,"CRNCY_ADJ_MKT_CAP", "EQY_FUND_CRNCY=USD")/1000</f>
        <v>88.723079999999996</v>
      </c>
      <c r="J178" s="24">
        <f>IFERROR(_xll.BDP(AX178, "DV013")/100,0)</f>
        <v>0</v>
      </c>
      <c r="K178" s="25" t="str" cm="1">
        <f t="array" ref="K178">IF(OR(_xll.BDP($AX178,"RR900")= "#N/A N/A", _xll.BDP($AX178,"RR900")="#N/A FIELD NOT APPLICABLE"), " ", _xll.BDP($AX178,"RR900"))</f>
        <v xml:space="preserve"> </v>
      </c>
      <c r="L178" s="25" cm="1">
        <f t="array" ref="L178">IF(OR(_xll.BDP($AX178,"EE010")= "#N/A N/A", _xll.BDP($AX178,"EE010")="#N/A FIELD NOT APPLICABLE"), " ", _xll.BDP($AX178,"EE010"))</f>
        <v>24.624697336561741</v>
      </c>
      <c r="M178" s="25" cm="1">
        <f t="array" ref="M178">IF(OR(_xll.BDP($AX178,"RR903")= "#N/A N/A", _xll.BDP($AX178,"RR903")="#N/A FIELD NOT APPLICABLE"), " ", _xll.BDP($AX178,"RR903"))</f>
        <v>0.88940094496159006</v>
      </c>
      <c r="N178" s="25" cm="1">
        <f t="array" ref="N178">IF(OR(_xll.BDP($AX178,"RR957")= "#N/A N/A", _xll.BDP($AX178,"RR957")="#N/A FIELD NOT APPLICABLE"), " ", _xll.BDP($AX178,"RR957"))</f>
        <v>201.78391891891891</v>
      </c>
      <c r="O178" s="26">
        <v>11500</v>
      </c>
      <c r="P178" s="27">
        <v>43.47</v>
      </c>
      <c r="Q178" s="21" cm="1">
        <f t="array" ref="Q178">IF(OR(_xll.BDP($AX178,"PX_last")="#N/A N/A",_xll.BDP($AX178,"PX_Last")="#N/A FIELD NOT APPLICABLE")," ",IF(F178="GBP",(_xll.BDP($AX178,"PX_LAST")/100),(_xll.BDP($AX178,"PX_LAST"))))</f>
        <v>20.34</v>
      </c>
      <c r="R178" s="28">
        <f>IF(F178="USD",AA178,(((_xll.BDP(F178&amp;"USD CURNCY","PX_LAST")))*AA178))</f>
        <v>499905</v>
      </c>
      <c r="S178" s="28">
        <f>IF(F178="USD",AB178,(((_xll.BDP(F178&amp;"USD CURNCY","PX_LAST")))*AB178))</f>
        <v>233910</v>
      </c>
      <c r="T178" s="11">
        <f t="shared" si="33"/>
        <v>-265995</v>
      </c>
      <c r="U178" s="12">
        <f t="shared" si="41"/>
        <v>-0.53209109730848858</v>
      </c>
      <c r="V178" s="12" cm="1">
        <f t="array" ref="V178">IFERROR(_xll.BDP($G178&amp;" Equity","CHG_PCT_1D")/100,"")</f>
        <v>2.294264E-2</v>
      </c>
      <c r="W178" s="12" cm="1">
        <f t="array" ref="W178">IFERROR(_xll.BDP($G178&amp;" Equity","CHG_PCT_5D")/100,"")</f>
        <v>8.8641190000000009E-2</v>
      </c>
      <c r="X178" s="12" t="e">
        <f t="shared" si="42"/>
        <v>#VALUE!</v>
      </c>
      <c r="Y178" s="23">
        <f t="shared" si="34"/>
        <v>0</v>
      </c>
      <c r="Z178" s="23">
        <f t="shared" si="35"/>
        <v>233910</v>
      </c>
      <c r="AA178" s="28">
        <f t="shared" si="36"/>
        <v>499905</v>
      </c>
      <c r="AB178" s="28">
        <f t="shared" si="37"/>
        <v>233910</v>
      </c>
      <c r="AC178" s="4" t="e" cm="1">
        <f t="array" ref="AC178">VLOOKUP(IF(NOT(_xll.BDP(AX178,$BW$6)="#N/A N/A"),(_xll.BDP(AX178,$BW$6)),"-"), '[1]Country Codes'!$A$2:$B$253,2,0)</f>
        <v>#N/A</v>
      </c>
      <c r="AD178" s="29" t="str" cm="1">
        <f t="array" ref="AD178">IF(OR(_xll.BDP($AX178,"EX028")= "#N/A N/A", _xll.BDP($AX178,"EX028")="#N/A FIELD NOT APPLICABLE"), " ", _xll.BDP($AX178,"EX028"))</f>
        <v>Equity</v>
      </c>
      <c r="AE178" s="30" t="str">
        <f t="shared" si="38"/>
        <v>Single Line Equity</v>
      </c>
      <c r="AF178" s="25" cm="1">
        <f t="array" ref="AF178">IF(OR(_xll.BDP($AX178,"RR908")= "#N/A N/A", _xll.BDP($AX178,"RR908")="#N/A FIELD NOT APPLICABLE"), " ", _xll.BDP($AX178,"RR908"))</f>
        <v>8.469001745539332</v>
      </c>
      <c r="AG178" s="25" cm="1">
        <f t="array" ref="AG178">IF(OR(_xll.BDP($AX178,"RR041")= "#N/A N/A", _xll.BDP($AX178,"RR041")="#N/A FIELD NOT APPLICABLE"), " ", _xll.BDP($AX178,"RR041"))</f>
        <v>25.686948113087517</v>
      </c>
      <c r="AH178" s="21">
        <f>_xll.BDP(AX178,"TOT_BUY_REC")</f>
        <v>3</v>
      </c>
      <c r="AI178" s="21">
        <f>_xll.BDP(AX178,"TOT_HOLD_REC")</f>
        <v>40</v>
      </c>
      <c r="AJ178" s="21">
        <f>_xll.BDP(AX178,"TOT_SELL_REC")</f>
        <v>5</v>
      </c>
      <c r="AK178" s="25" cm="1">
        <f t="array" ref="AK178">IF(OR(_xll.BDP($AX178,"EE201")= "#N/A N/A", _xll.BDP($AX178,"EE201")="#N/A FIELD NOT APPLICABLE"), " ", _xll.BDP($AX178,"EE201"))</f>
        <v>2.8958332538604736</v>
      </c>
      <c r="AL178" s="23">
        <f>_xll.BDP(AX178,"BEST_TARGET_PRICE")</f>
        <v>21.191429138183594</v>
      </c>
      <c r="AM178" s="31">
        <f t="shared" si="43"/>
        <v>4.1859839635378204E-2</v>
      </c>
      <c r="AN178" s="31">
        <f>_xll.BDP(AX178,"PR061")/100</f>
        <v>-0.1043593</v>
      </c>
      <c r="AO178" s="31">
        <f>_xll.BDP(AX178,"PR064")/100</f>
        <v>4.6834779999999999E-2</v>
      </c>
      <c r="AP178" s="31">
        <f>_xll.BDP(AX178,"CHG_PCT_6M")/100</f>
        <v>-5.4832729999999996E-2</v>
      </c>
      <c r="AQ178" s="24">
        <f>_xll.BDP(AX178,"PR079")/100</f>
        <v>1.446388E-2</v>
      </c>
      <c r="AR178" s="32">
        <f>_xll.BDP(AX178,"hs001")</f>
        <v>37.159999999999997</v>
      </c>
      <c r="AS178" s="32">
        <f>_xll.BDP(AX178,"hs002")</f>
        <v>17.664999999999999</v>
      </c>
      <c r="AT178" s="21" t="str" cm="1">
        <f t="array" ref="AT178">IF(OR(_xll.BDP($AX178,"DX202")= "#N/A N/A", _xll.BDP($AX178,"DX202")="#N/A FIELD NOT APPLICABLE"), " ", _xll.BDP($AX178,"DX202"))</f>
        <v>Information Technology</v>
      </c>
      <c r="AU178" s="21" t="str" cm="1">
        <f t="array" ref="AU178">IF(OR(_xll.BDP($AX178,"DY997")= "#N/A N/A", _xll.BDP($AX178,"DY997")="#N/A FIELD NOT APPLICABLE"), " ", _xll.BDP($AX178,"DY997"))</f>
        <v>Y</v>
      </c>
      <c r="AV178" s="21" t="str" cm="1">
        <f t="array" ref="AV178">IF(OR(_xll.BDP($AX178,"DY784")= "#N/A N/A", _xll.BDP($AX178,"DY784")="#N/A FIELD NOT APPLICABLE"), " ", _xll.BDP($AX178,"DY784"))</f>
        <v>Y</v>
      </c>
      <c r="AW178" s="21" t="str">
        <f t="shared" si="39"/>
        <v>Y</v>
      </c>
      <c r="AX178" s="21" t="str">
        <f t="shared" si="40"/>
        <v>INTC US Equity</v>
      </c>
      <c r="BC178" s="14" t="str">
        <f>_xll.BDP(AX178, "ID_ISIN")</f>
        <v>US4581401001</v>
      </c>
      <c r="BD178" s="16">
        <v>0.81479999999999997</v>
      </c>
      <c r="BE178" s="17">
        <v>4</v>
      </c>
      <c r="BF178" s="18">
        <v>45217</v>
      </c>
      <c r="BG178" s="19">
        <v>1</v>
      </c>
    </row>
    <row r="179" spans="1:59" s="3" customFormat="1" ht="14.45" hidden="1" customHeight="1" x14ac:dyDescent="0.25">
      <c r="A179" s="47" t="s">
        <v>126</v>
      </c>
      <c r="B179" s="47" t="s">
        <v>161</v>
      </c>
      <c r="C179" s="47">
        <v>4381721</v>
      </c>
      <c r="D179" s="47" t="s">
        <v>462</v>
      </c>
      <c r="E179" s="21" t="str">
        <f>_xll.BDP(AX179,"SECURITY NAME")</f>
        <v>Intel Corp</v>
      </c>
      <c r="F179" s="21" t="str">
        <f>_xll.BDP(AX179,"CRNCY")</f>
        <v>USD</v>
      </c>
      <c r="G179" s="22" t="s">
        <v>211</v>
      </c>
      <c r="H179" s="21" t="str" cm="1">
        <f t="array" ref="H179">IF(OR(_xll.BDP($AX179,"DX202")= "#N/A N/A", _xll.BDP($AX179,"DX202")="#N/A FIELD NOT APPLICABLE"), " ", _xll.BDP($AX179,"DX202"))</f>
        <v>Information Technology</v>
      </c>
      <c r="I179" s="23">
        <f>_xll.BDP(AX179,"CRNCY_ADJ_MKT_CAP", "EQY_FUND_CRNCY=USD")/1000</f>
        <v>88.723079999999996</v>
      </c>
      <c r="J179" s="24">
        <f>IFERROR(_xll.BDP(AX179, "DV013")/100,0)</f>
        <v>0</v>
      </c>
      <c r="K179" s="25" t="str" cm="1">
        <f t="array" ref="K179">IF(OR(_xll.BDP($AX179,"RR900")= "#N/A N/A", _xll.BDP($AX179,"RR900")="#N/A FIELD NOT APPLICABLE"), " ", _xll.BDP($AX179,"RR900"))</f>
        <v xml:space="preserve"> </v>
      </c>
      <c r="L179" s="25" cm="1">
        <f t="array" ref="L179">IF(OR(_xll.BDP($AX179,"EE010")= "#N/A N/A", _xll.BDP($AX179,"EE010")="#N/A FIELD NOT APPLICABLE"), " ", _xll.BDP($AX179,"EE010"))</f>
        <v>24.624697336561741</v>
      </c>
      <c r="M179" s="25" cm="1">
        <f t="array" ref="M179">IF(OR(_xll.BDP($AX179,"RR903")= "#N/A N/A", _xll.BDP($AX179,"RR903")="#N/A FIELD NOT APPLICABLE"), " ", _xll.BDP($AX179,"RR903"))</f>
        <v>0.88940094496159006</v>
      </c>
      <c r="N179" s="25" cm="1">
        <f t="array" ref="N179">IF(OR(_xll.BDP($AX179,"RR957")= "#N/A N/A", _xll.BDP($AX179,"RR957")="#N/A FIELD NOT APPLICABLE"), " ", _xll.BDP($AX179,"RR957"))</f>
        <v>201.78391891891891</v>
      </c>
      <c r="O179" s="26">
        <v>11500</v>
      </c>
      <c r="P179" s="27">
        <v>43.47</v>
      </c>
      <c r="Q179" s="21" cm="1">
        <f t="array" ref="Q179">IF(OR(_xll.BDP($AX179,"PX_last")="#N/A N/A",_xll.BDP($AX179,"PX_Last")="#N/A FIELD NOT APPLICABLE")," ",IF(F179="GBP",(_xll.BDP($AX179,"PX_LAST")/100),(_xll.BDP($AX179,"PX_LAST"))))</f>
        <v>20.34</v>
      </c>
      <c r="R179" s="28">
        <f>IF(F179="USD",AA179,(((_xll.BDP(F179&amp;"USD CURNCY","PX_LAST")))*AA179))</f>
        <v>499905</v>
      </c>
      <c r="S179" s="28">
        <f>IF(F179="USD",AB179,(((_xll.BDP(F179&amp;"USD CURNCY","PX_LAST")))*AB179))</f>
        <v>233910</v>
      </c>
      <c r="T179" s="11">
        <f t="shared" si="33"/>
        <v>-265995</v>
      </c>
      <c r="U179" s="12">
        <f t="shared" si="41"/>
        <v>-0.53209109730848858</v>
      </c>
      <c r="V179" s="12" cm="1">
        <f t="array" ref="V179">IFERROR(_xll.BDP($G179&amp;" Equity","CHG_PCT_1D")/100,"")</f>
        <v>2.294264E-2</v>
      </c>
      <c r="W179" s="12" cm="1">
        <f t="array" ref="W179">IFERROR(_xll.BDP($G179&amp;" Equity","CHG_PCT_5D")/100,"")</f>
        <v>8.8641190000000009E-2</v>
      </c>
      <c r="X179" s="12" t="e">
        <f t="shared" si="42"/>
        <v>#VALUE!</v>
      </c>
      <c r="Y179" s="23">
        <f t="shared" si="34"/>
        <v>0</v>
      </c>
      <c r="Z179" s="23">
        <f t="shared" si="35"/>
        <v>233910</v>
      </c>
      <c r="AA179" s="28">
        <f t="shared" si="36"/>
        <v>499905</v>
      </c>
      <c r="AB179" s="28">
        <f t="shared" si="37"/>
        <v>233910</v>
      </c>
      <c r="AC179" s="4" t="e" cm="1">
        <f t="array" ref="AC179">VLOOKUP(IF(NOT(_xll.BDP(AX179,$BW$6)="#N/A N/A"),(_xll.BDP(AX179,$BW$6)),"-"), '[1]Country Codes'!$A$2:$B$253,2,0)</f>
        <v>#N/A</v>
      </c>
      <c r="AD179" s="29" t="str" cm="1">
        <f t="array" ref="AD179">IF(OR(_xll.BDP($AX179,"EX028")= "#N/A N/A", _xll.BDP($AX179,"EX028")="#N/A FIELD NOT APPLICABLE"), " ", _xll.BDP($AX179,"EX028"))</f>
        <v>Equity</v>
      </c>
      <c r="AE179" s="30" t="str">
        <f t="shared" si="38"/>
        <v>Single Line Equity</v>
      </c>
      <c r="AF179" s="25" cm="1">
        <f t="array" ref="AF179">IF(OR(_xll.BDP($AX179,"RR908")= "#N/A N/A", _xll.BDP($AX179,"RR908")="#N/A FIELD NOT APPLICABLE"), " ", _xll.BDP($AX179,"RR908"))</f>
        <v>8.469001745539332</v>
      </c>
      <c r="AG179" s="25" cm="1">
        <f t="array" ref="AG179">IF(OR(_xll.BDP($AX179,"RR041")= "#N/A N/A", _xll.BDP($AX179,"RR041")="#N/A FIELD NOT APPLICABLE"), " ", _xll.BDP($AX179,"RR041"))</f>
        <v>25.686948113087517</v>
      </c>
      <c r="AH179" s="21">
        <f>_xll.BDP(AX179,"TOT_BUY_REC")</f>
        <v>3</v>
      </c>
      <c r="AI179" s="21">
        <f>_xll.BDP(AX179,"TOT_HOLD_REC")</f>
        <v>40</v>
      </c>
      <c r="AJ179" s="21">
        <f>_xll.BDP(AX179,"TOT_SELL_REC")</f>
        <v>5</v>
      </c>
      <c r="AK179" s="25" cm="1">
        <f t="array" ref="AK179">IF(OR(_xll.BDP($AX179,"EE201")= "#N/A N/A", _xll.BDP($AX179,"EE201")="#N/A FIELD NOT APPLICABLE"), " ", _xll.BDP($AX179,"EE201"))</f>
        <v>2.8958332538604736</v>
      </c>
      <c r="AL179" s="23">
        <f>_xll.BDP(AX179,"BEST_TARGET_PRICE")</f>
        <v>21.191429138183594</v>
      </c>
      <c r="AM179" s="31">
        <f t="shared" si="43"/>
        <v>4.1859839635378204E-2</v>
      </c>
      <c r="AN179" s="31">
        <f>_xll.BDP(AX179,"PR061")/100</f>
        <v>-0.1043593</v>
      </c>
      <c r="AO179" s="31">
        <f>_xll.BDP(AX179,"PR064")/100</f>
        <v>4.6834779999999999E-2</v>
      </c>
      <c r="AP179" s="31">
        <f>_xll.BDP(AX179,"CHG_PCT_6M")/100</f>
        <v>-5.4832729999999996E-2</v>
      </c>
      <c r="AQ179" s="24">
        <f>_xll.BDP(AX179,"PR079")/100</f>
        <v>1.446388E-2</v>
      </c>
      <c r="AR179" s="32">
        <f>_xll.BDP(AX179,"hs001")</f>
        <v>37.159999999999997</v>
      </c>
      <c r="AS179" s="32">
        <f>_xll.BDP(AX179,"hs002")</f>
        <v>17.664999999999999</v>
      </c>
      <c r="AT179" s="21" t="str" cm="1">
        <f t="array" ref="AT179">IF(OR(_xll.BDP($AX179,"DX202")= "#N/A N/A", _xll.BDP($AX179,"DX202")="#N/A FIELD NOT APPLICABLE"), " ", _xll.BDP($AX179,"DX202"))</f>
        <v>Information Technology</v>
      </c>
      <c r="AU179" s="21" t="str" cm="1">
        <f t="array" ref="AU179">IF(OR(_xll.BDP($AX179,"DY997")= "#N/A N/A", _xll.BDP($AX179,"DY997")="#N/A FIELD NOT APPLICABLE"), " ", _xll.BDP($AX179,"DY997"))</f>
        <v>Y</v>
      </c>
      <c r="AV179" s="21" t="str" cm="1">
        <f t="array" ref="AV179">IF(OR(_xll.BDP($AX179,"DY784")= "#N/A N/A", _xll.BDP($AX179,"DY784")="#N/A FIELD NOT APPLICABLE"), " ", _xll.BDP($AX179,"DY784"))</f>
        <v>Y</v>
      </c>
      <c r="AW179" s="21" t="str">
        <f t="shared" si="39"/>
        <v>Y</v>
      </c>
      <c r="AX179" s="21" t="str">
        <f t="shared" si="40"/>
        <v>INTC US Equity</v>
      </c>
      <c r="BC179" s="14" t="str" cm="1">
        <f t="array" ref="BC179">_xll.BDP(AX179,"ID005")</f>
        <v>US4581401001</v>
      </c>
      <c r="BD179" s="16">
        <v>0.81479999999999997</v>
      </c>
      <c r="BE179" s="17">
        <v>4</v>
      </c>
      <c r="BF179" s="18">
        <v>45632</v>
      </c>
      <c r="BG179" s="19">
        <v>1</v>
      </c>
    </row>
    <row r="180" spans="1:59" s="3" customFormat="1" ht="14.45" hidden="1" customHeight="1" x14ac:dyDescent="0.25">
      <c r="A180" s="47" t="s">
        <v>126</v>
      </c>
      <c r="B180" s="47" t="s">
        <v>161</v>
      </c>
      <c r="C180" s="47">
        <v>4381720</v>
      </c>
      <c r="D180" s="47" t="s">
        <v>462</v>
      </c>
      <c r="E180" s="21" t="str">
        <f>_xll.BDP(AX180,"SECURITY NAME")</f>
        <v>Coca-Cola Co/The</v>
      </c>
      <c r="F180" s="21" t="str">
        <f>_xll.BDP(AX180,"CRNCY")</f>
        <v>USD</v>
      </c>
      <c r="G180" s="22" t="s">
        <v>331</v>
      </c>
      <c r="H180" s="21" t="str" cm="1">
        <f t="array" ref="H180">IF(OR(_xll.BDP($AX180,"DX202")= "#N/A N/A", _xll.BDP($AX180,"DX202")="#N/A FIELD NOT APPLICABLE"), " ", _xll.BDP($AX180,"DX202"))</f>
        <v>Consumer Staples</v>
      </c>
      <c r="I180" s="23">
        <f>_xll.BDP(AX180,"CRNCY_ADJ_MKT_CAP", "EQY_FUND_CRNCY=USD")/1000</f>
        <v>308.95306143348</v>
      </c>
      <c r="J180" s="24">
        <f>IFERROR(_xll.BDP(AX180, "DV013")/100,0)</f>
        <v>2.8436018425606738E-2</v>
      </c>
      <c r="K180" s="25" cm="1">
        <f t="array" ref="K180">IF(OR(_xll.BDP($AX180,"RR900")= "#N/A N/A", _xll.BDP($AX180,"RR900")="#N/A FIELD NOT APPLICABLE"), " ", _xll.BDP($AX180,"RR900"))</f>
        <v>24.925967175611696</v>
      </c>
      <c r="L180" s="25" cm="1">
        <f t="array" ref="L180">IF(OR(_xll.BDP($AX180,"EE010")= "#N/A N/A", _xll.BDP($AX180,"EE010")="#N/A FIELD NOT APPLICABLE"), " ", _xll.BDP($AX180,"EE010"))</f>
        <v>22.4906015037594</v>
      </c>
      <c r="M180" s="25" cm="1">
        <f t="array" ref="M180">IF(OR(_xll.BDP($AX180,"RR903")= "#N/A N/A", _xll.BDP($AX180,"RR903")="#N/A FIELD NOT APPLICABLE"), " ", _xll.BDP($AX180,"RR903"))</f>
        <v>12.425192466148964</v>
      </c>
      <c r="N180" s="25" cm="1">
        <f t="array" ref="N180">IF(OR(_xll.BDP($AX180,"RR957")= "#N/A N/A", _xll.BDP($AX180,"RR957")="#N/A FIELD NOT APPLICABLE"), " ", _xll.BDP($AX180,"RR957"))</f>
        <v>29.891771933981975</v>
      </c>
      <c r="O180" s="26">
        <v>1735</v>
      </c>
      <c r="P180" s="27">
        <v>61.08</v>
      </c>
      <c r="Q180" s="21" cm="1">
        <f t="array" ref="Q180">IF(OR(_xll.BDP($AX180,"PX_last")="#N/A N/A",_xll.BDP($AX180,"PX_Last")="#N/A FIELD NOT APPLICABLE")," ",IF(F180="GBP",(_xll.BDP($AX180,"PX_LAST")/100),(_xll.BDP($AX180,"PX_LAST"))))</f>
        <v>71.790000000000006</v>
      </c>
      <c r="R180" s="28">
        <f>IF(F180="USD",AA180,(((_xll.BDP(F180&amp;"USD CURNCY","PX_LAST")))*AA180))</f>
        <v>105973.8</v>
      </c>
      <c r="S180" s="28">
        <f>IF(F180="USD",AB180,(((_xll.BDP(F180&amp;"USD CURNCY","PX_LAST")))*AB180))</f>
        <v>124555.65000000001</v>
      </c>
      <c r="T180" s="11">
        <f t="shared" si="33"/>
        <v>18581.850000000006</v>
      </c>
      <c r="U180" s="12">
        <f t="shared" si="41"/>
        <v>0.175343811394892</v>
      </c>
      <c r="V180" s="12" cm="1">
        <f t="array" ref="V180">IFERROR(_xll.BDP($G180&amp;" Equity","CHG_PCT_1D")/100,"")</f>
        <v>-1.668753E-3</v>
      </c>
      <c r="W180" s="12" cm="1">
        <f t="array" ref="W180">IFERROR(_xll.BDP($G180&amp;" Equity","CHG_PCT_5D")/100,"")</f>
        <v>-1.3467089999999999E-2</v>
      </c>
      <c r="X180" s="12" t="e">
        <f t="shared" si="42"/>
        <v>#VALUE!</v>
      </c>
      <c r="Y180" s="23">
        <f t="shared" si="34"/>
        <v>3541.8667584134241</v>
      </c>
      <c r="Z180" s="23">
        <f t="shared" si="35"/>
        <v>124555.65000000001</v>
      </c>
      <c r="AA180" s="28">
        <f t="shared" si="36"/>
        <v>105973.8</v>
      </c>
      <c r="AB180" s="28">
        <f t="shared" si="37"/>
        <v>124555.65000000001</v>
      </c>
      <c r="AC180" s="4" t="e" cm="1">
        <f t="array" ref="AC180">VLOOKUP(IF(NOT(_xll.BDP(AX180,$BW$6)="#N/A N/A"),(_xll.BDP(AX180,$BW$6)),"-"), '[1]Country Codes'!$A$2:$B$253,2,0)</f>
        <v>#N/A</v>
      </c>
      <c r="AD180" s="29" t="str" cm="1">
        <f t="array" ref="AD180">IF(OR(_xll.BDP($AX180,"EX028")= "#N/A N/A", _xll.BDP($AX180,"EX028")="#N/A FIELD NOT APPLICABLE"), " ", _xll.BDP($AX180,"EX028"))</f>
        <v>Equity</v>
      </c>
      <c r="AE180" s="30" t="str">
        <f t="shared" si="38"/>
        <v>Single Line Equity</v>
      </c>
      <c r="AF180" s="25" cm="1">
        <f t="array" ref="AF180">IF(OR(_xll.BDP($AX180,"RR908")= "#N/A N/A", _xll.BDP($AX180,"RR908")="#N/A FIELD NOT APPLICABLE"), " ", _xll.BDP($AX180,"RR908"))</f>
        <v>45.436747800514716</v>
      </c>
      <c r="AG180" s="25" cm="1">
        <f t="array" ref="AG180">IF(OR(_xll.BDP($AX180,"RR041")= "#N/A N/A", _xll.BDP($AX180,"RR041")="#N/A FIELD NOT APPLICABLE"), " ", _xll.BDP($AX180,"RR041"))</f>
        <v>45.485285781061968</v>
      </c>
      <c r="AH180" s="21">
        <f>_xll.BDP(AX180,"TOT_BUY_REC")</f>
        <v>29</v>
      </c>
      <c r="AI180" s="21">
        <f>_xll.BDP(AX180,"TOT_HOLD_REC")</f>
        <v>2</v>
      </c>
      <c r="AJ180" s="21">
        <f>_xll.BDP(AX180,"TOT_SELL_REC")</f>
        <v>1</v>
      </c>
      <c r="AK180" s="25" cm="1">
        <f t="array" ref="AK180">IF(OR(_xll.BDP($AX180,"EE201")= "#N/A N/A", _xll.BDP($AX180,"EE201")="#N/A FIELD NOT APPLICABLE"), " ", _xll.BDP($AX180,"EE201"))</f>
        <v>4.71875</v>
      </c>
      <c r="AL180" s="23">
        <f>_xll.BDP(AX180,"BEST_TARGET_PRICE")</f>
        <v>76.962959289550781</v>
      </c>
      <c r="AM180" s="31">
        <f t="shared" si="43"/>
        <v>7.2056822531700426E-2</v>
      </c>
      <c r="AN180" s="31">
        <f>_xll.BDP(AX180,"PR061")/100</f>
        <v>2.0179010000000001E-2</v>
      </c>
      <c r="AO180" s="31">
        <f>_xll.BDP(AX180,"PR064")/100</f>
        <v>0.14260700000000001</v>
      </c>
      <c r="AP180" s="31">
        <f>_xll.BDP(AX180,"CHG_PCT_6M")/100</f>
        <v>9.5027500000000001E-2</v>
      </c>
      <c r="AQ180" s="24">
        <f>_xll.BDP(AX180,"PR079")/100</f>
        <v>0.1530678</v>
      </c>
      <c r="AR180" s="32">
        <f>_xll.BDP(AX180,"hs001")</f>
        <v>74.38</v>
      </c>
      <c r="AS180" s="32">
        <f>_xll.BDP(AX180,"hs002")</f>
        <v>60.615000000000002</v>
      </c>
      <c r="AT180" s="21" t="str" cm="1">
        <f t="array" ref="AT180">IF(OR(_xll.BDP($AX180,"DX202")= "#N/A N/A", _xll.BDP($AX180,"DX202")="#N/A FIELD NOT APPLICABLE"), " ", _xll.BDP($AX180,"DX202"))</f>
        <v>Consumer Staples</v>
      </c>
      <c r="AU180" s="21" t="str" cm="1">
        <f t="array" ref="AU180">IF(OR(_xll.BDP($AX180,"DY997")= "#N/A N/A", _xll.BDP($AX180,"DY997")="#N/A FIELD NOT APPLICABLE"), " ", _xll.BDP($AX180,"DY997"))</f>
        <v>N</v>
      </c>
      <c r="AV180" s="21" t="str" cm="1">
        <f t="array" ref="AV180">IF(OR(_xll.BDP($AX180,"DY784")= "#N/A N/A", _xll.BDP($AX180,"DY784")="#N/A FIELD NOT APPLICABLE"), " ", _xll.BDP($AX180,"DY784"))</f>
        <v>Y</v>
      </c>
      <c r="AW180" s="21" t="str">
        <f t="shared" si="39"/>
        <v>Y</v>
      </c>
      <c r="AX180" s="21" t="str">
        <f t="shared" si="40"/>
        <v>KO US Equity</v>
      </c>
      <c r="BC180" s="14" t="str">
        <f>_xll.BDP(AX180, "ID_ISIN")</f>
        <v>US1912161007</v>
      </c>
      <c r="BD180" s="16">
        <v>0.79159999999999997</v>
      </c>
      <c r="BE180" s="17">
        <v>4</v>
      </c>
      <c r="BF180" s="18">
        <v>45217</v>
      </c>
      <c r="BG180" s="19">
        <v>1</v>
      </c>
    </row>
    <row r="181" spans="1:59" s="3" customFormat="1" ht="14.45" hidden="1" customHeight="1" x14ac:dyDescent="0.25">
      <c r="A181" s="47" t="s">
        <v>126</v>
      </c>
      <c r="B181" s="47" t="s">
        <v>161</v>
      </c>
      <c r="C181" s="47">
        <v>4381721</v>
      </c>
      <c r="D181" s="47" t="s">
        <v>462</v>
      </c>
      <c r="E181" s="21" t="str">
        <f>_xll.BDP(AX181,"SECURITY NAME")</f>
        <v>Coca-Cola Co/The</v>
      </c>
      <c r="F181" s="21" t="str">
        <f>_xll.BDP(AX181,"CRNCY")</f>
        <v>USD</v>
      </c>
      <c r="G181" s="22" t="s">
        <v>331</v>
      </c>
      <c r="H181" s="21" t="str" cm="1">
        <f t="array" ref="H181">IF(OR(_xll.BDP($AX181,"DX202")= "#N/A N/A", _xll.BDP($AX181,"DX202")="#N/A FIELD NOT APPLICABLE"), " ", _xll.BDP($AX181,"DX202"))</f>
        <v>Consumer Staples</v>
      </c>
      <c r="I181" s="23">
        <f>_xll.BDP(AX181,"CRNCY_ADJ_MKT_CAP", "EQY_FUND_CRNCY=USD")/1000</f>
        <v>308.95306143348</v>
      </c>
      <c r="J181" s="24">
        <f>IFERROR(_xll.BDP(AX181, "DV013")/100,0)</f>
        <v>2.8436018425606738E-2</v>
      </c>
      <c r="K181" s="25" cm="1">
        <f t="array" ref="K181">IF(OR(_xll.BDP($AX181,"RR900")= "#N/A N/A", _xll.BDP($AX181,"RR900")="#N/A FIELD NOT APPLICABLE"), " ", _xll.BDP($AX181,"RR900"))</f>
        <v>24.925967175611696</v>
      </c>
      <c r="L181" s="25" cm="1">
        <f t="array" ref="L181">IF(OR(_xll.BDP($AX181,"EE010")= "#N/A N/A", _xll.BDP($AX181,"EE010")="#N/A FIELD NOT APPLICABLE"), " ", _xll.BDP($AX181,"EE010"))</f>
        <v>22.4906015037594</v>
      </c>
      <c r="M181" s="25" cm="1">
        <f t="array" ref="M181">IF(OR(_xll.BDP($AX181,"RR903")= "#N/A N/A", _xll.BDP($AX181,"RR903")="#N/A FIELD NOT APPLICABLE"), " ", _xll.BDP($AX181,"RR903"))</f>
        <v>12.425192466148964</v>
      </c>
      <c r="N181" s="25" cm="1">
        <f t="array" ref="N181">IF(OR(_xll.BDP($AX181,"RR957")= "#N/A N/A", _xll.BDP($AX181,"RR957")="#N/A FIELD NOT APPLICABLE"), " ", _xll.BDP($AX181,"RR957"))</f>
        <v>29.891771933981975</v>
      </c>
      <c r="O181" s="26">
        <v>2034</v>
      </c>
      <c r="P181" s="27">
        <v>59.29</v>
      </c>
      <c r="Q181" s="21" cm="1">
        <f t="array" ref="Q181">IF(OR(_xll.BDP($AX181,"PX_last")="#N/A N/A",_xll.BDP($AX181,"PX_Last")="#N/A FIELD NOT APPLICABLE")," ",IF(F181="GBP",(_xll.BDP($AX181,"PX_LAST")/100),(_xll.BDP($AX181,"PX_LAST"))))</f>
        <v>71.790000000000006</v>
      </c>
      <c r="R181" s="28">
        <f>IF(F181="USD",AA181,(((_xll.BDP(F181&amp;"USD CURNCY","PX_LAST")))*AA181))</f>
        <v>120595.86</v>
      </c>
      <c r="S181" s="28">
        <f>IF(F181="USD",AB181,(((_xll.BDP(F181&amp;"USD CURNCY","PX_LAST")))*AB181))</f>
        <v>146020.86000000002</v>
      </c>
      <c r="T181" s="11">
        <f t="shared" si="33"/>
        <v>25425.000000000015</v>
      </c>
      <c r="U181" s="12">
        <f t="shared" si="41"/>
        <v>0.21082813290605509</v>
      </c>
      <c r="V181" s="12" cm="1">
        <f t="array" ref="V181">IFERROR(_xll.BDP($G181&amp;" Equity","CHG_PCT_1D")/100,"")</f>
        <v>-1.668753E-3</v>
      </c>
      <c r="W181" s="12" cm="1">
        <f t="array" ref="W181">IFERROR(_xll.BDP($G181&amp;" Equity","CHG_PCT_5D")/100,"")</f>
        <v>-1.3467089999999999E-2</v>
      </c>
      <c r="X181" s="12" t="e">
        <f t="shared" si="42"/>
        <v>#VALUE!</v>
      </c>
      <c r="Y181" s="23">
        <f t="shared" si="34"/>
        <v>4152.2518654829419</v>
      </c>
      <c r="Z181" s="23">
        <f t="shared" si="35"/>
        <v>146020.86000000002</v>
      </c>
      <c r="AA181" s="28">
        <f t="shared" si="36"/>
        <v>120595.86</v>
      </c>
      <c r="AB181" s="28">
        <f t="shared" si="37"/>
        <v>146020.86000000002</v>
      </c>
      <c r="AC181" s="4" t="e" cm="1">
        <f t="array" ref="AC181">VLOOKUP(IF(NOT(_xll.BDP(AX181,$BW$6)="#N/A N/A"),(_xll.BDP(AX181,$BW$6)),"-"), '[1]Country Codes'!$A$2:$B$253,2,0)</f>
        <v>#N/A</v>
      </c>
      <c r="AD181" s="29" t="str" cm="1">
        <f t="array" ref="AD181">IF(OR(_xll.BDP($AX181,"EX028")= "#N/A N/A", _xll.BDP($AX181,"EX028")="#N/A FIELD NOT APPLICABLE"), " ", _xll.BDP($AX181,"EX028"))</f>
        <v>Equity</v>
      </c>
      <c r="AE181" s="30" t="str">
        <f t="shared" si="38"/>
        <v>Single Line Equity</v>
      </c>
      <c r="AF181" s="25" cm="1">
        <f t="array" ref="AF181">IF(OR(_xll.BDP($AX181,"RR908")= "#N/A N/A", _xll.BDP($AX181,"RR908")="#N/A FIELD NOT APPLICABLE"), " ", _xll.BDP($AX181,"RR908"))</f>
        <v>45.436747800514716</v>
      </c>
      <c r="AG181" s="25" cm="1">
        <f t="array" ref="AG181">IF(OR(_xll.BDP($AX181,"RR041")= "#N/A N/A", _xll.BDP($AX181,"RR041")="#N/A FIELD NOT APPLICABLE"), " ", _xll.BDP($AX181,"RR041"))</f>
        <v>45.485285781061968</v>
      </c>
      <c r="AH181" s="21">
        <f>_xll.BDP(AX181,"TOT_BUY_REC")</f>
        <v>29</v>
      </c>
      <c r="AI181" s="21">
        <f>_xll.BDP(AX181,"TOT_HOLD_REC")</f>
        <v>2</v>
      </c>
      <c r="AJ181" s="21">
        <f>_xll.BDP(AX181,"TOT_SELL_REC")</f>
        <v>1</v>
      </c>
      <c r="AK181" s="25" cm="1">
        <f t="array" ref="AK181">IF(OR(_xll.BDP($AX181,"EE201")= "#N/A N/A", _xll.BDP($AX181,"EE201")="#N/A FIELD NOT APPLICABLE"), " ", _xll.BDP($AX181,"EE201"))</f>
        <v>4.71875</v>
      </c>
      <c r="AL181" s="23">
        <f>_xll.BDP(AX181,"BEST_TARGET_PRICE")</f>
        <v>76.962959289550781</v>
      </c>
      <c r="AM181" s="31">
        <f t="shared" si="43"/>
        <v>7.2056822531700426E-2</v>
      </c>
      <c r="AN181" s="31">
        <f>_xll.BDP(AX181,"PR061")/100</f>
        <v>2.0179010000000001E-2</v>
      </c>
      <c r="AO181" s="31">
        <f>_xll.BDP(AX181,"PR064")/100</f>
        <v>0.14260700000000001</v>
      </c>
      <c r="AP181" s="31">
        <f>_xll.BDP(AX181,"CHG_PCT_6M")/100</f>
        <v>9.5027500000000001E-2</v>
      </c>
      <c r="AQ181" s="24">
        <f>_xll.BDP(AX181,"PR079")/100</f>
        <v>0.1530678</v>
      </c>
      <c r="AR181" s="32">
        <f>_xll.BDP(AX181,"hs001")</f>
        <v>74.38</v>
      </c>
      <c r="AS181" s="32">
        <f>_xll.BDP(AX181,"hs002")</f>
        <v>60.615000000000002</v>
      </c>
      <c r="AT181" s="21" t="str" cm="1">
        <f t="array" ref="AT181">IF(OR(_xll.BDP($AX181,"DX202")= "#N/A N/A", _xll.BDP($AX181,"DX202")="#N/A FIELD NOT APPLICABLE"), " ", _xll.BDP($AX181,"DX202"))</f>
        <v>Consumer Staples</v>
      </c>
      <c r="AU181" s="21" t="str" cm="1">
        <f t="array" ref="AU181">IF(OR(_xll.BDP($AX181,"DY997")= "#N/A N/A", _xll.BDP($AX181,"DY997")="#N/A FIELD NOT APPLICABLE"), " ", _xll.BDP($AX181,"DY997"))</f>
        <v>N</v>
      </c>
      <c r="AV181" s="21" t="str" cm="1">
        <f t="array" ref="AV181">IF(OR(_xll.BDP($AX181,"DY784")= "#N/A N/A", _xll.BDP($AX181,"DY784")="#N/A FIELD NOT APPLICABLE"), " ", _xll.BDP($AX181,"DY784"))</f>
        <v>Y</v>
      </c>
      <c r="AW181" s="21" t="str">
        <f t="shared" si="39"/>
        <v>Y</v>
      </c>
      <c r="AX181" s="21" t="str">
        <f t="shared" si="40"/>
        <v>KO US Equity</v>
      </c>
      <c r="BC181" s="14" t="str" cm="1">
        <f t="array" ref="BC181">_xll.BDP(AX181,"ID005")</f>
        <v>US1912161007</v>
      </c>
      <c r="BD181" s="16">
        <v>0.81479999999999997</v>
      </c>
      <c r="BE181" s="17">
        <v>5</v>
      </c>
      <c r="BF181" s="18">
        <v>45217</v>
      </c>
      <c r="BG181" s="19">
        <v>1</v>
      </c>
    </row>
    <row r="182" spans="1:59" s="3" customFormat="1" ht="14.45" hidden="1" customHeight="1" x14ac:dyDescent="0.25">
      <c r="A182" s="47" t="s">
        <v>126</v>
      </c>
      <c r="B182" s="47" t="s">
        <v>161</v>
      </c>
      <c r="C182" s="47">
        <v>4381720</v>
      </c>
      <c r="D182" s="47" t="s">
        <v>462</v>
      </c>
      <c r="E182" s="21" t="str">
        <f>_xll.BDP(AX182,"SECURITY NAME")</f>
        <v>Lakeland Industries Inc</v>
      </c>
      <c r="F182" s="21" t="str">
        <f>_xll.BDP(AX182,"CRNCY")</f>
        <v>USD</v>
      </c>
      <c r="G182" s="22" t="s">
        <v>469</v>
      </c>
      <c r="H182" s="21" t="str" cm="1">
        <f t="array" ref="H182">IF(OR(_xll.BDP($AX182,"DX202")= "#N/A N/A", _xll.BDP($AX182,"DX202")="#N/A FIELD NOT APPLICABLE"), " ", _xll.BDP($AX182,"DX202"))</f>
        <v>Consumer Discretionary</v>
      </c>
      <c r="I182" s="23">
        <f>_xll.BDP(AX182,"CRNCY_ADJ_MKT_CAP", "EQY_FUND_CRNCY=USD")/1000</f>
        <v>0.15758184036</v>
      </c>
      <c r="J182" s="24">
        <f>IFERROR(_xll.BDP(AX182, "DV013")/100,0)</f>
        <v>7.2332728943816146E-3</v>
      </c>
      <c r="K182" s="25" t="str" cm="1">
        <f t="array" ref="K182">IF(OR(_xll.BDP($AX182,"RR900")= "#N/A N/A", _xll.BDP($AX182,"RR900")="#N/A FIELD NOT APPLICABLE"), " ", _xll.BDP($AX182,"RR900"))</f>
        <v xml:space="preserve"> </v>
      </c>
      <c r="L182" s="25" cm="1">
        <f t="array" ref="L182">IF(OR(_xll.BDP($AX182,"EE010")= "#N/A N/A", _xll.BDP($AX182,"EE010")="#N/A FIELD NOT APPLICABLE"), " ", _xll.BDP($AX182,"EE010"))</f>
        <v>10.655105973025048</v>
      </c>
      <c r="M182" s="25" cm="1">
        <f t="array" ref="M182">IF(OR(_xll.BDP($AX182,"RR903")= "#N/A N/A", _xll.BDP($AX182,"RR903")="#N/A FIELD NOT APPLICABLE"), " ", _xll.BDP($AX182,"RR903"))</f>
        <v>1.0747196391456628</v>
      </c>
      <c r="N182" s="25" t="str" cm="1">
        <f t="array" ref="N182">IF(OR(_xll.BDP($AX182,"RR957")= "#N/A N/A", _xll.BDP($AX182,"RR957")="#N/A FIELD NOT APPLICABLE"), " ", _xll.BDP($AX182,"RR957"))</f>
        <v xml:space="preserve"> </v>
      </c>
      <c r="O182" s="26">
        <v>7140</v>
      </c>
      <c r="P182" s="27">
        <v>28.095700000000001</v>
      </c>
      <c r="Q182" s="21" cm="1">
        <f t="array" ref="Q182">IF(OR(_xll.BDP($AX182,"PX_last")="#N/A N/A",_xll.BDP($AX182,"PX_Last")="#N/A FIELD NOT APPLICABLE")," ",IF(F182="GBP",(_xll.BDP($AX182,"PX_LAST")/100),(_xll.BDP($AX182,"PX_LAST"))))</f>
        <v>16.59</v>
      </c>
      <c r="R182" s="28">
        <f>IF(F182="USD",AA182,(((_xll.BDP(F182&amp;"USD CURNCY","PX_LAST")))*AA182))</f>
        <v>200603.29800000001</v>
      </c>
      <c r="S182" s="28">
        <f>IF(F182="USD",AB182,(((_xll.BDP(F182&amp;"USD CURNCY","PX_LAST")))*AB182))</f>
        <v>118452.6</v>
      </c>
      <c r="T182" s="11">
        <f t="shared" si="33"/>
        <v>-82150.698000000004</v>
      </c>
      <c r="U182" s="12">
        <f t="shared" si="41"/>
        <v>-0.40951818249767757</v>
      </c>
      <c r="V182" s="12" cm="1">
        <f t="array" ref="V182">IFERROR(_xll.BDP($G182&amp;" Equity","CHG_PCT_1D")/100,"")</f>
        <v>-1.308745E-2</v>
      </c>
      <c r="W182" s="12" cm="1">
        <f t="array" ref="W182">IFERROR(_xll.BDP($G182&amp;" Equity","CHG_PCT_5D")/100,"")</f>
        <v>7.1705430000000001E-2</v>
      </c>
      <c r="X182" s="12" t="e">
        <f t="shared" si="42"/>
        <v>#VALUE!</v>
      </c>
      <c r="Y182" s="23">
        <f t="shared" si="34"/>
        <v>856.79998084902763</v>
      </c>
      <c r="Z182" s="23">
        <f t="shared" si="35"/>
        <v>118452.6</v>
      </c>
      <c r="AA182" s="28">
        <f t="shared" si="36"/>
        <v>200603.29800000001</v>
      </c>
      <c r="AB182" s="28">
        <f t="shared" si="37"/>
        <v>118452.6</v>
      </c>
      <c r="AC182" s="4" t="e" cm="1">
        <f t="array" ref="AC182">VLOOKUP(IF(NOT(_xll.BDP(AX182,$BW$6)="#N/A N/A"),(_xll.BDP(AX182,$BW$6)),"-"), '[1]Country Codes'!$A$2:$B$253,2,0)</f>
        <v>#N/A</v>
      </c>
      <c r="AD182" s="29" t="str" cm="1">
        <f t="array" ref="AD182">IF(OR(_xll.BDP($AX182,"EX028")= "#N/A N/A", _xll.BDP($AX182,"EX028")="#N/A FIELD NOT APPLICABLE"), " ", _xll.BDP($AX182,"EX028"))</f>
        <v>Equity</v>
      </c>
      <c r="AE182" s="30" t="str">
        <f t="shared" si="38"/>
        <v>Single Line Equity</v>
      </c>
      <c r="AF182" s="25" t="str" cm="1">
        <f t="array" ref="AF182">IF(OR(_xll.BDP($AX182,"RR908")= "#N/A N/A", _xll.BDP($AX182,"RR908")="#N/A FIELD NOT APPLICABLE"), " ", _xll.BDP($AX182,"RR908"))</f>
        <v xml:space="preserve"> </v>
      </c>
      <c r="AG182" s="25" cm="1">
        <f t="array" ref="AG182">IF(OR(_xll.BDP($AX182,"RR041")= "#N/A N/A", _xll.BDP($AX182,"RR041")="#N/A FIELD NOT APPLICABLE"), " ", _xll.BDP($AX182,"RR041"))</f>
        <v>14.891004135867236</v>
      </c>
      <c r="AH182" s="21">
        <f>_xll.BDP(AX182,"TOT_BUY_REC")</f>
        <v>4</v>
      </c>
      <c r="AI182" s="21">
        <f>_xll.BDP(AX182,"TOT_HOLD_REC")</f>
        <v>0</v>
      </c>
      <c r="AJ182" s="21">
        <f>_xll.BDP(AX182,"TOT_SELL_REC")</f>
        <v>0</v>
      </c>
      <c r="AK182" s="25" cm="1">
        <f t="array" ref="AK182">IF(OR(_xll.BDP($AX182,"EE201")= "#N/A N/A", _xll.BDP($AX182,"EE201")="#N/A FIELD NOT APPLICABLE"), " ", _xll.BDP($AX182,"EE201"))</f>
        <v>5</v>
      </c>
      <c r="AL182" s="23">
        <f>_xll.BDP(AX182,"BEST_TARGET_PRICE")</f>
        <v>26.5</v>
      </c>
      <c r="AM182" s="31">
        <f t="shared" si="43"/>
        <v>0.59734779987944542</v>
      </c>
      <c r="AN182" s="31">
        <f>_xll.BDP(AX182,"PR061")/100</f>
        <v>-0.1811451</v>
      </c>
      <c r="AO182" s="31">
        <f>_xll.BDP(AX182,"PR064")/100</f>
        <v>-0.32008200000000003</v>
      </c>
      <c r="AP182" s="31">
        <f>_xll.BDP(AX182,"CHG_PCT_6M")/100</f>
        <v>-0.16381049999999997</v>
      </c>
      <c r="AQ182" s="24">
        <f>_xll.BDP(AX182,"PR079")/100</f>
        <v>-0.35068489999999997</v>
      </c>
      <c r="AR182" s="32">
        <f>_xll.BDP(AX182,"hs001")</f>
        <v>27.279900000000001</v>
      </c>
      <c r="AS182" s="32">
        <f>_xll.BDP(AX182,"hs002")</f>
        <v>14.58</v>
      </c>
      <c r="AT182" s="21" t="str" cm="1">
        <f t="array" ref="AT182">IF(OR(_xll.BDP($AX182,"DX202")= "#N/A N/A", _xll.BDP($AX182,"DX202")="#N/A FIELD NOT APPLICABLE"), " ", _xll.BDP($AX182,"DX202"))</f>
        <v>Consumer Discretionary</v>
      </c>
      <c r="AU182" s="21" t="str" cm="1">
        <f t="array" ref="AU182">IF(OR(_xll.BDP($AX182,"DY997")= "#N/A N/A", _xll.BDP($AX182,"DY997")="#N/A FIELD NOT APPLICABLE"), " ", _xll.BDP($AX182,"DY997"))</f>
        <v>Y</v>
      </c>
      <c r="AV182" s="21" t="str" cm="1">
        <f t="array" ref="AV182">IF(OR(_xll.BDP($AX182,"DY784")= "#N/A N/A", _xll.BDP($AX182,"DY784")="#N/A FIELD NOT APPLICABLE"), " ", _xll.BDP($AX182,"DY784"))</f>
        <v xml:space="preserve"> </v>
      </c>
      <c r="AW182" s="21" t="str">
        <f t="shared" si="39"/>
        <v>Y</v>
      </c>
      <c r="AX182" s="21" t="str">
        <f t="shared" si="40"/>
        <v>LAKE US Equity</v>
      </c>
      <c r="BC182" s="14" t="str">
        <f>_xll.BDP(AX182, "ID_ISIN")</f>
        <v>US5117951062</v>
      </c>
      <c r="BD182" s="16">
        <v>0.81479999999999997</v>
      </c>
      <c r="BE182" s="17">
        <v>4</v>
      </c>
      <c r="BF182" s="18">
        <v>45217</v>
      </c>
      <c r="BG182" s="19">
        <v>1</v>
      </c>
    </row>
    <row r="183" spans="1:59" s="3" customFormat="1" ht="14.45" hidden="1" customHeight="1" x14ac:dyDescent="0.25">
      <c r="A183" s="47" t="s">
        <v>126</v>
      </c>
      <c r="B183" s="47" t="s">
        <v>161</v>
      </c>
      <c r="C183" s="47">
        <v>4381720</v>
      </c>
      <c r="D183" s="47" t="s">
        <v>462</v>
      </c>
      <c r="E183" s="21" t="str">
        <f>_xll.BDP(AX183,"SECURITY NAME")</f>
        <v>Lucid Group Inc</v>
      </c>
      <c r="F183" s="21" t="str">
        <f>_xll.BDP(AX183,"CRNCY")</f>
        <v>USD</v>
      </c>
      <c r="G183" s="22" t="s">
        <v>472</v>
      </c>
      <c r="H183" s="21" t="str" cm="1">
        <f t="array" ref="H183">IF(OR(_xll.BDP($AX183,"DX202")= "#N/A N/A", _xll.BDP($AX183,"DX202")="#N/A FIELD NOT APPLICABLE"), " ", _xll.BDP($AX183,"DX202"))</f>
        <v>Consumer Discretionary</v>
      </c>
      <c r="I183" s="23">
        <f>_xll.BDP(AX183,"CRNCY_ADJ_MKT_CAP", "EQY_FUND_CRNCY=USD")/1000</f>
        <v>7.7135805469799994</v>
      </c>
      <c r="J183" s="24">
        <f>IFERROR(_xll.BDP(AX183, "DV013")/100,0)</f>
        <v>0</v>
      </c>
      <c r="K183" s="25" t="str" cm="1">
        <f t="array" ref="K183">IF(OR(_xll.BDP($AX183,"RR900")= "#N/A N/A", _xll.BDP($AX183,"RR900")="#N/A FIELD NOT APPLICABLE"), " ", _xll.BDP($AX183,"RR900"))</f>
        <v xml:space="preserve"> </v>
      </c>
      <c r="L183" s="25" t="str" cm="1">
        <f t="array" ref="L183">IF(OR(_xll.BDP($AX183,"EE010")= "#N/A N/A", _xll.BDP($AX183,"EE010")="#N/A FIELD NOT APPLICABLE"), " ", _xll.BDP($AX183,"EE010"))</f>
        <v xml:space="preserve"> </v>
      </c>
      <c r="M183" s="25" cm="1">
        <f t="array" ref="M183">IF(OR(_xll.BDP($AX183,"RR903")= "#N/A N/A", _xll.BDP($AX183,"RR903")="#N/A FIELD NOT APPLICABLE"), " ", _xll.BDP($AX183,"RR903"))</f>
        <v>1.4826712781759692</v>
      </c>
      <c r="N183" s="25" t="str" cm="1">
        <f t="array" ref="N183">IF(OR(_xll.BDP($AX183,"RR957")= "#N/A N/A", _xll.BDP($AX183,"RR957")="#N/A FIELD NOT APPLICABLE"), " ", _xll.BDP($AX183,"RR957"))</f>
        <v xml:space="preserve"> </v>
      </c>
      <c r="O183" s="26">
        <v>95498</v>
      </c>
      <c r="P183" s="27">
        <v>2.61</v>
      </c>
      <c r="Q183" s="21" cm="1">
        <f t="array" ref="Q183">IF(OR(_xll.BDP($AX183,"PX_last")="#N/A N/A",_xll.BDP($AX183,"PX_Last")="#N/A FIELD NOT APPLICABLE")," ",IF(F183="GBP",(_xll.BDP($AX183,"PX_LAST")/100),(_xll.BDP($AX183,"PX_LAST"))))</f>
        <v>2.5299999999999998</v>
      </c>
      <c r="R183" s="28">
        <f>IF(F183="USD",AA183,(((_xll.BDP(F183&amp;"USD CURNCY","PX_LAST")))*AA183))</f>
        <v>249249.78</v>
      </c>
      <c r="S183" s="28">
        <f>IF(F183="USD",AB183,(((_xll.BDP(F183&amp;"USD CURNCY","PX_LAST")))*AB183))</f>
        <v>241609.93999999997</v>
      </c>
      <c r="T183" s="11">
        <f t="shared" si="33"/>
        <v>-7639.8400000000256</v>
      </c>
      <c r="U183" s="12">
        <f t="shared" si="41"/>
        <v>-3.0651340996168685E-2</v>
      </c>
      <c r="V183" s="12" cm="1">
        <f t="array" ref="V183">IFERROR(_xll.BDP($G183&amp;" Equity","CHG_PCT_1D")/100,"")</f>
        <v>1.2E-2</v>
      </c>
      <c r="W183" s="12" cm="1">
        <f t="array" ref="W183">IFERROR(_xll.BDP($G183&amp;" Equity","CHG_PCT_5D")/100,"")</f>
        <v>9.0517239999999999E-2</v>
      </c>
      <c r="X183" s="12" t="e">
        <f t="shared" si="42"/>
        <v>#VALUE!</v>
      </c>
      <c r="Y183" s="23">
        <f t="shared" si="34"/>
        <v>0</v>
      </c>
      <c r="Z183" s="23">
        <f t="shared" si="35"/>
        <v>241609.93999999997</v>
      </c>
      <c r="AA183" s="28">
        <f t="shared" si="36"/>
        <v>249249.78</v>
      </c>
      <c r="AB183" s="28">
        <f t="shared" si="37"/>
        <v>241609.93999999997</v>
      </c>
      <c r="AC183" s="4" t="e" cm="1">
        <f t="array" ref="AC183">VLOOKUP(IF(NOT(_xll.BDP(AX183,$BW$6)="#N/A N/A"),(_xll.BDP(AX183,$BW$6)),"-"), '[1]Country Codes'!$A$2:$B$253,2,0)</f>
        <v>#N/A</v>
      </c>
      <c r="AD183" s="29" t="str" cm="1">
        <f t="array" ref="AD183">IF(OR(_xll.BDP($AX183,"EX028")= "#N/A N/A", _xll.BDP($AX183,"EX028")="#N/A FIELD NOT APPLICABLE"), " ", _xll.BDP($AX183,"EX028"))</f>
        <v>Equity</v>
      </c>
      <c r="AE183" s="30" t="str">
        <f t="shared" si="38"/>
        <v>Single Line Equity</v>
      </c>
      <c r="AF183" s="25" t="str" cm="1">
        <f t="array" ref="AF183">IF(OR(_xll.BDP($AX183,"RR908")= "#N/A N/A", _xll.BDP($AX183,"RR908")="#N/A FIELD NOT APPLICABLE"), " ", _xll.BDP($AX183,"RR908"))</f>
        <v xml:space="preserve"> </v>
      </c>
      <c r="AG183" s="25" cm="1">
        <f t="array" ref="AG183">IF(OR(_xll.BDP($AX183,"RR041")= "#N/A N/A", _xll.BDP($AX183,"RR041")="#N/A FIELD NOT APPLICABLE"), " ", _xll.BDP($AX183,"RR041"))</f>
        <v>24.362384017879062</v>
      </c>
      <c r="AH183" s="21">
        <f>_xll.BDP(AX183,"TOT_BUY_REC")</f>
        <v>1</v>
      </c>
      <c r="AI183" s="21">
        <f>_xll.BDP(AX183,"TOT_HOLD_REC")</f>
        <v>9</v>
      </c>
      <c r="AJ183" s="21">
        <f>_xll.BDP(AX183,"TOT_SELL_REC")</f>
        <v>5</v>
      </c>
      <c r="AK183" s="25" cm="1">
        <f t="array" ref="AK183">IF(OR(_xll.BDP($AX183,"EE201")= "#N/A N/A", _xll.BDP($AX183,"EE201")="#N/A FIELD NOT APPLICABLE"), " ", _xll.BDP($AX183,"EE201"))</f>
        <v>2.4666666984558105</v>
      </c>
      <c r="AL183" s="23">
        <f>_xll.BDP(AX183,"BEST_TARGET_PRICE")</f>
        <v>2.3066666126251221</v>
      </c>
      <c r="AM183" s="31">
        <f t="shared" si="43"/>
        <v>-8.8274066156078135E-2</v>
      </c>
      <c r="AN183" s="31">
        <f>_xll.BDP(AX183,"PR061")/100</f>
        <v>9.0517269999999997E-2</v>
      </c>
      <c r="AO183" s="31">
        <f>_xll.BDP(AX183,"PR064")/100</f>
        <v>-5.2434479999999999E-2</v>
      </c>
      <c r="AP183" s="31">
        <f>_xll.BDP(AX183,"CHG_PCT_6M")/100</f>
        <v>3.6885219999999996E-2</v>
      </c>
      <c r="AQ183" s="24">
        <f>_xll.BDP(AX183,"PR079")/100</f>
        <v>-0.1622517</v>
      </c>
      <c r="AR183" s="32">
        <f>_xll.BDP(AX183,"hs001")</f>
        <v>4.43</v>
      </c>
      <c r="AS183" s="32">
        <f>_xll.BDP(AX183,"hs002")</f>
        <v>1.93</v>
      </c>
      <c r="AT183" s="21" t="str" cm="1">
        <f t="array" ref="AT183">IF(OR(_xll.BDP($AX183,"DX202")= "#N/A N/A", _xll.BDP($AX183,"DX202")="#N/A FIELD NOT APPLICABLE"), " ", _xll.BDP($AX183,"DX202"))</f>
        <v>Consumer Discretionary</v>
      </c>
      <c r="AU183" s="21" t="str" cm="1">
        <f t="array" ref="AU183">IF(OR(_xll.BDP($AX183,"DY997")= "#N/A N/A", _xll.BDP($AX183,"DY997")="#N/A FIELD NOT APPLICABLE"), " ", _xll.BDP($AX183,"DY997"))</f>
        <v>N</v>
      </c>
      <c r="AV183" s="21" t="str" cm="1">
        <f t="array" ref="AV183">IF(OR(_xll.BDP($AX183,"DY784")= "#N/A N/A", _xll.BDP($AX183,"DY784")="#N/A FIELD NOT APPLICABLE"), " ", _xll.BDP($AX183,"DY784"))</f>
        <v xml:space="preserve"> </v>
      </c>
      <c r="AW183" s="21" t="str">
        <f t="shared" si="39"/>
        <v>N</v>
      </c>
      <c r="AX183" s="21" t="str">
        <f t="shared" si="40"/>
        <v>LCID US Equity</v>
      </c>
      <c r="BC183" s="14" t="str" cm="1">
        <f t="array" ref="BC183">_xll.BDP(AX183,"ID005")</f>
        <v>US5494981039</v>
      </c>
      <c r="BD183" s="16">
        <v>0.81479999999999997</v>
      </c>
      <c r="BE183" s="17">
        <v>4</v>
      </c>
      <c r="BF183" s="18">
        <v>45217</v>
      </c>
      <c r="BG183" s="19">
        <v>1</v>
      </c>
    </row>
    <row r="184" spans="1:59" s="3" customFormat="1" ht="14.45" hidden="1" customHeight="1" x14ac:dyDescent="0.25">
      <c r="A184" s="47" t="s">
        <v>126</v>
      </c>
      <c r="B184" s="47" t="s">
        <v>161</v>
      </c>
      <c r="C184" s="47">
        <v>4381720</v>
      </c>
      <c r="D184" s="47" t="s">
        <v>462</v>
      </c>
      <c r="E184" s="21" t="str">
        <f>_xll.BDP(AX184,"SECURITY NAME")</f>
        <v>Lantheus Holdings Inc</v>
      </c>
      <c r="F184" s="21" t="str">
        <f>_xll.BDP(AX184,"CRNCY")</f>
        <v>USD</v>
      </c>
      <c r="G184" s="22" t="s">
        <v>471</v>
      </c>
      <c r="H184" s="21" t="str" cm="1">
        <f t="array" ref="H184">IF(OR(_xll.BDP($AX184,"DX202")= "#N/A N/A", _xll.BDP($AX184,"DX202")="#N/A FIELD NOT APPLICABLE"), " ", _xll.BDP($AX184,"DX202"))</f>
        <v>Health Care</v>
      </c>
      <c r="I184" s="23">
        <f>_xll.BDP(AX184,"CRNCY_ADJ_MKT_CAP", "EQY_FUND_CRNCY=USD")/1000</f>
        <v>7.0463808181000012</v>
      </c>
      <c r="J184" s="24">
        <f>IFERROR(_xll.BDP(AX184, "DV013")/100,0)</f>
        <v>0</v>
      </c>
      <c r="K184" s="25" cm="1">
        <f t="array" ref="K184">IF(OR(_xll.BDP($AX184,"RR900")= "#N/A N/A", _xll.BDP($AX184,"RR900")="#N/A FIELD NOT APPLICABLE"), " ", _xll.BDP($AX184,"RR900"))</f>
        <v>28.31824551181775</v>
      </c>
      <c r="L184" s="25" cm="1">
        <f t="array" ref="L184">IF(OR(_xll.BDP($AX184,"EE010")= "#N/A N/A", _xll.BDP($AX184,"EE010")="#N/A FIELD NOT APPLICABLE"), " ", _xll.BDP($AX184,"EE010"))</f>
        <v>12.990134075385782</v>
      </c>
      <c r="M184" s="25" cm="1">
        <f t="array" ref="M184">IF(OR(_xll.BDP($AX184,"RR903")= "#N/A N/A", _xll.BDP($AX184,"RR903")="#N/A FIELD NOT APPLICABLE"), " ", _xll.BDP($AX184,"RR903"))</f>
        <v>6.4611615058185796</v>
      </c>
      <c r="N184" s="25" cm="1">
        <f t="array" ref="N184">IF(OR(_xll.BDP($AX184,"RR957")= "#N/A N/A", _xll.BDP($AX184,"RR957")="#N/A FIELD NOT APPLICABLE"), " ", _xll.BDP($AX184,"RR957"))</f>
        <v>12.796578783281634</v>
      </c>
      <c r="O184" s="26">
        <v>1568</v>
      </c>
      <c r="P184" s="27">
        <v>89.69</v>
      </c>
      <c r="Q184" s="21" cm="1">
        <f t="array" ref="Q184">IF(OR(_xll.BDP($AX184,"PX_last")="#N/A N/A",_xll.BDP($AX184,"PX_Last")="#N/A FIELD NOT APPLICABLE")," ",IF(F184="GBP",(_xll.BDP($AX184,"PX_LAST")/100),(_xll.BDP($AX184,"PX_LAST"))))</f>
        <v>102.7</v>
      </c>
      <c r="R184" s="28">
        <f>IF(F184="USD",AA184,(((_xll.BDP(F184&amp;"USD CURNCY","PX_LAST")))*AA184))</f>
        <v>140633.91999999998</v>
      </c>
      <c r="S184" s="28">
        <f>IF(F184="USD",AB184,(((_xll.BDP(F184&amp;"USD CURNCY","PX_LAST")))*AB184))</f>
        <v>161033.60000000001</v>
      </c>
      <c r="T184" s="11">
        <f t="shared" si="33"/>
        <v>20399.680000000022</v>
      </c>
      <c r="U184" s="12">
        <f t="shared" si="41"/>
        <v>0.14505519009923085</v>
      </c>
      <c r="V184" s="12" cm="1">
        <f t="array" ref="V184">IFERROR(_xll.BDP($G184&amp;" Equity","CHG_PCT_1D")/100,"")</f>
        <v>9.138252999999999E-3</v>
      </c>
      <c r="W184" s="12" cm="1">
        <f t="array" ref="W184">IFERROR(_xll.BDP($G184&amp;" Equity","CHG_PCT_5D")/100,"")</f>
        <v>2.0671829999999999E-2</v>
      </c>
      <c r="X184" s="12" t="e">
        <f t="shared" si="42"/>
        <v>#VALUE!</v>
      </c>
      <c r="Y184" s="23">
        <f t="shared" si="34"/>
        <v>0</v>
      </c>
      <c r="Z184" s="23">
        <f t="shared" si="35"/>
        <v>161033.60000000001</v>
      </c>
      <c r="AA184" s="28">
        <f t="shared" si="36"/>
        <v>140633.91999999998</v>
      </c>
      <c r="AB184" s="28">
        <f t="shared" si="37"/>
        <v>161033.60000000001</v>
      </c>
      <c r="AC184" s="4" t="e" cm="1">
        <f t="array" ref="AC184">VLOOKUP(IF(NOT(_xll.BDP(AX184,$BW$6)="#N/A N/A"),(_xll.BDP(AX184,$BW$6)),"-"), '[1]Country Codes'!$A$2:$B$253,2,0)</f>
        <v>#N/A</v>
      </c>
      <c r="AD184" s="29" t="str" cm="1">
        <f t="array" ref="AD184">IF(OR(_xll.BDP($AX184,"EX028")= "#N/A N/A", _xll.BDP($AX184,"EX028")="#N/A FIELD NOT APPLICABLE"), " ", _xll.BDP($AX184,"EX028"))</f>
        <v>Equity</v>
      </c>
      <c r="AE184" s="30" t="str">
        <f t="shared" si="38"/>
        <v>Single Line Equity</v>
      </c>
      <c r="AF184" s="25" cm="1">
        <f t="array" ref="AF184">IF(OR(_xll.BDP($AX184,"RR908")= "#N/A N/A", _xll.BDP($AX184,"RR908")="#N/A FIELD NOT APPLICABLE"), " ", _xll.BDP($AX184,"RR908"))</f>
        <v>14.181859280008531</v>
      </c>
      <c r="AG184" s="25" cm="1">
        <f t="array" ref="AG184">IF(OR(_xll.BDP($AX184,"RR041")= "#N/A N/A", _xll.BDP($AX184,"RR041")="#N/A FIELD NOT APPLICABLE"), " ", _xll.BDP($AX184,"RR041"))</f>
        <v>31.456719553208039</v>
      </c>
      <c r="AH184" s="21">
        <f>_xll.BDP(AX184,"TOT_BUY_REC")</f>
        <v>12</v>
      </c>
      <c r="AI184" s="21">
        <f>_xll.BDP(AX184,"TOT_HOLD_REC")</f>
        <v>1</v>
      </c>
      <c r="AJ184" s="21">
        <f>_xll.BDP(AX184,"TOT_SELL_REC")</f>
        <v>0</v>
      </c>
      <c r="AK184" s="25" cm="1">
        <f t="array" ref="AK184">IF(OR(_xll.BDP($AX184,"EE201")= "#N/A N/A", _xll.BDP($AX184,"EE201")="#N/A FIELD NOT APPLICABLE"), " ", _xll.BDP($AX184,"EE201"))</f>
        <v>4.6923074722290039</v>
      </c>
      <c r="AL184" s="23">
        <f>_xll.BDP(AX184,"BEST_TARGET_PRICE")</f>
        <v>134.38461303710938</v>
      </c>
      <c r="AM184" s="31">
        <f t="shared" si="43"/>
        <v>0.30851619315588485</v>
      </c>
      <c r="AN184" s="31">
        <f>_xll.BDP(AX184,"PR061")/100</f>
        <v>6.801161E-2</v>
      </c>
      <c r="AO184" s="31">
        <f>_xll.BDP(AX184,"PR064")/100</f>
        <v>0.1099103</v>
      </c>
      <c r="AP184" s="31">
        <f>_xll.BDP(AX184,"CHG_PCT_6M")/100</f>
        <v>-6.7126870000000005E-2</v>
      </c>
      <c r="AQ184" s="24">
        <f>_xll.BDP(AX184,"PR079")/100</f>
        <v>0.14799909999999999</v>
      </c>
      <c r="AR184" s="32">
        <f>_xll.BDP(AX184,"hs001")</f>
        <v>126.8899</v>
      </c>
      <c r="AS184" s="32">
        <f>_xll.BDP(AX184,"hs002")</f>
        <v>65.760000000000005</v>
      </c>
      <c r="AT184" s="21" t="str" cm="1">
        <f t="array" ref="AT184">IF(OR(_xll.BDP($AX184,"DX202")= "#N/A N/A", _xll.BDP($AX184,"DX202")="#N/A FIELD NOT APPLICABLE"), " ", _xll.BDP($AX184,"DX202"))</f>
        <v>Health Care</v>
      </c>
      <c r="AU184" s="21" t="str" cm="1">
        <f t="array" ref="AU184">IF(OR(_xll.BDP($AX184,"DY997")= "#N/A N/A", _xll.BDP($AX184,"DY997")="#N/A FIELD NOT APPLICABLE"), " ", _xll.BDP($AX184,"DY997"))</f>
        <v>N</v>
      </c>
      <c r="AV184" s="21" t="str" cm="1">
        <f t="array" ref="AV184">IF(OR(_xll.BDP($AX184,"DY784")= "#N/A N/A", _xll.BDP($AX184,"DY784")="#N/A FIELD NOT APPLICABLE"), " ", _xll.BDP($AX184,"DY784"))</f>
        <v xml:space="preserve"> </v>
      </c>
      <c r="AW184" s="21" t="str">
        <f t="shared" si="39"/>
        <v>N</v>
      </c>
      <c r="AX184" s="21" t="str">
        <f t="shared" si="40"/>
        <v>LNTH US Equity</v>
      </c>
      <c r="BC184" s="14" t="str" cm="1">
        <f t="array" ref="BC184">_xll.BDP(AX184,"ID005")</f>
        <v>US5165441032</v>
      </c>
      <c r="BD184" s="16">
        <v>0.81479999999999997</v>
      </c>
      <c r="BE184" s="17">
        <v>4</v>
      </c>
      <c r="BF184" s="18">
        <v>45217</v>
      </c>
      <c r="BG184" s="19">
        <v>1</v>
      </c>
    </row>
    <row r="185" spans="1:59" s="3" customFormat="1" ht="14.45" hidden="1" customHeight="1" x14ac:dyDescent="0.25">
      <c r="A185" s="47" t="s">
        <v>126</v>
      </c>
      <c r="B185" s="47" t="s">
        <v>161</v>
      </c>
      <c r="C185" s="47">
        <v>4381721</v>
      </c>
      <c r="D185" s="47" t="s">
        <v>462</v>
      </c>
      <c r="E185" s="21" t="str">
        <f>_xll.BDP(AX185,"SECURITY NAME")</f>
        <v>Lantheus Holdings Inc</v>
      </c>
      <c r="F185" s="21" t="str">
        <f>_xll.BDP(AX185,"CRNCY")</f>
        <v>USD</v>
      </c>
      <c r="G185" s="22" t="s">
        <v>471</v>
      </c>
      <c r="H185" s="21" t="str" cm="1">
        <f t="array" ref="H185">IF(OR(_xll.BDP($AX185,"DX202")= "#N/A N/A", _xll.BDP($AX185,"DX202")="#N/A FIELD NOT APPLICABLE"), " ", _xll.BDP($AX185,"DX202"))</f>
        <v>Health Care</v>
      </c>
      <c r="I185" s="23">
        <f>_xll.BDP(AX185,"CRNCY_ADJ_MKT_CAP", "EQY_FUND_CRNCY=USD")/1000</f>
        <v>7.0463808181000012</v>
      </c>
      <c r="J185" s="24">
        <f>IFERROR(_xll.BDP(AX185, "DV013")/100,0)</f>
        <v>0</v>
      </c>
      <c r="K185" s="25" cm="1">
        <f t="array" ref="K185">IF(OR(_xll.BDP($AX185,"RR900")= "#N/A N/A", _xll.BDP($AX185,"RR900")="#N/A FIELD NOT APPLICABLE"), " ", _xll.BDP($AX185,"RR900"))</f>
        <v>28.31824551181775</v>
      </c>
      <c r="L185" s="25" cm="1">
        <f t="array" ref="L185">IF(OR(_xll.BDP($AX185,"EE010")= "#N/A N/A", _xll.BDP($AX185,"EE010")="#N/A FIELD NOT APPLICABLE"), " ", _xll.BDP($AX185,"EE010"))</f>
        <v>12.990134075385782</v>
      </c>
      <c r="M185" s="25" cm="1">
        <f t="array" ref="M185">IF(OR(_xll.BDP($AX185,"RR903")= "#N/A N/A", _xll.BDP($AX185,"RR903")="#N/A FIELD NOT APPLICABLE"), " ", _xll.BDP($AX185,"RR903"))</f>
        <v>6.4611615058185796</v>
      </c>
      <c r="N185" s="25" cm="1">
        <f t="array" ref="N185">IF(OR(_xll.BDP($AX185,"RR957")= "#N/A N/A", _xll.BDP($AX185,"RR957")="#N/A FIELD NOT APPLICABLE"), " ", _xll.BDP($AX185,"RR957"))</f>
        <v>12.796578783281634</v>
      </c>
      <c r="O185" s="26">
        <v>560</v>
      </c>
      <c r="P185" s="27">
        <v>89.57</v>
      </c>
      <c r="Q185" s="21" cm="1">
        <f t="array" ref="Q185">IF(OR(_xll.BDP($AX185,"PX_last")="#N/A N/A",_xll.BDP($AX185,"PX_Last")="#N/A FIELD NOT APPLICABLE")," ",IF(F185="GBP",(_xll.BDP($AX185,"PX_LAST")/100),(_xll.BDP($AX185,"PX_LAST"))))</f>
        <v>102.7</v>
      </c>
      <c r="R185" s="28">
        <f>IF(F185="USD",AA185,(((_xll.BDP(F185&amp;"USD CURNCY","PX_LAST")))*AA185))</f>
        <v>50159.199999999997</v>
      </c>
      <c r="S185" s="28">
        <f>IF(F185="USD",AB185,(((_xll.BDP(F185&amp;"USD CURNCY","PX_LAST")))*AB185))</f>
        <v>57512</v>
      </c>
      <c r="T185" s="11">
        <f t="shared" si="33"/>
        <v>7352.8000000000029</v>
      </c>
      <c r="U185" s="12">
        <f t="shared" si="41"/>
        <v>0.14658925979680704</v>
      </c>
      <c r="V185" s="12" cm="1">
        <f t="array" ref="V185">IFERROR(_xll.BDP($G185&amp;" Equity","CHG_PCT_1D")/100,"")</f>
        <v>9.138252999999999E-3</v>
      </c>
      <c r="W185" s="12" cm="1">
        <f t="array" ref="W185">IFERROR(_xll.BDP($G185&amp;" Equity","CHG_PCT_5D")/100,"")</f>
        <v>2.0671829999999999E-2</v>
      </c>
      <c r="X185" s="12" t="e">
        <f t="shared" si="42"/>
        <v>#VALUE!</v>
      </c>
      <c r="Y185" s="23">
        <f t="shared" si="34"/>
        <v>0</v>
      </c>
      <c r="Z185" s="23">
        <f t="shared" si="35"/>
        <v>57512</v>
      </c>
      <c r="AA185" s="28">
        <f t="shared" si="36"/>
        <v>50159.199999999997</v>
      </c>
      <c r="AB185" s="28">
        <f t="shared" si="37"/>
        <v>57512</v>
      </c>
      <c r="AC185" s="4" t="e" cm="1">
        <f t="array" ref="AC185">VLOOKUP(IF(NOT(_xll.BDP(AX185,$BW$6)="#N/A N/A"),(_xll.BDP(AX185,$BW$6)),"-"), '[1]Country Codes'!$A$2:$B$253,2,0)</f>
        <v>#N/A</v>
      </c>
      <c r="AD185" s="29" t="str" cm="1">
        <f t="array" ref="AD185">IF(OR(_xll.BDP($AX185,"EX028")= "#N/A N/A", _xll.BDP($AX185,"EX028")="#N/A FIELD NOT APPLICABLE"), " ", _xll.BDP($AX185,"EX028"))</f>
        <v>Equity</v>
      </c>
      <c r="AE185" s="30" t="str">
        <f t="shared" si="38"/>
        <v>Single Line Equity</v>
      </c>
      <c r="AF185" s="25" cm="1">
        <f t="array" ref="AF185">IF(OR(_xll.BDP($AX185,"RR908")= "#N/A N/A", _xll.BDP($AX185,"RR908")="#N/A FIELD NOT APPLICABLE"), " ", _xll.BDP($AX185,"RR908"))</f>
        <v>14.181859280008531</v>
      </c>
      <c r="AG185" s="25" cm="1">
        <f t="array" ref="AG185">IF(OR(_xll.BDP($AX185,"RR041")= "#N/A N/A", _xll.BDP($AX185,"RR041")="#N/A FIELD NOT APPLICABLE"), " ", _xll.BDP($AX185,"RR041"))</f>
        <v>31.456719553208039</v>
      </c>
      <c r="AH185" s="21">
        <f>_xll.BDP(AX185,"TOT_BUY_REC")</f>
        <v>12</v>
      </c>
      <c r="AI185" s="21">
        <f>_xll.BDP(AX185,"TOT_HOLD_REC")</f>
        <v>1</v>
      </c>
      <c r="AJ185" s="21">
        <f>_xll.BDP(AX185,"TOT_SELL_REC")</f>
        <v>0</v>
      </c>
      <c r="AK185" s="25" cm="1">
        <f t="array" ref="AK185">IF(OR(_xll.BDP($AX185,"EE201")= "#N/A N/A", _xll.BDP($AX185,"EE201")="#N/A FIELD NOT APPLICABLE"), " ", _xll.BDP($AX185,"EE201"))</f>
        <v>4.6923074722290039</v>
      </c>
      <c r="AL185" s="23">
        <f>_xll.BDP(AX185,"BEST_TARGET_PRICE")</f>
        <v>134.38461303710938</v>
      </c>
      <c r="AM185" s="31">
        <f t="shared" si="43"/>
        <v>0.30851619315588485</v>
      </c>
      <c r="AN185" s="31">
        <f>_xll.BDP(AX185,"PR061")/100</f>
        <v>6.801161E-2</v>
      </c>
      <c r="AO185" s="31">
        <f>_xll.BDP(AX185,"PR064")/100</f>
        <v>0.1099103</v>
      </c>
      <c r="AP185" s="31">
        <f>_xll.BDP(AX185,"CHG_PCT_6M")/100</f>
        <v>-6.7126870000000005E-2</v>
      </c>
      <c r="AQ185" s="24">
        <f>_xll.BDP(AX185,"PR079")/100</f>
        <v>0.14799909999999999</v>
      </c>
      <c r="AR185" s="32">
        <f>_xll.BDP(AX185,"hs001")</f>
        <v>126.8899</v>
      </c>
      <c r="AS185" s="32">
        <f>_xll.BDP(AX185,"hs002")</f>
        <v>65.760000000000005</v>
      </c>
      <c r="AT185" s="21" t="str" cm="1">
        <f t="array" ref="AT185">IF(OR(_xll.BDP($AX185,"DX202")= "#N/A N/A", _xll.BDP($AX185,"DX202")="#N/A FIELD NOT APPLICABLE"), " ", _xll.BDP($AX185,"DX202"))</f>
        <v>Health Care</v>
      </c>
      <c r="AU185" s="21" t="str" cm="1">
        <f t="array" ref="AU185">IF(OR(_xll.BDP($AX185,"DY997")= "#N/A N/A", _xll.BDP($AX185,"DY997")="#N/A FIELD NOT APPLICABLE"), " ", _xll.BDP($AX185,"DY997"))</f>
        <v>N</v>
      </c>
      <c r="AV185" s="21" t="str" cm="1">
        <f t="array" ref="AV185">IF(OR(_xll.BDP($AX185,"DY784")= "#N/A N/A", _xll.BDP($AX185,"DY784")="#N/A FIELD NOT APPLICABLE"), " ", _xll.BDP($AX185,"DY784"))</f>
        <v xml:space="preserve"> </v>
      </c>
      <c r="AW185" s="21" t="str">
        <f t="shared" si="39"/>
        <v>N</v>
      </c>
      <c r="AX185" s="21" t="str">
        <f t="shared" si="40"/>
        <v>LNTH US Equity</v>
      </c>
      <c r="BC185" s="14" t="str" cm="1">
        <f t="array" ref="BC185">_xll.BDP(AX185,"ID005")</f>
        <v>US5165441032</v>
      </c>
      <c r="BD185" s="16">
        <v>0.81479999999999997</v>
      </c>
      <c r="BE185" s="17">
        <v>4</v>
      </c>
      <c r="BF185" s="18">
        <v>45217</v>
      </c>
      <c r="BG185" s="19">
        <v>1</v>
      </c>
    </row>
    <row r="186" spans="1:59" s="3" customFormat="1" ht="14.45" hidden="1" customHeight="1" x14ac:dyDescent="0.25">
      <c r="A186" s="47" t="s">
        <v>126</v>
      </c>
      <c r="B186" s="47" t="s">
        <v>161</v>
      </c>
      <c r="C186" s="47">
        <v>4381720</v>
      </c>
      <c r="D186" s="47" t="s">
        <v>462</v>
      </c>
      <c r="E186" s="21" t="str">
        <f>_xll.BDP(AX186,"SECURITY NAME")</f>
        <v>Lam Research Corp</v>
      </c>
      <c r="F186" s="21" t="str">
        <f>_xll.BDP(AX186,"CRNCY")</f>
        <v>USD</v>
      </c>
      <c r="G186" s="22" t="s">
        <v>470</v>
      </c>
      <c r="H186" s="21" t="str" cm="1">
        <f t="array" ref="H186">IF(OR(_xll.BDP($AX186,"DX202")= "#N/A N/A", _xll.BDP($AX186,"DX202")="#N/A FIELD NOT APPLICABLE"), " ", _xll.BDP($AX186,"DX202"))</f>
        <v>Information Technology</v>
      </c>
      <c r="I186" s="23">
        <f>_xll.BDP(AX186,"CRNCY_ADJ_MKT_CAP", "EQY_FUND_CRNCY=USD")/1000</f>
        <v>91.546475259999994</v>
      </c>
      <c r="J186" s="24">
        <f>IFERROR(_xll.BDP(AX186, "DV013")/100,0)</f>
        <v>1.2859938729232603E-2</v>
      </c>
      <c r="K186" s="25" cm="1">
        <f t="array" ref="K186">IF(OR(_xll.BDP($AX186,"RR900")= "#N/A N/A", _xll.BDP($AX186,"RR900")="#N/A FIELD NOT APPLICABLE"), " ", _xll.BDP($AX186,"RR900"))</f>
        <v>20.02885635588606</v>
      </c>
      <c r="L186" s="25" cm="1">
        <f t="array" ref="L186">IF(OR(_xll.BDP($AX186,"EE010")= "#N/A N/A", _xll.BDP($AX186,"EE010")="#N/A FIELD NOT APPLICABLE"), " ", _xll.BDP($AX186,"EE010"))</f>
        <v>17.838983050847453</v>
      </c>
      <c r="M186" s="25" cm="1">
        <f t="array" ref="M186">IF(OR(_xll.BDP($AX186,"RR903")= "#N/A N/A", _xll.BDP($AX186,"RR903")="#N/A FIELD NOT APPLICABLE"), " ", _xll.BDP($AX186,"RR903"))</f>
        <v>9.6541077086702973</v>
      </c>
      <c r="N186" s="25" cm="1">
        <f t="array" ref="N186">IF(OR(_xll.BDP($AX186,"RR957")= "#N/A N/A", _xll.BDP($AX186,"RR957")="#N/A FIELD NOT APPLICABLE"), " ", _xll.BDP($AX186,"RR957"))</f>
        <v>15.996216798128774</v>
      </c>
      <c r="O186" s="26">
        <v>3304</v>
      </c>
      <c r="P186" s="27">
        <v>75.77</v>
      </c>
      <c r="Q186" s="21" cm="1">
        <f t="array" ref="Q186">IF(OR(_xll.BDP($AX186,"PX_last")="#N/A N/A",_xll.BDP($AX186,"PX_Last")="#N/A FIELD NOT APPLICABLE")," ",IF(F186="GBP",(_xll.BDP($AX186,"PX_LAST")/100),(_xll.BDP($AX186,"PX_LAST"))))</f>
        <v>71.569999999999993</v>
      </c>
      <c r="R186" s="28">
        <f>IF(F186="USD",AA186,(((_xll.BDP(F186&amp;"USD CURNCY","PX_LAST")))*AA186))</f>
        <v>250344.08</v>
      </c>
      <c r="S186" s="28">
        <f>IF(F186="USD",AB186,(((_xll.BDP(F186&amp;"USD CURNCY","PX_LAST")))*AB186))</f>
        <v>236467.27999999997</v>
      </c>
      <c r="T186" s="11">
        <f t="shared" si="33"/>
        <v>-13876.800000000017</v>
      </c>
      <c r="U186" s="12">
        <f t="shared" si="41"/>
        <v>-5.5430909330869811E-2</v>
      </c>
      <c r="V186" s="12" cm="1">
        <f t="array" ref="V186">IFERROR(_xll.BDP($G186&amp;" Equity","CHG_PCT_1D")/100,"")</f>
        <v>2.1002519999999999E-3</v>
      </c>
      <c r="W186" s="12" cm="1">
        <f t="array" ref="W186">IFERROR(_xll.BDP($G186&amp;" Equity","CHG_PCT_5D")/100,"")</f>
        <v>0.14713900000000002</v>
      </c>
      <c r="X186" s="12" t="e">
        <f t="shared" si="42"/>
        <v>#VALUE!</v>
      </c>
      <c r="Y186" s="23">
        <f t="shared" si="34"/>
        <v>3040.9547322682897</v>
      </c>
      <c r="Z186" s="23">
        <f t="shared" si="35"/>
        <v>236467.27999999997</v>
      </c>
      <c r="AA186" s="28">
        <f t="shared" si="36"/>
        <v>250344.08</v>
      </c>
      <c r="AB186" s="28">
        <f t="shared" si="37"/>
        <v>236467.27999999997</v>
      </c>
      <c r="AC186" s="4" t="e" cm="1">
        <f t="array" ref="AC186">VLOOKUP(IF(NOT(_xll.BDP(AX186,$BW$6)="#N/A N/A"),(_xll.BDP(AX186,$BW$6)),"-"), '[1]Country Codes'!$A$2:$B$253,2,0)</f>
        <v>#N/A</v>
      </c>
      <c r="AD186" s="29" t="str" cm="1">
        <f t="array" ref="AD186">IF(OR(_xll.BDP($AX186,"EX028")= "#N/A N/A", _xll.BDP($AX186,"EX028")="#N/A FIELD NOT APPLICABLE"), " ", _xll.BDP($AX186,"EX028"))</f>
        <v>Equity</v>
      </c>
      <c r="AE186" s="30" t="str">
        <f t="shared" si="38"/>
        <v>Single Line Equity</v>
      </c>
      <c r="AF186" s="25" cm="1">
        <f t="array" ref="AF186">IF(OR(_xll.BDP($AX186,"RR908")= "#N/A N/A", _xll.BDP($AX186,"RR908")="#N/A FIELD NOT APPLICABLE"), " ", _xll.BDP($AX186,"RR908"))</f>
        <v>20.665602803937396</v>
      </c>
      <c r="AG186" s="25" cm="1">
        <f t="array" ref="AG186">IF(OR(_xll.BDP($AX186,"RR041")= "#N/A N/A", _xll.BDP($AX186,"RR041")="#N/A FIELD NOT APPLICABLE"), " ", _xll.BDP($AX186,"RR041"))</f>
        <v>26.585256398492422</v>
      </c>
      <c r="AH186" s="21">
        <f>_xll.BDP(AX186,"TOT_BUY_REC")</f>
        <v>25</v>
      </c>
      <c r="AI186" s="21">
        <f>_xll.BDP(AX186,"TOT_HOLD_REC")</f>
        <v>8</v>
      </c>
      <c r="AJ186" s="21">
        <f>_xll.BDP(AX186,"TOT_SELL_REC")</f>
        <v>0</v>
      </c>
      <c r="AK186" s="25" cm="1">
        <f t="array" ref="AK186">IF(OR(_xll.BDP($AX186,"EE201")= "#N/A N/A", _xll.BDP($AX186,"EE201")="#N/A FIELD NOT APPLICABLE"), " ", _xll.BDP($AX186,"EE201"))</f>
        <v>4.4848484992980957</v>
      </c>
      <c r="AL186" s="23">
        <f>_xll.BDP(AX186,"BEST_TARGET_PRICE")</f>
        <v>90.153335571289063</v>
      </c>
      <c r="AM186" s="31">
        <f t="shared" si="43"/>
        <v>0.25965258587800855</v>
      </c>
      <c r="AN186" s="31">
        <f>_xll.BDP(AX186,"PR061")/100</f>
        <v>-1.43231E-2</v>
      </c>
      <c r="AO186" s="31">
        <f>_xll.BDP(AX186,"PR064")/100</f>
        <v>-4.7638079999999999E-2</v>
      </c>
      <c r="AP186" s="31">
        <f>_xll.BDP(AX186,"CHG_PCT_6M")/100</f>
        <v>-8.6068160000000005E-2</v>
      </c>
      <c r="AQ186" s="24">
        <f>_xll.BDP(AX186,"PR079")/100</f>
        <v>-9.137524000000001E-3</v>
      </c>
      <c r="AR186" s="32">
        <f>_xll.BDP(AX186,"hs001")</f>
        <v>113</v>
      </c>
      <c r="AS186" s="32">
        <f>_xll.BDP(AX186,"hs002")</f>
        <v>56.32</v>
      </c>
      <c r="AT186" s="21" t="str" cm="1">
        <f t="array" ref="AT186">IF(OR(_xll.BDP($AX186,"DX202")= "#N/A N/A", _xll.BDP($AX186,"DX202")="#N/A FIELD NOT APPLICABLE"), " ", _xll.BDP($AX186,"DX202"))</f>
        <v>Information Technology</v>
      </c>
      <c r="AU186" s="21" t="str" cm="1">
        <f t="array" ref="AU186">IF(OR(_xll.BDP($AX186,"DY997")= "#N/A N/A", _xll.BDP($AX186,"DY997")="#N/A FIELD NOT APPLICABLE"), " ", _xll.BDP($AX186,"DY997"))</f>
        <v>Y</v>
      </c>
      <c r="AV186" s="21" t="str" cm="1">
        <f t="array" ref="AV186">IF(OR(_xll.BDP($AX186,"DY784")= "#N/A N/A", _xll.BDP($AX186,"DY784")="#N/A FIELD NOT APPLICABLE"), " ", _xll.BDP($AX186,"DY784"))</f>
        <v>N</v>
      </c>
      <c r="AW186" s="21" t="str">
        <f t="shared" si="39"/>
        <v>Y</v>
      </c>
      <c r="AX186" s="21" t="str">
        <f t="shared" si="40"/>
        <v>LRCX US Equity</v>
      </c>
      <c r="BC186" s="14" t="str" cm="1">
        <f t="array" ref="BC186">_xll.BDP(AX186,"ID005")</f>
        <v>US5128073062</v>
      </c>
      <c r="BD186" s="16">
        <v>0.81479999999999997</v>
      </c>
      <c r="BE186" s="17">
        <v>4</v>
      </c>
      <c r="BF186" s="18">
        <v>45217</v>
      </c>
      <c r="BG186" s="19">
        <v>1</v>
      </c>
    </row>
    <row r="187" spans="1:59" s="3" customFormat="1" ht="14.45" hidden="1" customHeight="1" x14ac:dyDescent="0.25">
      <c r="A187" s="47" t="s">
        <v>126</v>
      </c>
      <c r="B187" s="47" t="s">
        <v>161</v>
      </c>
      <c r="C187" s="47">
        <v>4381721</v>
      </c>
      <c r="D187" s="47" t="s">
        <v>462</v>
      </c>
      <c r="E187" s="21" t="str">
        <f>_xll.BDP(AX187,"SECURITY NAME")</f>
        <v>Lam Research Corp</v>
      </c>
      <c r="F187" s="21" t="str">
        <f>_xll.BDP(AX187,"CRNCY")</f>
        <v>USD</v>
      </c>
      <c r="G187" s="22" t="s">
        <v>470</v>
      </c>
      <c r="H187" s="21" t="str" cm="1">
        <f t="array" ref="H187">IF(OR(_xll.BDP($AX187,"DX202")= "#N/A N/A", _xll.BDP($AX187,"DX202")="#N/A FIELD NOT APPLICABLE"), " ", _xll.BDP($AX187,"DX202"))</f>
        <v>Information Technology</v>
      </c>
      <c r="I187" s="23">
        <f>_xll.BDP(AX187,"CRNCY_ADJ_MKT_CAP", "EQY_FUND_CRNCY=USD")/1000</f>
        <v>91.546475259999994</v>
      </c>
      <c r="J187" s="24">
        <f>IFERROR(_xll.BDP(AX187, "DV013")/100,0)</f>
        <v>1.2859938729232603E-2</v>
      </c>
      <c r="K187" s="25" cm="1">
        <f t="array" ref="K187">IF(OR(_xll.BDP($AX187,"RR900")= "#N/A N/A", _xll.BDP($AX187,"RR900")="#N/A FIELD NOT APPLICABLE"), " ", _xll.BDP($AX187,"RR900"))</f>
        <v>20.02885635588606</v>
      </c>
      <c r="L187" s="25" cm="1">
        <f t="array" ref="L187">IF(OR(_xll.BDP($AX187,"EE010")= "#N/A N/A", _xll.BDP($AX187,"EE010")="#N/A FIELD NOT APPLICABLE"), " ", _xll.BDP($AX187,"EE010"))</f>
        <v>17.838983050847453</v>
      </c>
      <c r="M187" s="25" cm="1">
        <f t="array" ref="M187">IF(OR(_xll.BDP($AX187,"RR903")= "#N/A N/A", _xll.BDP($AX187,"RR903")="#N/A FIELD NOT APPLICABLE"), " ", _xll.BDP($AX187,"RR903"))</f>
        <v>9.6541077086702973</v>
      </c>
      <c r="N187" s="25" cm="1">
        <f t="array" ref="N187">IF(OR(_xll.BDP($AX187,"RR957")= "#N/A N/A", _xll.BDP($AX187,"RR957")="#N/A FIELD NOT APPLICABLE"), " ", _xll.BDP($AX187,"RR957"))</f>
        <v>15.996216798128774</v>
      </c>
      <c r="O187" s="26">
        <v>665</v>
      </c>
      <c r="P187" s="27">
        <v>76.55</v>
      </c>
      <c r="Q187" s="21" cm="1">
        <f t="array" ref="Q187">IF(OR(_xll.BDP($AX187,"PX_last")="#N/A N/A",_xll.BDP($AX187,"PX_Last")="#N/A FIELD NOT APPLICABLE")," ",IF(F187="GBP",(_xll.BDP($AX187,"PX_LAST")/100),(_xll.BDP($AX187,"PX_LAST"))))</f>
        <v>71.569999999999993</v>
      </c>
      <c r="R187" s="28">
        <f>IF(F187="USD",AA187,(((_xll.BDP(F187&amp;"USD CURNCY","PX_LAST")))*AA187))</f>
        <v>50905.75</v>
      </c>
      <c r="S187" s="28">
        <f>IF(F187="USD",AB187,(((_xll.BDP(F187&amp;"USD CURNCY","PX_LAST")))*AB187))</f>
        <v>47594.049999999996</v>
      </c>
      <c r="T187" s="11">
        <f t="shared" si="33"/>
        <v>-3311.7000000000044</v>
      </c>
      <c r="U187" s="12">
        <f t="shared" si="41"/>
        <v>-6.5055519268452072E-2</v>
      </c>
      <c r="V187" s="12" cm="1">
        <f t="array" ref="V187">IFERROR(_xll.BDP($G187&amp;" Equity","CHG_PCT_1D")/100,"")</f>
        <v>2.1002519999999999E-3</v>
      </c>
      <c r="W187" s="12" cm="1">
        <f t="array" ref="W187">IFERROR(_xll.BDP($G187&amp;" Equity","CHG_PCT_5D")/100,"")</f>
        <v>0.14713900000000002</v>
      </c>
      <c r="X187" s="12" t="e">
        <f t="shared" si="42"/>
        <v>#VALUE!</v>
      </c>
      <c r="Y187" s="23">
        <f t="shared" si="34"/>
        <v>612.05656687603289</v>
      </c>
      <c r="Z187" s="23">
        <f t="shared" si="35"/>
        <v>47594.049999999996</v>
      </c>
      <c r="AA187" s="28">
        <f t="shared" si="36"/>
        <v>50905.75</v>
      </c>
      <c r="AB187" s="28">
        <f t="shared" si="37"/>
        <v>47594.049999999996</v>
      </c>
      <c r="AC187" s="4" t="e" cm="1">
        <f t="array" ref="AC187">VLOOKUP(IF(NOT(_xll.BDP(AX187,$BW$6)="#N/A N/A"),(_xll.BDP(AX187,$BW$6)),"-"), '[1]Country Codes'!$A$2:$B$253,2,0)</f>
        <v>#N/A</v>
      </c>
      <c r="AD187" s="29" t="str" cm="1">
        <f t="array" ref="AD187">IF(OR(_xll.BDP($AX187,"EX028")= "#N/A N/A", _xll.BDP($AX187,"EX028")="#N/A FIELD NOT APPLICABLE"), " ", _xll.BDP($AX187,"EX028"))</f>
        <v>Equity</v>
      </c>
      <c r="AE187" s="30" t="str">
        <f t="shared" si="38"/>
        <v>Single Line Equity</v>
      </c>
      <c r="AF187" s="25" cm="1">
        <f t="array" ref="AF187">IF(OR(_xll.BDP($AX187,"RR908")= "#N/A N/A", _xll.BDP($AX187,"RR908")="#N/A FIELD NOT APPLICABLE"), " ", _xll.BDP($AX187,"RR908"))</f>
        <v>20.665602803937396</v>
      </c>
      <c r="AG187" s="25" cm="1">
        <f t="array" ref="AG187">IF(OR(_xll.BDP($AX187,"RR041")= "#N/A N/A", _xll.BDP($AX187,"RR041")="#N/A FIELD NOT APPLICABLE"), " ", _xll.BDP($AX187,"RR041"))</f>
        <v>26.585256398492422</v>
      </c>
      <c r="AH187" s="21">
        <f>_xll.BDP(AX187,"TOT_BUY_REC")</f>
        <v>25</v>
      </c>
      <c r="AI187" s="21">
        <f>_xll.BDP(AX187,"TOT_HOLD_REC")</f>
        <v>8</v>
      </c>
      <c r="AJ187" s="21">
        <f>_xll.BDP(AX187,"TOT_SELL_REC")</f>
        <v>0</v>
      </c>
      <c r="AK187" s="25" cm="1">
        <f t="array" ref="AK187">IF(OR(_xll.BDP($AX187,"EE201")= "#N/A N/A", _xll.BDP($AX187,"EE201")="#N/A FIELD NOT APPLICABLE"), " ", _xll.BDP($AX187,"EE201"))</f>
        <v>4.4848484992980957</v>
      </c>
      <c r="AL187" s="23">
        <f>_xll.BDP(AX187,"BEST_TARGET_PRICE")</f>
        <v>90.153335571289063</v>
      </c>
      <c r="AM187" s="31">
        <f t="shared" si="43"/>
        <v>0.25965258587800855</v>
      </c>
      <c r="AN187" s="31">
        <f>_xll.BDP(AX187,"PR061")/100</f>
        <v>-1.43231E-2</v>
      </c>
      <c r="AO187" s="31">
        <f>_xll.BDP(AX187,"PR064")/100</f>
        <v>-4.7638079999999999E-2</v>
      </c>
      <c r="AP187" s="31">
        <f>_xll.BDP(AX187,"CHG_PCT_6M")/100</f>
        <v>-8.6068160000000005E-2</v>
      </c>
      <c r="AQ187" s="24">
        <f>_xll.BDP(AX187,"PR079")/100</f>
        <v>-9.137524000000001E-3</v>
      </c>
      <c r="AR187" s="32">
        <f>_xll.BDP(AX187,"hs001")</f>
        <v>113</v>
      </c>
      <c r="AS187" s="32">
        <f>_xll.BDP(AX187,"hs002")</f>
        <v>56.32</v>
      </c>
      <c r="AT187" s="21" t="str" cm="1">
        <f t="array" ref="AT187">IF(OR(_xll.BDP($AX187,"DX202")= "#N/A N/A", _xll.BDP($AX187,"DX202")="#N/A FIELD NOT APPLICABLE"), " ", _xll.BDP($AX187,"DX202"))</f>
        <v>Information Technology</v>
      </c>
      <c r="AU187" s="21" t="str" cm="1">
        <f t="array" ref="AU187">IF(OR(_xll.BDP($AX187,"DY997")= "#N/A N/A", _xll.BDP($AX187,"DY997")="#N/A FIELD NOT APPLICABLE"), " ", _xll.BDP($AX187,"DY997"))</f>
        <v>Y</v>
      </c>
      <c r="AV187" s="21" t="str" cm="1">
        <f t="array" ref="AV187">IF(OR(_xll.BDP($AX187,"DY784")= "#N/A N/A", _xll.BDP($AX187,"DY784")="#N/A FIELD NOT APPLICABLE"), " ", _xll.BDP($AX187,"DY784"))</f>
        <v>N</v>
      </c>
      <c r="AW187" s="21" t="str">
        <f t="shared" si="39"/>
        <v>Y</v>
      </c>
      <c r="AX187" s="21" t="str">
        <f t="shared" si="40"/>
        <v>LRCX US Equity</v>
      </c>
      <c r="BC187" s="14" t="str" cm="1">
        <f t="array" ref="BC187">_xll.BDP(AX187,"ID005")</f>
        <v>US5128073062</v>
      </c>
      <c r="BD187" s="16">
        <v>0.81479999999999997</v>
      </c>
      <c r="BE187" s="17">
        <v>4</v>
      </c>
      <c r="BF187" s="18">
        <v>45217</v>
      </c>
      <c r="BG187" s="19">
        <v>1</v>
      </c>
    </row>
    <row r="188" spans="1:59" s="3" customFormat="1" ht="14.45" hidden="1" customHeight="1" x14ac:dyDescent="0.25">
      <c r="A188" s="47" t="s">
        <v>126</v>
      </c>
      <c r="B188" s="47" t="s">
        <v>161</v>
      </c>
      <c r="C188" s="47">
        <v>4381720</v>
      </c>
      <c r="D188" s="47" t="s">
        <v>462</v>
      </c>
      <c r="E188" s="21" t="str">
        <f>_xll.BDP(AX188,"SECURITY NAME")</f>
        <v>Lyft Inc</v>
      </c>
      <c r="F188" s="21" t="str">
        <f>_xll.BDP(AX188,"CRNCY")</f>
        <v>USD</v>
      </c>
      <c r="G188" s="22" t="s">
        <v>473</v>
      </c>
      <c r="H188" s="21" t="str" cm="1">
        <f t="array" ref="H188">IF(OR(_xll.BDP($AX188,"DX202")= "#N/A N/A", _xll.BDP($AX188,"DX202")="#N/A FIELD NOT APPLICABLE"), " ", _xll.BDP($AX188,"DX202"))</f>
        <v>Industrials</v>
      </c>
      <c r="I188" s="23">
        <f>_xll.BDP(AX188,"CRNCY_ADJ_MKT_CAP", "EQY_FUND_CRNCY=USD")/1000</f>
        <v>5.1569958275000003</v>
      </c>
      <c r="J188" s="24">
        <f>IFERROR(_xll.BDP(AX188, "DV013")/100,0)</f>
        <v>0</v>
      </c>
      <c r="K188" s="25" cm="1">
        <f t="array" ref="K188">IF(OR(_xll.BDP($AX188,"RR900")= "#N/A N/A", _xll.BDP($AX188,"RR900")="#N/A FIELD NOT APPLICABLE"), " ", _xll.BDP($AX188,"RR900"))</f>
        <v>143.11228628155339</v>
      </c>
      <c r="L188" s="25" cm="1">
        <f t="array" ref="L188">IF(OR(_xll.BDP($AX188,"EE010")= "#N/A N/A", _xll.BDP($AX188,"EE010")="#N/A FIELD NOT APPLICABLE"), " ", _xll.BDP($AX188,"EE010"))</f>
        <v>9.7845171588188329</v>
      </c>
      <c r="M188" s="25" cm="1">
        <f t="array" ref="M188">IF(OR(_xll.BDP($AX188,"RR903")= "#N/A N/A", _xll.BDP($AX188,"RR903")="#N/A FIELD NOT APPLICABLE"), " ", _xll.BDP($AX188,"RR903"))</f>
        <v>6.6814009038582531</v>
      </c>
      <c r="N188" s="25" cm="1">
        <f t="array" ref="N188">IF(OR(_xll.BDP($AX188,"RR957")= "#N/A N/A", _xll.BDP($AX188,"RR957")="#N/A FIELD NOT APPLICABLE"), " ", _xll.BDP($AX188,"RR957"))</f>
        <v>63.74904208801226</v>
      </c>
      <c r="O188" s="26">
        <v>13200</v>
      </c>
      <c r="P188" s="27">
        <v>43.56</v>
      </c>
      <c r="Q188" s="21" cm="1">
        <f t="array" ref="Q188">IF(OR(_xll.BDP($AX188,"PX_last")="#N/A N/A",_xll.BDP($AX188,"PX_Last")="#N/A FIELD NOT APPLICABLE")," ",IF(F188="GBP",(_xll.BDP($AX188,"PX_LAST")/100),(_xll.BDP($AX188,"PX_LAST"))))</f>
        <v>12.26</v>
      </c>
      <c r="R188" s="28">
        <f>IF(F188="USD",AA188,(((_xll.BDP(F188&amp;"USD CURNCY","PX_LAST")))*AA188))</f>
        <v>574992</v>
      </c>
      <c r="S188" s="28">
        <f>IF(F188="USD",AB188,(((_xll.BDP(F188&amp;"USD CURNCY","PX_LAST")))*AB188))</f>
        <v>161832</v>
      </c>
      <c r="T188" s="11">
        <f t="shared" si="33"/>
        <v>-413160</v>
      </c>
      <c r="U188" s="12">
        <f t="shared" si="41"/>
        <v>-0.71854912764003676</v>
      </c>
      <c r="V188" s="12" cm="1">
        <f t="array" ref="V188">IFERROR(_xll.BDP($G188&amp;" Equity","CHG_PCT_1D")/100,"")</f>
        <v>4.0950040000000002E-3</v>
      </c>
      <c r="W188" s="12" cm="1">
        <f t="array" ref="W188">IFERROR(_xll.BDP($G188&amp;" Equity","CHG_PCT_5D")/100,"")</f>
        <v>0.1206581</v>
      </c>
      <c r="X188" s="12" t="e">
        <f t="shared" si="42"/>
        <v>#VALUE!</v>
      </c>
      <c r="Y188" s="23">
        <f t="shared" si="34"/>
        <v>0</v>
      </c>
      <c r="Z188" s="23">
        <f t="shared" si="35"/>
        <v>161832</v>
      </c>
      <c r="AA188" s="28">
        <f t="shared" si="36"/>
        <v>574992</v>
      </c>
      <c r="AB188" s="28">
        <f t="shared" si="37"/>
        <v>161832</v>
      </c>
      <c r="AC188" s="4" t="e" cm="1">
        <f t="array" ref="AC188">VLOOKUP(IF(NOT(_xll.BDP(AX188,$BW$6)="#N/A N/A"),(_xll.BDP(AX188,$BW$6)),"-"), '[1]Country Codes'!$A$2:$B$253,2,0)</f>
        <v>#N/A</v>
      </c>
      <c r="AD188" s="29" t="str" cm="1">
        <f t="array" ref="AD188">IF(OR(_xll.BDP($AX188,"EX028")= "#N/A N/A", _xll.BDP($AX188,"EX028")="#N/A FIELD NOT APPLICABLE"), " ", _xll.BDP($AX188,"EX028"))</f>
        <v>Equity</v>
      </c>
      <c r="AE188" s="30" t="str">
        <f t="shared" si="38"/>
        <v>Single Line Equity</v>
      </c>
      <c r="AF188" s="25" cm="1">
        <f t="array" ref="AF188">IF(OR(_xll.BDP($AX188,"RR908")= "#N/A N/A", _xll.BDP($AX188,"RR908")="#N/A FIELD NOT APPLICABLE"), " ", _xll.BDP($AX188,"RR908"))</f>
        <v>5.9020007400145413</v>
      </c>
      <c r="AG188" s="25" cm="1">
        <f t="array" ref="AG188">IF(OR(_xll.BDP($AX188,"RR041")= "#N/A N/A", _xll.BDP($AX188,"RR041")="#N/A FIELD NOT APPLICABLE"), " ", _xll.BDP($AX188,"RR041"))</f>
        <v>21.42892758123218</v>
      </c>
      <c r="AH188" s="21">
        <f>_xll.BDP(AX188,"TOT_BUY_REC")</f>
        <v>12</v>
      </c>
      <c r="AI188" s="21">
        <f>_xll.BDP(AX188,"TOT_HOLD_REC")</f>
        <v>32</v>
      </c>
      <c r="AJ188" s="21">
        <f>_xll.BDP(AX188,"TOT_SELL_REC")</f>
        <v>2</v>
      </c>
      <c r="AK188" s="25" cm="1">
        <f t="array" ref="AK188">IF(OR(_xll.BDP($AX188,"EE201")= "#N/A N/A", _xll.BDP($AX188,"EE201")="#N/A FIELD NOT APPLICABLE"), " ", _xll.BDP($AX188,"EE201"))</f>
        <v>3.4347825050354004</v>
      </c>
      <c r="AL188" s="23">
        <f>_xll.BDP(AX188,"BEST_TARGET_PRICE")</f>
        <v>15.571428298950195</v>
      </c>
      <c r="AM188" s="31">
        <f t="shared" si="43"/>
        <v>0.27010018751632914</v>
      </c>
      <c r="AN188" s="31">
        <f>_xll.BDP(AX188,"PR061")/100</f>
        <v>5.9637019999999999E-2</v>
      </c>
      <c r="AO188" s="31">
        <f>_xll.BDP(AX188,"PR064")/100</f>
        <v>-8.7118409999999993E-2</v>
      </c>
      <c r="AP188" s="31">
        <f>_xll.BDP(AX188,"CHG_PCT_6M")/100</f>
        <v>-0.11861969999999999</v>
      </c>
      <c r="AQ188" s="24">
        <f>_xll.BDP(AX188,"PR079")/100</f>
        <v>-4.9612369999999996E-2</v>
      </c>
      <c r="AR188" s="32">
        <f>_xll.BDP(AX188,"hs001")</f>
        <v>19.065000000000001</v>
      </c>
      <c r="AS188" s="32">
        <f>_xll.BDP(AX188,"hs002")</f>
        <v>8.9250000000000007</v>
      </c>
      <c r="AT188" s="21" t="str" cm="1">
        <f t="array" ref="AT188">IF(OR(_xll.BDP($AX188,"DX202")= "#N/A N/A", _xll.BDP($AX188,"DX202")="#N/A FIELD NOT APPLICABLE"), " ", _xll.BDP($AX188,"DX202"))</f>
        <v>Industrials</v>
      </c>
      <c r="AU188" s="21" t="str" cm="1">
        <f t="array" ref="AU188">IF(OR(_xll.BDP($AX188,"DY997")= "#N/A N/A", _xll.BDP($AX188,"DY997")="#N/A FIELD NOT APPLICABLE"), " ", _xll.BDP($AX188,"DY997"))</f>
        <v>N</v>
      </c>
      <c r="AV188" s="21" t="str" cm="1">
        <f t="array" ref="AV188">IF(OR(_xll.BDP($AX188,"DY784")= "#N/A N/A", _xll.BDP($AX188,"DY784")="#N/A FIELD NOT APPLICABLE"), " ", _xll.BDP($AX188,"DY784"))</f>
        <v xml:space="preserve"> </v>
      </c>
      <c r="AW188" s="21" t="str">
        <f t="shared" si="39"/>
        <v>N</v>
      </c>
      <c r="AX188" s="21" t="str">
        <f t="shared" si="40"/>
        <v>LYFT US Equity</v>
      </c>
      <c r="BC188" s="14" t="str">
        <f>_xll.BDP(AX188, "ID_ISIN")</f>
        <v>US55087P1049</v>
      </c>
      <c r="BD188" s="16">
        <v>0.81479999999999997</v>
      </c>
      <c r="BE188" s="17">
        <v>4</v>
      </c>
      <c r="BF188" s="18">
        <v>45588</v>
      </c>
      <c r="BG188" s="19">
        <v>1</v>
      </c>
    </row>
    <row r="189" spans="1:59" s="3" customFormat="1" ht="14.45" hidden="1" customHeight="1" x14ac:dyDescent="0.25">
      <c r="A189" s="47" t="s">
        <v>126</v>
      </c>
      <c r="B189" s="47" t="s">
        <v>161</v>
      </c>
      <c r="C189" s="47">
        <v>4381721</v>
      </c>
      <c r="D189" s="47" t="s">
        <v>462</v>
      </c>
      <c r="E189" s="21" t="str">
        <f>_xll.BDP(AX189,"SECURITY NAME")</f>
        <v>Lyft Inc</v>
      </c>
      <c r="F189" s="21" t="str">
        <f>_xll.BDP(AX189,"CRNCY")</f>
        <v>USD</v>
      </c>
      <c r="G189" s="22" t="s">
        <v>473</v>
      </c>
      <c r="H189" s="21" t="str" cm="1">
        <f t="array" ref="H189">IF(OR(_xll.BDP($AX189,"DX202")= "#N/A N/A", _xll.BDP($AX189,"DX202")="#N/A FIELD NOT APPLICABLE"), " ", _xll.BDP($AX189,"DX202"))</f>
        <v>Industrials</v>
      </c>
      <c r="I189" s="23">
        <f>_xll.BDP(AX189,"CRNCY_ADJ_MKT_CAP", "EQY_FUND_CRNCY=USD")/1000</f>
        <v>5.1569958275000003</v>
      </c>
      <c r="J189" s="24">
        <f>IFERROR(_xll.BDP(AX189, "DV013")/100,0)</f>
        <v>0</v>
      </c>
      <c r="K189" s="25" cm="1">
        <f t="array" ref="K189">IF(OR(_xll.BDP($AX189,"RR900")= "#N/A N/A", _xll.BDP($AX189,"RR900")="#N/A FIELD NOT APPLICABLE"), " ", _xll.BDP($AX189,"RR900"))</f>
        <v>143.11228628155339</v>
      </c>
      <c r="L189" s="25" cm="1">
        <f t="array" ref="L189">IF(OR(_xll.BDP($AX189,"EE010")= "#N/A N/A", _xll.BDP($AX189,"EE010")="#N/A FIELD NOT APPLICABLE"), " ", _xll.BDP($AX189,"EE010"))</f>
        <v>9.7845171588188329</v>
      </c>
      <c r="M189" s="25" cm="1">
        <f t="array" ref="M189">IF(OR(_xll.BDP($AX189,"RR903")= "#N/A N/A", _xll.BDP($AX189,"RR903")="#N/A FIELD NOT APPLICABLE"), " ", _xll.BDP($AX189,"RR903"))</f>
        <v>6.6814009038582531</v>
      </c>
      <c r="N189" s="25" cm="1">
        <f t="array" ref="N189">IF(OR(_xll.BDP($AX189,"RR957")= "#N/A N/A", _xll.BDP($AX189,"RR957")="#N/A FIELD NOT APPLICABLE"), " ", _xll.BDP($AX189,"RR957"))</f>
        <v>63.74904208801226</v>
      </c>
      <c r="O189" s="26">
        <v>8800</v>
      </c>
      <c r="P189" s="27">
        <v>43.56</v>
      </c>
      <c r="Q189" s="21" cm="1">
        <f t="array" ref="Q189">IF(OR(_xll.BDP($AX189,"PX_last")="#N/A N/A",_xll.BDP($AX189,"PX_Last")="#N/A FIELD NOT APPLICABLE")," ",IF(F189="GBP",(_xll.BDP($AX189,"PX_LAST")/100),(_xll.BDP($AX189,"PX_LAST"))))</f>
        <v>12.26</v>
      </c>
      <c r="R189" s="28">
        <f>IF(F189="USD",AA189,(((_xll.BDP(F189&amp;"USD CURNCY","PX_LAST")))*AA189))</f>
        <v>383328</v>
      </c>
      <c r="S189" s="28">
        <f>IF(F189="USD",AB189,(((_xll.BDP(F189&amp;"USD CURNCY","PX_LAST")))*AB189))</f>
        <v>107888</v>
      </c>
      <c r="T189" s="11">
        <f t="shared" si="33"/>
        <v>-275440</v>
      </c>
      <c r="U189" s="12">
        <f t="shared" si="41"/>
        <v>-0.71854912764003676</v>
      </c>
      <c r="V189" s="12" cm="1">
        <f t="array" ref="V189">IFERROR(_xll.BDP($G189&amp;" Equity","CHG_PCT_1D")/100,"")</f>
        <v>4.0950040000000002E-3</v>
      </c>
      <c r="W189" s="12" cm="1">
        <f t="array" ref="W189">IFERROR(_xll.BDP($G189&amp;" Equity","CHG_PCT_5D")/100,"")</f>
        <v>0.1206581</v>
      </c>
      <c r="X189" s="12" t="e">
        <f t="shared" si="42"/>
        <v>#VALUE!</v>
      </c>
      <c r="Y189" s="23">
        <f t="shared" si="34"/>
        <v>0</v>
      </c>
      <c r="Z189" s="23">
        <f t="shared" si="35"/>
        <v>107888</v>
      </c>
      <c r="AA189" s="28">
        <f t="shared" si="36"/>
        <v>383328</v>
      </c>
      <c r="AB189" s="28">
        <f t="shared" si="37"/>
        <v>107888</v>
      </c>
      <c r="AC189" s="4" t="e" cm="1">
        <f t="array" ref="AC189">VLOOKUP(IF(NOT(_xll.BDP(AX189,$BW$6)="#N/A N/A"),(_xll.BDP(AX189,$BW$6)),"-"), '[1]Country Codes'!$A$2:$B$253,2,0)</f>
        <v>#N/A</v>
      </c>
      <c r="AD189" s="29" t="str" cm="1">
        <f t="array" ref="AD189">IF(OR(_xll.BDP($AX189,"EX028")= "#N/A N/A", _xll.BDP($AX189,"EX028")="#N/A FIELD NOT APPLICABLE"), " ", _xll.BDP($AX189,"EX028"))</f>
        <v>Equity</v>
      </c>
      <c r="AE189" s="30" t="str">
        <f t="shared" si="38"/>
        <v>Single Line Equity</v>
      </c>
      <c r="AF189" s="25" cm="1">
        <f t="array" ref="AF189">IF(OR(_xll.BDP($AX189,"RR908")= "#N/A N/A", _xll.BDP($AX189,"RR908")="#N/A FIELD NOT APPLICABLE"), " ", _xll.BDP($AX189,"RR908"))</f>
        <v>5.9020007400145413</v>
      </c>
      <c r="AG189" s="25" cm="1">
        <f t="array" ref="AG189">IF(OR(_xll.BDP($AX189,"RR041")= "#N/A N/A", _xll.BDP($AX189,"RR041")="#N/A FIELD NOT APPLICABLE"), " ", _xll.BDP($AX189,"RR041"))</f>
        <v>21.42892758123218</v>
      </c>
      <c r="AH189" s="21">
        <f>_xll.BDP(AX189,"TOT_BUY_REC")</f>
        <v>12</v>
      </c>
      <c r="AI189" s="21">
        <f>_xll.BDP(AX189,"TOT_HOLD_REC")</f>
        <v>32</v>
      </c>
      <c r="AJ189" s="21">
        <f>_xll.BDP(AX189,"TOT_SELL_REC")</f>
        <v>2</v>
      </c>
      <c r="AK189" s="25" cm="1">
        <f t="array" ref="AK189">IF(OR(_xll.BDP($AX189,"EE201")= "#N/A N/A", _xll.BDP($AX189,"EE201")="#N/A FIELD NOT APPLICABLE"), " ", _xll.BDP($AX189,"EE201"))</f>
        <v>3.4347825050354004</v>
      </c>
      <c r="AL189" s="23">
        <f>_xll.BDP(AX189,"BEST_TARGET_PRICE")</f>
        <v>15.571428298950195</v>
      </c>
      <c r="AM189" s="31">
        <f t="shared" si="43"/>
        <v>0.27010018751632914</v>
      </c>
      <c r="AN189" s="31">
        <f>_xll.BDP(AX189,"PR061")/100</f>
        <v>5.9637019999999999E-2</v>
      </c>
      <c r="AO189" s="31">
        <f>_xll.BDP(AX189,"PR064")/100</f>
        <v>-8.7118409999999993E-2</v>
      </c>
      <c r="AP189" s="31">
        <f>_xll.BDP(AX189,"CHG_PCT_6M")/100</f>
        <v>-0.11861969999999999</v>
      </c>
      <c r="AQ189" s="24">
        <f>_xll.BDP(AX189,"PR079")/100</f>
        <v>-4.9612369999999996E-2</v>
      </c>
      <c r="AR189" s="32">
        <f>_xll.BDP(AX189,"hs001")</f>
        <v>19.065000000000001</v>
      </c>
      <c r="AS189" s="32">
        <f>_xll.BDP(AX189,"hs002")</f>
        <v>8.9250000000000007</v>
      </c>
      <c r="AT189" s="21" t="str" cm="1">
        <f t="array" ref="AT189">IF(OR(_xll.BDP($AX189,"DX202")= "#N/A N/A", _xll.BDP($AX189,"DX202")="#N/A FIELD NOT APPLICABLE"), " ", _xll.BDP($AX189,"DX202"))</f>
        <v>Industrials</v>
      </c>
      <c r="AU189" s="21" t="str" cm="1">
        <f t="array" ref="AU189">IF(OR(_xll.BDP($AX189,"DY997")= "#N/A N/A", _xll.BDP($AX189,"DY997")="#N/A FIELD NOT APPLICABLE"), " ", _xll.BDP($AX189,"DY997"))</f>
        <v>N</v>
      </c>
      <c r="AV189" s="21" t="str" cm="1">
        <f t="array" ref="AV189">IF(OR(_xll.BDP($AX189,"DY784")= "#N/A N/A", _xll.BDP($AX189,"DY784")="#N/A FIELD NOT APPLICABLE"), " ", _xll.BDP($AX189,"DY784"))</f>
        <v xml:space="preserve"> </v>
      </c>
      <c r="AW189" s="21" t="str">
        <f t="shared" si="39"/>
        <v>N</v>
      </c>
      <c r="AX189" s="21" t="str">
        <f t="shared" si="40"/>
        <v>LYFT US Equity</v>
      </c>
      <c r="BC189" s="14" t="str" cm="1">
        <f t="array" ref="BC189">_xll.BDP(AX189,"ID005")</f>
        <v>US55087P1049</v>
      </c>
      <c r="BD189" s="16">
        <v>0.81479999999999997</v>
      </c>
      <c r="BE189" s="17">
        <v>5</v>
      </c>
      <c r="BF189" s="18">
        <v>45632</v>
      </c>
      <c r="BG189" s="19">
        <v>1</v>
      </c>
    </row>
    <row r="190" spans="1:59" s="3" customFormat="1" ht="14.45" hidden="1" customHeight="1" x14ac:dyDescent="0.25">
      <c r="A190" s="47" t="s">
        <v>126</v>
      </c>
      <c r="B190" s="47" t="s">
        <v>161</v>
      </c>
      <c r="C190" s="47">
        <v>4381721</v>
      </c>
      <c r="D190" s="47" t="s">
        <v>462</v>
      </c>
      <c r="E190" s="21" t="str">
        <f>_xll.BDP(AX190,"SECURITY NAME")</f>
        <v>Mondelez International Inc</v>
      </c>
      <c r="F190" s="21" t="str">
        <f>_xll.BDP(AX190,"CRNCY")</f>
        <v>USD</v>
      </c>
      <c r="G190" s="22" t="s">
        <v>409</v>
      </c>
      <c r="H190" s="21" t="str" cm="1">
        <f t="array" ref="H190">IF(OR(_xll.BDP($AX190,"DX202")= "#N/A N/A", _xll.BDP($AX190,"DX202")="#N/A FIELD NOT APPLICABLE"), " ", _xll.BDP($AX190,"DX202"))</f>
        <v>Consumer Staples</v>
      </c>
      <c r="I190" s="23">
        <f>_xll.BDP(AX190,"CRNCY_ADJ_MKT_CAP", "EQY_FUND_CRNCY=USD")/1000</f>
        <v>84.339331299299985</v>
      </c>
      <c r="J190" s="24">
        <f>IFERROR(_xll.BDP(AX190, "DV013")/100,0)</f>
        <v>2.888308488602901E-2</v>
      </c>
      <c r="K190" s="25" cm="1">
        <f t="array" ref="K190">IF(OR(_xll.BDP($AX190,"RR900")= "#N/A N/A", _xll.BDP($AX190,"RR900")="#N/A FIELD NOT APPLICABLE"), " ", _xll.BDP($AX190,"RR900"))</f>
        <v>20.035928783542438</v>
      </c>
      <c r="L190" s="25" cm="1">
        <f t="array" ref="L190">IF(OR(_xll.BDP($AX190,"EE010")= "#N/A N/A", _xll.BDP($AX190,"EE010")="#N/A FIELD NOT APPLICABLE"), " ", _xll.BDP($AX190,"EE010"))</f>
        <v>20.105003088326125</v>
      </c>
      <c r="M190" s="25" cm="1">
        <f t="array" ref="M190">IF(OR(_xll.BDP($AX190,"RR903")= "#N/A N/A", _xll.BDP($AX190,"RR903")="#N/A FIELD NOT APPLICABLE"), " ", _xll.BDP($AX190,"RR903"))</f>
        <v>3.1854550301853677</v>
      </c>
      <c r="N190" s="25" cm="1">
        <f t="array" ref="N190">IF(OR(_xll.BDP($AX190,"RR957")= "#N/A N/A", _xll.BDP($AX190,"RR957")="#N/A FIELD NOT APPLICABLE"), " ", _xll.BDP($AX190,"RR957"))</f>
        <v>12.907378941266817</v>
      </c>
      <c r="O190" s="26">
        <v>1186</v>
      </c>
      <c r="P190" s="27">
        <v>63.34</v>
      </c>
      <c r="Q190" s="21" cm="1">
        <f t="array" ref="Q190">IF(OR(_xll.BDP($AX190,"PX_last")="#N/A N/A",_xll.BDP($AX190,"PX_Last")="#N/A FIELD NOT APPLICABLE")," ",IF(F190="GBP",(_xll.BDP($AX190,"PX_LAST")/100),(_xll.BDP($AX190,"PX_LAST"))))</f>
        <v>65.099999999999994</v>
      </c>
      <c r="R190" s="28">
        <f>IF(F190="USD",AA190,(((_xll.BDP(F190&amp;"USD CURNCY","PX_LAST")))*AA190))</f>
        <v>75121.240000000005</v>
      </c>
      <c r="S190" s="28">
        <f>IF(F190="USD",AB190,(((_xll.BDP(F190&amp;"USD CURNCY","PX_LAST")))*AB190))</f>
        <v>77208.599999999991</v>
      </c>
      <c r="T190" s="11">
        <f t="shared" si="33"/>
        <v>2087.359999999986</v>
      </c>
      <c r="U190" s="12">
        <f t="shared" si="41"/>
        <v>2.7786548784338304E-2</v>
      </c>
      <c r="V190" s="12" cm="1">
        <f t="array" ref="V190">IFERROR(_xll.BDP($G190&amp;" Equity","CHG_PCT_1D")/100,"")</f>
        <v>-7.470651E-3</v>
      </c>
      <c r="W190" s="12" cm="1">
        <f t="array" ref="W190">IFERROR(_xll.BDP($G190&amp;" Equity","CHG_PCT_5D")/100,"")</f>
        <v>-3.9256199999999998E-2</v>
      </c>
      <c r="X190" s="12" t="e">
        <f t="shared" si="42"/>
        <v>#VALUE!</v>
      </c>
      <c r="Y190" s="23">
        <f t="shared" si="34"/>
        <v>2230.0225477314593</v>
      </c>
      <c r="Z190" s="23">
        <f t="shared" si="35"/>
        <v>77208.599999999991</v>
      </c>
      <c r="AA190" s="28">
        <f t="shared" si="36"/>
        <v>75121.240000000005</v>
      </c>
      <c r="AB190" s="28">
        <f t="shared" si="37"/>
        <v>77208.599999999991</v>
      </c>
      <c r="AC190" s="4" t="e" cm="1">
        <f t="array" ref="AC190">VLOOKUP(IF(NOT(_xll.BDP(AX190,$BW$6)="#N/A N/A"),(_xll.BDP(AX190,$BW$6)),"-"), '[1]Country Codes'!$A$2:$B$253,2,0)</f>
        <v>#N/A</v>
      </c>
      <c r="AD190" s="29" t="str" cm="1">
        <f t="array" ref="AD190">IF(OR(_xll.BDP($AX190,"EX028")= "#N/A N/A", _xll.BDP($AX190,"EX028")="#N/A FIELD NOT APPLICABLE"), " ", _xll.BDP($AX190,"EX028"))</f>
        <v>Equity</v>
      </c>
      <c r="AE190" s="30" t="str">
        <f t="shared" si="38"/>
        <v>Single Line Equity</v>
      </c>
      <c r="AF190" s="25" cm="1">
        <f t="array" ref="AF190">IF(OR(_xll.BDP($AX190,"RR908")= "#N/A N/A", _xll.BDP($AX190,"RR908")="#N/A FIELD NOT APPLICABLE"), " ", _xll.BDP($AX190,"RR908"))</f>
        <v>17.782355785150404</v>
      </c>
      <c r="AG190" s="25" cm="1">
        <f t="array" ref="AG190">IF(OR(_xll.BDP($AX190,"RR041")= "#N/A N/A", _xll.BDP($AX190,"RR041")="#N/A FIELD NOT APPLICABLE"), " ", _xll.BDP($AX190,"RR041"))</f>
        <v>27.256668175248549</v>
      </c>
      <c r="AH190" s="21">
        <f>_xll.BDP(AX190,"TOT_BUY_REC")</f>
        <v>20</v>
      </c>
      <c r="AI190" s="21">
        <f>_xll.BDP(AX190,"TOT_HOLD_REC")</f>
        <v>10</v>
      </c>
      <c r="AJ190" s="21">
        <f>_xll.BDP(AX190,"TOT_SELL_REC")</f>
        <v>1</v>
      </c>
      <c r="AK190" s="25" cm="1">
        <f t="array" ref="AK190">IF(OR(_xll.BDP($AX190,"EE201")= "#N/A N/A", _xll.BDP($AX190,"EE201")="#N/A FIELD NOT APPLICABLE"), " ", _xll.BDP($AX190,"EE201"))</f>
        <v>4.2258062362670898</v>
      </c>
      <c r="AL190" s="23">
        <f>_xll.BDP(AX190,"BEST_TARGET_PRICE")</f>
        <v>69.928573608398438</v>
      </c>
      <c r="AM190" s="31">
        <f t="shared" si="43"/>
        <v>7.4171637609807162E-2</v>
      </c>
      <c r="AN190" s="31">
        <f>_xll.BDP(AX190,"PR061")/100</f>
        <v>-3.8688739999999999E-2</v>
      </c>
      <c r="AO190" s="31">
        <f>_xll.BDP(AX190,"PR064")/100</f>
        <v>0.1395064</v>
      </c>
      <c r="AP190" s="31">
        <f>_xll.BDP(AX190,"CHG_PCT_6M")/100</f>
        <v>-5.8568350000000005E-2</v>
      </c>
      <c r="AQ190" s="24">
        <f>_xll.BDP(AX190,"PR079")/100</f>
        <v>8.9904579999999998E-2</v>
      </c>
      <c r="AR190" s="32">
        <f>_xll.BDP(AX190,"hs001")</f>
        <v>76.06</v>
      </c>
      <c r="AS190" s="32">
        <f>_xll.BDP(AX190,"hs002")</f>
        <v>53.95</v>
      </c>
      <c r="AT190" s="21" t="str" cm="1">
        <f t="array" ref="AT190">IF(OR(_xll.BDP($AX190,"DX202")= "#N/A N/A", _xll.BDP($AX190,"DX202")="#N/A FIELD NOT APPLICABLE"), " ", _xll.BDP($AX190,"DX202"))</f>
        <v>Consumer Staples</v>
      </c>
      <c r="AU190" s="21" t="str" cm="1">
        <f t="array" ref="AU190">IF(OR(_xll.BDP($AX190,"DY997")= "#N/A N/A", _xll.BDP($AX190,"DY997")="#N/A FIELD NOT APPLICABLE"), " ", _xll.BDP($AX190,"DY997"))</f>
        <v>Y</v>
      </c>
      <c r="AV190" s="21" t="str" cm="1">
        <f t="array" ref="AV190">IF(OR(_xll.BDP($AX190,"DY784")= "#N/A N/A", _xll.BDP($AX190,"DY784")="#N/A FIELD NOT APPLICABLE"), " ", _xll.BDP($AX190,"DY784"))</f>
        <v xml:space="preserve"> </v>
      </c>
      <c r="AW190" s="21" t="str">
        <f t="shared" si="39"/>
        <v>Y</v>
      </c>
      <c r="AX190" s="21" t="str">
        <f t="shared" si="40"/>
        <v>MDLZ US Equity</v>
      </c>
      <c r="BC190" s="14" t="str" cm="1">
        <f t="array" ref="BC190">_xll.BDP(AX190,"ID005")</f>
        <v>US6092071058</v>
      </c>
      <c r="BD190" s="16">
        <v>0.81479999999999997</v>
      </c>
      <c r="BE190" s="17">
        <v>4</v>
      </c>
      <c r="BF190" s="18">
        <v>45083</v>
      </c>
      <c r="BG190" s="19">
        <v>1</v>
      </c>
    </row>
    <row r="191" spans="1:59" s="3" customFormat="1" ht="14.45" hidden="1" customHeight="1" x14ac:dyDescent="0.25">
      <c r="A191" s="47" t="s">
        <v>126</v>
      </c>
      <c r="B191" s="47" t="s">
        <v>161</v>
      </c>
      <c r="C191" s="47">
        <v>4381720</v>
      </c>
      <c r="D191" s="47" t="s">
        <v>462</v>
      </c>
      <c r="E191" s="21" t="str">
        <f>_xll.BDP(AX191,"SECURITY NAME")</f>
        <v>Merck &amp; Co Inc</v>
      </c>
      <c r="F191" s="21" t="str">
        <f>_xll.BDP(AX191,"CRNCY")</f>
        <v>USD</v>
      </c>
      <c r="G191" s="22" t="s">
        <v>474</v>
      </c>
      <c r="H191" s="21" t="str" cm="1">
        <f t="array" ref="H191">IF(OR(_xll.BDP($AX191,"DX202")= "#N/A N/A", _xll.BDP($AX191,"DX202")="#N/A FIELD NOT APPLICABLE"), " ", _xll.BDP($AX191,"DX202"))</f>
        <v>Health Care</v>
      </c>
      <c r="I191" s="23">
        <f>_xll.BDP(AX191,"CRNCY_ADJ_MKT_CAP", "EQY_FUND_CRNCY=USD")/1000</f>
        <v>209.33882750831998</v>
      </c>
      <c r="J191" s="24">
        <f>IFERROR(_xll.BDP(AX191, "DV013")/100,0)</f>
        <v>3.894230780693201E-2</v>
      </c>
      <c r="K191" s="25" cm="1">
        <f t="array" ref="K191">IF(OR(_xll.BDP($AX191,"RR900")= "#N/A N/A", _xll.BDP($AX191,"RR900")="#N/A FIELD NOT APPLICABLE"), " ", _xll.BDP($AX191,"RR900"))</f>
        <v>11.514166471590606</v>
      </c>
      <c r="L191" s="25" cm="1">
        <f t="array" ref="L191">IF(OR(_xll.BDP($AX191,"EE010")= "#N/A N/A", _xll.BDP($AX191,"EE010")="#N/A FIELD NOT APPLICABLE"), " ", _xll.BDP($AX191,"EE010"))</f>
        <v>8.5157129695977059</v>
      </c>
      <c r="M191" s="25" cm="1">
        <f t="array" ref="M191">IF(OR(_xll.BDP($AX191,"RR903")= "#N/A N/A", _xll.BDP($AX191,"RR903")="#N/A FIELD NOT APPLICABLE"), " ", _xll.BDP($AX191,"RR903"))</f>
        <v>4.540283636768069</v>
      </c>
      <c r="N191" s="25" cm="1">
        <f t="array" ref="N191">IF(OR(_xll.BDP($AX191,"RR957")= "#N/A N/A", _xll.BDP($AX191,"RR957")="#N/A FIELD NOT APPLICABLE"), " ", _xll.BDP($AX191,"RR957"))</f>
        <v>9.4502535445017966</v>
      </c>
      <c r="O191" s="26">
        <v>1283</v>
      </c>
      <c r="P191" s="27">
        <v>75.931399999999996</v>
      </c>
      <c r="Q191" s="21" cm="1">
        <f t="array" ref="Q191">IF(OR(_xll.BDP($AX191,"PX_last")="#N/A N/A",_xll.BDP($AX191,"PX_Last")="#N/A FIELD NOT APPLICABLE")," ",IF(F191="GBP",(_xll.BDP($AX191,"PX_LAST")/100),(_xll.BDP($AX191,"PX_LAST"))))</f>
        <v>83.19</v>
      </c>
      <c r="R191" s="28">
        <f>IF(F191="USD",AA191,(((_xll.BDP(F191&amp;"USD CURNCY","PX_LAST")))*AA191))</f>
        <v>97419.986199999999</v>
      </c>
      <c r="S191" s="28">
        <f>IF(F191="USD",AB191,(((_xll.BDP(F191&amp;"USD CURNCY","PX_LAST")))*AB191))</f>
        <v>106732.77</v>
      </c>
      <c r="T191" s="11">
        <f t="shared" si="33"/>
        <v>9312.7838000000047</v>
      </c>
      <c r="U191" s="12">
        <f t="shared" si="41"/>
        <v>9.559418106343362E-2</v>
      </c>
      <c r="V191" s="12" cm="1">
        <f t="array" ref="V191">IFERROR(_xll.BDP($G191&amp;" Equity","CHG_PCT_1D")/100,"")</f>
        <v>5.4387240000000007E-3</v>
      </c>
      <c r="W191" s="12" cm="1">
        <f t="array" ref="W191">IFERROR(_xll.BDP($G191&amp;" Equity","CHG_PCT_5D")/100,"")</f>
        <v>6.859345E-2</v>
      </c>
      <c r="X191" s="12" t="e">
        <f t="shared" si="42"/>
        <v>#VALUE!</v>
      </c>
      <c r="Y191" s="23">
        <f t="shared" si="34"/>
        <v>4156.4203824264787</v>
      </c>
      <c r="Z191" s="23">
        <f t="shared" si="35"/>
        <v>106732.77</v>
      </c>
      <c r="AA191" s="28">
        <f t="shared" si="36"/>
        <v>97419.986199999999</v>
      </c>
      <c r="AB191" s="28">
        <f t="shared" si="37"/>
        <v>106732.77</v>
      </c>
      <c r="AC191" s="4" t="e" cm="1">
        <f t="array" ref="AC191">VLOOKUP(IF(NOT(_xll.BDP(AX191,$BW$6)="#N/A N/A"),(_xll.BDP(AX191,$BW$6)),"-"), '[1]Country Codes'!$A$2:$B$253,2,0)</f>
        <v>#N/A</v>
      </c>
      <c r="AD191" s="29" t="str" cm="1">
        <f t="array" ref="AD191">IF(OR(_xll.BDP($AX191,"EX028")= "#N/A N/A", _xll.BDP($AX191,"EX028")="#N/A FIELD NOT APPLICABLE"), " ", _xll.BDP($AX191,"EX028"))</f>
        <v>Equity</v>
      </c>
      <c r="AE191" s="30" t="str">
        <f t="shared" si="38"/>
        <v>Single Line Equity</v>
      </c>
      <c r="AF191" s="25" cm="1">
        <f t="array" ref="AF191">IF(OR(_xll.BDP($AX191,"RR908")= "#N/A N/A", _xll.BDP($AX191,"RR908")="#N/A FIELD NOT APPLICABLE"), " ", _xll.BDP($AX191,"RR908"))</f>
        <v>9.8157846512399942</v>
      </c>
      <c r="AG191" s="25" cm="1">
        <f t="array" ref="AG191">IF(OR(_xll.BDP($AX191,"RR041")= "#N/A N/A", _xll.BDP($AX191,"RR041")="#N/A FIELD NOT APPLICABLE"), " ", _xll.BDP($AX191,"RR041"))</f>
        <v>32.679794374327528</v>
      </c>
      <c r="AH191" s="21">
        <f>_xll.BDP(AX191,"TOT_BUY_REC")</f>
        <v>23</v>
      </c>
      <c r="AI191" s="21">
        <f>_xll.BDP(AX191,"TOT_HOLD_REC")</f>
        <v>9</v>
      </c>
      <c r="AJ191" s="21">
        <f>_xll.BDP(AX191,"TOT_SELL_REC")</f>
        <v>0</v>
      </c>
      <c r="AK191" s="25" cm="1">
        <f t="array" ref="AK191">IF(OR(_xll.BDP($AX191,"EE201")= "#N/A N/A", _xll.BDP($AX191,"EE201")="#N/A FIELD NOT APPLICABLE"), " ", _xll.BDP($AX191,"EE201"))</f>
        <v>4.40625</v>
      </c>
      <c r="AL191" s="23">
        <f>_xll.BDP(AX191,"BEST_TARGET_PRICE")</f>
        <v>106.19230651855469</v>
      </c>
      <c r="AM191" s="31">
        <f t="shared" si="43"/>
        <v>0.27650326383645507</v>
      </c>
      <c r="AN191" s="31">
        <f>_xll.BDP(AX191,"PR061")/100</f>
        <v>-6.7690269999999997E-2</v>
      </c>
      <c r="AO191" s="31">
        <f>_xll.BDP(AX191,"PR064")/100</f>
        <v>-0.15354089999999998</v>
      </c>
      <c r="AP191" s="31">
        <f>_xll.BDP(AX191,"CHG_PCT_6M")/100</f>
        <v>-0.1980141</v>
      </c>
      <c r="AQ191" s="24">
        <f>_xll.BDP(AX191,"PR079")/100</f>
        <v>-0.16375150000000002</v>
      </c>
      <c r="AR191" s="32">
        <f>_xll.BDP(AX191,"hs001")</f>
        <v>134.63</v>
      </c>
      <c r="AS191" s="32">
        <f>_xll.BDP(AX191,"hs002")</f>
        <v>75.930000000000007</v>
      </c>
      <c r="AT191" s="21" t="str" cm="1">
        <f t="array" ref="AT191">IF(OR(_xll.BDP($AX191,"DX202")= "#N/A N/A", _xll.BDP($AX191,"DX202")="#N/A FIELD NOT APPLICABLE"), " ", _xll.BDP($AX191,"DX202"))</f>
        <v>Health Care</v>
      </c>
      <c r="AU191" s="21" t="str" cm="1">
        <f t="array" ref="AU191">IF(OR(_xll.BDP($AX191,"DY997")= "#N/A N/A", _xll.BDP($AX191,"DY997")="#N/A FIELD NOT APPLICABLE"), " ", _xll.BDP($AX191,"DY997"))</f>
        <v>Y</v>
      </c>
      <c r="AV191" s="21" t="str" cm="1">
        <f t="array" ref="AV191">IF(OR(_xll.BDP($AX191,"DY784")= "#N/A N/A", _xll.BDP($AX191,"DY784")="#N/A FIELD NOT APPLICABLE"), " ", _xll.BDP($AX191,"DY784"))</f>
        <v>Y</v>
      </c>
      <c r="AW191" s="21" t="str">
        <f t="shared" si="39"/>
        <v>Y</v>
      </c>
      <c r="AX191" s="21" t="str">
        <f t="shared" si="40"/>
        <v>MRK US Equity</v>
      </c>
      <c r="BC191" s="14" t="str">
        <f>_xll.BDP(AX191, "ID_ISIN")</f>
        <v>US58933Y1055</v>
      </c>
      <c r="BD191" s="16">
        <v>0.81479999999999997</v>
      </c>
      <c r="BE191" s="17">
        <v>5</v>
      </c>
      <c r="BF191" s="18">
        <v>45217</v>
      </c>
      <c r="BG191" s="19">
        <v>1</v>
      </c>
    </row>
    <row r="192" spans="1:59" s="3" customFormat="1" ht="14.45" hidden="1" customHeight="1" x14ac:dyDescent="0.25">
      <c r="A192" s="47" t="s">
        <v>126</v>
      </c>
      <c r="B192" s="47" t="s">
        <v>161</v>
      </c>
      <c r="C192" s="47">
        <v>4381721</v>
      </c>
      <c r="D192" s="47" t="s">
        <v>462</v>
      </c>
      <c r="E192" s="21" t="str">
        <f>_xll.BDP(AX192,"SECURITY NAME")</f>
        <v>Merck &amp; Co Inc</v>
      </c>
      <c r="F192" s="21" t="str">
        <f>_xll.BDP(AX192,"CRNCY")</f>
        <v>USD</v>
      </c>
      <c r="G192" s="22" t="s">
        <v>474</v>
      </c>
      <c r="H192" s="21" t="str" cm="1">
        <f t="array" ref="H192">IF(OR(_xll.BDP($AX192,"DX202")= "#N/A N/A", _xll.BDP($AX192,"DX202")="#N/A FIELD NOT APPLICABLE"), " ", _xll.BDP($AX192,"DX202"))</f>
        <v>Health Care</v>
      </c>
      <c r="I192" s="23">
        <f>_xll.BDP(AX192,"CRNCY_ADJ_MKT_CAP", "EQY_FUND_CRNCY=USD")/1000</f>
        <v>209.33882750831998</v>
      </c>
      <c r="J192" s="24">
        <f>IFERROR(_xll.BDP(AX192, "DV013")/100,0)</f>
        <v>3.894230780693201E-2</v>
      </c>
      <c r="K192" s="25" cm="1">
        <f t="array" ref="K192">IF(OR(_xll.BDP($AX192,"RR900")= "#N/A N/A", _xll.BDP($AX192,"RR900")="#N/A FIELD NOT APPLICABLE"), " ", _xll.BDP($AX192,"RR900"))</f>
        <v>11.514166471590606</v>
      </c>
      <c r="L192" s="25" cm="1">
        <f t="array" ref="L192">IF(OR(_xll.BDP($AX192,"EE010")= "#N/A N/A", _xll.BDP($AX192,"EE010")="#N/A FIELD NOT APPLICABLE"), " ", _xll.BDP($AX192,"EE010"))</f>
        <v>8.5157129695977059</v>
      </c>
      <c r="M192" s="25" cm="1">
        <f t="array" ref="M192">IF(OR(_xll.BDP($AX192,"RR903")= "#N/A N/A", _xll.BDP($AX192,"RR903")="#N/A FIELD NOT APPLICABLE"), " ", _xll.BDP($AX192,"RR903"))</f>
        <v>4.540283636768069</v>
      </c>
      <c r="N192" s="25" cm="1">
        <f t="array" ref="N192">IF(OR(_xll.BDP($AX192,"RR957")= "#N/A N/A", _xll.BDP($AX192,"RR957")="#N/A FIELD NOT APPLICABLE"), " ", _xll.BDP($AX192,"RR957"))</f>
        <v>9.4502535445017966</v>
      </c>
      <c r="O192" s="26">
        <v>209</v>
      </c>
      <c r="P192" s="27">
        <v>71.87</v>
      </c>
      <c r="Q192" s="21" cm="1">
        <f t="array" ref="Q192">IF(OR(_xll.BDP($AX192,"PX_last")="#N/A N/A",_xll.BDP($AX192,"PX_Last")="#N/A FIELD NOT APPLICABLE")," ",IF(F192="GBP",(_xll.BDP($AX192,"PX_LAST")/100),(_xll.BDP($AX192,"PX_LAST"))))</f>
        <v>83.19</v>
      </c>
      <c r="R192" s="28">
        <f>IF(F192="USD",AA192,(((_xll.BDP(F192&amp;"USD CURNCY","PX_LAST")))*AA192))</f>
        <v>15020.830000000002</v>
      </c>
      <c r="S192" s="28">
        <f>IF(F192="USD",AB192,(((_xll.BDP(F192&amp;"USD CURNCY","PX_LAST")))*AB192))</f>
        <v>17386.71</v>
      </c>
      <c r="T192" s="11">
        <f t="shared" si="33"/>
        <v>2365.8799999999974</v>
      </c>
      <c r="U192" s="12">
        <f t="shared" si="41"/>
        <v>0.15750660915541931</v>
      </c>
      <c r="V192" s="12" cm="1">
        <f t="array" ref="V192">IFERROR(_xll.BDP($G192&amp;" Equity","CHG_PCT_1D")/100,"")</f>
        <v>5.4387240000000007E-3</v>
      </c>
      <c r="W192" s="12" cm="1">
        <f t="array" ref="W192">IFERROR(_xll.BDP($G192&amp;" Equity","CHG_PCT_5D")/100,"")</f>
        <v>6.859345E-2</v>
      </c>
      <c r="X192" s="12" t="e">
        <f t="shared" si="42"/>
        <v>#VALUE!</v>
      </c>
      <c r="Y192" s="23">
        <f t="shared" si="34"/>
        <v>677.0786125698628</v>
      </c>
      <c r="Z192" s="23">
        <f t="shared" si="35"/>
        <v>17386.71</v>
      </c>
      <c r="AA192" s="28">
        <f t="shared" si="36"/>
        <v>15020.830000000002</v>
      </c>
      <c r="AB192" s="28">
        <f t="shared" si="37"/>
        <v>17386.71</v>
      </c>
      <c r="AC192" s="4" t="e" cm="1">
        <f t="array" ref="AC192">VLOOKUP(IF(NOT(_xll.BDP(AX192,$BW$6)="#N/A N/A"),(_xll.BDP(AX192,$BW$6)),"-"), '[1]Country Codes'!$A$2:$B$253,2,0)</f>
        <v>#N/A</v>
      </c>
      <c r="AD192" s="29" t="str" cm="1">
        <f t="array" ref="AD192">IF(OR(_xll.BDP($AX192,"EX028")= "#N/A N/A", _xll.BDP($AX192,"EX028")="#N/A FIELD NOT APPLICABLE"), " ", _xll.BDP($AX192,"EX028"))</f>
        <v>Equity</v>
      </c>
      <c r="AE192" s="30" t="str">
        <f t="shared" si="38"/>
        <v>Single Line Equity</v>
      </c>
      <c r="AF192" s="25" cm="1">
        <f t="array" ref="AF192">IF(OR(_xll.BDP($AX192,"RR908")= "#N/A N/A", _xll.BDP($AX192,"RR908")="#N/A FIELD NOT APPLICABLE"), " ", _xll.BDP($AX192,"RR908"))</f>
        <v>9.8157846512399942</v>
      </c>
      <c r="AG192" s="25" cm="1">
        <f t="array" ref="AG192">IF(OR(_xll.BDP($AX192,"RR041")= "#N/A N/A", _xll.BDP($AX192,"RR041")="#N/A FIELD NOT APPLICABLE"), " ", _xll.BDP($AX192,"RR041"))</f>
        <v>32.679794374327528</v>
      </c>
      <c r="AH192" s="21">
        <f>_xll.BDP(AX192,"TOT_BUY_REC")</f>
        <v>23</v>
      </c>
      <c r="AI192" s="21">
        <f>_xll.BDP(AX192,"TOT_HOLD_REC")</f>
        <v>9</v>
      </c>
      <c r="AJ192" s="21">
        <f>_xll.BDP(AX192,"TOT_SELL_REC")</f>
        <v>0</v>
      </c>
      <c r="AK192" s="25" cm="1">
        <f t="array" ref="AK192">IF(OR(_xll.BDP($AX192,"EE201")= "#N/A N/A", _xll.BDP($AX192,"EE201")="#N/A FIELD NOT APPLICABLE"), " ", _xll.BDP($AX192,"EE201"))</f>
        <v>4.40625</v>
      </c>
      <c r="AL192" s="23">
        <f>_xll.BDP(AX192,"BEST_TARGET_PRICE")</f>
        <v>106.19230651855469</v>
      </c>
      <c r="AM192" s="31">
        <f t="shared" si="43"/>
        <v>0.27650326383645507</v>
      </c>
      <c r="AN192" s="31">
        <f>_xll.BDP(AX192,"PR061")/100</f>
        <v>-6.7690269999999997E-2</v>
      </c>
      <c r="AO192" s="31">
        <f>_xll.BDP(AX192,"PR064")/100</f>
        <v>-0.15354089999999998</v>
      </c>
      <c r="AP192" s="31">
        <f>_xll.BDP(AX192,"CHG_PCT_6M")/100</f>
        <v>-0.1980141</v>
      </c>
      <c r="AQ192" s="24">
        <f>_xll.BDP(AX192,"PR079")/100</f>
        <v>-0.16375150000000002</v>
      </c>
      <c r="AR192" s="32">
        <f>_xll.BDP(AX192,"hs001")</f>
        <v>134.63</v>
      </c>
      <c r="AS192" s="32">
        <f>_xll.BDP(AX192,"hs002")</f>
        <v>75.930000000000007</v>
      </c>
      <c r="AT192" s="21" t="str" cm="1">
        <f t="array" ref="AT192">IF(OR(_xll.BDP($AX192,"DX202")= "#N/A N/A", _xll.BDP($AX192,"DX202")="#N/A FIELD NOT APPLICABLE"), " ", _xll.BDP($AX192,"DX202"))</f>
        <v>Health Care</v>
      </c>
      <c r="AU192" s="21" t="str" cm="1">
        <f t="array" ref="AU192">IF(OR(_xll.BDP($AX192,"DY997")= "#N/A N/A", _xll.BDP($AX192,"DY997")="#N/A FIELD NOT APPLICABLE"), " ", _xll.BDP($AX192,"DY997"))</f>
        <v>Y</v>
      </c>
      <c r="AV192" s="21" t="str" cm="1">
        <f t="array" ref="AV192">IF(OR(_xll.BDP($AX192,"DY784")= "#N/A N/A", _xll.BDP($AX192,"DY784")="#N/A FIELD NOT APPLICABLE"), " ", _xll.BDP($AX192,"DY784"))</f>
        <v>Y</v>
      </c>
      <c r="AW192" s="21" t="str">
        <f t="shared" si="39"/>
        <v>Y</v>
      </c>
      <c r="AX192" s="21" t="str">
        <f t="shared" si="40"/>
        <v>MRK US Equity</v>
      </c>
      <c r="BC192" s="14" t="str" cm="1">
        <f t="array" ref="BC192">_xll.BDP(AX192,"ID005")</f>
        <v>US58933Y1055</v>
      </c>
      <c r="BD192" s="16">
        <v>0.81479999999999997</v>
      </c>
      <c r="BE192" s="17">
        <v>5</v>
      </c>
      <c r="BF192" s="18">
        <v>45217</v>
      </c>
      <c r="BG192" s="19">
        <v>1</v>
      </c>
    </row>
    <row r="193" spans="1:59" s="3" customFormat="1" ht="14.45" hidden="1" customHeight="1" x14ac:dyDescent="0.25">
      <c r="A193" s="47" t="s">
        <v>126</v>
      </c>
      <c r="B193" s="47" t="s">
        <v>161</v>
      </c>
      <c r="C193" s="47">
        <v>4381720</v>
      </c>
      <c r="D193" s="47" t="s">
        <v>462</v>
      </c>
      <c r="E193" s="21" t="str">
        <f>_xll.BDP(AX193,"SECURITY NAME")</f>
        <v>Microsoft Corp</v>
      </c>
      <c r="F193" s="21" t="str">
        <f>_xll.BDP(AX193,"CRNCY")</f>
        <v>USD</v>
      </c>
      <c r="G193" s="22" t="s">
        <v>332</v>
      </c>
      <c r="H193" s="21" t="str" cm="1">
        <f t="array" ref="H193">IF(OR(_xll.BDP($AX193,"DX202")= "#N/A N/A", _xll.BDP($AX193,"DX202")="#N/A FIELD NOT APPLICABLE"), " ", _xll.BDP($AX193,"DX202"))</f>
        <v>Information Technology</v>
      </c>
      <c r="I193" s="23">
        <f>_xll.BDP(AX193,"CRNCY_ADJ_MKT_CAP", "EQY_FUND_CRNCY=USD")/1000</f>
        <v>2929.2863598793997</v>
      </c>
      <c r="J193" s="24">
        <f>IFERROR(_xll.BDP(AX193, "DV013")/100,0)</f>
        <v>8.4268235271912229E-3</v>
      </c>
      <c r="K193" s="25" cm="1">
        <f t="array" ref="K193">IF(OR(_xll.BDP($AX193,"RR900")= "#N/A N/A", _xll.BDP($AX193,"RR900")="#N/A FIELD NOT APPLICABLE"), " ", _xll.BDP($AX193,"RR900"))</f>
        <v>31.614264941472364</v>
      </c>
      <c r="L193" s="25" cm="1">
        <f t="array" ref="L193">IF(OR(_xll.BDP($AX193,"EE010")= "#N/A N/A", _xll.BDP($AX193,"EE010")="#N/A FIELD NOT APPLICABLE"), " ", _xll.BDP($AX193,"EE010"))</f>
        <v>26.286857905270182</v>
      </c>
      <c r="M193" s="25" cm="1">
        <f t="array" ref="M193">IF(OR(_xll.BDP($AX193,"RR903")= "#N/A N/A", _xll.BDP($AX193,"RR903")="#N/A FIELD NOT APPLICABLE"), " ", _xll.BDP($AX193,"RR903"))</f>
        <v>9.6786780869571487</v>
      </c>
      <c r="N193" s="25" cm="1">
        <f t="array" ref="N193">IF(OR(_xll.BDP($AX193,"RR957")= "#N/A N/A", _xll.BDP($AX193,"RR957")="#N/A FIELD NOT APPLICABLE"), " ", _xll.BDP($AX193,"RR957"))</f>
        <v>19.903999837840342</v>
      </c>
      <c r="O193" s="26">
        <v>255</v>
      </c>
      <c r="P193" s="27">
        <v>394.72</v>
      </c>
      <c r="Q193" s="21" cm="1">
        <f t="array" ref="Q193">IF(OR(_xll.BDP($AX193,"PX_last")="#N/A N/A",_xll.BDP($AX193,"PX_Last")="#N/A FIELD NOT APPLICABLE")," ",IF(F193="GBP",(_xll.BDP($AX193,"PX_LAST")/100),(_xll.BDP($AX193,"PX_LAST"))))</f>
        <v>394.04</v>
      </c>
      <c r="R193" s="28">
        <f>IF(F193="USD",AA193,(((_xll.BDP(F193&amp;"USD CURNCY","PX_LAST")))*AA193))</f>
        <v>100653.6</v>
      </c>
      <c r="S193" s="28">
        <f>IF(F193="USD",AB193,(((_xll.BDP(F193&amp;"USD CURNCY","PX_LAST")))*AB193))</f>
        <v>100480.20000000001</v>
      </c>
      <c r="T193" s="11">
        <f t="shared" si="33"/>
        <v>-173.39999999999418</v>
      </c>
      <c r="U193" s="12">
        <f t="shared" ref="U193:U224" si="44">T193/R193</f>
        <v>-1.722740170247206E-3</v>
      </c>
      <c r="V193" s="12" cm="1">
        <f t="array" ref="V193">IFERROR(_xll.BDP($G193&amp;" Equity","CHG_PCT_1D")/100,"")</f>
        <v>-1.7608779999999998E-3</v>
      </c>
      <c r="W193" s="12" cm="1">
        <f t="array" ref="W193">IFERROR(_xll.BDP($G193&amp;" Equity","CHG_PCT_5D")/100,"")</f>
        <v>8.921809E-2</v>
      </c>
      <c r="X193" s="12" t="e">
        <f t="shared" ref="X193:X224" si="45">S193/$H$52</f>
        <v>#VALUE!</v>
      </c>
      <c r="Y193" s="23">
        <f t="shared" si="34"/>
        <v>846.72891337687963</v>
      </c>
      <c r="Z193" s="23">
        <f t="shared" si="35"/>
        <v>100480.20000000001</v>
      </c>
      <c r="AA193" s="28">
        <f t="shared" si="36"/>
        <v>100653.6</v>
      </c>
      <c r="AB193" s="28">
        <f t="shared" si="37"/>
        <v>100480.20000000001</v>
      </c>
      <c r="AC193" s="4" t="e" cm="1">
        <f t="array" ref="AC193">VLOOKUP(IF(NOT(_xll.BDP(AX193,$BW$6)="#N/A N/A"),(_xll.BDP(AX193,$BW$6)),"-"), '[1]Country Codes'!$A$2:$B$253,2,0)</f>
        <v>#N/A</v>
      </c>
      <c r="AD193" s="29" t="str" cm="1">
        <f t="array" ref="AD193">IF(OR(_xll.BDP($AX193,"EX028")= "#N/A N/A", _xll.BDP($AX193,"EX028")="#N/A FIELD NOT APPLICABLE"), " ", _xll.BDP($AX193,"EX028"))</f>
        <v>Equity</v>
      </c>
      <c r="AE193" s="30" t="str">
        <f t="shared" si="38"/>
        <v>Single Line Equity</v>
      </c>
      <c r="AF193" s="25" cm="1">
        <f t="array" ref="AF193">IF(OR(_xll.BDP($AX193,"RR908")= "#N/A N/A", _xll.BDP($AX193,"RR908")="#N/A FIELD NOT APPLICABLE"), " ", _xll.BDP($AX193,"RR908"))</f>
        <v>23.32193757514592</v>
      </c>
      <c r="AG193" s="25" cm="1">
        <f t="array" ref="AG193">IF(OR(_xll.BDP($AX193,"RR041")= "#N/A N/A", _xll.BDP($AX193,"RR041")="#N/A FIELD NOT APPLICABLE"), " ", _xll.BDP($AX193,"RR041"))</f>
        <v>19.105636291571237</v>
      </c>
      <c r="AH193" s="21">
        <f>_xll.BDP(AX193,"TOT_BUY_REC")</f>
        <v>65</v>
      </c>
      <c r="AI193" s="21">
        <f>_xll.BDP(AX193,"TOT_HOLD_REC")</f>
        <v>7</v>
      </c>
      <c r="AJ193" s="21">
        <f>_xll.BDP(AX193,"TOT_SELL_REC")</f>
        <v>0</v>
      </c>
      <c r="AK193" s="25" cm="1">
        <f t="array" ref="AK193">IF(OR(_xll.BDP($AX193,"EE201")= "#N/A N/A", _xll.BDP($AX193,"EE201")="#N/A FIELD NOT APPLICABLE"), " ", _xll.BDP($AX193,"EE201"))</f>
        <v>4.8055553436279297</v>
      </c>
      <c r="AL193" s="23">
        <f>_xll.BDP(AX193,"BEST_TARGET_PRICE")</f>
        <v>488.273193359375</v>
      </c>
      <c r="AM193" s="31">
        <f t="shared" si="43"/>
        <v>0.2391462627128591</v>
      </c>
      <c r="AN193" s="31">
        <f>_xll.BDP(AX193,"PR061")/100</f>
        <v>4.9681620000000003E-2</v>
      </c>
      <c r="AO193" s="31">
        <f>_xll.BDP(AX193,"PR064")/100</f>
        <v>-5.0643269999999997E-2</v>
      </c>
      <c r="AP193" s="31">
        <f>_xll.BDP(AX193,"CHG_PCT_6M")/100</f>
        <v>-3.0294100000000001E-2</v>
      </c>
      <c r="AQ193" s="24">
        <f>_xll.BDP(AX193,"PR079")/100</f>
        <v>-6.5148280000000003E-2</v>
      </c>
      <c r="AR193" s="32">
        <f>_xll.BDP(AX193,"hs001")</f>
        <v>468.35</v>
      </c>
      <c r="AS193" s="32">
        <f>_xll.BDP(AX193,"hs002")</f>
        <v>344.79</v>
      </c>
      <c r="AT193" s="21" t="str" cm="1">
        <f t="array" ref="AT193">IF(OR(_xll.BDP($AX193,"DX202")= "#N/A N/A", _xll.BDP($AX193,"DX202")="#N/A FIELD NOT APPLICABLE"), " ", _xll.BDP($AX193,"DX202"))</f>
        <v>Information Technology</v>
      </c>
      <c r="AU193" s="21" t="str" cm="1">
        <f t="array" ref="AU193">IF(OR(_xll.BDP($AX193,"DY997")= "#N/A N/A", _xll.BDP($AX193,"DY997")="#N/A FIELD NOT APPLICABLE"), " ", _xll.BDP($AX193,"DY997"))</f>
        <v>Y</v>
      </c>
      <c r="AV193" s="21" t="str" cm="1">
        <f t="array" ref="AV193">IF(OR(_xll.BDP($AX193,"DY784")= "#N/A N/A", _xll.BDP($AX193,"DY784")="#N/A FIELD NOT APPLICABLE"), " ", _xll.BDP($AX193,"DY784"))</f>
        <v xml:space="preserve"> </v>
      </c>
      <c r="AW193" s="21" t="str">
        <f t="shared" si="39"/>
        <v>Y</v>
      </c>
      <c r="AX193" s="21" t="str">
        <f t="shared" si="40"/>
        <v>MSFT US Equity</v>
      </c>
      <c r="BC193" s="14" t="str">
        <f>_xll.BDP(AX193, "ID_ISIN")</f>
        <v>US5949181045</v>
      </c>
      <c r="BD193" s="16">
        <v>0.81479999999999997</v>
      </c>
      <c r="BE193" s="17">
        <v>4</v>
      </c>
      <c r="BF193" s="18">
        <v>45217</v>
      </c>
      <c r="BG193" s="19">
        <v>1</v>
      </c>
    </row>
    <row r="194" spans="1:59" s="3" customFormat="1" ht="14.45" hidden="1" customHeight="1" x14ac:dyDescent="0.25">
      <c r="A194" s="47" t="s">
        <v>126</v>
      </c>
      <c r="B194" s="47" t="s">
        <v>161</v>
      </c>
      <c r="C194" s="47">
        <v>4381721</v>
      </c>
      <c r="D194" s="47" t="s">
        <v>462</v>
      </c>
      <c r="E194" s="21" t="str">
        <f>_xll.BDP(AX194,"SECURITY NAME")</f>
        <v>Microsoft Corp</v>
      </c>
      <c r="F194" s="21" t="str">
        <f>_xll.BDP(AX194,"CRNCY")</f>
        <v>USD</v>
      </c>
      <c r="G194" s="22" t="s">
        <v>332</v>
      </c>
      <c r="H194" s="21" t="str" cm="1">
        <f t="array" ref="H194">IF(OR(_xll.BDP($AX194,"DX202")= "#N/A N/A", _xll.BDP($AX194,"DX202")="#N/A FIELD NOT APPLICABLE"), " ", _xll.BDP($AX194,"DX202"))</f>
        <v>Information Technology</v>
      </c>
      <c r="I194" s="23">
        <f>_xll.BDP(AX194,"CRNCY_ADJ_MKT_CAP", "EQY_FUND_CRNCY=USD")/1000</f>
        <v>2929.2863598793997</v>
      </c>
      <c r="J194" s="24">
        <f>IFERROR(_xll.BDP(AX194, "DV013")/100,0)</f>
        <v>8.4268235271912229E-3</v>
      </c>
      <c r="K194" s="25" cm="1">
        <f t="array" ref="K194">IF(OR(_xll.BDP($AX194,"RR900")= "#N/A N/A", _xll.BDP($AX194,"RR900")="#N/A FIELD NOT APPLICABLE"), " ", _xll.BDP($AX194,"RR900"))</f>
        <v>31.614264941472364</v>
      </c>
      <c r="L194" s="25" cm="1">
        <f t="array" ref="L194">IF(OR(_xll.BDP($AX194,"EE010")= "#N/A N/A", _xll.BDP($AX194,"EE010")="#N/A FIELD NOT APPLICABLE"), " ", _xll.BDP($AX194,"EE010"))</f>
        <v>26.286857905270182</v>
      </c>
      <c r="M194" s="25" cm="1">
        <f t="array" ref="M194">IF(OR(_xll.BDP($AX194,"RR903")= "#N/A N/A", _xll.BDP($AX194,"RR903")="#N/A FIELD NOT APPLICABLE"), " ", _xll.BDP($AX194,"RR903"))</f>
        <v>9.6786780869571487</v>
      </c>
      <c r="N194" s="25" cm="1">
        <f t="array" ref="N194">IF(OR(_xll.BDP($AX194,"RR957")= "#N/A N/A", _xll.BDP($AX194,"RR957")="#N/A FIELD NOT APPLICABLE"), " ", _xll.BDP($AX194,"RR957"))</f>
        <v>19.903999837840342</v>
      </c>
      <c r="O194" s="26">
        <v>127</v>
      </c>
      <c r="P194" s="27">
        <v>394.92</v>
      </c>
      <c r="Q194" s="21" cm="1">
        <f t="array" ref="Q194">IF(OR(_xll.BDP($AX194,"PX_last")="#N/A N/A",_xll.BDP($AX194,"PX_Last")="#N/A FIELD NOT APPLICABLE")," ",IF(F194="GBP",(_xll.BDP($AX194,"PX_LAST")/100),(_xll.BDP($AX194,"PX_LAST"))))</f>
        <v>394.04</v>
      </c>
      <c r="R194" s="28">
        <f>IF(F194="USD",AA194,(((_xll.BDP(F194&amp;"USD CURNCY","PX_LAST")))*AA194))</f>
        <v>50154.840000000004</v>
      </c>
      <c r="S194" s="28">
        <f>IF(F194="USD",AB194,(((_xll.BDP(F194&amp;"USD CURNCY","PX_LAST")))*AB194))</f>
        <v>50043.08</v>
      </c>
      <c r="T194" s="11">
        <f t="shared" si="33"/>
        <v>-111.76000000000204</v>
      </c>
      <c r="U194" s="12">
        <f t="shared" si="44"/>
        <v>-2.2282994024106551E-3</v>
      </c>
      <c r="V194" s="12" cm="1">
        <f t="array" ref="V194">IFERROR(_xll.BDP($G194&amp;" Equity","CHG_PCT_1D")/100,"")</f>
        <v>-1.7608779999999998E-3</v>
      </c>
      <c r="W194" s="12" cm="1">
        <f t="array" ref="W194">IFERROR(_xll.BDP($G194&amp;" Equity","CHG_PCT_5D")/100,"")</f>
        <v>8.921809E-2</v>
      </c>
      <c r="X194" s="12" t="e">
        <f t="shared" si="45"/>
        <v>#VALUE!</v>
      </c>
      <c r="Y194" s="23">
        <f t="shared" si="34"/>
        <v>421.70420391711258</v>
      </c>
      <c r="Z194" s="23">
        <f t="shared" si="35"/>
        <v>50043.08</v>
      </c>
      <c r="AA194" s="28">
        <f t="shared" si="36"/>
        <v>50154.840000000004</v>
      </c>
      <c r="AB194" s="28">
        <f t="shared" si="37"/>
        <v>50043.08</v>
      </c>
      <c r="AC194" s="4" t="e" cm="1">
        <f t="array" ref="AC194">VLOOKUP(IF(NOT(_xll.BDP(AX194,$BW$6)="#N/A N/A"),(_xll.BDP(AX194,$BW$6)),"-"), '[1]Country Codes'!$A$2:$B$253,2,0)</f>
        <v>#N/A</v>
      </c>
      <c r="AD194" s="29" t="str" cm="1">
        <f t="array" ref="AD194">IF(OR(_xll.BDP($AX194,"EX028")= "#N/A N/A", _xll.BDP($AX194,"EX028")="#N/A FIELD NOT APPLICABLE"), " ", _xll.BDP($AX194,"EX028"))</f>
        <v>Equity</v>
      </c>
      <c r="AE194" s="30" t="str">
        <f t="shared" si="38"/>
        <v>Single Line Equity</v>
      </c>
      <c r="AF194" s="25" cm="1">
        <f t="array" ref="AF194">IF(OR(_xll.BDP($AX194,"RR908")= "#N/A N/A", _xll.BDP($AX194,"RR908")="#N/A FIELD NOT APPLICABLE"), " ", _xll.BDP($AX194,"RR908"))</f>
        <v>23.32193757514592</v>
      </c>
      <c r="AG194" s="25" cm="1">
        <f t="array" ref="AG194">IF(OR(_xll.BDP($AX194,"RR041")= "#N/A N/A", _xll.BDP($AX194,"RR041")="#N/A FIELD NOT APPLICABLE"), " ", _xll.BDP($AX194,"RR041"))</f>
        <v>19.105636291571237</v>
      </c>
      <c r="AH194" s="21">
        <f>_xll.BDP(AX194,"TOT_BUY_REC")</f>
        <v>65</v>
      </c>
      <c r="AI194" s="21">
        <f>_xll.BDP(AX194,"TOT_HOLD_REC")</f>
        <v>7</v>
      </c>
      <c r="AJ194" s="21">
        <f>_xll.BDP(AX194,"TOT_SELL_REC")</f>
        <v>0</v>
      </c>
      <c r="AK194" s="25" cm="1">
        <f t="array" ref="AK194">IF(OR(_xll.BDP($AX194,"EE201")= "#N/A N/A", _xll.BDP($AX194,"EE201")="#N/A FIELD NOT APPLICABLE"), " ", _xll.BDP($AX194,"EE201"))</f>
        <v>4.8055553436279297</v>
      </c>
      <c r="AL194" s="23">
        <f>_xll.BDP(AX194,"BEST_TARGET_PRICE")</f>
        <v>488.273193359375</v>
      </c>
      <c r="AM194" s="31">
        <f t="shared" si="43"/>
        <v>0.2391462627128591</v>
      </c>
      <c r="AN194" s="31">
        <f>_xll.BDP(AX194,"PR061")/100</f>
        <v>4.9681620000000003E-2</v>
      </c>
      <c r="AO194" s="31">
        <f>_xll.BDP(AX194,"PR064")/100</f>
        <v>-5.0643269999999997E-2</v>
      </c>
      <c r="AP194" s="31">
        <f>_xll.BDP(AX194,"CHG_PCT_6M")/100</f>
        <v>-3.0294100000000001E-2</v>
      </c>
      <c r="AQ194" s="24">
        <f>_xll.BDP(AX194,"PR079")/100</f>
        <v>-6.5148280000000003E-2</v>
      </c>
      <c r="AR194" s="32">
        <f>_xll.BDP(AX194,"hs001")</f>
        <v>468.35</v>
      </c>
      <c r="AS194" s="32">
        <f>_xll.BDP(AX194,"hs002")</f>
        <v>344.79</v>
      </c>
      <c r="AT194" s="21" t="str" cm="1">
        <f t="array" ref="AT194">IF(OR(_xll.BDP($AX194,"DX202")= "#N/A N/A", _xll.BDP($AX194,"DX202")="#N/A FIELD NOT APPLICABLE"), " ", _xll.BDP($AX194,"DX202"))</f>
        <v>Information Technology</v>
      </c>
      <c r="AU194" s="21" t="str" cm="1">
        <f t="array" ref="AU194">IF(OR(_xll.BDP($AX194,"DY997")= "#N/A N/A", _xll.BDP($AX194,"DY997")="#N/A FIELD NOT APPLICABLE"), " ", _xll.BDP($AX194,"DY997"))</f>
        <v>Y</v>
      </c>
      <c r="AV194" s="21" t="str" cm="1">
        <f t="array" ref="AV194">IF(OR(_xll.BDP($AX194,"DY784")= "#N/A N/A", _xll.BDP($AX194,"DY784")="#N/A FIELD NOT APPLICABLE"), " ", _xll.BDP($AX194,"DY784"))</f>
        <v xml:space="preserve"> </v>
      </c>
      <c r="AW194" s="21" t="str">
        <f t="shared" si="39"/>
        <v>Y</v>
      </c>
      <c r="AX194" s="21" t="str">
        <f t="shared" si="40"/>
        <v>MSFT US Equity</v>
      </c>
      <c r="BC194" s="14" t="str" cm="1">
        <f t="array" ref="BC194">_xll.BDP(AX194,"ID005")</f>
        <v>US5949181045</v>
      </c>
      <c r="BD194" s="16">
        <v>0.81479999999999997</v>
      </c>
      <c r="BE194" s="17">
        <v>4</v>
      </c>
      <c r="BF194" s="18">
        <v>45217</v>
      </c>
      <c r="BG194" s="19">
        <v>1</v>
      </c>
    </row>
    <row r="195" spans="1:59" s="3" customFormat="1" ht="14.45" hidden="1" customHeight="1" x14ac:dyDescent="0.25">
      <c r="A195" s="47" t="s">
        <v>126</v>
      </c>
      <c r="B195" s="47" t="s">
        <v>161</v>
      </c>
      <c r="C195" s="47">
        <v>4381721</v>
      </c>
      <c r="D195" s="47" t="s">
        <v>462</v>
      </c>
      <c r="E195" s="21" t="str">
        <f>_xll.BDP(AX195,"SECURITY NAME")</f>
        <v>Nestle SA</v>
      </c>
      <c r="F195" s="21" t="str">
        <f>_xll.BDP(AX195,"CRNCY")</f>
        <v>CHF</v>
      </c>
      <c r="G195" s="22" t="s">
        <v>273</v>
      </c>
      <c r="H195" s="21" t="str" cm="1">
        <f t="array" ref="H195">IF(OR(_xll.BDP($AX195,"DX202")= "#N/A N/A", _xll.BDP($AX195,"DX202")="#N/A FIELD NOT APPLICABLE"), " ", _xll.BDP($AX195,"DX202"))</f>
        <v>Consumer Staples</v>
      </c>
      <c r="I195" s="23">
        <f>_xll.BDP(AX195,"CRNCY_ADJ_MKT_CAP", "EQY_FUND_CRNCY=USD")/1000</f>
        <v>271.3771766023296</v>
      </c>
      <c r="J195" s="24">
        <f>IFERROR(_xll.BDP(AX195, "DV013")/100,0)</f>
        <v>3.5148371677514077E-2</v>
      </c>
      <c r="K195" s="25" cm="1">
        <f t="array" ref="K195">IF(OR(_xll.BDP($AX195,"RR900")= "#N/A N/A", _xll.BDP($AX195,"RR900")="#N/A FIELD NOT APPLICABLE"), " ", _xll.BDP($AX195,"RR900"))</f>
        <v>20.722672883728816</v>
      </c>
      <c r="L195" s="25" cm="1">
        <f t="array" ref="L195">IF(OR(_xll.BDP($AX195,"EE010")= "#N/A N/A", _xll.BDP($AX195,"EE010")="#N/A FIELD NOT APPLICABLE"), " ", _xll.BDP($AX195,"EE010"))</f>
        <v>18.323833649989442</v>
      </c>
      <c r="M195" s="25" cm="1">
        <f t="array" ref="M195">IF(OR(_xll.BDP($AX195,"RR903")= "#N/A N/A", _xll.BDP($AX195,"RR903")="#N/A FIELD NOT APPLICABLE"), " ", _xll.BDP($AX195,"RR903"))</f>
        <v>6.2174366800262613</v>
      </c>
      <c r="N195" s="25" cm="1">
        <f t="array" ref="N195">IF(OR(_xll.BDP($AX195,"RR957")= "#N/A N/A", _xll.BDP($AX195,"RR957")="#N/A FIELD NOT APPLICABLE"), " ", _xll.BDP($AX195,"RR957"))</f>
        <v>15.256633672020103</v>
      </c>
      <c r="O195" s="26">
        <v>868</v>
      </c>
      <c r="P195" s="27">
        <v>76.08</v>
      </c>
      <c r="Q195" s="21" cm="1">
        <f t="array" ref="Q195">IF(OR(_xll.BDP($AX195,"PX_last")="#N/A N/A",_xll.BDP($AX195,"PX_Last")="#N/A FIELD NOT APPLICABLE")," ",IF(F195="GBP",(_xll.BDP($AX195,"PX_LAST")/100),(_xll.BDP($AX195,"PX_LAST"))))</f>
        <v>86.8</v>
      </c>
      <c r="R195" s="28">
        <f>IF(F195="USD",AA195,(((_xll.BDP(F195&amp;"USD CURNCY","PX_LAST")))*AA195))</f>
        <v>80129.829696000001</v>
      </c>
      <c r="S195" s="28">
        <f>IF(F195="USD",AB195,(((_xll.BDP(F195&amp;"USD CURNCY","PX_LAST")))*AB195))</f>
        <v>91420.468159999989</v>
      </c>
      <c r="T195" s="11">
        <f t="shared" si="33"/>
        <v>11290.638463999989</v>
      </c>
      <c r="U195" s="12">
        <f t="shared" si="44"/>
        <v>0.14090431125131425</v>
      </c>
      <c r="V195" s="12" cm="1">
        <f t="array" ref="V195">IFERROR(_xll.BDP($G195&amp;" Equity","CHG_PCT_1D")/100,"")</f>
        <v>1.8443799999999998E-3</v>
      </c>
      <c r="W195" s="12" cm="1">
        <f t="array" ref="W195">IFERROR(_xll.BDP($G195&amp;" Equity","CHG_PCT_5D")/100,"")</f>
        <v>2.8848369999999999E-3</v>
      </c>
      <c r="X195" s="12" t="e">
        <f t="shared" si="45"/>
        <v>#VALUE!</v>
      </c>
      <c r="Y195" s="23">
        <f t="shared" si="34"/>
        <v>3213.2805938200213</v>
      </c>
      <c r="Z195" s="23">
        <f t="shared" si="35"/>
        <v>91420.468159999989</v>
      </c>
      <c r="AA195" s="28">
        <f t="shared" si="36"/>
        <v>66037.440000000002</v>
      </c>
      <c r="AB195" s="28">
        <f t="shared" si="37"/>
        <v>75342.399999999994</v>
      </c>
      <c r="AC195" s="4" t="e" cm="1">
        <f t="array" ref="AC195">VLOOKUP(IF(NOT(_xll.BDP(AX195,$BW$6)="#N/A N/A"),(_xll.BDP(AX195,$BW$6)),"-"), '[1]Country Codes'!$A$2:$B$253,2,0)</f>
        <v>#N/A</v>
      </c>
      <c r="AD195" s="29" t="str" cm="1">
        <f t="array" ref="AD195">IF(OR(_xll.BDP($AX195,"EX028")= "#N/A N/A", _xll.BDP($AX195,"EX028")="#N/A FIELD NOT APPLICABLE"), " ", _xll.BDP($AX195,"EX028"))</f>
        <v>Equity</v>
      </c>
      <c r="AE195" s="30" t="str">
        <f t="shared" si="38"/>
        <v>Single Line Equity</v>
      </c>
      <c r="AF195" s="25" cm="1">
        <f t="array" ref="AF195">IF(OR(_xll.BDP($AX195,"RR908")= "#N/A N/A", _xll.BDP($AX195,"RR908")="#N/A FIELD NOT APPLICABLE"), " ", _xll.BDP($AX195,"RR908"))</f>
        <v>13.501783259267656</v>
      </c>
      <c r="AG195" s="25" cm="1">
        <f t="array" ref="AG195">IF(OR(_xll.BDP($AX195,"RR041")= "#N/A N/A", _xll.BDP($AX195,"RR041")="#N/A FIELD NOT APPLICABLE"), " ", _xll.BDP($AX195,"RR041"))</f>
        <v>45.051843979779413</v>
      </c>
      <c r="AH195" s="21">
        <f>_xll.BDP(AX195,"TOT_BUY_REC")</f>
        <v>12</v>
      </c>
      <c r="AI195" s="21">
        <f>_xll.BDP(AX195,"TOT_HOLD_REC")</f>
        <v>13</v>
      </c>
      <c r="AJ195" s="21">
        <f>_xll.BDP(AX195,"TOT_SELL_REC")</f>
        <v>2</v>
      </c>
      <c r="AK195" s="25" cm="1">
        <f t="array" ref="AK195">IF(OR(_xll.BDP($AX195,"EE201")= "#N/A N/A", _xll.BDP($AX195,"EE201")="#N/A FIELD NOT APPLICABLE"), " ", _xll.BDP($AX195,"EE201"))</f>
        <v>3.7037036418914795</v>
      </c>
      <c r="AL195" s="23">
        <f>_xll.BDP(AX195,"BEST_TARGET_PRICE")</f>
        <v>89.5</v>
      </c>
      <c r="AM195" s="31">
        <f t="shared" ref="AM195:AM226" si="46">(AL195/Q195)-1</f>
        <v>3.1105990783410142E-2</v>
      </c>
      <c r="AN195" s="31">
        <f>_xll.BDP(AX195,"PR061")/100</f>
        <v>-2.8430670000000002E-2</v>
      </c>
      <c r="AO195" s="31">
        <f>_xll.BDP(AX195,"PR064")/100</f>
        <v>0.1202891</v>
      </c>
      <c r="AP195" s="31">
        <f>_xll.BDP(AX195,"CHG_PCT_6M")/100</f>
        <v>6.3986249999999995E-2</v>
      </c>
      <c r="AQ195" s="24">
        <f>_xll.BDP(AX195,"PR079")/100</f>
        <v>0.1591881</v>
      </c>
      <c r="AR195" s="32">
        <f>_xll.BDP(AX195,"hs001")</f>
        <v>98.62</v>
      </c>
      <c r="AS195" s="32">
        <f>_xll.BDP(AX195,"hs002")</f>
        <v>72.819999999999993</v>
      </c>
      <c r="AT195" s="21" t="str" cm="1">
        <f t="array" ref="AT195">IF(OR(_xll.BDP($AX195,"DX202")= "#N/A N/A", _xll.BDP($AX195,"DX202")="#N/A FIELD NOT APPLICABLE"), " ", _xll.BDP($AX195,"DX202"))</f>
        <v>Consumer Staples</v>
      </c>
      <c r="AU195" s="21" t="str" cm="1">
        <f t="array" ref="AU195">IF(OR(_xll.BDP($AX195,"DY997")= "#N/A N/A", _xll.BDP($AX195,"DY997")="#N/A FIELD NOT APPLICABLE"), " ", _xll.BDP($AX195,"DY997"))</f>
        <v>N</v>
      </c>
      <c r="AV195" s="21" t="str" cm="1">
        <f t="array" ref="AV195">IF(OR(_xll.BDP($AX195,"DY784")= "#N/A N/A", _xll.BDP($AX195,"DY784")="#N/A FIELD NOT APPLICABLE"), " ", _xll.BDP($AX195,"DY784"))</f>
        <v>Y</v>
      </c>
      <c r="AW195" s="21" t="str">
        <f t="shared" si="39"/>
        <v>Y</v>
      </c>
      <c r="AX195" s="21" t="str">
        <f t="shared" si="40"/>
        <v>NESN SW Equity</v>
      </c>
      <c r="BC195" s="14" t="str" cm="1">
        <f t="array" ref="BC195">_xll.BDP(AX195,"ID005")</f>
        <v>CH0038863350</v>
      </c>
      <c r="BD195" s="16">
        <v>0.81479999999999997</v>
      </c>
      <c r="BE195" s="17">
        <v>4</v>
      </c>
      <c r="BF195" s="18">
        <v>45632</v>
      </c>
      <c r="BG195" s="19">
        <v>1</v>
      </c>
    </row>
    <row r="196" spans="1:59" s="3" customFormat="1" ht="14.45" hidden="1" customHeight="1" x14ac:dyDescent="0.25">
      <c r="A196" s="47" t="s">
        <v>126</v>
      </c>
      <c r="B196" s="47" t="s">
        <v>161</v>
      </c>
      <c r="C196" s="47">
        <v>4381720</v>
      </c>
      <c r="D196" s="47" t="s">
        <v>462</v>
      </c>
      <c r="E196" s="21" t="str">
        <f>_xll.BDP(AX196,"SECURITY NAME")</f>
        <v>NIO Inc</v>
      </c>
      <c r="F196" s="21" t="str">
        <f>_xll.BDP(AX196,"CRNCY")</f>
        <v>USD</v>
      </c>
      <c r="G196" s="22" t="s">
        <v>475</v>
      </c>
      <c r="H196" s="21" t="str" cm="1">
        <f t="array" ref="H196">IF(OR(_xll.BDP($AX196,"DX202")= "#N/A N/A", _xll.BDP($AX196,"DX202")="#N/A FIELD NOT APPLICABLE"), " ", _xll.BDP($AX196,"DX202"))</f>
        <v>Consumer Discretionary</v>
      </c>
      <c r="I196" s="23">
        <f>_xll.BDP(AX196,"CRNCY_ADJ_MKT_CAP", "EQY_FUND_CRNCY=USD")/1000</f>
        <v>9.6802194773799979</v>
      </c>
      <c r="J196" s="24">
        <f>IFERROR(_xll.BDP(AX196, "DV013")/100,0)</f>
        <v>0</v>
      </c>
      <c r="K196" s="25" t="str" cm="1">
        <f t="array" ref="K196">IF(OR(_xll.BDP($AX196,"RR900")= "#N/A N/A", _xll.BDP($AX196,"RR900")="#N/A FIELD NOT APPLICABLE"), " ", _xll.BDP($AX196,"RR900"))</f>
        <v xml:space="preserve"> </v>
      </c>
      <c r="L196" s="25" t="str" cm="1">
        <f t="array" ref="L196">IF(OR(_xll.BDP($AX196,"EE010")= "#N/A N/A", _xll.BDP($AX196,"EE010")="#N/A FIELD NOT APPLICABLE"), " ", _xll.BDP($AX196,"EE010"))</f>
        <v xml:space="preserve"> </v>
      </c>
      <c r="M196" s="25" cm="1">
        <f t="array" ref="M196">IF(OR(_xll.BDP($AX196,"RR903")= "#N/A N/A", _xll.BDP($AX196,"RR903")="#N/A FIELD NOT APPLICABLE"), " ", _xll.BDP($AX196,"RR903"))</f>
        <v>10.987558238256616</v>
      </c>
      <c r="N196" s="25" t="str" cm="1">
        <f t="array" ref="N196">IF(OR(_xll.BDP($AX196,"RR957")= "#N/A N/A", _xll.BDP($AX196,"RR957")="#N/A FIELD NOT APPLICABLE"), " ", _xll.BDP($AX196,"RR957"))</f>
        <v xml:space="preserve"> </v>
      </c>
      <c r="O196" s="26">
        <v>17000</v>
      </c>
      <c r="P196" s="27">
        <v>28.63</v>
      </c>
      <c r="Q196" s="21" cm="1">
        <f t="array" ref="Q196">IF(OR(_xll.BDP($AX196,"PX_last")="#N/A N/A",_xll.BDP($AX196,"PX_Last")="#N/A FIELD NOT APPLICABLE")," ",IF(F196="GBP",(_xll.BDP($AX196,"PX_LAST")/100),(_xll.BDP($AX196,"PX_LAST"))))</f>
        <v>4.3099999999999996</v>
      </c>
      <c r="R196" s="28">
        <f>IF(F196="USD",AA196,(((_xll.BDP(F196&amp;"USD CURNCY","PX_LAST")))*AA196))</f>
        <v>486710</v>
      </c>
      <c r="S196" s="28">
        <f>IF(F196="USD",AB196,(((_xll.BDP(F196&amp;"USD CURNCY","PX_LAST")))*AB196))</f>
        <v>73270</v>
      </c>
      <c r="T196" s="11">
        <f t="shared" si="33"/>
        <v>-413440</v>
      </c>
      <c r="U196" s="12">
        <f t="shared" si="44"/>
        <v>-0.84945860984980792</v>
      </c>
      <c r="V196" s="12" cm="1">
        <f t="array" ref="V196">IFERROR(_xll.BDP($G196&amp;" Equity","CHG_PCT_1D")/100,"")</f>
        <v>6.9478910000000005E-2</v>
      </c>
      <c r="W196" s="12" cm="1">
        <f t="array" ref="W196">IFERROR(_xll.BDP($G196&amp;" Equity","CHG_PCT_5D")/100,"")</f>
        <v>0.19722220000000001</v>
      </c>
      <c r="X196" s="12" t="e">
        <f t="shared" si="45"/>
        <v>#VALUE!</v>
      </c>
      <c r="Y196" s="23">
        <f t="shared" si="34"/>
        <v>0</v>
      </c>
      <c r="Z196" s="23">
        <f t="shared" si="35"/>
        <v>73270</v>
      </c>
      <c r="AA196" s="28">
        <f t="shared" si="36"/>
        <v>486710</v>
      </c>
      <c r="AB196" s="28">
        <f t="shared" si="37"/>
        <v>73270</v>
      </c>
      <c r="AC196" s="4" t="e" cm="1">
        <f t="array" ref="AC196">VLOOKUP(IF(NOT(_xll.BDP(AX196,$BW$6)="#N/A N/A"),(_xll.BDP(AX196,$BW$6)),"-"), '[1]Country Codes'!$A$2:$B$253,2,0)</f>
        <v>#N/A</v>
      </c>
      <c r="AD196" s="29" t="str" cm="1">
        <f t="array" ref="AD196">IF(OR(_xll.BDP($AX196,"EX028")= "#N/A N/A", _xll.BDP($AX196,"EX028")="#N/A FIELD NOT APPLICABLE"), " ", _xll.BDP($AX196,"EX028"))</f>
        <v>Equity</v>
      </c>
      <c r="AE196" s="30" t="str">
        <f t="shared" si="38"/>
        <v>Single Line Equity</v>
      </c>
      <c r="AF196" s="25" t="str" cm="1">
        <f t="array" ref="AF196">IF(OR(_xll.BDP($AX196,"RR908")= "#N/A N/A", _xll.BDP($AX196,"RR908")="#N/A FIELD NOT APPLICABLE"), " ", _xll.BDP($AX196,"RR908"))</f>
        <v xml:space="preserve"> </v>
      </c>
      <c r="AG196" s="25" cm="1">
        <f t="array" ref="AG196">IF(OR(_xll.BDP($AX196,"RR041")= "#N/A N/A", _xll.BDP($AX196,"RR041")="#N/A FIELD NOT APPLICABLE"), " ", _xll.BDP($AX196,"RR041"))</f>
        <v>31.387743863618045</v>
      </c>
      <c r="AH196" s="21">
        <f>_xll.BDP(AX196,"TOT_BUY_REC")</f>
        <v>16</v>
      </c>
      <c r="AI196" s="21">
        <f>_xll.BDP(AX196,"TOT_HOLD_REC")</f>
        <v>14</v>
      </c>
      <c r="AJ196" s="21">
        <f>_xll.BDP(AX196,"TOT_SELL_REC")</f>
        <v>2</v>
      </c>
      <c r="AK196" s="25" cm="1">
        <f t="array" ref="AK196">IF(OR(_xll.BDP($AX196,"EE201")= "#N/A N/A", _xll.BDP($AX196,"EE201")="#N/A FIELD NOT APPLICABLE"), " ", _xll.BDP($AX196,"EE201"))</f>
        <v>3.78125</v>
      </c>
      <c r="AL196" s="23">
        <f>_xll.BDP(AX196,"BEST_TARGET_PRICE")</f>
        <v>5.3516664505004883</v>
      </c>
      <c r="AM196" s="31">
        <f t="shared" si="46"/>
        <v>0.24168595139222471</v>
      </c>
      <c r="AN196" s="31">
        <f>_xll.BDP(AX196,"PR061")/100</f>
        <v>0.1493333</v>
      </c>
      <c r="AO196" s="31">
        <f>_xll.BDP(AX196,"PR064")/100</f>
        <v>2.1327060000000002E-2</v>
      </c>
      <c r="AP196" s="31">
        <f>_xll.BDP(AX196,"CHG_PCT_6M")/100</f>
        <v>-0.23035710000000001</v>
      </c>
      <c r="AQ196" s="24">
        <f>_xll.BDP(AX196,"PR079")/100</f>
        <v>-1.146792E-2</v>
      </c>
      <c r="AR196" s="32">
        <f>_xll.BDP(AX196,"hs001")</f>
        <v>7.64</v>
      </c>
      <c r="AS196" s="32">
        <f>_xll.BDP(AX196,"hs002")</f>
        <v>3.0249999999999999</v>
      </c>
      <c r="AT196" s="21" t="str" cm="1">
        <f t="array" ref="AT196">IF(OR(_xll.BDP($AX196,"DX202")= "#N/A N/A", _xll.BDP($AX196,"DX202")="#N/A FIELD NOT APPLICABLE"), " ", _xll.BDP($AX196,"DX202"))</f>
        <v>Consumer Discretionary</v>
      </c>
      <c r="AU196" s="21" t="str" cm="1">
        <f t="array" ref="AU196">IF(OR(_xll.BDP($AX196,"DY997")= "#N/A N/A", _xll.BDP($AX196,"DY997")="#N/A FIELD NOT APPLICABLE"), " ", _xll.BDP($AX196,"DY997"))</f>
        <v>N</v>
      </c>
      <c r="AV196" s="21" t="str" cm="1">
        <f t="array" ref="AV196">IF(OR(_xll.BDP($AX196,"DY784")= "#N/A N/A", _xll.BDP($AX196,"DY784")="#N/A FIELD NOT APPLICABLE"), " ", _xll.BDP($AX196,"DY784"))</f>
        <v xml:space="preserve"> </v>
      </c>
      <c r="AW196" s="21" t="str">
        <f t="shared" si="39"/>
        <v>N</v>
      </c>
      <c r="AX196" s="21" t="str">
        <f t="shared" si="40"/>
        <v>NIO UN Equity</v>
      </c>
      <c r="BC196" s="14" t="str">
        <f>_xll.BDP(AX196, "ID_ISIN")</f>
        <v>US62914V1061</v>
      </c>
      <c r="BD196" s="16">
        <v>0.81479999999999997</v>
      </c>
      <c r="BE196" s="17">
        <v>4</v>
      </c>
      <c r="BF196" s="18">
        <v>45217</v>
      </c>
      <c r="BG196" s="19">
        <v>1</v>
      </c>
    </row>
    <row r="197" spans="1:59" s="3" customFormat="1" ht="14.45" hidden="1" customHeight="1" x14ac:dyDescent="0.25">
      <c r="A197" s="47" t="s">
        <v>126</v>
      </c>
      <c r="B197" s="47" t="s">
        <v>161</v>
      </c>
      <c r="C197" s="47">
        <v>4381720</v>
      </c>
      <c r="D197" s="47" t="s">
        <v>462</v>
      </c>
      <c r="E197" s="21" t="str">
        <f>_xll.BDP(AX197,"SECURITY NAME")</f>
        <v>NIO Inc</v>
      </c>
      <c r="F197" s="21" t="str">
        <f>_xll.BDP(AX197,"CRNCY")</f>
        <v>USD</v>
      </c>
      <c r="G197" s="22" t="s">
        <v>475</v>
      </c>
      <c r="H197" s="21" t="str" cm="1">
        <f t="array" ref="H197">IF(OR(_xll.BDP($AX197,"DX202")= "#N/A N/A", _xll.BDP($AX197,"DX202")="#N/A FIELD NOT APPLICABLE"), " ", _xll.BDP($AX197,"DX202"))</f>
        <v>Consumer Discretionary</v>
      </c>
      <c r="I197" s="23">
        <f>_xll.BDP(AX197,"CRNCY_ADJ_MKT_CAP", "EQY_FUND_CRNCY=USD")/1000</f>
        <v>9.6802194773799979</v>
      </c>
      <c r="J197" s="24">
        <f>IFERROR(_xll.BDP(AX197, "DV013")/100,0)</f>
        <v>0</v>
      </c>
      <c r="K197" s="25" t="str" cm="1">
        <f t="array" ref="K197">IF(OR(_xll.BDP($AX197,"RR900")= "#N/A N/A", _xll.BDP($AX197,"RR900")="#N/A FIELD NOT APPLICABLE"), " ", _xll.BDP($AX197,"RR900"))</f>
        <v xml:space="preserve"> </v>
      </c>
      <c r="L197" s="25" t="str" cm="1">
        <f t="array" ref="L197">IF(OR(_xll.BDP($AX197,"EE010")= "#N/A N/A", _xll.BDP($AX197,"EE010")="#N/A FIELD NOT APPLICABLE"), " ", _xll.BDP($AX197,"EE010"))</f>
        <v xml:space="preserve"> </v>
      </c>
      <c r="M197" s="25" cm="1">
        <f t="array" ref="M197">IF(OR(_xll.BDP($AX197,"RR903")= "#N/A N/A", _xll.BDP($AX197,"RR903")="#N/A FIELD NOT APPLICABLE"), " ", _xll.BDP($AX197,"RR903"))</f>
        <v>10.987558238256616</v>
      </c>
      <c r="N197" s="25" t="str" cm="1">
        <f t="array" ref="N197">IF(OR(_xll.BDP($AX197,"RR957")= "#N/A N/A", _xll.BDP($AX197,"RR957")="#N/A FIELD NOT APPLICABLE"), " ", _xll.BDP($AX197,"RR957"))</f>
        <v xml:space="preserve"> </v>
      </c>
      <c r="O197" s="26">
        <v>25200</v>
      </c>
      <c r="P197" s="27">
        <v>27.62</v>
      </c>
      <c r="Q197" s="21" cm="1">
        <f t="array" ref="Q197">IF(OR(_xll.BDP($AX197,"PX_last")="#N/A N/A",_xll.BDP($AX197,"PX_Last")="#N/A FIELD NOT APPLICABLE")," ",IF(F197="GBP",(_xll.BDP($AX197,"PX_LAST")/100),(_xll.BDP($AX197,"PX_LAST"))))</f>
        <v>4.3099999999999996</v>
      </c>
      <c r="R197" s="28">
        <f>IF(F197="USD",AA197,(((_xll.BDP(F197&amp;"USD CURNCY","PX_LAST")))*AA197))</f>
        <v>696024</v>
      </c>
      <c r="S197" s="28">
        <f>IF(F197="USD",AB197,(((_xll.BDP(F197&amp;"USD CURNCY","PX_LAST")))*AB197))</f>
        <v>108611.99999999999</v>
      </c>
      <c r="T197" s="11">
        <f t="shared" ref="T197:T236" si="47">S197-R197</f>
        <v>-587412</v>
      </c>
      <c r="U197" s="12">
        <f t="shared" si="44"/>
        <v>-0.8439536567704562</v>
      </c>
      <c r="V197" s="12" cm="1">
        <f t="array" ref="V197">IFERROR(_xll.BDP($G197&amp;" Equity","CHG_PCT_1D")/100,"")</f>
        <v>6.9478910000000005E-2</v>
      </c>
      <c r="W197" s="12" cm="1">
        <f t="array" ref="W197">IFERROR(_xll.BDP($G197&amp;" Equity","CHG_PCT_5D")/100,"")</f>
        <v>0.19722220000000001</v>
      </c>
      <c r="X197" s="12" t="e">
        <f t="shared" si="45"/>
        <v>#VALUE!</v>
      </c>
      <c r="Y197" s="23">
        <f t="shared" ref="Y197:Y236" si="48">IFERROR(S197*J197,0)</f>
        <v>0</v>
      </c>
      <c r="Z197" s="23">
        <f t="shared" ref="Z197:Z236" si="49">S197</f>
        <v>108611.99999999999</v>
      </c>
      <c r="AA197" s="28">
        <f t="shared" ref="AA197:AA236" si="50">P197*O197</f>
        <v>696024</v>
      </c>
      <c r="AB197" s="28">
        <f t="shared" ref="AB197:AB236" si="51">IFERROR(O197*Q197,0)</f>
        <v>108611.99999999999</v>
      </c>
      <c r="AC197" s="4" t="e" cm="1">
        <f t="array" ref="AC197">VLOOKUP(IF(NOT(_xll.BDP(AX197,$BW$6)="#N/A N/A"),(_xll.BDP(AX197,$BW$6)),"-"), '[1]Country Codes'!$A$2:$B$253,2,0)</f>
        <v>#N/A</v>
      </c>
      <c r="AD197" s="29" t="str" cm="1">
        <f t="array" ref="AD197">IF(OR(_xll.BDP($AX197,"EX028")= "#N/A N/A", _xll.BDP($AX197,"EX028")="#N/A FIELD NOT APPLICABLE"), " ", _xll.BDP($AX197,"EX028"))</f>
        <v>Equity</v>
      </c>
      <c r="AE197" s="30" t="str">
        <f t="shared" ref="AE197:AE236" si="52">IF(("AS97"="Equity"), " ", "Single Line Equity")</f>
        <v>Single Line Equity</v>
      </c>
      <c r="AF197" s="25" t="str" cm="1">
        <f t="array" ref="AF197">IF(OR(_xll.BDP($AX197,"RR908")= "#N/A N/A", _xll.BDP($AX197,"RR908")="#N/A FIELD NOT APPLICABLE"), " ", _xll.BDP($AX197,"RR908"))</f>
        <v xml:space="preserve"> </v>
      </c>
      <c r="AG197" s="25" cm="1">
        <f t="array" ref="AG197">IF(OR(_xll.BDP($AX197,"RR041")= "#N/A N/A", _xll.BDP($AX197,"RR041")="#N/A FIELD NOT APPLICABLE"), " ", _xll.BDP($AX197,"RR041"))</f>
        <v>31.387743863618045</v>
      </c>
      <c r="AH197" s="21">
        <f>_xll.BDP(AX197,"TOT_BUY_REC")</f>
        <v>16</v>
      </c>
      <c r="AI197" s="21">
        <f>_xll.BDP(AX197,"TOT_HOLD_REC")</f>
        <v>14</v>
      </c>
      <c r="AJ197" s="21">
        <f>_xll.BDP(AX197,"TOT_SELL_REC")</f>
        <v>2</v>
      </c>
      <c r="AK197" s="25" cm="1">
        <f t="array" ref="AK197">IF(OR(_xll.BDP($AX197,"EE201")= "#N/A N/A", _xll.BDP($AX197,"EE201")="#N/A FIELD NOT APPLICABLE"), " ", _xll.BDP($AX197,"EE201"))</f>
        <v>3.78125</v>
      </c>
      <c r="AL197" s="23">
        <f>_xll.BDP(AX197,"BEST_TARGET_PRICE")</f>
        <v>5.3516664505004883</v>
      </c>
      <c r="AM197" s="31">
        <f t="shared" si="46"/>
        <v>0.24168595139222471</v>
      </c>
      <c r="AN197" s="31">
        <f>_xll.BDP(AX197,"PR061")/100</f>
        <v>0.1493333</v>
      </c>
      <c r="AO197" s="31">
        <f>_xll.BDP(AX197,"PR064")/100</f>
        <v>2.1327060000000002E-2</v>
      </c>
      <c r="AP197" s="31">
        <f>_xll.BDP(AX197,"CHG_PCT_6M")/100</f>
        <v>-0.23035710000000001</v>
      </c>
      <c r="AQ197" s="24">
        <f>_xll.BDP(AX197,"PR079")/100</f>
        <v>-1.146792E-2</v>
      </c>
      <c r="AR197" s="32">
        <f>_xll.BDP(AX197,"hs001")</f>
        <v>7.64</v>
      </c>
      <c r="AS197" s="32">
        <f>_xll.BDP(AX197,"hs002")</f>
        <v>3.0249999999999999</v>
      </c>
      <c r="AT197" s="21" t="str" cm="1">
        <f t="array" ref="AT197">IF(OR(_xll.BDP($AX197,"DX202")= "#N/A N/A", _xll.BDP($AX197,"DX202")="#N/A FIELD NOT APPLICABLE"), " ", _xll.BDP($AX197,"DX202"))</f>
        <v>Consumer Discretionary</v>
      </c>
      <c r="AU197" s="21" t="str" cm="1">
        <f t="array" ref="AU197">IF(OR(_xll.BDP($AX197,"DY997")= "#N/A N/A", _xll.BDP($AX197,"DY997")="#N/A FIELD NOT APPLICABLE"), " ", _xll.BDP($AX197,"DY997"))</f>
        <v>N</v>
      </c>
      <c r="AV197" s="21" t="str" cm="1">
        <f t="array" ref="AV197">IF(OR(_xll.BDP($AX197,"DY784")= "#N/A N/A", _xll.BDP($AX197,"DY784")="#N/A FIELD NOT APPLICABLE"), " ", _xll.BDP($AX197,"DY784"))</f>
        <v xml:space="preserve"> </v>
      </c>
      <c r="AW197" s="21" t="str">
        <f t="shared" ref="AW197:AW236" si="53">IF(OR(AU197="Y",AV197="Y"),"Y","N")</f>
        <v>N</v>
      </c>
      <c r="AX197" s="21" t="str">
        <f t="shared" ref="AX197:AX236" si="54">CONCATENATE(G197," ",$AX$2)</f>
        <v>NIO UN Equity</v>
      </c>
      <c r="BC197" s="14" t="str">
        <f>_xll.BDP(AX197, "ID_ISIN")</f>
        <v>US62914V1061</v>
      </c>
      <c r="BD197" s="16">
        <v>0</v>
      </c>
      <c r="BE197" s="17">
        <v>5</v>
      </c>
      <c r="BF197" s="18">
        <v>45217</v>
      </c>
      <c r="BG197" s="19">
        <v>1</v>
      </c>
    </row>
    <row r="198" spans="1:59" s="3" customFormat="1" ht="14.45" hidden="1" customHeight="1" x14ac:dyDescent="0.25">
      <c r="A198" s="47" t="s">
        <v>126</v>
      </c>
      <c r="B198" s="47" t="s">
        <v>161</v>
      </c>
      <c r="C198" s="47">
        <v>4381721</v>
      </c>
      <c r="D198" s="47" t="s">
        <v>462</v>
      </c>
      <c r="E198" s="21" t="str">
        <f>_xll.BDP(AX198,"SECURITY NAME")</f>
        <v>NIO Inc</v>
      </c>
      <c r="F198" s="21" t="str">
        <f>_xll.BDP(AX198,"CRNCY")</f>
        <v>USD</v>
      </c>
      <c r="G198" s="22" t="s">
        <v>475</v>
      </c>
      <c r="H198" s="21" t="str" cm="1">
        <f t="array" ref="H198">IF(OR(_xll.BDP($AX198,"DX202")= "#N/A N/A", _xll.BDP($AX198,"DX202")="#N/A FIELD NOT APPLICABLE"), " ", _xll.BDP($AX198,"DX202"))</f>
        <v>Consumer Discretionary</v>
      </c>
      <c r="I198" s="23">
        <f>_xll.BDP(AX198,"CRNCY_ADJ_MKT_CAP", "EQY_FUND_CRNCY=USD")/1000</f>
        <v>9.6802194773799979</v>
      </c>
      <c r="J198" s="24">
        <f>IFERROR(_xll.BDP(AX198, "DV013")/100,0)</f>
        <v>0</v>
      </c>
      <c r="K198" s="25" t="str" cm="1">
        <f t="array" ref="K198">IF(OR(_xll.BDP($AX198,"RR900")= "#N/A N/A", _xll.BDP($AX198,"RR900")="#N/A FIELD NOT APPLICABLE"), " ", _xll.BDP($AX198,"RR900"))</f>
        <v xml:space="preserve"> </v>
      </c>
      <c r="L198" s="25" t="str" cm="1">
        <f t="array" ref="L198">IF(OR(_xll.BDP($AX198,"EE010")= "#N/A N/A", _xll.BDP($AX198,"EE010")="#N/A FIELD NOT APPLICABLE"), " ", _xll.BDP($AX198,"EE010"))</f>
        <v xml:space="preserve"> </v>
      </c>
      <c r="M198" s="25" cm="1">
        <f t="array" ref="M198">IF(OR(_xll.BDP($AX198,"RR903")= "#N/A N/A", _xll.BDP($AX198,"RR903")="#N/A FIELD NOT APPLICABLE"), " ", _xll.BDP($AX198,"RR903"))</f>
        <v>10.987558238256616</v>
      </c>
      <c r="N198" s="25" t="str" cm="1">
        <f t="array" ref="N198">IF(OR(_xll.BDP($AX198,"RR957")= "#N/A N/A", _xll.BDP($AX198,"RR957")="#N/A FIELD NOT APPLICABLE"), " ", _xll.BDP($AX198,"RR957"))</f>
        <v xml:space="preserve"> </v>
      </c>
      <c r="O198" s="26">
        <v>10800</v>
      </c>
      <c r="P198" s="27">
        <v>27.62</v>
      </c>
      <c r="Q198" s="21" cm="1">
        <f t="array" ref="Q198">IF(OR(_xll.BDP($AX198,"PX_last")="#N/A N/A",_xll.BDP($AX198,"PX_Last")="#N/A FIELD NOT APPLICABLE")," ",IF(F198="GBP",(_xll.BDP($AX198,"PX_LAST")/100),(_xll.BDP($AX198,"PX_LAST"))))</f>
        <v>4.3099999999999996</v>
      </c>
      <c r="R198" s="28">
        <f>IF(F198="USD",AA198,(((_xll.BDP(F198&amp;"USD CURNCY","PX_LAST")))*AA198))</f>
        <v>298296</v>
      </c>
      <c r="S198" s="28">
        <f>IF(F198="USD",AB198,(((_xll.BDP(F198&amp;"USD CURNCY","PX_LAST")))*AB198))</f>
        <v>46547.999999999993</v>
      </c>
      <c r="T198" s="11">
        <f t="shared" si="47"/>
        <v>-251748</v>
      </c>
      <c r="U198" s="12">
        <f t="shared" si="44"/>
        <v>-0.8439536567704562</v>
      </c>
      <c r="V198" s="12" cm="1">
        <f t="array" ref="V198">IFERROR(_xll.BDP($G198&amp;" Equity","CHG_PCT_1D")/100,"")</f>
        <v>6.9478910000000005E-2</v>
      </c>
      <c r="W198" s="12" cm="1">
        <f t="array" ref="W198">IFERROR(_xll.BDP($G198&amp;" Equity","CHG_PCT_5D")/100,"")</f>
        <v>0.19722220000000001</v>
      </c>
      <c r="X198" s="12" t="e">
        <f t="shared" si="45"/>
        <v>#VALUE!</v>
      </c>
      <c r="Y198" s="23">
        <f t="shared" si="48"/>
        <v>0</v>
      </c>
      <c r="Z198" s="23">
        <f t="shared" si="49"/>
        <v>46547.999999999993</v>
      </c>
      <c r="AA198" s="28">
        <f t="shared" si="50"/>
        <v>298296</v>
      </c>
      <c r="AB198" s="28">
        <f t="shared" si="51"/>
        <v>46547.999999999993</v>
      </c>
      <c r="AC198" s="4" t="e" cm="1">
        <f t="array" ref="AC198">VLOOKUP(IF(NOT(_xll.BDP(AX198,$BW$6)="#N/A N/A"),(_xll.BDP(AX198,$BW$6)),"-"), '[1]Country Codes'!$A$2:$B$253,2,0)</f>
        <v>#N/A</v>
      </c>
      <c r="AD198" s="29" t="str" cm="1">
        <f t="array" ref="AD198">IF(OR(_xll.BDP($AX198,"EX028")= "#N/A N/A", _xll.BDP($AX198,"EX028")="#N/A FIELD NOT APPLICABLE"), " ", _xll.BDP($AX198,"EX028"))</f>
        <v>Equity</v>
      </c>
      <c r="AE198" s="30" t="str">
        <f t="shared" si="52"/>
        <v>Single Line Equity</v>
      </c>
      <c r="AF198" s="25" t="str" cm="1">
        <f t="array" ref="AF198">IF(OR(_xll.BDP($AX198,"RR908")= "#N/A N/A", _xll.BDP($AX198,"RR908")="#N/A FIELD NOT APPLICABLE"), " ", _xll.BDP($AX198,"RR908"))</f>
        <v xml:space="preserve"> </v>
      </c>
      <c r="AG198" s="25" cm="1">
        <f t="array" ref="AG198">IF(OR(_xll.BDP($AX198,"RR041")= "#N/A N/A", _xll.BDP($AX198,"RR041")="#N/A FIELD NOT APPLICABLE"), " ", _xll.BDP($AX198,"RR041"))</f>
        <v>31.387743863618045</v>
      </c>
      <c r="AH198" s="21">
        <f>_xll.BDP(AX198,"TOT_BUY_REC")</f>
        <v>16</v>
      </c>
      <c r="AI198" s="21">
        <f>_xll.BDP(AX198,"TOT_HOLD_REC")</f>
        <v>14</v>
      </c>
      <c r="AJ198" s="21">
        <f>_xll.BDP(AX198,"TOT_SELL_REC")</f>
        <v>2</v>
      </c>
      <c r="AK198" s="25" cm="1">
        <f t="array" ref="AK198">IF(OR(_xll.BDP($AX198,"EE201")= "#N/A N/A", _xll.BDP($AX198,"EE201")="#N/A FIELD NOT APPLICABLE"), " ", _xll.BDP($AX198,"EE201"))</f>
        <v>3.78125</v>
      </c>
      <c r="AL198" s="23">
        <f>_xll.BDP(AX198,"BEST_TARGET_PRICE")</f>
        <v>5.3516664505004883</v>
      </c>
      <c r="AM198" s="31">
        <f t="shared" si="46"/>
        <v>0.24168595139222471</v>
      </c>
      <c r="AN198" s="31">
        <f>_xll.BDP(AX198,"PR061")/100</f>
        <v>0.1493333</v>
      </c>
      <c r="AO198" s="31">
        <f>_xll.BDP(AX198,"PR064")/100</f>
        <v>2.1327060000000002E-2</v>
      </c>
      <c r="AP198" s="31">
        <f>_xll.BDP(AX198,"CHG_PCT_6M")/100</f>
        <v>-0.23035710000000001</v>
      </c>
      <c r="AQ198" s="24">
        <f>_xll.BDP(AX198,"PR079")/100</f>
        <v>-1.146792E-2</v>
      </c>
      <c r="AR198" s="32">
        <f>_xll.BDP(AX198,"hs001")</f>
        <v>7.64</v>
      </c>
      <c r="AS198" s="32">
        <f>_xll.BDP(AX198,"hs002")</f>
        <v>3.0249999999999999</v>
      </c>
      <c r="AT198" s="21" t="str" cm="1">
        <f t="array" ref="AT198">IF(OR(_xll.BDP($AX198,"DX202")= "#N/A N/A", _xll.BDP($AX198,"DX202")="#N/A FIELD NOT APPLICABLE"), " ", _xll.BDP($AX198,"DX202"))</f>
        <v>Consumer Discretionary</v>
      </c>
      <c r="AU198" s="21" t="str" cm="1">
        <f t="array" ref="AU198">IF(OR(_xll.BDP($AX198,"DY997")= "#N/A N/A", _xll.BDP($AX198,"DY997")="#N/A FIELD NOT APPLICABLE"), " ", _xll.BDP($AX198,"DY997"))</f>
        <v>N</v>
      </c>
      <c r="AV198" s="21" t="str" cm="1">
        <f t="array" ref="AV198">IF(OR(_xll.BDP($AX198,"DY784")= "#N/A N/A", _xll.BDP($AX198,"DY784")="#N/A FIELD NOT APPLICABLE"), " ", _xll.BDP($AX198,"DY784"))</f>
        <v xml:space="preserve"> </v>
      </c>
      <c r="AW198" s="21" t="str">
        <f t="shared" si="53"/>
        <v>N</v>
      </c>
      <c r="AX198" s="21" t="str">
        <f t="shared" si="54"/>
        <v>NIO UN Equity</v>
      </c>
      <c r="BC198" s="14" t="str" cm="1">
        <f t="array" ref="BC198">_xll.BDP(AX198,"ID005")</f>
        <v>US62914V1061</v>
      </c>
      <c r="BD198" s="16">
        <v>0.81479999999999997</v>
      </c>
      <c r="BE198" s="17">
        <v>4</v>
      </c>
      <c r="BF198" s="18">
        <v>45632</v>
      </c>
      <c r="BG198" s="19">
        <v>1</v>
      </c>
    </row>
    <row r="199" spans="1:59" s="3" customFormat="1" ht="14.45" hidden="1" customHeight="1" x14ac:dyDescent="0.25">
      <c r="A199" s="47" t="s">
        <v>126</v>
      </c>
      <c r="B199" s="47" t="s">
        <v>161</v>
      </c>
      <c r="C199" s="47">
        <v>4381720</v>
      </c>
      <c r="D199" s="47" t="s">
        <v>462</v>
      </c>
      <c r="E199" s="21" t="str">
        <f>_xll.BDP(AX199,"SECURITY NAME")</f>
        <v>NVIDIA Corp</v>
      </c>
      <c r="F199" s="21" t="str">
        <f>_xll.BDP(AX199,"CRNCY")</f>
        <v>USD</v>
      </c>
      <c r="G199" s="22" t="s">
        <v>476</v>
      </c>
      <c r="H199" s="21" t="str" cm="1">
        <f t="array" ref="H199">IF(OR(_xll.BDP($AX199,"DX202")= "#N/A N/A", _xll.BDP($AX199,"DX202")="#N/A FIELD NOT APPLICABLE"), " ", _xll.BDP($AX199,"DX202"))</f>
        <v>Information Technology</v>
      </c>
      <c r="I199" s="23">
        <f>_xll.BDP(AX199,"CRNCY_ADJ_MKT_CAP", "EQY_FUND_CRNCY=USD")/1000</f>
        <v>2653.0120000000002</v>
      </c>
      <c r="J199" s="24">
        <f>IFERROR(_xll.BDP(AX199, "DV013")/100,0)</f>
        <v>3.6818850428875488E-4</v>
      </c>
      <c r="K199" s="25" cm="1">
        <f t="array" ref="K199">IF(OR(_xll.BDP($AX199,"RR900")= "#N/A N/A", _xll.BDP($AX199,"RR900")="#N/A FIELD NOT APPLICABLE"), " ", _xll.BDP($AX199,"RR900"))</f>
        <v>36.964584969938983</v>
      </c>
      <c r="L199" s="25" cm="1">
        <f t="array" ref="L199">IF(OR(_xll.BDP($AX199,"EE010")= "#N/A N/A", _xll.BDP($AX199,"EE010")="#N/A FIELD NOT APPLICABLE"), " ", _xll.BDP($AX199,"EE010"))</f>
        <v>19.254471400743757</v>
      </c>
      <c r="M199" s="25" cm="1">
        <f t="array" ref="M199">IF(OR(_xll.BDP($AX199,"RR903")= "#N/A N/A", _xll.BDP($AX199,"RR903")="#N/A FIELD NOT APPLICABLE"), " ", _xll.BDP($AX199,"RR903"))</f>
        <v>33.549539150196829</v>
      </c>
      <c r="N199" s="25" cm="1">
        <f t="array" ref="N199">IF(OR(_xll.BDP($AX199,"RR957")= "#N/A N/A", _xll.BDP($AX199,"RR957")="#N/A FIELD NOT APPLICABLE"), " ", _xll.BDP($AX199,"RR957"))</f>
        <v>31.313231269346144</v>
      </c>
      <c r="O199" s="26">
        <v>8350</v>
      </c>
      <c r="P199" s="27">
        <v>25.95</v>
      </c>
      <c r="Q199" s="21" cm="1">
        <f t="array" ref="Q199">IF(OR(_xll.BDP($AX199,"PX_last")="#N/A N/A",_xll.BDP($AX199,"PX_Last")="#N/A FIELD NOT APPLICABLE")," ",IF(F199="GBP",(_xll.BDP($AX199,"PX_LAST")/100),(_xll.BDP($AX199,"PX_LAST"))))</f>
        <v>108.73</v>
      </c>
      <c r="R199" s="28">
        <f>IF(F199="USD",AA199,(((_xll.BDP(F199&amp;"USD CURNCY","PX_LAST")))*AA199))</f>
        <v>216682.5</v>
      </c>
      <c r="S199" s="28">
        <f>IF(F199="USD",AB199,(((_xll.BDP(F199&amp;"USD CURNCY","PX_LAST")))*AB199))</f>
        <v>907895.5</v>
      </c>
      <c r="T199" s="11">
        <f t="shared" si="47"/>
        <v>691213</v>
      </c>
      <c r="U199" s="12">
        <f t="shared" si="44"/>
        <v>3.189980732177264</v>
      </c>
      <c r="V199" s="12" cm="1">
        <f t="array" ref="V199">IFERROR(_xll.BDP($G199&amp;" Equity","CHG_PCT_1D")/100,"")</f>
        <v>-2.0538690000000002E-2</v>
      </c>
      <c r="W199" s="12" cm="1">
        <f t="array" ref="W199">IFERROR(_xll.BDP($G199&amp;" Equity","CHG_PCT_5D")/100,"")</f>
        <v>0.1219688</v>
      </c>
      <c r="X199" s="12" t="e">
        <f t="shared" si="45"/>
        <v>#VALUE!</v>
      </c>
      <c r="Y199" s="23">
        <f t="shared" si="48"/>
        <v>334.27668619549127</v>
      </c>
      <c r="Z199" s="23">
        <f t="shared" si="49"/>
        <v>907895.5</v>
      </c>
      <c r="AA199" s="28">
        <f t="shared" si="50"/>
        <v>216682.5</v>
      </c>
      <c r="AB199" s="28">
        <f t="shared" si="51"/>
        <v>907895.5</v>
      </c>
      <c r="AC199" s="4" t="e" cm="1">
        <f t="array" ref="AC199">VLOOKUP(IF(NOT(_xll.BDP(AX199,$BW$6)="#N/A N/A"),(_xll.BDP(AX199,$BW$6)),"-"), '[1]Country Codes'!$A$2:$B$253,2,0)</f>
        <v>#N/A</v>
      </c>
      <c r="AD199" s="29" t="str" cm="1">
        <f t="array" ref="AD199">IF(OR(_xll.BDP($AX199,"EX028")= "#N/A N/A", _xll.BDP($AX199,"EX028")="#N/A FIELD NOT APPLICABLE"), " ", _xll.BDP($AX199,"EX028"))</f>
        <v>Equity</v>
      </c>
      <c r="AE199" s="30" t="str">
        <f t="shared" si="52"/>
        <v>Single Line Equity</v>
      </c>
      <c r="AF199" s="25" cm="1">
        <f t="array" ref="AF199">IF(OR(_xll.BDP($AX199,"RR908")= "#N/A N/A", _xll.BDP($AX199,"RR908")="#N/A FIELD NOT APPLICABLE"), " ", _xll.BDP($AX199,"RR908"))</f>
        <v>41.654458180068623</v>
      </c>
      <c r="AG199" s="25" cm="1">
        <f t="array" ref="AG199">IF(OR(_xll.BDP($AX199,"RR041")= "#N/A N/A", _xll.BDP($AX199,"RR041")="#N/A FIELD NOT APPLICABLE"), " ", _xll.BDP($AX199,"RR041"))</f>
        <v>9.2024265015546458</v>
      </c>
      <c r="AH199" s="21">
        <f>_xll.BDP(AX199,"TOT_BUY_REC")</f>
        <v>70</v>
      </c>
      <c r="AI199" s="21">
        <f>_xll.BDP(AX199,"TOT_HOLD_REC")</f>
        <v>9</v>
      </c>
      <c r="AJ199" s="21">
        <f>_xll.BDP(AX199,"TOT_SELL_REC")</f>
        <v>0</v>
      </c>
      <c r="AK199" s="25" cm="1">
        <f t="array" ref="AK199">IF(OR(_xll.BDP($AX199,"EE201")= "#N/A N/A", _xll.BDP($AX199,"EE201")="#N/A FIELD NOT APPLICABLE"), " ", _xll.BDP($AX199,"EE201"))</f>
        <v>4.7215189933776855</v>
      </c>
      <c r="AL199" s="23">
        <f>_xll.BDP(AX199,"BEST_TARGET_PRICE")</f>
        <v>163.41403198242188</v>
      </c>
      <c r="AM199" s="31">
        <f t="shared" si="46"/>
        <v>0.50293416704149618</v>
      </c>
      <c r="AN199" s="31">
        <f>_xll.BDP(AX199,"PR061")/100</f>
        <v>-8.5711510000000008E-3</v>
      </c>
      <c r="AO199" s="31">
        <f>_xll.BDP(AX199,"PR064")/100</f>
        <v>-0.1210186</v>
      </c>
      <c r="AP199" s="31">
        <f>_xll.BDP(AX199,"CHG_PCT_6M")/100</f>
        <v>-0.23023009999999999</v>
      </c>
      <c r="AQ199" s="24">
        <f>_xll.BDP(AX199,"PR079")/100</f>
        <v>-0.19033429999999998</v>
      </c>
      <c r="AR199" s="32">
        <f>_xll.BDP(AX199,"hs001")</f>
        <v>153.13</v>
      </c>
      <c r="AS199" s="32">
        <f>_xll.BDP(AX199,"hs002")</f>
        <v>81.254599999999996</v>
      </c>
      <c r="AT199" s="21" t="str" cm="1">
        <f t="array" ref="AT199">IF(OR(_xll.BDP($AX199,"DX202")= "#N/A N/A", _xll.BDP($AX199,"DX202")="#N/A FIELD NOT APPLICABLE"), " ", _xll.BDP($AX199,"DX202"))</f>
        <v>Information Technology</v>
      </c>
      <c r="AU199" s="21" t="str" cm="1">
        <f t="array" ref="AU199">IF(OR(_xll.BDP($AX199,"DY997")= "#N/A N/A", _xll.BDP($AX199,"DY997")="#N/A FIELD NOT APPLICABLE"), " ", _xll.BDP($AX199,"DY997"))</f>
        <v>N</v>
      </c>
      <c r="AV199" s="21" t="str" cm="1">
        <f t="array" ref="AV199">IF(OR(_xll.BDP($AX199,"DY784")= "#N/A N/A", _xll.BDP($AX199,"DY784")="#N/A FIELD NOT APPLICABLE"), " ", _xll.BDP($AX199,"DY784"))</f>
        <v>N</v>
      </c>
      <c r="AW199" s="21" t="str">
        <f t="shared" si="53"/>
        <v>N</v>
      </c>
      <c r="AX199" s="21" t="str">
        <f t="shared" si="54"/>
        <v>NVDA US Equity</v>
      </c>
      <c r="BC199" s="14" t="str">
        <f>_xll.BDP(AX199, "ID_ISIN")</f>
        <v>US67066G1040</v>
      </c>
      <c r="BD199" s="16">
        <v>0.81479999999999997</v>
      </c>
      <c r="BE199" s="17">
        <v>4</v>
      </c>
      <c r="BF199" s="18">
        <v>45588</v>
      </c>
      <c r="BG199" s="19">
        <v>1</v>
      </c>
    </row>
    <row r="200" spans="1:59" s="3" customFormat="1" ht="14.45" hidden="1" customHeight="1" x14ac:dyDescent="0.25">
      <c r="A200" s="47" t="s">
        <v>126</v>
      </c>
      <c r="B200" s="47" t="s">
        <v>161</v>
      </c>
      <c r="C200" s="47">
        <v>4381721</v>
      </c>
      <c r="D200" s="47" t="s">
        <v>462</v>
      </c>
      <c r="E200" s="21" t="str">
        <f>_xll.BDP(AX200,"SECURITY NAME")</f>
        <v>PepsiCo Inc</v>
      </c>
      <c r="F200" s="21" t="str">
        <f>_xll.BDP(AX200,"CRNCY")</f>
        <v>USD</v>
      </c>
      <c r="G200" s="22" t="s">
        <v>283</v>
      </c>
      <c r="H200" s="21" t="str" cm="1">
        <f t="array" ref="H200">IF(OR(_xll.BDP($AX200,"DX202")= "#N/A N/A", _xll.BDP($AX200,"DX202")="#N/A FIELD NOT APPLICABLE"), " ", _xll.BDP($AX200,"DX202"))</f>
        <v>Consumer Staples</v>
      </c>
      <c r="I200" s="23">
        <f>_xll.BDP(AX200,"CRNCY_ADJ_MKT_CAP", "EQY_FUND_CRNCY=USD")/1000</f>
        <v>184.14969301740001</v>
      </c>
      <c r="J200" s="24">
        <f>IFERROR(_xll.BDP(AX200, "DV013")/100,0)</f>
        <v>4.036041459746776E-2</v>
      </c>
      <c r="K200" s="25" cm="1">
        <f t="array" ref="K200">IF(OR(_xll.BDP($AX200,"RR900")= "#N/A N/A", _xll.BDP($AX200,"RR900")="#N/A FIELD NOT APPLICABLE"), " ", _xll.BDP($AX200,"RR900"))</f>
        <v>16.758044767299332</v>
      </c>
      <c r="L200" s="25" cm="1">
        <f t="array" ref="L200">IF(OR(_xll.BDP($AX200,"EE010")= "#N/A N/A", _xll.BDP($AX200,"EE010")="#N/A FIELD NOT APPLICABLE"), " ", _xll.BDP($AX200,"EE010"))</f>
        <v>15.974072312083731</v>
      </c>
      <c r="M200" s="25" cm="1">
        <f t="array" ref="M200">IF(OR(_xll.BDP($AX200,"RR903")= "#N/A N/A", _xll.BDP($AX200,"RR903")="#N/A FIELD NOT APPLICABLE"), " ", _xll.BDP($AX200,"RR903"))</f>
        <v>10.028148711074513</v>
      </c>
      <c r="N200" s="25" cm="1">
        <f t="array" ref="N200">IF(OR(_xll.BDP($AX200,"RR957")= "#N/A N/A", _xll.BDP($AX200,"RR957")="#N/A FIELD NOT APPLICABLE"), " ", _xll.BDP($AX200,"RR957"))</f>
        <v>14.052750878503385</v>
      </c>
      <c r="O200" s="26">
        <v>467</v>
      </c>
      <c r="P200" s="27">
        <v>159.30000000000001</v>
      </c>
      <c r="Q200" s="21" cm="1">
        <f t="array" ref="Q200">IF(OR(_xll.BDP($AX200,"PX_last")="#N/A N/A",_xll.BDP($AX200,"PX_Last")="#N/A FIELD NOT APPLICABLE")," ",IF(F200="GBP",(_xll.BDP($AX200,"PX_LAST")/100),(_xll.BDP($AX200,"PX_LAST"))))</f>
        <v>134.31</v>
      </c>
      <c r="R200" s="28">
        <f>IF(F200="USD",AA200,(((_xll.BDP(F200&amp;"USD CURNCY","PX_LAST")))*AA200))</f>
        <v>74393.100000000006</v>
      </c>
      <c r="S200" s="28">
        <f>IF(F200="USD",AB200,(((_xll.BDP(F200&amp;"USD CURNCY","PX_LAST")))*AB200))</f>
        <v>62722.770000000004</v>
      </c>
      <c r="T200" s="11">
        <f t="shared" si="47"/>
        <v>-11670.330000000002</v>
      </c>
      <c r="U200" s="12">
        <f t="shared" si="44"/>
        <v>-0.15687382297551791</v>
      </c>
      <c r="V200" s="12" cm="1">
        <f t="array" ref="V200">IFERROR(_xll.BDP($G200&amp;" Equity","CHG_PCT_1D")/100,"")</f>
        <v>2.8490030000000001E-3</v>
      </c>
      <c r="W200" s="12" cm="1">
        <f t="array" ref="W200">IFERROR(_xll.BDP($G200&amp;" Equity","CHG_PCT_5D")/100,"")</f>
        <v>-5.6233680000000001E-2</v>
      </c>
      <c r="X200" s="12" t="e">
        <f t="shared" si="45"/>
        <v>#VALUE!</v>
      </c>
      <c r="Y200" s="23">
        <f t="shared" si="48"/>
        <v>2531.5170019016132</v>
      </c>
      <c r="Z200" s="23">
        <f t="shared" si="49"/>
        <v>62722.770000000004</v>
      </c>
      <c r="AA200" s="28">
        <f t="shared" si="50"/>
        <v>74393.100000000006</v>
      </c>
      <c r="AB200" s="28">
        <f t="shared" si="51"/>
        <v>62722.770000000004</v>
      </c>
      <c r="AC200" s="4" t="e" cm="1">
        <f t="array" ref="AC200">VLOOKUP(IF(NOT(_xll.BDP(AX200,$BW$6)="#N/A N/A"),(_xll.BDP(AX200,$BW$6)),"-"), '[1]Country Codes'!$A$2:$B$253,2,0)</f>
        <v>#N/A</v>
      </c>
      <c r="AD200" s="29" t="str" cm="1">
        <f t="array" ref="AD200">IF(OR(_xll.BDP($AX200,"EX028")= "#N/A N/A", _xll.BDP($AX200,"EX028")="#N/A FIELD NOT APPLICABLE"), " ", _xll.BDP($AX200,"EX028"))</f>
        <v>Equity</v>
      </c>
      <c r="AE200" s="30" t="str">
        <f t="shared" si="52"/>
        <v>Single Line Equity</v>
      </c>
      <c r="AF200" s="25" cm="1">
        <f t="array" ref="AF200">IF(OR(_xll.BDP($AX200,"RR908")= "#N/A N/A", _xll.BDP($AX200,"RR908")="#N/A FIELD NOT APPLICABLE"), " ", _xll.BDP($AX200,"RR908"))</f>
        <v>14.6907900920103</v>
      </c>
      <c r="AG200" s="25" cm="1">
        <f t="array" ref="AG200">IF(OR(_xll.BDP($AX200,"RR041")= "#N/A N/A", _xll.BDP($AX200,"RR041")="#N/A FIELD NOT APPLICABLE"), " ", _xll.BDP($AX200,"RR041"))</f>
        <v>48.006876652558134</v>
      </c>
      <c r="AH200" s="21">
        <f>_xll.BDP(AX200,"TOT_BUY_REC")</f>
        <v>8</v>
      </c>
      <c r="AI200" s="21">
        <f>_xll.BDP(AX200,"TOT_HOLD_REC")</f>
        <v>17</v>
      </c>
      <c r="AJ200" s="21">
        <f>_xll.BDP(AX200,"TOT_SELL_REC")</f>
        <v>1</v>
      </c>
      <c r="AK200" s="25" cm="1">
        <f t="array" ref="AK200">IF(OR(_xll.BDP($AX200,"EE201")= "#N/A N/A", _xll.BDP($AX200,"EE201")="#N/A FIELD NOT APPLICABLE"), " ", _xll.BDP($AX200,"EE201"))</f>
        <v>3.538461446762085</v>
      </c>
      <c r="AL200" s="23">
        <f>_xll.BDP(AX200,"BEST_TARGET_PRICE")</f>
        <v>150.78260803222656</v>
      </c>
      <c r="AM200" s="31">
        <f t="shared" si="46"/>
        <v>0.12264617699520919</v>
      </c>
      <c r="AN200" s="31">
        <f>_xll.BDP(AX200,"PR061")/100</f>
        <v>-0.10424170000000001</v>
      </c>
      <c r="AO200" s="31">
        <f>_xll.BDP(AX200,"PR064")/100</f>
        <v>-0.10869999999999999</v>
      </c>
      <c r="AP200" s="31">
        <f>_xll.BDP(AX200,"CHG_PCT_6M")/100</f>
        <v>-0.1912934</v>
      </c>
      <c r="AQ200" s="24">
        <f>_xll.BDP(AX200,"PR079")/100</f>
        <v>-0.11673019999999999</v>
      </c>
      <c r="AR200" s="32">
        <f>_xll.BDP(AX200,"hs001")</f>
        <v>183.41</v>
      </c>
      <c r="AS200" s="32">
        <f>_xll.BDP(AX200,"hs002")</f>
        <v>131.52000000000001</v>
      </c>
      <c r="AT200" s="21" t="str" cm="1">
        <f t="array" ref="AT200">IF(OR(_xll.BDP($AX200,"DX202")= "#N/A N/A", _xll.BDP($AX200,"DX202")="#N/A FIELD NOT APPLICABLE"), " ", _xll.BDP($AX200,"DX202"))</f>
        <v>Consumer Staples</v>
      </c>
      <c r="AU200" s="21" t="str" cm="1">
        <f t="array" ref="AU200">IF(OR(_xll.BDP($AX200,"DY997")= "#N/A N/A", _xll.BDP($AX200,"DY997")="#N/A FIELD NOT APPLICABLE"), " ", _xll.BDP($AX200,"DY997"))</f>
        <v>N</v>
      </c>
      <c r="AV200" s="21" t="str" cm="1">
        <f t="array" ref="AV200">IF(OR(_xll.BDP($AX200,"DY784")= "#N/A N/A", _xll.BDP($AX200,"DY784")="#N/A FIELD NOT APPLICABLE"), " ", _xll.BDP($AX200,"DY784"))</f>
        <v>Y</v>
      </c>
      <c r="AW200" s="21" t="str">
        <f t="shared" si="53"/>
        <v>Y</v>
      </c>
      <c r="AX200" s="21" t="str">
        <f t="shared" si="54"/>
        <v>PEP US Equity</v>
      </c>
      <c r="BC200" s="14" t="str" cm="1">
        <f t="array" ref="BC200">_xll.BDP(AX200,"ID005")</f>
        <v>US7134481081</v>
      </c>
      <c r="BD200" s="16">
        <v>0.69899999999999995</v>
      </c>
      <c r="BE200" s="17">
        <v>5</v>
      </c>
      <c r="BF200" s="18">
        <v>45217</v>
      </c>
      <c r="BG200" s="19">
        <v>1</v>
      </c>
    </row>
    <row r="201" spans="1:59" s="3" customFormat="1" ht="14.45" hidden="1" customHeight="1" x14ac:dyDescent="0.25">
      <c r="A201" s="47" t="s">
        <v>126</v>
      </c>
      <c r="B201" s="47" t="s">
        <v>161</v>
      </c>
      <c r="C201" s="47">
        <v>4381720</v>
      </c>
      <c r="D201" s="47" t="s">
        <v>462</v>
      </c>
      <c r="E201" s="21" t="str">
        <f>_xll.BDP(AX201,"SECURITY NAME")</f>
        <v>Palantir Technologies Inc</v>
      </c>
      <c r="F201" s="21" t="str">
        <f>_xll.BDP(AX201,"CRNCY")</f>
        <v>USD</v>
      </c>
      <c r="G201" s="22" t="s">
        <v>477</v>
      </c>
      <c r="H201" s="21" t="str" cm="1">
        <f t="array" ref="H201">IF(OR(_xll.BDP($AX201,"DX202")= "#N/A N/A", _xll.BDP($AX201,"DX202")="#N/A FIELD NOT APPLICABLE"), " ", _xll.BDP($AX201,"DX202"))</f>
        <v>Information Technology</v>
      </c>
      <c r="I201" s="23">
        <f>_xll.BDP(AX201,"CRNCY_ADJ_MKT_CAP", "EQY_FUND_CRNCY=USD")/1000</f>
        <v>270.53850871669999</v>
      </c>
      <c r="J201" s="24">
        <f>IFERROR(_xll.BDP(AX201, "DV013")/100,0)</f>
        <v>0</v>
      </c>
      <c r="K201" s="25" cm="1">
        <f t="array" ref="K201">IF(OR(_xll.BDP($AX201,"RR900")= "#N/A N/A", _xll.BDP($AX201,"RR900")="#N/A FIELD NOT APPLICABLE"), " ", _xll.BDP($AX201,"RR900"))</f>
        <v>583.74872851167709</v>
      </c>
      <c r="L201" s="25" cm="1">
        <f t="array" ref="L201">IF(OR(_xll.BDP($AX201,"EE010")= "#N/A N/A", _xll.BDP($AX201,"EE010")="#N/A FIELD NOT APPLICABLE"), " ", _xll.BDP($AX201,"EE010"))</f>
        <v>167.37226277372261</v>
      </c>
      <c r="M201" s="25" cm="1">
        <f t="array" ref="M201">IF(OR(_xll.BDP($AX201,"RR903")= "#N/A N/A", _xll.BDP($AX201,"RR903")="#N/A FIELD NOT APPLICABLE"), " ", _xll.BDP($AX201,"RR903"))</f>
        <v>53.593466343288739</v>
      </c>
      <c r="N201" s="25" cm="1">
        <f t="array" ref="N201">IF(OR(_xll.BDP($AX201,"RR957")= "#N/A N/A", _xll.BDP($AX201,"RR957")="#N/A FIELD NOT APPLICABLE"), " ", _xll.BDP($AX201,"RR957"))</f>
        <v>694.5896682269115</v>
      </c>
      <c r="O201" s="26">
        <v>5414</v>
      </c>
      <c r="P201" s="27">
        <v>26.06</v>
      </c>
      <c r="Q201" s="21" cm="1">
        <f t="array" ref="Q201">IF(OR(_xll.BDP($AX201,"PX_last")="#N/A N/A",_xll.BDP($AX201,"PX_Last")="#N/A FIELD NOT APPLICABLE")," ",IF(F201="GBP",(_xll.BDP($AX201,"PX_LAST")/100),(_xll.BDP($AX201,"PX_LAST"))))</f>
        <v>114.65</v>
      </c>
      <c r="R201" s="28">
        <f>IF(F201="USD",AA201,(((_xll.BDP(F201&amp;"USD CURNCY","PX_LAST")))*AA201))</f>
        <v>141088.84</v>
      </c>
      <c r="S201" s="28">
        <f>IF(F201="USD",AB201,(((_xll.BDP(F201&amp;"USD CURNCY","PX_LAST")))*AB201))</f>
        <v>620715.1</v>
      </c>
      <c r="T201" s="11">
        <f t="shared" si="47"/>
        <v>479626.26</v>
      </c>
      <c r="U201" s="12">
        <f t="shared" si="44"/>
        <v>3.3994627782041444</v>
      </c>
      <c r="V201" s="12" cm="1">
        <f t="array" ref="V201">IFERROR(_xll.BDP($G201&amp;" Equity","CHG_PCT_1D")/100,"")</f>
        <v>1.6580950000000001E-2</v>
      </c>
      <c r="W201" s="12" cm="1">
        <f t="array" ref="W201">IFERROR(_xll.BDP($G201&amp;" Equity","CHG_PCT_5D")/100,"")</f>
        <v>0.26266519999999999</v>
      </c>
      <c r="X201" s="12" t="e">
        <f t="shared" si="45"/>
        <v>#VALUE!</v>
      </c>
      <c r="Y201" s="23">
        <f t="shared" si="48"/>
        <v>0</v>
      </c>
      <c r="Z201" s="23">
        <f t="shared" si="49"/>
        <v>620715.1</v>
      </c>
      <c r="AA201" s="28">
        <f t="shared" si="50"/>
        <v>141088.84</v>
      </c>
      <c r="AB201" s="28">
        <f t="shared" si="51"/>
        <v>620715.1</v>
      </c>
      <c r="AC201" s="4" t="e" cm="1">
        <f t="array" ref="AC201">VLOOKUP(IF(NOT(_xll.BDP(AX201,$BW$6)="#N/A N/A"),(_xll.BDP(AX201,$BW$6)),"-"), '[1]Country Codes'!$A$2:$B$253,2,0)</f>
        <v>#N/A</v>
      </c>
      <c r="AD201" s="29" t="str" cm="1">
        <f t="array" ref="AD201">IF(OR(_xll.BDP($AX201,"EX028")= "#N/A N/A", _xll.BDP($AX201,"EX028")="#N/A FIELD NOT APPLICABLE"), " ", _xll.BDP($AX201,"EX028"))</f>
        <v>Equity</v>
      </c>
      <c r="AE201" s="30" t="str">
        <f t="shared" si="52"/>
        <v>Single Line Equity</v>
      </c>
      <c r="AF201" s="25" cm="1">
        <f t="array" ref="AF201">IF(OR(_xll.BDP($AX201,"RR908")= "#N/A N/A", _xll.BDP($AX201,"RR908")="#N/A FIELD NOT APPLICABLE"), " ", _xll.BDP($AX201,"RR908"))</f>
        <v>225.05470815162934</v>
      </c>
      <c r="AG201" s="25" cm="1">
        <f t="array" ref="AG201">IF(OR(_xll.BDP($AX201,"RR041")= "#N/A N/A", _xll.BDP($AX201,"RR041")="#N/A FIELD NOT APPLICABLE"), " ", _xll.BDP($AX201,"RR041"))</f>
        <v>3.7726443189940078</v>
      </c>
      <c r="AH201" s="21">
        <f>_xll.BDP(AX201,"TOT_BUY_REC")</f>
        <v>6</v>
      </c>
      <c r="AI201" s="21">
        <f>_xll.BDP(AX201,"TOT_HOLD_REC")</f>
        <v>16</v>
      </c>
      <c r="AJ201" s="21">
        <f>_xll.BDP(AX201,"TOT_SELL_REC")</f>
        <v>4</v>
      </c>
      <c r="AK201" s="25" cm="1">
        <f t="array" ref="AK201">IF(OR(_xll.BDP($AX201,"EE201")= "#N/A N/A", _xll.BDP($AX201,"EE201")="#N/A FIELD NOT APPLICABLE"), " ", _xll.BDP($AX201,"EE201"))</f>
        <v>3.115384578704834</v>
      </c>
      <c r="AL201" s="23">
        <f>_xll.BDP(AX201,"BEST_TARGET_PRICE")</f>
        <v>91.199996948242188</v>
      </c>
      <c r="AM201" s="31">
        <f t="shared" si="46"/>
        <v>-0.20453556957486108</v>
      </c>
      <c r="AN201" s="31">
        <f>_xll.BDP(AX201,"PR061")/100</f>
        <v>0.33546889999999996</v>
      </c>
      <c r="AO201" s="31">
        <f>_xll.BDP(AX201,"PR064")/100</f>
        <v>0.43743729999999997</v>
      </c>
      <c r="AP201" s="31">
        <f>_xll.BDP(AX201,"CHG_PCT_6M")/100</f>
        <v>1.551747</v>
      </c>
      <c r="AQ201" s="24">
        <f>_xll.BDP(AX201,"PR079")/100</f>
        <v>0.51593290000000003</v>
      </c>
      <c r="AR201" s="32">
        <f>_xll.BDP(AX201,"hs001")</f>
        <v>125.41</v>
      </c>
      <c r="AS201" s="32">
        <f>_xll.BDP(AX201,"hs002")</f>
        <v>20.5</v>
      </c>
      <c r="AT201" s="21" t="str" cm="1">
        <f t="array" ref="AT201">IF(OR(_xll.BDP($AX201,"DX202")= "#N/A N/A", _xll.BDP($AX201,"DX202")="#N/A FIELD NOT APPLICABLE"), " ", _xll.BDP($AX201,"DX202"))</f>
        <v>Information Technology</v>
      </c>
      <c r="AU201" s="21" t="str" cm="1">
        <f t="array" ref="AU201">IF(OR(_xll.BDP($AX201,"DY997")= "#N/A N/A", _xll.BDP($AX201,"DY997")="#N/A FIELD NOT APPLICABLE"), " ", _xll.BDP($AX201,"DY997"))</f>
        <v>N</v>
      </c>
      <c r="AV201" s="21" t="str" cm="1">
        <f t="array" ref="AV201">IF(OR(_xll.BDP($AX201,"DY784")= "#N/A N/A", _xll.BDP($AX201,"DY784")="#N/A FIELD NOT APPLICABLE"), " ", _xll.BDP($AX201,"DY784"))</f>
        <v xml:space="preserve"> </v>
      </c>
      <c r="AW201" s="21" t="str">
        <f t="shared" si="53"/>
        <v>N</v>
      </c>
      <c r="AX201" s="21" t="str">
        <f t="shared" si="54"/>
        <v>PLTR US Equity</v>
      </c>
      <c r="BC201" s="14" t="str">
        <f>_xll.BDP(AX201, "ID_ISIN")</f>
        <v>US69608A1088</v>
      </c>
      <c r="BD201" s="16">
        <v>0.81479999999999997</v>
      </c>
      <c r="BE201" s="17">
        <v>5</v>
      </c>
      <c r="BF201" s="18">
        <v>45632</v>
      </c>
      <c r="BG201" s="19">
        <v>1</v>
      </c>
    </row>
    <row r="202" spans="1:59" s="3" customFormat="1" ht="14.45" hidden="1" customHeight="1" x14ac:dyDescent="0.25">
      <c r="A202" s="47" t="s">
        <v>126</v>
      </c>
      <c r="B202" s="47" t="s">
        <v>161</v>
      </c>
      <c r="C202" s="47">
        <v>4381720</v>
      </c>
      <c r="D202" s="47" t="s">
        <v>462</v>
      </c>
      <c r="E202" s="21" t="str">
        <f>_xll.BDP(AX202,"SECURITY NAME")</f>
        <v>PayPal Holdings Inc</v>
      </c>
      <c r="F202" s="21" t="str">
        <f>_xll.BDP(AX202,"CRNCY")</f>
        <v>USD</v>
      </c>
      <c r="G202" s="22" t="s">
        <v>202</v>
      </c>
      <c r="H202" s="21" t="str" cm="1">
        <f t="array" ref="H202">IF(OR(_xll.BDP($AX202,"DX202")= "#N/A N/A", _xll.BDP($AX202,"DX202")="#N/A FIELD NOT APPLICABLE"), " ", _xll.BDP($AX202,"DX202"))</f>
        <v>Financials</v>
      </c>
      <c r="I202" s="23">
        <f>_xll.BDP(AX202,"CRNCY_ADJ_MKT_CAP", "EQY_FUND_CRNCY=USD")/1000</f>
        <v>63.462265661040007</v>
      </c>
      <c r="J202" s="24">
        <f>IFERROR(_xll.BDP(AX202, "DV013")/100,0)</f>
        <v>0</v>
      </c>
      <c r="K202" s="25" cm="1">
        <f t="array" ref="K202">IF(OR(_xll.BDP($AX202,"RR900")= "#N/A N/A", _xll.BDP($AX202,"RR900")="#N/A FIELD NOT APPLICABLE"), " ", _xll.BDP($AX202,"RR900"))</f>
        <v>14.01100905486558</v>
      </c>
      <c r="L202" s="25" cm="1">
        <f t="array" ref="L202">IF(OR(_xll.BDP($AX202,"EE010")= "#N/A N/A", _xll.BDP($AX202,"EE010")="#N/A FIELD NOT APPLICABLE"), " ", _xll.BDP($AX202,"EE010"))</f>
        <v>11.663373450691576</v>
      </c>
      <c r="M202" s="25" cm="1">
        <f t="array" ref="M202">IF(OR(_xll.BDP($AX202,"RR903")= "#N/A N/A", _xll.BDP($AX202,"RR903")="#N/A FIELD NOT APPLICABLE"), " ", _xll.BDP($AX202,"RR903"))</f>
        <v>3.1579316404486235</v>
      </c>
      <c r="N202" s="25" cm="1">
        <f t="array" ref="N202">IF(OR(_xll.BDP($AX202,"RR957")= "#N/A N/A", _xll.BDP($AX202,"RR957")="#N/A FIELD NOT APPLICABLE"), " ", _xll.BDP($AX202,"RR957"))</f>
        <v>9.7177926383660953</v>
      </c>
      <c r="O202" s="26">
        <v>10400</v>
      </c>
      <c r="P202" s="27">
        <v>75.650000000000006</v>
      </c>
      <c r="Q202" s="21" cm="1">
        <f t="array" ref="Q202">IF(OR(_xll.BDP($AX202,"PX_last")="#N/A N/A",_xll.BDP($AX202,"PX_Last")="#N/A FIELD NOT APPLICABLE")," ",IF(F202="GBP",(_xll.BDP($AX202,"PX_LAST")/100),(_xll.BDP($AX202,"PX_LAST"))))</f>
        <v>64.930000000000007</v>
      </c>
      <c r="R202" s="28">
        <f>IF(F202="USD",AA202,(((_xll.BDP(F202&amp;"USD CURNCY","PX_LAST")))*AA202))</f>
        <v>786760.00000000012</v>
      </c>
      <c r="S202" s="28">
        <f>IF(F202="USD",AB202,(((_xll.BDP(F202&amp;"USD CURNCY","PX_LAST")))*AB202))</f>
        <v>675272.00000000012</v>
      </c>
      <c r="T202" s="11">
        <f t="shared" si="47"/>
        <v>-111488</v>
      </c>
      <c r="U202" s="12">
        <f t="shared" si="44"/>
        <v>-0.14170522141440844</v>
      </c>
      <c r="V202" s="12" cm="1">
        <f t="array" ref="V202">IFERROR(_xll.BDP($G202&amp;" Equity","CHG_PCT_1D")/100,"")</f>
        <v>-6.2748700000000001E-3</v>
      </c>
      <c r="W202" s="12" cm="1">
        <f t="array" ref="W202">IFERROR(_xll.BDP($G202&amp;" Equity","CHG_PCT_5D")/100,"")</f>
        <v>7.7050679999999996E-2</v>
      </c>
      <c r="X202" s="12" t="e">
        <f t="shared" si="45"/>
        <v>#VALUE!</v>
      </c>
      <c r="Y202" s="23">
        <f t="shared" si="48"/>
        <v>0</v>
      </c>
      <c r="Z202" s="23">
        <f t="shared" si="49"/>
        <v>675272.00000000012</v>
      </c>
      <c r="AA202" s="28">
        <f t="shared" si="50"/>
        <v>786760.00000000012</v>
      </c>
      <c r="AB202" s="28">
        <f t="shared" si="51"/>
        <v>675272.00000000012</v>
      </c>
      <c r="AC202" s="4" t="e" cm="1">
        <f t="array" ref="AC202">VLOOKUP(IF(NOT(_xll.BDP(AX202,$BW$6)="#N/A N/A"),(_xll.BDP(AX202,$BW$6)),"-"), '[1]Country Codes'!$A$2:$B$253,2,0)</f>
        <v>#N/A</v>
      </c>
      <c r="AD202" s="29" t="str" cm="1">
        <f t="array" ref="AD202">IF(OR(_xll.BDP($AX202,"EX028")= "#N/A N/A", _xll.BDP($AX202,"EX028")="#N/A FIELD NOT APPLICABLE"), " ", _xll.BDP($AX202,"EX028"))</f>
        <v>Equity</v>
      </c>
      <c r="AE202" s="30" t="str">
        <f t="shared" si="52"/>
        <v>Single Line Equity</v>
      </c>
      <c r="AF202" s="25" cm="1">
        <f t="array" ref="AF202">IF(OR(_xll.BDP($AX202,"RR908")= "#N/A N/A", _xll.BDP($AX202,"RR908")="#N/A FIELD NOT APPLICABLE"), " ", _xll.BDP($AX202,"RR908"))</f>
        <v>8.9477476846748871</v>
      </c>
      <c r="AG202" s="25" cm="1">
        <f t="array" ref="AG202">IF(OR(_xll.BDP($AX202,"RR041")= "#N/A N/A", _xll.BDP($AX202,"RR041")="#N/A FIELD NOT APPLICABLE"), " ", _xll.BDP($AX202,"RR041"))</f>
        <v>13.041134160836162</v>
      </c>
      <c r="AH202" s="21">
        <f>_xll.BDP(AX202,"TOT_BUY_REC")</f>
        <v>26</v>
      </c>
      <c r="AI202" s="21">
        <f>_xll.BDP(AX202,"TOT_HOLD_REC")</f>
        <v>22</v>
      </c>
      <c r="AJ202" s="21">
        <f>_xll.BDP(AX202,"TOT_SELL_REC")</f>
        <v>4</v>
      </c>
      <c r="AK202" s="25" cm="1">
        <f t="array" ref="AK202">IF(OR(_xll.BDP($AX202,"EE201")= "#N/A N/A", _xll.BDP($AX202,"EE201")="#N/A FIELD NOT APPLICABLE"), " ", _xll.BDP($AX202,"EE201"))</f>
        <v>3.788461446762085</v>
      </c>
      <c r="AL202" s="23">
        <f>_xll.BDP(AX202,"BEST_TARGET_PRICE")</f>
        <v>83.324996948242188</v>
      </c>
      <c r="AM202" s="31">
        <f t="shared" si="46"/>
        <v>0.28330505079689172</v>
      </c>
      <c r="AN202" s="31">
        <f>_xll.BDP(AX202,"PR061")/100</f>
        <v>-3.3768460000000002E-3</v>
      </c>
      <c r="AO202" s="31">
        <f>_xll.BDP(AX202,"PR064")/100</f>
        <v>-0.26847680000000002</v>
      </c>
      <c r="AP202" s="31">
        <f>_xll.BDP(AX202,"CHG_PCT_6M")/100</f>
        <v>-0.19120580000000001</v>
      </c>
      <c r="AQ202" s="24">
        <f>_xll.BDP(AX202,"PR079")/100</f>
        <v>-0.23925009999999999</v>
      </c>
      <c r="AR202" s="32">
        <f>_xll.BDP(AX202,"hs001")</f>
        <v>93.66</v>
      </c>
      <c r="AS202" s="32">
        <f>_xll.BDP(AX202,"hs002")</f>
        <v>55.85</v>
      </c>
      <c r="AT202" s="21" t="str" cm="1">
        <f t="array" ref="AT202">IF(OR(_xll.BDP($AX202,"DX202")= "#N/A N/A", _xll.BDP($AX202,"DX202")="#N/A FIELD NOT APPLICABLE"), " ", _xll.BDP($AX202,"DX202"))</f>
        <v>Financials</v>
      </c>
      <c r="AU202" s="21" t="str" cm="1">
        <f t="array" ref="AU202">IF(OR(_xll.BDP($AX202,"DY997")= "#N/A N/A", _xll.BDP($AX202,"DY997")="#N/A FIELD NOT APPLICABLE"), " ", _xll.BDP($AX202,"DY997"))</f>
        <v>N</v>
      </c>
      <c r="AV202" s="21" t="str" cm="1">
        <f t="array" ref="AV202">IF(OR(_xll.BDP($AX202,"DY784")= "#N/A N/A", _xll.BDP($AX202,"DY784")="#N/A FIELD NOT APPLICABLE"), " ", _xll.BDP($AX202,"DY784"))</f>
        <v xml:space="preserve"> </v>
      </c>
      <c r="AW202" s="21" t="str">
        <f t="shared" si="53"/>
        <v>N</v>
      </c>
      <c r="AX202" s="21" t="str">
        <f t="shared" si="54"/>
        <v>PYPL US Equity</v>
      </c>
      <c r="BC202" s="14" t="str">
        <f>_xll.BDP(AX202, "ID_ISIN")</f>
        <v>US70450Y1038</v>
      </c>
      <c r="BD202" s="16">
        <v>0.81479999999999997</v>
      </c>
      <c r="BE202" s="17">
        <v>4</v>
      </c>
      <c r="BF202" s="18">
        <v>45588</v>
      </c>
      <c r="BG202" s="19">
        <v>1</v>
      </c>
    </row>
    <row r="203" spans="1:59" s="3" customFormat="1" ht="14.45" hidden="1" customHeight="1" x14ac:dyDescent="0.25">
      <c r="A203" s="47" t="s">
        <v>126</v>
      </c>
      <c r="B203" s="47" t="s">
        <v>161</v>
      </c>
      <c r="C203" s="47">
        <v>4381720</v>
      </c>
      <c r="D203" s="47" t="s">
        <v>462</v>
      </c>
      <c r="E203" s="21" t="str">
        <f>_xll.BDP(AX203,"SECURITY NAME")</f>
        <v>D-Wave Quantum Inc</v>
      </c>
      <c r="F203" s="21" t="str">
        <f>_xll.BDP(AX203,"CRNCY")</f>
        <v>USD</v>
      </c>
      <c r="G203" s="22" t="s">
        <v>878</v>
      </c>
      <c r="H203" s="21" t="str" cm="1">
        <f t="array" ref="H203">IF(OR(_xll.BDP($AX203,"DX202")= "#N/A N/A", _xll.BDP($AX203,"DX202")="#N/A FIELD NOT APPLICABLE"), " ", _xll.BDP($AX203,"DX202"))</f>
        <v>Information Technology</v>
      </c>
      <c r="I203" s="23">
        <f>_xll.BDP(AX203,"CRNCY_ADJ_MKT_CAP", "EQY_FUND_CRNCY=USD")/1000</f>
        <v>2.1212595708699999</v>
      </c>
      <c r="J203" s="24">
        <f>IFERROR(_xll.BDP(AX203, "DV013")/100,0)</f>
        <v>0</v>
      </c>
      <c r="K203" s="25" t="str" cm="1">
        <f t="array" ref="K203">IF(OR(_xll.BDP($AX203,"RR900")= "#N/A N/A", _xll.BDP($AX203,"RR900")="#N/A FIELD NOT APPLICABLE"), " ", _xll.BDP($AX203,"RR900"))</f>
        <v xml:space="preserve"> </v>
      </c>
      <c r="L203" s="25" t="str" cm="1">
        <f t="array" ref="L203">IF(OR(_xll.BDP($AX203,"EE010")= "#N/A N/A", _xll.BDP($AX203,"EE010")="#N/A FIELD NOT APPLICABLE"), " ", _xll.BDP($AX203,"EE010"))</f>
        <v xml:space="preserve"> </v>
      </c>
      <c r="M203" s="25" cm="1">
        <f t="array" ref="M203">IF(OR(_xll.BDP($AX203,"RR903")= "#N/A N/A", _xll.BDP($AX203,"RR903")="#N/A FIELD NOT APPLICABLE"), " ", _xll.BDP($AX203,"RR903"))</f>
        <v>31.363718502067581</v>
      </c>
      <c r="N203" s="25" t="str" cm="1">
        <f t="array" ref="N203">IF(OR(_xll.BDP($AX203,"RR957")= "#N/A N/A", _xll.BDP($AX203,"RR957")="#N/A FIELD NOT APPLICABLE"), " ", _xll.BDP($AX203,"RR957"))</f>
        <v xml:space="preserve"> </v>
      </c>
      <c r="O203" s="26">
        <v>14974</v>
      </c>
      <c r="P203" s="27">
        <v>6.93</v>
      </c>
      <c r="Q203" s="21" cm="1">
        <f t="array" ref="Q203">IF(OR(_xll.BDP($AX203,"PX_last")="#N/A N/A",_xll.BDP($AX203,"PX_Last")="#N/A FIELD NOT APPLICABLE")," ",IF(F203="GBP",(_xll.BDP($AX203,"PX_LAST")/100),(_xll.BDP($AX203,"PX_LAST"))))</f>
        <v>7.37</v>
      </c>
      <c r="R203" s="28">
        <f>IF(F203="USD",AA203,(((_xll.BDP(F203&amp;"USD CURNCY","PX_LAST")))*AA203))</f>
        <v>103769.81999999999</v>
      </c>
      <c r="S203" s="28">
        <f>IF(F203="USD",AB203,(((_xll.BDP(F203&amp;"USD CURNCY","PX_LAST")))*AB203))</f>
        <v>110358.38</v>
      </c>
      <c r="T203" s="11">
        <f t="shared" si="47"/>
        <v>6588.5600000000122</v>
      </c>
      <c r="U203" s="12">
        <f t="shared" si="44"/>
        <v>6.3492063492063613E-2</v>
      </c>
      <c r="V203" s="12" cm="1">
        <f t="array" ref="V203">IFERROR(_xll.BDP($G203&amp;" Equity","CHG_PCT_1D")/100,"")</f>
        <v>-2.1248339999999998E-2</v>
      </c>
      <c r="W203" s="12" cm="1">
        <f t="array" ref="W203">IFERROR(_xll.BDP($G203&amp;" Equity","CHG_PCT_5D")/100,"")</f>
        <v>0.18108969999999999</v>
      </c>
      <c r="X203" s="12" t="e">
        <f t="shared" si="45"/>
        <v>#VALUE!</v>
      </c>
      <c r="Y203" s="23">
        <f t="shared" si="48"/>
        <v>0</v>
      </c>
      <c r="Z203" s="23">
        <f t="shared" si="49"/>
        <v>110358.38</v>
      </c>
      <c r="AA203" s="28">
        <f t="shared" si="50"/>
        <v>103769.81999999999</v>
      </c>
      <c r="AB203" s="28">
        <f t="shared" si="51"/>
        <v>110358.38</v>
      </c>
      <c r="AC203" s="4" t="e" cm="1">
        <f t="array" ref="AC203">VLOOKUP(IF(NOT(_xll.BDP(AX203,$BW$6)="#N/A N/A"),(_xll.BDP(AX203,$BW$6)),"-"), '[1]Country Codes'!$A$2:$B$253,2,0)</f>
        <v>#N/A</v>
      </c>
      <c r="AD203" s="29" t="str" cm="1">
        <f t="array" ref="AD203">IF(OR(_xll.BDP($AX203,"EX028")= "#N/A N/A", _xll.BDP($AX203,"EX028")="#N/A FIELD NOT APPLICABLE"), " ", _xll.BDP($AX203,"EX028"))</f>
        <v>Equity</v>
      </c>
      <c r="AE203" s="30" t="str">
        <f t="shared" si="52"/>
        <v>Single Line Equity</v>
      </c>
      <c r="AF203" s="25" t="str" cm="1">
        <f t="array" ref="AF203">IF(OR(_xll.BDP($AX203,"RR908")= "#N/A N/A", _xll.BDP($AX203,"RR908")="#N/A FIELD NOT APPLICABLE"), " ", _xll.BDP($AX203,"RR908"))</f>
        <v xml:space="preserve"> </v>
      </c>
      <c r="AG203" s="25" cm="1">
        <f t="array" ref="AG203">IF(OR(_xll.BDP($AX203,"RR041")= "#N/A N/A", _xll.BDP($AX203,"RR041")="#N/A FIELD NOT APPLICABLE"), " ", _xll.BDP($AX203,"RR041"))</f>
        <v>39.67315977243274</v>
      </c>
      <c r="AH203" s="21">
        <f>_xll.BDP(AX203,"TOT_BUY_REC")</f>
        <v>7</v>
      </c>
      <c r="AI203" s="21">
        <f>_xll.BDP(AX203,"TOT_HOLD_REC")</f>
        <v>0</v>
      </c>
      <c r="AJ203" s="21">
        <f>_xll.BDP(AX203,"TOT_SELL_REC")</f>
        <v>0</v>
      </c>
      <c r="AK203" s="25" cm="1">
        <f t="array" ref="AK203">IF(OR(_xll.BDP($AX203,"EE201")= "#N/A N/A", _xll.BDP($AX203,"EE201")="#N/A FIELD NOT APPLICABLE"), " ", _xll.BDP($AX203,"EE201"))</f>
        <v>5</v>
      </c>
      <c r="AL203" s="23">
        <f>_xll.BDP(AX203,"BEST_TARGET_PRICE")</f>
        <v>9.5833330154418945</v>
      </c>
      <c r="AM203" s="31">
        <f t="shared" si="46"/>
        <v>0.30031655569089466</v>
      </c>
      <c r="AN203" s="31">
        <f>_xll.BDP(AX203,"PR061")/100</f>
        <v>-2.770448E-2</v>
      </c>
      <c r="AO203" s="31">
        <f>_xll.BDP(AX203,"PR064")/100</f>
        <v>0.33514490000000002</v>
      </c>
      <c r="AP203" s="31">
        <f>_xll.BDP(AX203,"CHG_PCT_6M")/100</f>
        <v>5.4649120000000009</v>
      </c>
      <c r="AQ203" s="24">
        <f>_xll.BDP(AX203,"PR079")/100</f>
        <v>-0.12261900000000001</v>
      </c>
      <c r="AR203" s="32">
        <f>_xll.BDP(AX203,"hs001")</f>
        <v>11.95</v>
      </c>
      <c r="AS203" s="32">
        <f>_xll.BDP(AX203,"hs002")</f>
        <v>0.75049999999999994</v>
      </c>
      <c r="AT203" s="21" t="str" cm="1">
        <f t="array" ref="AT203">IF(OR(_xll.BDP($AX203,"DX202")= "#N/A N/A", _xll.BDP($AX203,"DX202")="#N/A FIELD NOT APPLICABLE"), " ", _xll.BDP($AX203,"DX202"))</f>
        <v>Information Technology</v>
      </c>
      <c r="AU203" s="21" t="str" cm="1">
        <f t="array" ref="AU203">IF(OR(_xll.BDP($AX203,"DY997")= "#N/A N/A", _xll.BDP($AX203,"DY997")="#N/A FIELD NOT APPLICABLE"), " ", _xll.BDP($AX203,"DY997"))</f>
        <v>N</v>
      </c>
      <c r="AV203" s="21" t="str" cm="1">
        <f t="array" ref="AV203">IF(OR(_xll.BDP($AX203,"DY784")= "#N/A N/A", _xll.BDP($AX203,"DY784")="#N/A FIELD NOT APPLICABLE"), " ", _xll.BDP($AX203,"DY784"))</f>
        <v xml:space="preserve"> </v>
      </c>
      <c r="AW203" s="21" t="str">
        <f t="shared" si="53"/>
        <v>N</v>
      </c>
      <c r="AX203" s="21" t="str">
        <f t="shared" si="54"/>
        <v>QBTS US Equity</v>
      </c>
      <c r="BC203" s="14" t="str" cm="1">
        <f t="array" ref="BC203">_xll.BDP(AX203,"ID005")</f>
        <v>US26740W1099</v>
      </c>
      <c r="BD203" s="16">
        <v>0.81479999999999997</v>
      </c>
      <c r="BE203" s="17">
        <v>4</v>
      </c>
      <c r="BF203" s="18">
        <v>45217</v>
      </c>
      <c r="BG203" s="19">
        <v>1</v>
      </c>
    </row>
    <row r="204" spans="1:59" s="3" customFormat="1" ht="14.45" hidden="1" customHeight="1" x14ac:dyDescent="0.25">
      <c r="A204" s="47" t="s">
        <v>126</v>
      </c>
      <c r="B204" s="47" t="s">
        <v>161</v>
      </c>
      <c r="C204" s="47">
        <v>4381721</v>
      </c>
      <c r="D204" s="47" t="s">
        <v>462</v>
      </c>
      <c r="E204" s="21" t="str">
        <f>_xll.BDP(AX204,"SECURITY NAME")</f>
        <v>D-Wave Quantum Inc</v>
      </c>
      <c r="F204" s="21" t="str">
        <f>_xll.BDP(AX204,"CRNCY")</f>
        <v>USD</v>
      </c>
      <c r="G204" s="22" t="s">
        <v>878</v>
      </c>
      <c r="H204" s="21" t="str" cm="1">
        <f t="array" ref="H204">IF(OR(_xll.BDP($AX204,"DX202")= "#N/A N/A", _xll.BDP($AX204,"DX202")="#N/A FIELD NOT APPLICABLE"), " ", _xll.BDP($AX204,"DX202"))</f>
        <v>Information Technology</v>
      </c>
      <c r="I204" s="23">
        <f>_xll.BDP(AX204,"CRNCY_ADJ_MKT_CAP", "EQY_FUND_CRNCY=USD")/1000</f>
        <v>2.1212595708699999</v>
      </c>
      <c r="J204" s="24">
        <f>IFERROR(_xll.BDP(AX204, "DV013")/100,0)</f>
        <v>0</v>
      </c>
      <c r="K204" s="25" t="str" cm="1">
        <f t="array" ref="K204">IF(OR(_xll.BDP($AX204,"RR900")= "#N/A N/A", _xll.BDP($AX204,"RR900")="#N/A FIELD NOT APPLICABLE"), " ", _xll.BDP($AX204,"RR900"))</f>
        <v xml:space="preserve"> </v>
      </c>
      <c r="L204" s="25" t="str" cm="1">
        <f t="array" ref="L204">IF(OR(_xll.BDP($AX204,"EE010")= "#N/A N/A", _xll.BDP($AX204,"EE010")="#N/A FIELD NOT APPLICABLE"), " ", _xll.BDP($AX204,"EE010"))</f>
        <v xml:space="preserve"> </v>
      </c>
      <c r="M204" s="25" cm="1">
        <f t="array" ref="M204">IF(OR(_xll.BDP($AX204,"RR903")= "#N/A N/A", _xll.BDP($AX204,"RR903")="#N/A FIELD NOT APPLICABLE"), " ", _xll.BDP($AX204,"RR903"))</f>
        <v>31.363718502067581</v>
      </c>
      <c r="N204" s="25" t="str" cm="1">
        <f t="array" ref="N204">IF(OR(_xll.BDP($AX204,"RR957")= "#N/A N/A", _xll.BDP($AX204,"RR957")="#N/A FIELD NOT APPLICABLE"), " ", _xll.BDP($AX204,"RR957"))</f>
        <v xml:space="preserve"> </v>
      </c>
      <c r="O204" s="26">
        <v>8993</v>
      </c>
      <c r="P204" s="27">
        <v>5.66</v>
      </c>
      <c r="Q204" s="21" cm="1">
        <f t="array" ref="Q204">IF(OR(_xll.BDP($AX204,"PX_last")="#N/A N/A",_xll.BDP($AX204,"PX_Last")="#N/A FIELD NOT APPLICABLE")," ",IF(F204="GBP",(_xll.BDP($AX204,"PX_LAST")/100),(_xll.BDP($AX204,"PX_LAST"))))</f>
        <v>7.37</v>
      </c>
      <c r="R204" s="28">
        <f>IF(F204="USD",AA204,(((_xll.BDP(F204&amp;"USD CURNCY","PX_LAST")))*AA204))</f>
        <v>50900.380000000005</v>
      </c>
      <c r="S204" s="28">
        <f>IF(F204="USD",AB204,(((_xll.BDP(F204&amp;"USD CURNCY","PX_LAST")))*AB204))</f>
        <v>66278.41</v>
      </c>
      <c r="T204" s="11">
        <f t="shared" si="47"/>
        <v>15378.029999999999</v>
      </c>
      <c r="U204" s="12">
        <f t="shared" si="44"/>
        <v>0.30212014134275611</v>
      </c>
      <c r="V204" s="12" cm="1">
        <f t="array" ref="V204">IFERROR(_xll.BDP($G204&amp;" Equity","CHG_PCT_1D")/100,"")</f>
        <v>-2.1248339999999998E-2</v>
      </c>
      <c r="W204" s="12" cm="1">
        <f t="array" ref="W204">IFERROR(_xll.BDP($G204&amp;" Equity","CHG_PCT_5D")/100,"")</f>
        <v>0.18108969999999999</v>
      </c>
      <c r="X204" s="12" t="e">
        <f t="shared" si="45"/>
        <v>#VALUE!</v>
      </c>
      <c r="Y204" s="23">
        <f t="shared" si="48"/>
        <v>0</v>
      </c>
      <c r="Z204" s="23">
        <f t="shared" si="49"/>
        <v>66278.41</v>
      </c>
      <c r="AA204" s="28">
        <f t="shared" si="50"/>
        <v>50900.380000000005</v>
      </c>
      <c r="AB204" s="28">
        <f t="shared" si="51"/>
        <v>66278.41</v>
      </c>
      <c r="AC204" s="4" t="e" cm="1">
        <f t="array" ref="AC204">VLOOKUP(IF(NOT(_xll.BDP(AX204,$BW$6)="#N/A N/A"),(_xll.BDP(AX204,$BW$6)),"-"), '[1]Country Codes'!$A$2:$B$253,2,0)</f>
        <v>#N/A</v>
      </c>
      <c r="AD204" s="29" t="str" cm="1">
        <f t="array" ref="AD204">IF(OR(_xll.BDP($AX204,"EX028")= "#N/A N/A", _xll.BDP($AX204,"EX028")="#N/A FIELD NOT APPLICABLE"), " ", _xll.BDP($AX204,"EX028"))</f>
        <v>Equity</v>
      </c>
      <c r="AE204" s="30" t="str">
        <f t="shared" si="52"/>
        <v>Single Line Equity</v>
      </c>
      <c r="AF204" s="25" t="str" cm="1">
        <f t="array" ref="AF204">IF(OR(_xll.BDP($AX204,"RR908")= "#N/A N/A", _xll.BDP($AX204,"RR908")="#N/A FIELD NOT APPLICABLE"), " ", _xll.BDP($AX204,"RR908"))</f>
        <v xml:space="preserve"> </v>
      </c>
      <c r="AG204" s="25" cm="1">
        <f t="array" ref="AG204">IF(OR(_xll.BDP($AX204,"RR041")= "#N/A N/A", _xll.BDP($AX204,"RR041")="#N/A FIELD NOT APPLICABLE"), " ", _xll.BDP($AX204,"RR041"))</f>
        <v>39.67315977243274</v>
      </c>
      <c r="AH204" s="21">
        <f>_xll.BDP(AX204,"TOT_BUY_REC")</f>
        <v>7</v>
      </c>
      <c r="AI204" s="21">
        <f>_xll.BDP(AX204,"TOT_HOLD_REC")</f>
        <v>0</v>
      </c>
      <c r="AJ204" s="21">
        <f>_xll.BDP(AX204,"TOT_SELL_REC")</f>
        <v>0</v>
      </c>
      <c r="AK204" s="25" cm="1">
        <f t="array" ref="AK204">IF(OR(_xll.BDP($AX204,"EE201")= "#N/A N/A", _xll.BDP($AX204,"EE201")="#N/A FIELD NOT APPLICABLE"), " ", _xll.BDP($AX204,"EE201"))</f>
        <v>5</v>
      </c>
      <c r="AL204" s="23">
        <f>_xll.BDP(AX204,"BEST_TARGET_PRICE")</f>
        <v>9.5833330154418945</v>
      </c>
      <c r="AM204" s="31">
        <f t="shared" si="46"/>
        <v>0.30031655569089466</v>
      </c>
      <c r="AN204" s="31">
        <f>_xll.BDP(AX204,"PR061")/100</f>
        <v>-2.770448E-2</v>
      </c>
      <c r="AO204" s="31">
        <f>_xll.BDP(AX204,"PR064")/100</f>
        <v>0.33514490000000002</v>
      </c>
      <c r="AP204" s="31">
        <f>_xll.BDP(AX204,"CHG_PCT_6M")/100</f>
        <v>5.4649120000000009</v>
      </c>
      <c r="AQ204" s="24">
        <f>_xll.BDP(AX204,"PR079")/100</f>
        <v>-0.12261900000000001</v>
      </c>
      <c r="AR204" s="32">
        <f>_xll.BDP(AX204,"hs001")</f>
        <v>11.95</v>
      </c>
      <c r="AS204" s="32">
        <f>_xll.BDP(AX204,"hs002")</f>
        <v>0.75049999999999994</v>
      </c>
      <c r="AT204" s="21" t="str" cm="1">
        <f t="array" ref="AT204">IF(OR(_xll.BDP($AX204,"DX202")= "#N/A N/A", _xll.BDP($AX204,"DX202")="#N/A FIELD NOT APPLICABLE"), " ", _xll.BDP($AX204,"DX202"))</f>
        <v>Information Technology</v>
      </c>
      <c r="AU204" s="21" t="str" cm="1">
        <f t="array" ref="AU204">IF(OR(_xll.BDP($AX204,"DY997")= "#N/A N/A", _xll.BDP($AX204,"DY997")="#N/A FIELD NOT APPLICABLE"), " ", _xll.BDP($AX204,"DY997"))</f>
        <v>N</v>
      </c>
      <c r="AV204" s="21" t="str" cm="1">
        <f t="array" ref="AV204">IF(OR(_xll.BDP($AX204,"DY784")= "#N/A N/A", _xll.BDP($AX204,"DY784")="#N/A FIELD NOT APPLICABLE"), " ", _xll.BDP($AX204,"DY784"))</f>
        <v xml:space="preserve"> </v>
      </c>
      <c r="AW204" s="21" t="str">
        <f t="shared" si="53"/>
        <v>N</v>
      </c>
      <c r="AX204" s="21" t="str">
        <f t="shared" si="54"/>
        <v>QBTS US Equity</v>
      </c>
      <c r="BC204" s="14" t="str" cm="1">
        <f t="array" ref="BC204">_xll.BDP(AX204,"ID005")</f>
        <v>US26740W1099</v>
      </c>
      <c r="BD204" s="16">
        <v>0.81479999999999997</v>
      </c>
      <c r="BE204" s="17">
        <v>4</v>
      </c>
      <c r="BF204" s="18">
        <v>45217</v>
      </c>
      <c r="BG204" s="19">
        <v>1</v>
      </c>
    </row>
    <row r="205" spans="1:59" s="3" customFormat="1" ht="14.45" hidden="1" customHeight="1" x14ac:dyDescent="0.25">
      <c r="A205" s="47" t="s">
        <v>126</v>
      </c>
      <c r="B205" s="47" t="s">
        <v>161</v>
      </c>
      <c r="C205" s="47">
        <v>4381720</v>
      </c>
      <c r="D205" s="47" t="s">
        <v>462</v>
      </c>
      <c r="E205" s="21" t="str">
        <f>_xll.BDP(AX205,"SECURITY NAME")</f>
        <v>Roku Inc</v>
      </c>
      <c r="F205" s="21" t="str">
        <f>_xll.BDP(AX205,"CRNCY")</f>
        <v>USD</v>
      </c>
      <c r="G205" s="22" t="s">
        <v>478</v>
      </c>
      <c r="H205" s="21" t="str" cm="1">
        <f t="array" ref="H205">IF(OR(_xll.BDP($AX205,"DX202")= "#N/A N/A", _xll.BDP($AX205,"DX202")="#N/A FIELD NOT APPLICABLE"), " ", _xll.BDP($AX205,"DX202"))</f>
        <v>Communication Services</v>
      </c>
      <c r="I205" s="23">
        <f>_xll.BDP(AX205,"CRNCY_ADJ_MKT_CAP", "EQY_FUND_CRNCY=USD")/1000</f>
        <v>9.9936519121000007</v>
      </c>
      <c r="J205" s="24">
        <f>IFERROR(_xll.BDP(AX205, "DV013")/100,0)</f>
        <v>0</v>
      </c>
      <c r="K205" s="25" t="str" cm="1">
        <f t="array" ref="K205">IF(OR(_xll.BDP($AX205,"RR900")= "#N/A N/A", _xll.BDP($AX205,"RR900")="#N/A FIELD NOT APPLICABLE"), " ", _xll.BDP($AX205,"RR900"))</f>
        <v xml:space="preserve"> </v>
      </c>
      <c r="L205" s="25" cm="1">
        <f t="array" ref="L205">IF(OR(_xll.BDP($AX205,"EE010")= "#N/A N/A", _xll.BDP($AX205,"EE010")="#N/A FIELD NOT APPLICABLE"), " ", _xll.BDP($AX205,"EE010"))</f>
        <v>113.37770382695508</v>
      </c>
      <c r="M205" s="25" cm="1">
        <f t="array" ref="M205">IF(OR(_xll.BDP($AX205,"RR903")= "#N/A N/A", _xll.BDP($AX205,"RR903")="#N/A FIELD NOT APPLICABLE"), " ", _xll.BDP($AX205,"RR903"))</f>
        <v>3.988510344630662</v>
      </c>
      <c r="N205" s="25" t="str" cm="1">
        <f t="array" ref="N205">IF(OR(_xll.BDP($AX205,"RR957")= "#N/A N/A", _xll.BDP($AX205,"RR957")="#N/A FIELD NOT APPLICABLE"), " ", _xll.BDP($AX205,"RR957"))</f>
        <v xml:space="preserve"> </v>
      </c>
      <c r="O205" s="26">
        <v>900</v>
      </c>
      <c r="P205" s="27">
        <v>264.29000000000002</v>
      </c>
      <c r="Q205" s="21" cm="1">
        <f t="array" ref="Q205">IF(OR(_xll.BDP($AX205,"PX_last")="#N/A N/A",_xll.BDP($AX205,"PX_Last")="#N/A FIELD NOT APPLICABLE")," ",IF(F205="GBP",(_xll.BDP($AX205,"PX_LAST")/100),(_xll.BDP($AX205,"PX_LAST"))))</f>
        <v>68.14</v>
      </c>
      <c r="R205" s="28">
        <f>IF(F205="USD",AA205,(((_xll.BDP(F205&amp;"USD CURNCY","PX_LAST")))*AA205))</f>
        <v>237861.00000000003</v>
      </c>
      <c r="S205" s="28">
        <f>IF(F205="USD",AB205,(((_xll.BDP(F205&amp;"USD CURNCY","PX_LAST")))*AB205))</f>
        <v>61326</v>
      </c>
      <c r="T205" s="11">
        <f t="shared" si="47"/>
        <v>-176535.00000000003</v>
      </c>
      <c r="U205" s="12">
        <f t="shared" si="44"/>
        <v>-0.74217715388399108</v>
      </c>
      <c r="V205" s="12" cm="1">
        <f t="array" ref="V205">IFERROR(_xll.BDP($G205&amp;" Equity","CHG_PCT_1D")/100,"")</f>
        <v>3.698067E-2</v>
      </c>
      <c r="W205" s="12" cm="1">
        <f t="array" ref="W205">IFERROR(_xll.BDP($G205&amp;" Equity","CHG_PCT_5D")/100,"")</f>
        <v>0.15159710000000001</v>
      </c>
      <c r="X205" s="12" t="e">
        <f t="shared" si="45"/>
        <v>#VALUE!</v>
      </c>
      <c r="Y205" s="23">
        <f t="shared" si="48"/>
        <v>0</v>
      </c>
      <c r="Z205" s="23">
        <f t="shared" si="49"/>
        <v>61326</v>
      </c>
      <c r="AA205" s="28">
        <f t="shared" si="50"/>
        <v>237861.00000000003</v>
      </c>
      <c r="AB205" s="28">
        <f t="shared" si="51"/>
        <v>61326</v>
      </c>
      <c r="AC205" s="4" t="e" cm="1">
        <f t="array" ref="AC205">VLOOKUP(IF(NOT(_xll.BDP(AX205,$BW$6)="#N/A N/A"),(_xll.BDP(AX205,$BW$6)),"-"), '[1]Country Codes'!$A$2:$B$253,2,0)</f>
        <v>#N/A</v>
      </c>
      <c r="AD205" s="29" t="str" cm="1">
        <f t="array" ref="AD205">IF(OR(_xll.BDP($AX205,"EX028")= "#N/A N/A", _xll.BDP($AX205,"EX028")="#N/A FIELD NOT APPLICABLE"), " ", _xll.BDP($AX205,"EX028"))</f>
        <v>Equity</v>
      </c>
      <c r="AE205" s="30" t="str">
        <f t="shared" si="52"/>
        <v>Single Line Equity</v>
      </c>
      <c r="AF205" s="25" cm="1">
        <f t="array" ref="AF205">IF(OR(_xll.BDP($AX205,"RR908")= "#N/A N/A", _xll.BDP($AX205,"RR908")="#N/A FIELD NOT APPLICABLE"), " ", _xll.BDP($AX205,"RR908"))</f>
        <v>45.255752728578841</v>
      </c>
      <c r="AG205" s="25" cm="1">
        <f t="array" ref="AG205">IF(OR(_xll.BDP($AX205,"RR041")= "#N/A N/A", _xll.BDP($AX205,"RR041")="#N/A FIELD NOT APPLICABLE"), " ", _xll.BDP($AX205,"RR041"))</f>
        <v>13.753164837835532</v>
      </c>
      <c r="AH205" s="21">
        <f>_xll.BDP(AX205,"TOT_BUY_REC")</f>
        <v>18</v>
      </c>
      <c r="AI205" s="21">
        <f>_xll.BDP(AX205,"TOT_HOLD_REC")</f>
        <v>14</v>
      </c>
      <c r="AJ205" s="21">
        <f>_xll.BDP(AX205,"TOT_SELL_REC")</f>
        <v>1</v>
      </c>
      <c r="AK205" s="25" cm="1">
        <f t="array" ref="AK205">IF(OR(_xll.BDP($AX205,"EE201")= "#N/A N/A", _xll.BDP($AX205,"EE201")="#N/A FIELD NOT APPLICABLE"), " ", _xll.BDP($AX205,"EE201"))</f>
        <v>3.9696969985961914</v>
      </c>
      <c r="AL205" s="23">
        <f>_xll.BDP(AX205,"BEST_TARGET_PRICE")</f>
        <v>91.388885498046875</v>
      </c>
      <c r="AM205" s="31">
        <f t="shared" si="46"/>
        <v>0.34119291896165072</v>
      </c>
      <c r="AN205" s="31">
        <f>_xll.BDP(AX205,"PR061")/100</f>
        <v>-6.0008249999999999E-2</v>
      </c>
      <c r="AO205" s="31">
        <f>_xll.BDP(AX205,"PR064")/100</f>
        <v>-0.17486080000000001</v>
      </c>
      <c r="AP205" s="31">
        <f>_xll.BDP(AX205,"CHG_PCT_6M")/100</f>
        <v>-0.10823190000000001</v>
      </c>
      <c r="AQ205" s="24">
        <f>_xll.BDP(AX205,"PR079")/100</f>
        <v>-8.340054999999999E-2</v>
      </c>
      <c r="AR205" s="32">
        <f>_xll.BDP(AX205,"hs001")</f>
        <v>104.96</v>
      </c>
      <c r="AS205" s="32">
        <f>_xll.BDP(AX205,"hs002")</f>
        <v>48.330100000000002</v>
      </c>
      <c r="AT205" s="21" t="str" cm="1">
        <f t="array" ref="AT205">IF(OR(_xll.BDP($AX205,"DX202")= "#N/A N/A", _xll.BDP($AX205,"DX202")="#N/A FIELD NOT APPLICABLE"), " ", _xll.BDP($AX205,"DX202"))</f>
        <v>Communication Services</v>
      </c>
      <c r="AU205" s="21" t="str" cm="1">
        <f t="array" ref="AU205">IF(OR(_xll.BDP($AX205,"DY997")= "#N/A N/A", _xll.BDP($AX205,"DY997")="#N/A FIELD NOT APPLICABLE"), " ", _xll.BDP($AX205,"DY997"))</f>
        <v>N</v>
      </c>
      <c r="AV205" s="21" t="str" cm="1">
        <f t="array" ref="AV205">IF(OR(_xll.BDP($AX205,"DY784")= "#N/A N/A", _xll.BDP($AX205,"DY784")="#N/A FIELD NOT APPLICABLE"), " ", _xll.BDP($AX205,"DY784"))</f>
        <v xml:space="preserve"> </v>
      </c>
      <c r="AW205" s="21" t="str">
        <f t="shared" si="53"/>
        <v>N</v>
      </c>
      <c r="AX205" s="21" t="str">
        <f t="shared" si="54"/>
        <v>ROKU US Equity</v>
      </c>
      <c r="BC205" s="14" t="str">
        <f>_xll.BDP(AX205, "ID_ISIN")</f>
        <v>US77543R1023</v>
      </c>
      <c r="BD205" s="16">
        <v>0.81479999999999997</v>
      </c>
      <c r="BE205" s="17">
        <v>5</v>
      </c>
      <c r="BF205" s="18">
        <v>45217</v>
      </c>
      <c r="BG205" s="19">
        <v>1</v>
      </c>
    </row>
    <row r="206" spans="1:59" s="3" customFormat="1" ht="14.45" hidden="1" customHeight="1" x14ac:dyDescent="0.25">
      <c r="A206" s="47" t="s">
        <v>126</v>
      </c>
      <c r="B206" s="47" t="s">
        <v>161</v>
      </c>
      <c r="C206" s="47">
        <v>4381721</v>
      </c>
      <c r="D206" s="47" t="s">
        <v>462</v>
      </c>
      <c r="E206" s="21" t="str">
        <f>_xll.BDP(AX206,"SECURITY NAME")</f>
        <v>Roku Inc</v>
      </c>
      <c r="F206" s="21" t="str">
        <f>_xll.BDP(AX206,"CRNCY")</f>
        <v>USD</v>
      </c>
      <c r="G206" s="22" t="s">
        <v>478</v>
      </c>
      <c r="H206" s="21" t="str" cm="1">
        <f t="array" ref="H206">IF(OR(_xll.BDP($AX206,"DX202")= "#N/A N/A", _xll.BDP($AX206,"DX202")="#N/A FIELD NOT APPLICABLE"), " ", _xll.BDP($AX206,"DX202"))</f>
        <v>Communication Services</v>
      </c>
      <c r="I206" s="23">
        <f>_xll.BDP(AX206,"CRNCY_ADJ_MKT_CAP", "EQY_FUND_CRNCY=USD")/1000</f>
        <v>9.9936519121000007</v>
      </c>
      <c r="J206" s="24">
        <f>IFERROR(_xll.BDP(AX206, "DV013")/100,0)</f>
        <v>0</v>
      </c>
      <c r="K206" s="25" t="str" cm="1">
        <f t="array" ref="K206">IF(OR(_xll.BDP($AX206,"RR900")= "#N/A N/A", _xll.BDP($AX206,"RR900")="#N/A FIELD NOT APPLICABLE"), " ", _xll.BDP($AX206,"RR900"))</f>
        <v xml:space="preserve"> </v>
      </c>
      <c r="L206" s="25" cm="1">
        <f t="array" ref="L206">IF(OR(_xll.BDP($AX206,"EE010")= "#N/A N/A", _xll.BDP($AX206,"EE010")="#N/A FIELD NOT APPLICABLE"), " ", _xll.BDP($AX206,"EE010"))</f>
        <v>113.37770382695508</v>
      </c>
      <c r="M206" s="25" cm="1">
        <f t="array" ref="M206">IF(OR(_xll.BDP($AX206,"RR903")= "#N/A N/A", _xll.BDP($AX206,"RR903")="#N/A FIELD NOT APPLICABLE"), " ", _xll.BDP($AX206,"RR903"))</f>
        <v>3.988510344630662</v>
      </c>
      <c r="N206" s="25" t="str" cm="1">
        <f t="array" ref="N206">IF(OR(_xll.BDP($AX206,"RR957")= "#N/A N/A", _xll.BDP($AX206,"RR957")="#N/A FIELD NOT APPLICABLE"), " ", _xll.BDP($AX206,"RR957"))</f>
        <v xml:space="preserve"> </v>
      </c>
      <c r="O206" s="26">
        <v>1200</v>
      </c>
      <c r="P206" s="27">
        <v>264.29000000000002</v>
      </c>
      <c r="Q206" s="21" cm="1">
        <f t="array" ref="Q206">IF(OR(_xll.BDP($AX206,"PX_last")="#N/A N/A",_xll.BDP($AX206,"PX_Last")="#N/A FIELD NOT APPLICABLE")," ",IF(F206="GBP",(_xll.BDP($AX206,"PX_LAST")/100),(_xll.BDP($AX206,"PX_LAST"))))</f>
        <v>68.14</v>
      </c>
      <c r="R206" s="28">
        <f>IF(F206="USD",AA206,(((_xll.BDP(F206&amp;"USD CURNCY","PX_LAST")))*AA206))</f>
        <v>317148</v>
      </c>
      <c r="S206" s="28">
        <f>IF(F206="USD",AB206,(((_xll.BDP(F206&amp;"USD CURNCY","PX_LAST")))*AB206))</f>
        <v>81768</v>
      </c>
      <c r="T206" s="11">
        <f t="shared" si="47"/>
        <v>-235380</v>
      </c>
      <c r="U206" s="12">
        <f t="shared" si="44"/>
        <v>-0.74217715388399108</v>
      </c>
      <c r="V206" s="12" cm="1">
        <f t="array" ref="V206">IFERROR(_xll.BDP($G206&amp;" Equity","CHG_PCT_1D")/100,"")</f>
        <v>3.698067E-2</v>
      </c>
      <c r="W206" s="12" cm="1">
        <f t="array" ref="W206">IFERROR(_xll.BDP($G206&amp;" Equity","CHG_PCT_5D")/100,"")</f>
        <v>0.15159710000000001</v>
      </c>
      <c r="X206" s="12" t="e">
        <f t="shared" si="45"/>
        <v>#VALUE!</v>
      </c>
      <c r="Y206" s="23">
        <f t="shared" si="48"/>
        <v>0</v>
      </c>
      <c r="Z206" s="23">
        <f t="shared" si="49"/>
        <v>81768</v>
      </c>
      <c r="AA206" s="28">
        <f t="shared" si="50"/>
        <v>317148</v>
      </c>
      <c r="AB206" s="28">
        <f t="shared" si="51"/>
        <v>81768</v>
      </c>
      <c r="AC206" s="4" t="e" cm="1">
        <f t="array" ref="AC206">VLOOKUP(IF(NOT(_xll.BDP(AX206,$BW$6)="#N/A N/A"),(_xll.BDP(AX206,$BW$6)),"-"), '[1]Country Codes'!$A$2:$B$253,2,0)</f>
        <v>#N/A</v>
      </c>
      <c r="AD206" s="29" t="str" cm="1">
        <f t="array" ref="AD206">IF(OR(_xll.BDP($AX206,"EX028")= "#N/A N/A", _xll.BDP($AX206,"EX028")="#N/A FIELD NOT APPLICABLE"), " ", _xll.BDP($AX206,"EX028"))</f>
        <v>Equity</v>
      </c>
      <c r="AE206" s="30" t="str">
        <f t="shared" si="52"/>
        <v>Single Line Equity</v>
      </c>
      <c r="AF206" s="25" cm="1">
        <f t="array" ref="AF206">IF(OR(_xll.BDP($AX206,"RR908")= "#N/A N/A", _xll.BDP($AX206,"RR908")="#N/A FIELD NOT APPLICABLE"), " ", _xll.BDP($AX206,"RR908"))</f>
        <v>45.255752728578841</v>
      </c>
      <c r="AG206" s="25" cm="1">
        <f t="array" ref="AG206">IF(OR(_xll.BDP($AX206,"RR041")= "#N/A N/A", _xll.BDP($AX206,"RR041")="#N/A FIELD NOT APPLICABLE"), " ", _xll.BDP($AX206,"RR041"))</f>
        <v>13.753164837835532</v>
      </c>
      <c r="AH206" s="21">
        <f>_xll.BDP(AX206,"TOT_BUY_REC")</f>
        <v>18</v>
      </c>
      <c r="AI206" s="21">
        <f>_xll.BDP(AX206,"TOT_HOLD_REC")</f>
        <v>14</v>
      </c>
      <c r="AJ206" s="21">
        <f>_xll.BDP(AX206,"TOT_SELL_REC")</f>
        <v>1</v>
      </c>
      <c r="AK206" s="25" cm="1">
        <f t="array" ref="AK206">IF(OR(_xll.BDP($AX206,"EE201")= "#N/A N/A", _xll.BDP($AX206,"EE201")="#N/A FIELD NOT APPLICABLE"), " ", _xll.BDP($AX206,"EE201"))</f>
        <v>3.9696969985961914</v>
      </c>
      <c r="AL206" s="23">
        <f>_xll.BDP(AX206,"BEST_TARGET_PRICE")</f>
        <v>91.388885498046875</v>
      </c>
      <c r="AM206" s="31">
        <f t="shared" si="46"/>
        <v>0.34119291896165072</v>
      </c>
      <c r="AN206" s="31">
        <f>_xll.BDP(AX206,"PR061")/100</f>
        <v>-6.0008249999999999E-2</v>
      </c>
      <c r="AO206" s="31">
        <f>_xll.BDP(AX206,"PR064")/100</f>
        <v>-0.17486080000000001</v>
      </c>
      <c r="AP206" s="31">
        <f>_xll.BDP(AX206,"CHG_PCT_6M")/100</f>
        <v>-0.10823190000000001</v>
      </c>
      <c r="AQ206" s="24">
        <f>_xll.BDP(AX206,"PR079")/100</f>
        <v>-8.340054999999999E-2</v>
      </c>
      <c r="AR206" s="32">
        <f>_xll.BDP(AX206,"hs001")</f>
        <v>104.96</v>
      </c>
      <c r="AS206" s="32">
        <f>_xll.BDP(AX206,"hs002")</f>
        <v>48.330100000000002</v>
      </c>
      <c r="AT206" s="21" t="str" cm="1">
        <f t="array" ref="AT206">IF(OR(_xll.BDP($AX206,"DX202")= "#N/A N/A", _xll.BDP($AX206,"DX202")="#N/A FIELD NOT APPLICABLE"), " ", _xll.BDP($AX206,"DX202"))</f>
        <v>Communication Services</v>
      </c>
      <c r="AU206" s="21" t="str" cm="1">
        <f t="array" ref="AU206">IF(OR(_xll.BDP($AX206,"DY997")= "#N/A N/A", _xll.BDP($AX206,"DY997")="#N/A FIELD NOT APPLICABLE"), " ", _xll.BDP($AX206,"DY997"))</f>
        <v>N</v>
      </c>
      <c r="AV206" s="21" t="str" cm="1">
        <f t="array" ref="AV206">IF(OR(_xll.BDP($AX206,"DY784")= "#N/A N/A", _xll.BDP($AX206,"DY784")="#N/A FIELD NOT APPLICABLE"), " ", _xll.BDP($AX206,"DY784"))</f>
        <v xml:space="preserve"> </v>
      </c>
      <c r="AW206" s="21" t="str">
        <f t="shared" si="53"/>
        <v>N</v>
      </c>
      <c r="AX206" s="21" t="str">
        <f t="shared" si="54"/>
        <v>ROKU US Equity</v>
      </c>
      <c r="BC206" s="14" t="str" cm="1">
        <f t="array" ref="BC206">_xll.BDP(AX206,"ID005")</f>
        <v>US77543R1023</v>
      </c>
      <c r="BD206" s="16">
        <v>0.81479999999999997</v>
      </c>
      <c r="BE206" s="17">
        <v>4</v>
      </c>
      <c r="BF206" s="18">
        <v>45632</v>
      </c>
      <c r="BG206" s="19">
        <v>1</v>
      </c>
    </row>
    <row r="207" spans="1:59" s="3" customFormat="1" ht="14.45" hidden="1" customHeight="1" x14ac:dyDescent="0.25">
      <c r="A207" s="47" t="s">
        <v>126</v>
      </c>
      <c r="B207" s="47" t="s">
        <v>161</v>
      </c>
      <c r="C207" s="47">
        <v>4381720</v>
      </c>
      <c r="D207" s="47" t="s">
        <v>462</v>
      </c>
      <c r="E207" s="21" t="str">
        <f>_xll.BDP(AX207,"SECURITY NAME")</f>
        <v>Snap Inc</v>
      </c>
      <c r="F207" s="21" t="str">
        <f>_xll.BDP(AX207,"CRNCY")</f>
        <v>USD</v>
      </c>
      <c r="G207" s="22" t="s">
        <v>479</v>
      </c>
      <c r="H207" s="21" t="str" cm="1">
        <f t="array" ref="H207">IF(OR(_xll.BDP($AX207,"DX202")= "#N/A N/A", _xll.BDP($AX207,"DX202")="#N/A FIELD NOT APPLICABLE"), " ", _xll.BDP($AX207,"DX202"))</f>
        <v>Communication Services</v>
      </c>
      <c r="I207" s="23">
        <f>_xll.BDP(AX207,"CRNCY_ADJ_MKT_CAP", "EQY_FUND_CRNCY=USD")/1000</f>
        <v>14.97886763</v>
      </c>
      <c r="J207" s="24">
        <f>IFERROR(_xll.BDP(AX207, "DV013")/100,0)</f>
        <v>0</v>
      </c>
      <c r="K207" s="25" t="str" cm="1">
        <f t="array" ref="K207">IF(OR(_xll.BDP($AX207,"RR900")= "#N/A N/A", _xll.BDP($AX207,"RR900")="#N/A FIELD NOT APPLICABLE"), " ", _xll.BDP($AX207,"RR900"))</f>
        <v xml:space="preserve"> </v>
      </c>
      <c r="L207" s="25" cm="1">
        <f t="array" ref="L207">IF(OR(_xll.BDP($AX207,"EE010")= "#N/A N/A", _xll.BDP($AX207,"EE010")="#N/A FIELD NOT APPLICABLE"), " ", _xll.BDP($AX207,"EE010"))</f>
        <v>17.554671968190856</v>
      </c>
      <c r="M207" s="25" cm="1">
        <f t="array" ref="M207">IF(OR(_xll.BDP($AX207,"RR903")= "#N/A N/A", _xll.BDP($AX207,"RR903")="#N/A FIELD NOT APPLICABLE"), " ", _xll.BDP($AX207,"RR903"))</f>
        <v>6.0913304973492037</v>
      </c>
      <c r="N207" s="25" t="str" cm="1">
        <f t="array" ref="N207">IF(OR(_xll.BDP($AX207,"RR957")= "#N/A N/A", _xll.BDP($AX207,"RR957")="#N/A FIELD NOT APPLICABLE"), " ", _xll.BDP($AX207,"RR957"))</f>
        <v xml:space="preserve"> </v>
      </c>
      <c r="O207" s="26">
        <v>2375</v>
      </c>
      <c r="P207" s="27">
        <v>51.02</v>
      </c>
      <c r="Q207" s="21" cm="1">
        <f t="array" ref="Q207">IF(OR(_xll.BDP($AX207,"PX_last")="#N/A N/A",_xll.BDP($AX207,"PX_Last")="#N/A FIELD NOT APPLICABLE")," ",IF(F207="GBP",(_xll.BDP($AX207,"PX_LAST")/100),(_xll.BDP($AX207,"PX_LAST"))))</f>
        <v>8.83</v>
      </c>
      <c r="R207" s="28">
        <f>IF(F207="USD",AA207,(((_xll.BDP(F207&amp;"USD CURNCY","PX_LAST")))*AA207))</f>
        <v>121172.50000000001</v>
      </c>
      <c r="S207" s="28">
        <f>IF(F207="USD",AB207,(((_xll.BDP(F207&amp;"USD CURNCY","PX_LAST")))*AB207))</f>
        <v>20971.25</v>
      </c>
      <c r="T207" s="11">
        <f t="shared" si="47"/>
        <v>-100201.25000000001</v>
      </c>
      <c r="U207" s="12">
        <f t="shared" si="44"/>
        <v>-0.82693061544492363</v>
      </c>
      <c r="V207" s="12" cm="1">
        <f t="array" ref="V207">IFERROR(_xll.BDP($G207&amp;" Equity","CHG_PCT_1D")/100,"")</f>
        <v>3.3957849999999998E-2</v>
      </c>
      <c r="W207" s="12" cm="1">
        <f t="array" ref="W207">IFERROR(_xll.BDP($G207&amp;" Equity","CHG_PCT_5D")/100,"")</f>
        <v>0.1603154</v>
      </c>
      <c r="X207" s="12" t="e">
        <f t="shared" si="45"/>
        <v>#VALUE!</v>
      </c>
      <c r="Y207" s="23">
        <f t="shared" si="48"/>
        <v>0</v>
      </c>
      <c r="Z207" s="23">
        <f t="shared" si="49"/>
        <v>20971.25</v>
      </c>
      <c r="AA207" s="28">
        <f t="shared" si="50"/>
        <v>121172.50000000001</v>
      </c>
      <c r="AB207" s="28">
        <f t="shared" si="51"/>
        <v>20971.25</v>
      </c>
      <c r="AC207" s="4" t="e" cm="1">
        <f t="array" ref="AC207">VLOOKUP(IF(NOT(_xll.BDP(AX207,$BW$6)="#N/A N/A"),(_xll.BDP(AX207,$BW$6)),"-"), '[1]Country Codes'!$A$2:$B$253,2,0)</f>
        <v>#N/A</v>
      </c>
      <c r="AD207" s="29" t="str" cm="1">
        <f t="array" ref="AD207">IF(OR(_xll.BDP($AX207,"EX028")= "#N/A N/A", _xll.BDP($AX207,"EX028")="#N/A FIELD NOT APPLICABLE"), " ", _xll.BDP($AX207,"EX028"))</f>
        <v>Equity</v>
      </c>
      <c r="AE207" s="30" t="str">
        <f t="shared" si="52"/>
        <v>Single Line Equity</v>
      </c>
      <c r="AF207" s="25" cm="1">
        <f t="array" ref="AF207">IF(OR(_xll.BDP($AX207,"RR908")= "#N/A N/A", _xll.BDP($AX207,"RR908")="#N/A FIELD NOT APPLICABLE"), " ", _xll.BDP($AX207,"RR908"))</f>
        <v>35.677166989417707</v>
      </c>
      <c r="AG207" s="25" cm="1">
        <f t="array" ref="AG207">IF(OR(_xll.BDP($AX207,"RR041")= "#N/A N/A", _xll.BDP($AX207,"RR041")="#N/A FIELD NOT APPLICABLE"), " ", _xll.BDP($AX207,"RR041"))</f>
        <v>53.474167211417644</v>
      </c>
      <c r="AH207" s="21">
        <f>_xll.BDP(AX207,"TOT_BUY_REC")</f>
        <v>11</v>
      </c>
      <c r="AI207" s="21">
        <f>_xll.BDP(AX207,"TOT_HOLD_REC")</f>
        <v>32</v>
      </c>
      <c r="AJ207" s="21">
        <f>_xll.BDP(AX207,"TOT_SELL_REC")</f>
        <v>4</v>
      </c>
      <c r="AK207" s="25" cm="1">
        <f t="array" ref="AK207">IF(OR(_xll.BDP($AX207,"EE201")= "#N/A N/A", _xll.BDP($AX207,"EE201")="#N/A FIELD NOT APPLICABLE"), " ", _xll.BDP($AX207,"EE201"))</f>
        <v>3.2765958309173584</v>
      </c>
      <c r="AL207" s="23">
        <f>_xll.BDP(AX207,"BEST_TARGET_PRICE")</f>
        <v>11.06944465637207</v>
      </c>
      <c r="AM207" s="31">
        <f t="shared" si="46"/>
        <v>0.25361774137849036</v>
      </c>
      <c r="AN207" s="31">
        <f>_xll.BDP(AX207,"PR061")/100</f>
        <v>-6.7491950000000004E-3</v>
      </c>
      <c r="AO207" s="31">
        <f>_xll.BDP(AX207,"PR064")/100</f>
        <v>-0.24075669999999999</v>
      </c>
      <c r="AP207" s="31">
        <f>_xll.BDP(AX207,"CHG_PCT_6M")/100</f>
        <v>-0.18916440000000001</v>
      </c>
      <c r="AQ207" s="24">
        <f>_xll.BDP(AX207,"PR079")/100</f>
        <v>-0.18013000000000001</v>
      </c>
      <c r="AR207" s="32">
        <f>_xll.BDP(AX207,"hs001")</f>
        <v>17.329999999999998</v>
      </c>
      <c r="AS207" s="32">
        <f>_xll.BDP(AX207,"hs002")</f>
        <v>7.08</v>
      </c>
      <c r="AT207" s="21" t="str" cm="1">
        <f t="array" ref="AT207">IF(OR(_xll.BDP($AX207,"DX202")= "#N/A N/A", _xll.BDP($AX207,"DX202")="#N/A FIELD NOT APPLICABLE"), " ", _xll.BDP($AX207,"DX202"))</f>
        <v>Communication Services</v>
      </c>
      <c r="AU207" s="21" t="str" cm="1">
        <f t="array" ref="AU207">IF(OR(_xll.BDP($AX207,"DY997")= "#N/A N/A", _xll.BDP($AX207,"DY997")="#N/A FIELD NOT APPLICABLE"), " ", _xll.BDP($AX207,"DY997"))</f>
        <v>N</v>
      </c>
      <c r="AV207" s="21" t="str" cm="1">
        <f t="array" ref="AV207">IF(OR(_xll.BDP($AX207,"DY784")= "#N/A N/A", _xll.BDP($AX207,"DY784")="#N/A FIELD NOT APPLICABLE"), " ", _xll.BDP($AX207,"DY784"))</f>
        <v xml:space="preserve"> </v>
      </c>
      <c r="AW207" s="21" t="str">
        <f t="shared" si="53"/>
        <v>N</v>
      </c>
      <c r="AX207" s="21" t="str">
        <f t="shared" si="54"/>
        <v>SNAP UN Equity</v>
      </c>
      <c r="BC207" s="14" t="str" cm="1">
        <f t="array" ref="BC207">_xll.BDP(AX207,"ID005")</f>
        <v>US83304A1060</v>
      </c>
      <c r="BD207" s="16">
        <v>0.81479999999999997</v>
      </c>
      <c r="BE207" s="17">
        <v>4</v>
      </c>
      <c r="BF207" s="18">
        <v>45217</v>
      </c>
      <c r="BG207" s="19">
        <v>1</v>
      </c>
    </row>
    <row r="208" spans="1:59" s="3" customFormat="1" ht="14.45" hidden="1" customHeight="1" x14ac:dyDescent="0.25">
      <c r="A208" s="47" t="s">
        <v>126</v>
      </c>
      <c r="B208" s="47" t="s">
        <v>161</v>
      </c>
      <c r="C208" s="47">
        <v>4381721</v>
      </c>
      <c r="D208" s="47" t="s">
        <v>462</v>
      </c>
      <c r="E208" s="21" t="str">
        <f>_xll.BDP(AX208,"SECURITY NAME")</f>
        <v>Snap Inc</v>
      </c>
      <c r="F208" s="21" t="str">
        <f>_xll.BDP(AX208,"CRNCY")</f>
        <v>USD</v>
      </c>
      <c r="G208" s="22" t="s">
        <v>482</v>
      </c>
      <c r="H208" s="21" t="str" cm="1">
        <f t="array" ref="H208">IF(OR(_xll.BDP($AX208,"DX202")= "#N/A N/A", _xll.BDP($AX208,"DX202")="#N/A FIELD NOT APPLICABLE"), " ", _xll.BDP($AX208,"DX202"))</f>
        <v>Communication Services</v>
      </c>
      <c r="I208" s="23">
        <f>_xll.BDP(AX208,"CRNCY_ADJ_MKT_CAP", "EQY_FUND_CRNCY=USD")/1000</f>
        <v>14.97886763</v>
      </c>
      <c r="J208" s="24">
        <f>IFERROR(_xll.BDP(AX208, "DV013")/100,0)</f>
        <v>0</v>
      </c>
      <c r="K208" s="25" t="str" cm="1">
        <f t="array" ref="K208">IF(OR(_xll.BDP($AX208,"RR900")= "#N/A N/A", _xll.BDP($AX208,"RR900")="#N/A FIELD NOT APPLICABLE"), " ", _xll.BDP($AX208,"RR900"))</f>
        <v xml:space="preserve"> </v>
      </c>
      <c r="L208" s="25" cm="1">
        <f t="array" ref="L208">IF(OR(_xll.BDP($AX208,"EE010")= "#N/A N/A", _xll.BDP($AX208,"EE010")="#N/A FIELD NOT APPLICABLE"), " ", _xll.BDP($AX208,"EE010"))</f>
        <v>17.554671968190856</v>
      </c>
      <c r="M208" s="25" cm="1">
        <f t="array" ref="M208">IF(OR(_xll.BDP($AX208,"RR903")= "#N/A N/A", _xll.BDP($AX208,"RR903")="#N/A FIELD NOT APPLICABLE"), " ", _xll.BDP($AX208,"RR903"))</f>
        <v>6.0913304973492037</v>
      </c>
      <c r="N208" s="25" t="str" cm="1">
        <f t="array" ref="N208">IF(OR(_xll.BDP($AX208,"RR957")= "#N/A N/A", _xll.BDP($AX208,"RR957")="#N/A FIELD NOT APPLICABLE"), " ", _xll.BDP($AX208,"RR957"))</f>
        <v xml:space="preserve"> </v>
      </c>
      <c r="O208" s="26">
        <v>4750</v>
      </c>
      <c r="P208" s="27">
        <v>51.02</v>
      </c>
      <c r="Q208" s="21" cm="1">
        <f t="array" ref="Q208">IF(OR(_xll.BDP($AX208,"PX_last")="#N/A N/A",_xll.BDP($AX208,"PX_Last")="#N/A FIELD NOT APPLICABLE")," ",IF(F208="GBP",(_xll.BDP($AX208,"PX_LAST")/100),(_xll.BDP($AX208,"PX_LAST"))))</f>
        <v>8.83</v>
      </c>
      <c r="R208" s="28">
        <f>IF(F208="USD",AA208,(((_xll.BDP(F208&amp;"USD CURNCY","PX_LAST")))*AA208))</f>
        <v>242345.00000000003</v>
      </c>
      <c r="S208" s="28">
        <f>IF(F208="USD",AB208,(((_xll.BDP(F208&amp;"USD CURNCY","PX_LAST")))*AB208))</f>
        <v>41942.5</v>
      </c>
      <c r="T208" s="11">
        <f t="shared" si="47"/>
        <v>-200402.50000000003</v>
      </c>
      <c r="U208" s="12">
        <f t="shared" si="44"/>
        <v>-0.82693061544492363</v>
      </c>
      <c r="V208" s="12" cm="1">
        <f t="array" ref="V208">IFERROR(_xll.BDP($G208&amp;" Equity","CHG_PCT_1D")/100,"")</f>
        <v>3.3957849999999998E-2</v>
      </c>
      <c r="W208" s="12" cm="1">
        <f t="array" ref="W208">IFERROR(_xll.BDP($G208&amp;" Equity","CHG_PCT_5D")/100,"")</f>
        <v>0.1603154</v>
      </c>
      <c r="X208" s="12" t="e">
        <f t="shared" si="45"/>
        <v>#VALUE!</v>
      </c>
      <c r="Y208" s="23">
        <f t="shared" si="48"/>
        <v>0</v>
      </c>
      <c r="Z208" s="23">
        <f t="shared" si="49"/>
        <v>41942.5</v>
      </c>
      <c r="AA208" s="28">
        <f t="shared" si="50"/>
        <v>242345.00000000003</v>
      </c>
      <c r="AB208" s="28">
        <f t="shared" si="51"/>
        <v>41942.5</v>
      </c>
      <c r="AC208" s="4" t="e" cm="1">
        <f t="array" ref="AC208">VLOOKUP(IF(NOT(_xll.BDP(AX208,$BW$6)="#N/A N/A"),(_xll.BDP(AX208,$BW$6)),"-"), '[1]Country Codes'!$A$2:$B$253,2,0)</f>
        <v>#N/A</v>
      </c>
      <c r="AD208" s="29" t="str" cm="1">
        <f t="array" ref="AD208">IF(OR(_xll.BDP($AX208,"EX028")= "#N/A N/A", _xll.BDP($AX208,"EX028")="#N/A FIELD NOT APPLICABLE"), " ", _xll.BDP($AX208,"EX028"))</f>
        <v>Equity</v>
      </c>
      <c r="AE208" s="30" t="str">
        <f t="shared" si="52"/>
        <v>Single Line Equity</v>
      </c>
      <c r="AF208" s="25" cm="1">
        <f t="array" ref="AF208">IF(OR(_xll.BDP($AX208,"RR908")= "#N/A N/A", _xll.BDP($AX208,"RR908")="#N/A FIELD NOT APPLICABLE"), " ", _xll.BDP($AX208,"RR908"))</f>
        <v>35.677166989417707</v>
      </c>
      <c r="AG208" s="25" cm="1">
        <f t="array" ref="AG208">IF(OR(_xll.BDP($AX208,"RR041")= "#N/A N/A", _xll.BDP($AX208,"RR041")="#N/A FIELD NOT APPLICABLE"), " ", _xll.BDP($AX208,"RR041"))</f>
        <v>53.474167211417644</v>
      </c>
      <c r="AH208" s="21">
        <f>_xll.BDP(AX208,"TOT_BUY_REC")</f>
        <v>11</v>
      </c>
      <c r="AI208" s="21">
        <f>_xll.BDP(AX208,"TOT_HOLD_REC")</f>
        <v>32</v>
      </c>
      <c r="AJ208" s="21">
        <f>_xll.BDP(AX208,"TOT_SELL_REC")</f>
        <v>4</v>
      </c>
      <c r="AK208" s="25" cm="1">
        <f t="array" ref="AK208">IF(OR(_xll.BDP($AX208,"EE201")= "#N/A N/A", _xll.BDP($AX208,"EE201")="#N/A FIELD NOT APPLICABLE"), " ", _xll.BDP($AX208,"EE201"))</f>
        <v>3.2765958309173584</v>
      </c>
      <c r="AL208" s="23">
        <f>_xll.BDP(AX208,"BEST_TARGET_PRICE")</f>
        <v>11.06944465637207</v>
      </c>
      <c r="AM208" s="31">
        <f t="shared" si="46"/>
        <v>0.25361774137849036</v>
      </c>
      <c r="AN208" s="31">
        <f>_xll.BDP(AX208,"PR061")/100</f>
        <v>-6.7491950000000004E-3</v>
      </c>
      <c r="AO208" s="31">
        <f>_xll.BDP(AX208,"PR064")/100</f>
        <v>-0.24075669999999999</v>
      </c>
      <c r="AP208" s="31">
        <f>_xll.BDP(AX208,"CHG_PCT_6M")/100</f>
        <v>-0.18916440000000001</v>
      </c>
      <c r="AQ208" s="24">
        <f>_xll.BDP(AX208,"PR079")/100</f>
        <v>-0.18013000000000001</v>
      </c>
      <c r="AR208" s="32">
        <f>_xll.BDP(AX208,"hs001")</f>
        <v>17.329999999999998</v>
      </c>
      <c r="AS208" s="32">
        <f>_xll.BDP(AX208,"hs002")</f>
        <v>7.08</v>
      </c>
      <c r="AT208" s="21" t="str" cm="1">
        <f t="array" ref="AT208">IF(OR(_xll.BDP($AX208,"DX202")= "#N/A N/A", _xll.BDP($AX208,"DX202")="#N/A FIELD NOT APPLICABLE"), " ", _xll.BDP($AX208,"DX202"))</f>
        <v>Communication Services</v>
      </c>
      <c r="AU208" s="21" t="str" cm="1">
        <f t="array" ref="AU208">IF(OR(_xll.BDP($AX208,"DY997")= "#N/A N/A", _xll.BDP($AX208,"DY997")="#N/A FIELD NOT APPLICABLE"), " ", _xll.BDP($AX208,"DY997"))</f>
        <v>N</v>
      </c>
      <c r="AV208" s="21" t="str" cm="1">
        <f t="array" ref="AV208">IF(OR(_xll.BDP($AX208,"DY784")= "#N/A N/A", _xll.BDP($AX208,"DY784")="#N/A FIELD NOT APPLICABLE"), " ", _xll.BDP($AX208,"DY784"))</f>
        <v xml:space="preserve"> </v>
      </c>
      <c r="AW208" s="21" t="str">
        <f t="shared" si="53"/>
        <v>N</v>
      </c>
      <c r="AX208" s="21" t="str">
        <f t="shared" si="54"/>
        <v>SNAP US Equity</v>
      </c>
      <c r="BC208" s="14" t="str" cm="1">
        <f t="array" ref="BC208">_xll.BDP(AX208,"ID005")</f>
        <v>US83304A1060</v>
      </c>
      <c r="BD208" s="16">
        <v>0.76849999999999996</v>
      </c>
      <c r="BE208" s="17">
        <v>5</v>
      </c>
      <c r="BF208" s="18">
        <v>45217</v>
      </c>
      <c r="BG208" s="19">
        <v>1</v>
      </c>
    </row>
    <row r="209" spans="1:59" s="3" customFormat="1" ht="14.45" hidden="1" customHeight="1" x14ac:dyDescent="0.25">
      <c r="A209" s="47" t="s">
        <v>126</v>
      </c>
      <c r="B209" s="47" t="s">
        <v>161</v>
      </c>
      <c r="C209" s="47">
        <v>4381720</v>
      </c>
      <c r="D209" s="47" t="s">
        <v>462</v>
      </c>
      <c r="E209" s="21" t="str">
        <f>_xll.BDP(AX209,"SECURITY NAME")</f>
        <v>Target Corp</v>
      </c>
      <c r="F209" s="21" t="str">
        <f>_xll.BDP(AX209,"CRNCY")</f>
        <v>USD</v>
      </c>
      <c r="G209" s="22" t="s">
        <v>204</v>
      </c>
      <c r="H209" s="21" t="str" cm="1">
        <f t="array" ref="H209">IF(OR(_xll.BDP($AX209,"DX202")= "#N/A N/A", _xll.BDP($AX209,"DX202")="#N/A FIELD NOT APPLICABLE"), " ", _xll.BDP($AX209,"DX202"))</f>
        <v>Consumer Staples</v>
      </c>
      <c r="I209" s="23">
        <f>_xll.BDP(AX209,"CRNCY_ADJ_MKT_CAP", "EQY_FUND_CRNCY=USD")/1000</f>
        <v>43.78664226523</v>
      </c>
      <c r="J209" s="24">
        <f>IFERROR(_xll.BDP(AX209, "DV013")/100,0)</f>
        <v>4.6506799741238308E-2</v>
      </c>
      <c r="K209" s="25" cm="1">
        <f t="array" ref="K209">IF(OR(_xll.BDP($AX209,"RR900")= "#N/A N/A", _xll.BDP($AX209,"RR900")="#N/A FIELD NOT APPLICABLE"), " ", _xll.BDP($AX209,"RR900"))</f>
        <v>10.790071560955283</v>
      </c>
      <c r="L209" s="25" cm="1">
        <f t="array" ref="L209">IF(OR(_xll.BDP($AX209,"EE010")= "#N/A N/A", _xll.BDP($AX209,"EE010")="#N/A FIELD NOT APPLICABLE"), " ", _xll.BDP($AX209,"EE010"))</f>
        <v>10.302544366046611</v>
      </c>
      <c r="M209" s="25" cm="1">
        <f t="array" ref="M209">IF(OR(_xll.BDP($AX209,"RR903")= "#N/A N/A", _xll.BDP($AX209,"RR903")="#N/A FIELD NOT APPLICABLE"), " ", _xll.BDP($AX209,"RR903"))</f>
        <v>2.9935219255013039</v>
      </c>
      <c r="N209" s="25" cm="1">
        <f t="array" ref="N209">IF(OR(_xll.BDP($AX209,"RR957")= "#N/A N/A", _xll.BDP($AX209,"RR957")="#N/A FIELD NOT APPLICABLE"), " ", _xll.BDP($AX209,"RR957"))</f>
        <v>6.4209792069366625</v>
      </c>
      <c r="O209" s="26">
        <v>2305</v>
      </c>
      <c r="P209" s="27">
        <v>172.74279999999999</v>
      </c>
      <c r="Q209" s="21" cm="1">
        <f t="array" ref="Q209">IF(OR(_xll.BDP($AX209,"PX_last")="#N/A N/A",_xll.BDP($AX209,"PX_Last")="#N/A FIELD NOT APPLICABLE")," ",IF(F209="GBP",(_xll.BDP($AX209,"PX_LAST")/100),(_xll.BDP($AX209,"PX_LAST"))))</f>
        <v>96.37</v>
      </c>
      <c r="R209" s="28">
        <f>IF(F209="USD",AA209,(((_xll.BDP(F209&amp;"USD CURNCY","PX_LAST")))*AA209))</f>
        <v>398172.15399999998</v>
      </c>
      <c r="S209" s="28">
        <f>IF(F209="USD",AB209,(((_xll.BDP(F209&amp;"USD CURNCY","PX_LAST")))*AB209))</f>
        <v>222132.85</v>
      </c>
      <c r="T209" s="11">
        <f t="shared" si="47"/>
        <v>-176039.30399999997</v>
      </c>
      <c r="U209" s="12">
        <f t="shared" si="44"/>
        <v>-0.44211857165682156</v>
      </c>
      <c r="V209" s="12" cm="1">
        <f t="array" ref="V209">IFERROR(_xll.BDP($G209&amp;" Equity","CHG_PCT_1D")/100,"")</f>
        <v>-2.1743629999999999E-3</v>
      </c>
      <c r="W209" s="12" cm="1">
        <f t="array" ref="W209">IFERROR(_xll.BDP($G209&amp;" Equity","CHG_PCT_5D")/100,"")</f>
        <v>2.7617829999999999E-2</v>
      </c>
      <c r="X209" s="12" t="e">
        <f t="shared" si="45"/>
        <v>#VALUE!</v>
      </c>
      <c r="Y209" s="23">
        <f t="shared" si="48"/>
        <v>10330.687970900528</v>
      </c>
      <c r="Z209" s="23">
        <f t="shared" si="49"/>
        <v>222132.85</v>
      </c>
      <c r="AA209" s="28">
        <f t="shared" si="50"/>
        <v>398172.15399999998</v>
      </c>
      <c r="AB209" s="28">
        <f t="shared" si="51"/>
        <v>222132.85</v>
      </c>
      <c r="AC209" s="4" t="e" cm="1">
        <f t="array" ref="AC209">VLOOKUP(IF(NOT(_xll.BDP(AX209,$BW$6)="#N/A N/A"),(_xll.BDP(AX209,$BW$6)),"-"), '[1]Country Codes'!$A$2:$B$253,2,0)</f>
        <v>#N/A</v>
      </c>
      <c r="AD209" s="29" t="str" cm="1">
        <f t="array" ref="AD209">IF(OR(_xll.BDP($AX209,"EX028")= "#N/A N/A", _xll.BDP($AX209,"EX028")="#N/A FIELD NOT APPLICABLE"), " ", _xll.BDP($AX209,"EX028"))</f>
        <v>Equity</v>
      </c>
      <c r="AE209" s="30" t="str">
        <f t="shared" si="52"/>
        <v>Single Line Equity</v>
      </c>
      <c r="AF209" s="25" cm="1">
        <f t="array" ref="AF209">IF(OR(_xll.BDP($AX209,"RR908")= "#N/A N/A", _xll.BDP($AX209,"RR908")="#N/A FIELD NOT APPLICABLE"), " ", _xll.BDP($AX209,"RR908"))</f>
        <v>6.0128789504762592</v>
      </c>
      <c r="AG209" s="25" cm="1">
        <f t="array" ref="AG209">IF(OR(_xll.BDP($AX209,"RR041")= "#N/A N/A", _xll.BDP($AX209,"RR041")="#N/A FIELD NOT APPLICABLE"), " ", _xll.BDP($AX209,"RR041"))</f>
        <v>34.404265263376551</v>
      </c>
      <c r="AH209" s="21">
        <f>_xll.BDP(AX209,"TOT_BUY_REC")</f>
        <v>14</v>
      </c>
      <c r="AI209" s="21">
        <f>_xll.BDP(AX209,"TOT_HOLD_REC")</f>
        <v>25</v>
      </c>
      <c r="AJ209" s="21">
        <f>_xll.BDP(AX209,"TOT_SELL_REC")</f>
        <v>1</v>
      </c>
      <c r="AK209" s="25" cm="1">
        <f t="array" ref="AK209">IF(OR(_xll.BDP($AX209,"EE201")= "#N/A N/A", _xll.BDP($AX209,"EE201")="#N/A FIELD NOT APPLICABLE"), " ", _xll.BDP($AX209,"EE201"))</f>
        <v>3.6500000953674316</v>
      </c>
      <c r="AL209" s="23">
        <f>_xll.BDP(AX209,"BEST_TARGET_PRICE")</f>
        <v>127.94444274902344</v>
      </c>
      <c r="AM209" s="31">
        <f t="shared" si="46"/>
        <v>0.32763767509622732</v>
      </c>
      <c r="AN209" s="31">
        <f>_xll.BDP(AX209,"PR061")/100</f>
        <v>-7.0236389999999996E-2</v>
      </c>
      <c r="AO209" s="31">
        <f>_xll.BDP(AX209,"PR064")/100</f>
        <v>-0.3120851</v>
      </c>
      <c r="AP209" s="31">
        <f>_xll.BDP(AX209,"CHG_PCT_6M")/100</f>
        <v>-0.3485432</v>
      </c>
      <c r="AQ209" s="24">
        <f>_xll.BDP(AX209,"PR079")/100</f>
        <v>-0.28709859999999998</v>
      </c>
      <c r="AR209" s="32">
        <f>_xll.BDP(AX209,"hs001")</f>
        <v>167.4</v>
      </c>
      <c r="AS209" s="32">
        <f>_xll.BDP(AX209,"hs002")</f>
        <v>87.35</v>
      </c>
      <c r="AT209" s="21" t="str" cm="1">
        <f t="array" ref="AT209">IF(OR(_xll.BDP($AX209,"DX202")= "#N/A N/A", _xll.BDP($AX209,"DX202")="#N/A FIELD NOT APPLICABLE"), " ", _xll.BDP($AX209,"DX202"))</f>
        <v>Consumer Staples</v>
      </c>
      <c r="AU209" s="21" t="str" cm="1">
        <f t="array" ref="AU209">IF(OR(_xll.BDP($AX209,"DY997")= "#N/A N/A", _xll.BDP($AX209,"DY997")="#N/A FIELD NOT APPLICABLE"), " ", _xll.BDP($AX209,"DY997"))</f>
        <v>N</v>
      </c>
      <c r="AV209" s="21" t="str" cm="1">
        <f t="array" ref="AV209">IF(OR(_xll.BDP($AX209,"DY784")= "#N/A N/A", _xll.BDP($AX209,"DY784")="#N/A FIELD NOT APPLICABLE"), " ", _xll.BDP($AX209,"DY784"))</f>
        <v>N</v>
      </c>
      <c r="AW209" s="21" t="str">
        <f t="shared" si="53"/>
        <v>N</v>
      </c>
      <c r="AX209" s="21" t="str">
        <f t="shared" si="54"/>
        <v>TGT US Equity</v>
      </c>
      <c r="BC209" s="14" t="str" cm="1">
        <f t="array" ref="BC209">_xll.BDP(AX209,"ID005")</f>
        <v>US87612E1064</v>
      </c>
      <c r="BD209" s="16">
        <v>0.81479999999999997</v>
      </c>
      <c r="BE209" s="17">
        <v>4</v>
      </c>
      <c r="BF209" s="18">
        <v>45217</v>
      </c>
      <c r="BG209" s="19">
        <v>1</v>
      </c>
    </row>
    <row r="210" spans="1:59" s="3" customFormat="1" ht="14.45" hidden="1" customHeight="1" x14ac:dyDescent="0.25">
      <c r="A210" s="47" t="s">
        <v>126</v>
      </c>
      <c r="B210" s="47" t="s">
        <v>161</v>
      </c>
      <c r="C210" s="47">
        <v>4381720</v>
      </c>
      <c r="D210" s="47" t="s">
        <v>462</v>
      </c>
      <c r="E210" s="21" t="str">
        <f>_xll.BDP(AX210,"SECURITY NAME")</f>
        <v>Uber Technologies Inc</v>
      </c>
      <c r="F210" s="21" t="str">
        <f>_xll.BDP(AX210,"CRNCY")</f>
        <v>USD</v>
      </c>
      <c r="G210" s="22" t="s">
        <v>480</v>
      </c>
      <c r="H210" s="21" t="str" cm="1">
        <f t="array" ref="H210">IF(OR(_xll.BDP($AX210,"DX202")= "#N/A N/A", _xll.BDP($AX210,"DX202")="#N/A FIELD NOT APPLICABLE"), " ", _xll.BDP($AX210,"DX202"))</f>
        <v>Industrials</v>
      </c>
      <c r="I210" s="23">
        <f>_xll.BDP(AX210,"CRNCY_ADJ_MKT_CAP", "EQY_FUND_CRNCY=USD")/1000</f>
        <v>166.08771941388</v>
      </c>
      <c r="J210" s="24">
        <f>IFERROR(_xll.BDP(AX210, "DV013")/100,0)</f>
        <v>0</v>
      </c>
      <c r="K210" s="25" cm="1">
        <f t="array" ref="K210">IF(OR(_xll.BDP($AX210,"RR900")= "#N/A N/A", _xll.BDP($AX210,"RR900")="#N/A FIELD NOT APPLICABLE"), " ", _xll.BDP($AX210,"RR900"))</f>
        <v>55.212551761904251</v>
      </c>
      <c r="L210" s="25" cm="1">
        <f t="array" ref="L210">IF(OR(_xll.BDP($AX210,"EE010")= "#N/A N/A", _xll.BDP($AX210,"EE010")="#N/A FIELD NOT APPLICABLE"), " ", _xll.BDP($AX210,"EE010"))</f>
        <v>22.240268832259872</v>
      </c>
      <c r="M210" s="25" cm="1">
        <f t="array" ref="M210">IF(OR(_xll.BDP($AX210,"RR903")= "#N/A N/A", _xll.BDP($AX210,"RR903")="#N/A FIELD NOT APPLICABLE"), " ", _xll.BDP($AX210,"RR903"))</f>
        <v>7.6301258320633663</v>
      </c>
      <c r="N210" s="25" cm="1">
        <f t="array" ref="N210">IF(OR(_xll.BDP($AX210,"RR957")= "#N/A N/A", _xll.BDP($AX210,"RR957")="#N/A FIELD NOT APPLICABLE"), " ", _xll.BDP($AX210,"RR957"))</f>
        <v>44.725504047762605</v>
      </c>
      <c r="O210" s="26">
        <v>4357</v>
      </c>
      <c r="P210" s="27">
        <v>45.59</v>
      </c>
      <c r="Q210" s="21" cm="1">
        <f t="array" ref="Q210">IF(OR(_xll.BDP($AX210,"PX_last")="#N/A N/A",_xll.BDP($AX210,"PX_Last")="#N/A FIELD NOT APPLICABLE")," ",IF(F210="GBP",(_xll.BDP($AX210,"PX_LAST")/100),(_xll.BDP($AX210,"PX_LAST"))))</f>
        <v>79.42</v>
      </c>
      <c r="R210" s="28">
        <f>IF(F210="USD",AA210,(((_xll.BDP(F210&amp;"USD CURNCY","PX_LAST")))*AA210))</f>
        <v>198635.63</v>
      </c>
      <c r="S210" s="28">
        <f>IF(F210="USD",AB210,(((_xll.BDP(F210&amp;"USD CURNCY","PX_LAST")))*AB210))</f>
        <v>346032.94</v>
      </c>
      <c r="T210" s="11">
        <f t="shared" si="47"/>
        <v>147397.31</v>
      </c>
      <c r="U210" s="12">
        <f t="shared" si="44"/>
        <v>0.74204869488923009</v>
      </c>
      <c r="V210" s="12" cm="1">
        <f t="array" ref="V210">IFERROR(_xll.BDP($G210&amp;" Equity","CHG_PCT_1D")/100,"")</f>
        <v>7.4598070000000006E-3</v>
      </c>
      <c r="W210" s="12" cm="1">
        <f t="array" ref="W210">IFERROR(_xll.BDP($G210&amp;" Equity","CHG_PCT_5D")/100,"")</f>
        <v>7.4190889999999995E-2</v>
      </c>
      <c r="X210" s="12" t="e">
        <f t="shared" si="45"/>
        <v>#VALUE!</v>
      </c>
      <c r="Y210" s="23">
        <f t="shared" si="48"/>
        <v>0</v>
      </c>
      <c r="Z210" s="23">
        <f t="shared" si="49"/>
        <v>346032.94</v>
      </c>
      <c r="AA210" s="28">
        <f t="shared" si="50"/>
        <v>198635.63</v>
      </c>
      <c r="AB210" s="28">
        <f t="shared" si="51"/>
        <v>346032.94</v>
      </c>
      <c r="AC210" s="4" t="e" cm="1">
        <f t="array" ref="AC210">VLOOKUP(IF(NOT(_xll.BDP(AX210,$BW$6)="#N/A N/A"),(_xll.BDP(AX210,$BW$6)),"-"), '[1]Country Codes'!$A$2:$B$253,2,0)</f>
        <v>#N/A</v>
      </c>
      <c r="AD210" s="29" t="str" cm="1">
        <f t="array" ref="AD210">IF(OR(_xll.BDP($AX210,"EX028")= "#N/A N/A", _xll.BDP($AX210,"EX028")="#N/A FIELD NOT APPLICABLE"), " ", _xll.BDP($AX210,"EX028"))</f>
        <v>Equity</v>
      </c>
      <c r="AE210" s="30" t="str">
        <f t="shared" si="52"/>
        <v>Single Line Equity</v>
      </c>
      <c r="AF210" s="25" cm="1">
        <f t="array" ref="AF210">IF(OR(_xll.BDP($AX210,"RR908")= "#N/A N/A", _xll.BDP($AX210,"RR908")="#N/A FIELD NOT APPLICABLE"), " ", _xll.BDP($AX210,"RR908"))</f>
        <v>23.320049500825132</v>
      </c>
      <c r="AG210" s="25" cm="1">
        <f t="array" ref="AG210">IF(OR(_xll.BDP($AX210,"RR041")= "#N/A N/A", _xll.BDP($AX210,"RR041")="#N/A FIELD NOT APPLICABLE"), " ", _xll.BDP($AX210,"RR041"))</f>
        <v>20.072593864647565</v>
      </c>
      <c r="AH210" s="21">
        <f>_xll.BDP(AX210,"TOT_BUY_REC")</f>
        <v>45</v>
      </c>
      <c r="AI210" s="21">
        <f>_xll.BDP(AX210,"TOT_HOLD_REC")</f>
        <v>11</v>
      </c>
      <c r="AJ210" s="21">
        <f>_xll.BDP(AX210,"TOT_SELL_REC")</f>
        <v>0</v>
      </c>
      <c r="AK210" s="25" cm="1">
        <f t="array" ref="AK210">IF(OR(_xll.BDP($AX210,"EE201")= "#N/A N/A", _xll.BDP($AX210,"EE201")="#N/A FIELD NOT APPLICABLE"), " ", _xll.BDP($AX210,"EE201"))</f>
        <v>4.5892858505249023</v>
      </c>
      <c r="AL210" s="23">
        <f>_xll.BDP(AX210,"BEST_TARGET_PRICE")</f>
        <v>88.6431884765625</v>
      </c>
      <c r="AM210" s="31">
        <f t="shared" si="46"/>
        <v>0.11613181159106656</v>
      </c>
      <c r="AN210" s="31">
        <f>_xll.BDP(AX210,"PR061")/100</f>
        <v>9.0035679999999993E-2</v>
      </c>
      <c r="AO210" s="31">
        <f>_xll.BDP(AX210,"PR064")/100</f>
        <v>0.1880329</v>
      </c>
      <c r="AP210" s="31">
        <f>_xll.BDP(AX210,"CHG_PCT_6M")/100</f>
        <v>0.10228999999999999</v>
      </c>
      <c r="AQ210" s="24">
        <f>_xll.BDP(AX210,"PR079")/100</f>
        <v>0.3166446</v>
      </c>
      <c r="AR210" s="32">
        <f>_xll.BDP(AX210,"hs001")</f>
        <v>87</v>
      </c>
      <c r="AS210" s="32">
        <f>_xll.BDP(AX210,"hs002")</f>
        <v>54.84</v>
      </c>
      <c r="AT210" s="21" t="str" cm="1">
        <f t="array" ref="AT210">IF(OR(_xll.BDP($AX210,"DX202")= "#N/A N/A", _xll.BDP($AX210,"DX202")="#N/A FIELD NOT APPLICABLE"), " ", _xll.BDP($AX210,"DX202"))</f>
        <v>Industrials</v>
      </c>
      <c r="AU210" s="21" t="str" cm="1">
        <f t="array" ref="AU210">IF(OR(_xll.BDP($AX210,"DY997")= "#N/A N/A", _xll.BDP($AX210,"DY997")="#N/A FIELD NOT APPLICABLE"), " ", _xll.BDP($AX210,"DY997"))</f>
        <v>Y</v>
      </c>
      <c r="AV210" s="21" t="str" cm="1">
        <f t="array" ref="AV210">IF(OR(_xll.BDP($AX210,"DY784")= "#N/A N/A", _xll.BDP($AX210,"DY784")="#N/A FIELD NOT APPLICABLE"), " ", _xll.BDP($AX210,"DY784"))</f>
        <v xml:space="preserve"> </v>
      </c>
      <c r="AW210" s="21" t="str">
        <f t="shared" si="53"/>
        <v>Y</v>
      </c>
      <c r="AX210" s="21" t="str">
        <f t="shared" si="54"/>
        <v>UBER US Equity</v>
      </c>
      <c r="BC210" s="14" t="str" cm="1">
        <f t="array" ref="BC210">_xll.BDP(AX210,"ID005")</f>
        <v>US90353T1007</v>
      </c>
      <c r="BD210" s="16">
        <v>0.69899999999999995</v>
      </c>
      <c r="BE210" s="17">
        <v>5</v>
      </c>
      <c r="BF210" s="18">
        <v>45217</v>
      </c>
      <c r="BG210" s="19">
        <v>1</v>
      </c>
    </row>
    <row r="211" spans="1:59" s="3" customFormat="1" ht="14.45" hidden="1" customHeight="1" x14ac:dyDescent="0.25">
      <c r="A211" s="47" t="s">
        <v>126</v>
      </c>
      <c r="B211" s="47" t="s">
        <v>161</v>
      </c>
      <c r="C211" s="47">
        <v>4381721</v>
      </c>
      <c r="D211" s="47" t="s">
        <v>462</v>
      </c>
      <c r="E211" s="21" t="str">
        <f>_xll.BDP(AX211,"SECURITY NAME")</f>
        <v>Uber Technologies Inc</v>
      </c>
      <c r="F211" s="21" t="str">
        <f>_xll.BDP(AX211,"CRNCY")</f>
        <v>USD</v>
      </c>
      <c r="G211" s="22" t="s">
        <v>480</v>
      </c>
      <c r="H211" s="21" t="str" cm="1">
        <f t="array" ref="H211">IF(OR(_xll.BDP($AX211,"DX202")= "#N/A N/A", _xll.BDP($AX211,"DX202")="#N/A FIELD NOT APPLICABLE"), " ", _xll.BDP($AX211,"DX202"))</f>
        <v>Industrials</v>
      </c>
      <c r="I211" s="23">
        <f>_xll.BDP(AX211,"CRNCY_ADJ_MKT_CAP", "EQY_FUND_CRNCY=USD")/1000</f>
        <v>166.08771941388</v>
      </c>
      <c r="J211" s="24">
        <f>IFERROR(_xll.BDP(AX211, "DV013")/100,0)</f>
        <v>0</v>
      </c>
      <c r="K211" s="25" cm="1">
        <f t="array" ref="K211">IF(OR(_xll.BDP($AX211,"RR900")= "#N/A N/A", _xll.BDP($AX211,"RR900")="#N/A FIELD NOT APPLICABLE"), " ", _xll.BDP($AX211,"RR900"))</f>
        <v>55.212551761904251</v>
      </c>
      <c r="L211" s="25" cm="1">
        <f t="array" ref="L211">IF(OR(_xll.BDP($AX211,"EE010")= "#N/A N/A", _xll.BDP($AX211,"EE010")="#N/A FIELD NOT APPLICABLE"), " ", _xll.BDP($AX211,"EE010"))</f>
        <v>22.240268832259872</v>
      </c>
      <c r="M211" s="25" cm="1">
        <f t="array" ref="M211">IF(OR(_xll.BDP($AX211,"RR903")= "#N/A N/A", _xll.BDP($AX211,"RR903")="#N/A FIELD NOT APPLICABLE"), " ", _xll.BDP($AX211,"RR903"))</f>
        <v>7.6301258320633663</v>
      </c>
      <c r="N211" s="25" cm="1">
        <f t="array" ref="N211">IF(OR(_xll.BDP($AX211,"RR957")= "#N/A N/A", _xll.BDP($AX211,"RR957")="#N/A FIELD NOT APPLICABLE"), " ", _xll.BDP($AX211,"RR957"))</f>
        <v>44.725504047762605</v>
      </c>
      <c r="O211" s="26">
        <v>3130</v>
      </c>
      <c r="P211" s="27">
        <v>47.75</v>
      </c>
      <c r="Q211" s="21" cm="1">
        <f t="array" ref="Q211">IF(OR(_xll.BDP($AX211,"PX_last")="#N/A N/A",_xll.BDP($AX211,"PX_Last")="#N/A FIELD NOT APPLICABLE")," ",IF(F211="GBP",(_xll.BDP($AX211,"PX_LAST")/100),(_xll.BDP($AX211,"PX_LAST"))))</f>
        <v>79.42</v>
      </c>
      <c r="R211" s="28">
        <f>IF(F211="USD",AA211,(((_xll.BDP(F211&amp;"USD CURNCY","PX_LAST")))*AA211))</f>
        <v>149457.5</v>
      </c>
      <c r="S211" s="28">
        <f>IF(F211="USD",AB211,(((_xll.BDP(F211&amp;"USD CURNCY","PX_LAST")))*AB211))</f>
        <v>248584.6</v>
      </c>
      <c r="T211" s="11">
        <f t="shared" si="47"/>
        <v>99127.1</v>
      </c>
      <c r="U211" s="12">
        <f t="shared" si="44"/>
        <v>0.66324607329842933</v>
      </c>
      <c r="V211" s="12" cm="1">
        <f t="array" ref="V211">IFERROR(_xll.BDP($G211&amp;" Equity","CHG_PCT_1D")/100,"")</f>
        <v>7.4598070000000006E-3</v>
      </c>
      <c r="W211" s="12" cm="1">
        <f t="array" ref="W211">IFERROR(_xll.BDP($G211&amp;" Equity","CHG_PCT_5D")/100,"")</f>
        <v>7.4190889999999995E-2</v>
      </c>
      <c r="X211" s="12" t="e">
        <f t="shared" si="45"/>
        <v>#VALUE!</v>
      </c>
      <c r="Y211" s="23">
        <f t="shared" si="48"/>
        <v>0</v>
      </c>
      <c r="Z211" s="23">
        <f t="shared" si="49"/>
        <v>248584.6</v>
      </c>
      <c r="AA211" s="28">
        <f t="shared" si="50"/>
        <v>149457.5</v>
      </c>
      <c r="AB211" s="28">
        <f t="shared" si="51"/>
        <v>248584.6</v>
      </c>
      <c r="AC211" s="4" t="e" cm="1">
        <f t="array" ref="AC211">VLOOKUP(IF(NOT(_xll.BDP(AX211,$BW$6)="#N/A N/A"),(_xll.BDP(AX211,$BW$6)),"-"), '[1]Country Codes'!$A$2:$B$253,2,0)</f>
        <v>#N/A</v>
      </c>
      <c r="AD211" s="29" t="str" cm="1">
        <f t="array" ref="AD211">IF(OR(_xll.BDP($AX211,"EX028")= "#N/A N/A", _xll.BDP($AX211,"EX028")="#N/A FIELD NOT APPLICABLE"), " ", _xll.BDP($AX211,"EX028"))</f>
        <v>Equity</v>
      </c>
      <c r="AE211" s="30" t="str">
        <f t="shared" si="52"/>
        <v>Single Line Equity</v>
      </c>
      <c r="AF211" s="25" cm="1">
        <f t="array" ref="AF211">IF(OR(_xll.BDP($AX211,"RR908")= "#N/A N/A", _xll.BDP($AX211,"RR908")="#N/A FIELD NOT APPLICABLE"), " ", _xll.BDP($AX211,"RR908"))</f>
        <v>23.320049500825132</v>
      </c>
      <c r="AG211" s="25" cm="1">
        <f t="array" ref="AG211">IF(OR(_xll.BDP($AX211,"RR041")= "#N/A N/A", _xll.BDP($AX211,"RR041")="#N/A FIELD NOT APPLICABLE"), " ", _xll.BDP($AX211,"RR041"))</f>
        <v>20.072593864647565</v>
      </c>
      <c r="AH211" s="21">
        <f>_xll.BDP(AX211,"TOT_BUY_REC")</f>
        <v>45</v>
      </c>
      <c r="AI211" s="21">
        <f>_xll.BDP(AX211,"TOT_HOLD_REC")</f>
        <v>11</v>
      </c>
      <c r="AJ211" s="21">
        <f>_xll.BDP(AX211,"TOT_SELL_REC")</f>
        <v>0</v>
      </c>
      <c r="AK211" s="25" cm="1">
        <f t="array" ref="AK211">IF(OR(_xll.BDP($AX211,"EE201")= "#N/A N/A", _xll.BDP($AX211,"EE201")="#N/A FIELD NOT APPLICABLE"), " ", _xll.BDP($AX211,"EE201"))</f>
        <v>4.5892858505249023</v>
      </c>
      <c r="AL211" s="23">
        <f>_xll.BDP(AX211,"BEST_TARGET_PRICE")</f>
        <v>88.6431884765625</v>
      </c>
      <c r="AM211" s="31">
        <f t="shared" si="46"/>
        <v>0.11613181159106656</v>
      </c>
      <c r="AN211" s="31">
        <f>_xll.BDP(AX211,"PR061")/100</f>
        <v>9.0035679999999993E-2</v>
      </c>
      <c r="AO211" s="31">
        <f>_xll.BDP(AX211,"PR064")/100</f>
        <v>0.1880329</v>
      </c>
      <c r="AP211" s="31">
        <f>_xll.BDP(AX211,"CHG_PCT_6M")/100</f>
        <v>0.10228999999999999</v>
      </c>
      <c r="AQ211" s="24">
        <f>_xll.BDP(AX211,"PR079")/100</f>
        <v>0.3166446</v>
      </c>
      <c r="AR211" s="32">
        <f>_xll.BDP(AX211,"hs001")</f>
        <v>87</v>
      </c>
      <c r="AS211" s="32">
        <f>_xll.BDP(AX211,"hs002")</f>
        <v>54.84</v>
      </c>
      <c r="AT211" s="21" t="str" cm="1">
        <f t="array" ref="AT211">IF(OR(_xll.BDP($AX211,"DX202")= "#N/A N/A", _xll.BDP($AX211,"DX202")="#N/A FIELD NOT APPLICABLE"), " ", _xll.BDP($AX211,"DX202"))</f>
        <v>Industrials</v>
      </c>
      <c r="AU211" s="21" t="str" cm="1">
        <f t="array" ref="AU211">IF(OR(_xll.BDP($AX211,"DY997")= "#N/A N/A", _xll.BDP($AX211,"DY997")="#N/A FIELD NOT APPLICABLE"), " ", _xll.BDP($AX211,"DY997"))</f>
        <v>Y</v>
      </c>
      <c r="AV211" s="21" t="str" cm="1">
        <f t="array" ref="AV211">IF(OR(_xll.BDP($AX211,"DY784")= "#N/A N/A", _xll.BDP($AX211,"DY784")="#N/A FIELD NOT APPLICABLE"), " ", _xll.BDP($AX211,"DY784"))</f>
        <v xml:space="preserve"> </v>
      </c>
      <c r="AW211" s="21" t="str">
        <f t="shared" si="53"/>
        <v>Y</v>
      </c>
      <c r="AX211" s="21" t="str">
        <f t="shared" si="54"/>
        <v>UBER US Equity</v>
      </c>
      <c r="BC211" s="14" t="str" cm="1">
        <f t="array" ref="BC211">_xll.BDP(AX211,"ID005")</f>
        <v>US90353T1007</v>
      </c>
      <c r="BD211" s="16">
        <v>0.81479999999999997</v>
      </c>
      <c r="BE211" s="17">
        <v>4</v>
      </c>
      <c r="BF211" s="18">
        <v>45632</v>
      </c>
      <c r="BG211" s="19">
        <v>1</v>
      </c>
    </row>
    <row r="212" spans="1:59" s="3" customFormat="1" ht="14.45" hidden="1" customHeight="1" x14ac:dyDescent="0.25">
      <c r="A212" s="47" t="s">
        <v>126</v>
      </c>
      <c r="B212" s="47" t="s">
        <v>161</v>
      </c>
      <c r="C212" s="47">
        <v>4381721</v>
      </c>
      <c r="D212" s="47" t="s">
        <v>462</v>
      </c>
      <c r="E212" s="21" t="str">
        <f>_xll.BDP(AX212,"SECURITY NAME")</f>
        <v>UnitedHealth Group Inc</v>
      </c>
      <c r="F212" s="21" t="str">
        <f>_xll.BDP(AX212,"CRNCY")</f>
        <v>USD</v>
      </c>
      <c r="G212" s="22" t="s">
        <v>483</v>
      </c>
      <c r="H212" s="21" t="str" cm="1">
        <f t="array" ref="H212">IF(OR(_xll.BDP($AX212,"DX202")= "#N/A N/A", _xll.BDP($AX212,"DX202")="#N/A FIELD NOT APPLICABLE"), " ", _xll.BDP($AX212,"DX202"))</f>
        <v>Health Care</v>
      </c>
      <c r="I212" s="23">
        <f>_xll.BDP(AX212,"CRNCY_ADJ_MKT_CAP", "EQY_FUND_CRNCY=USD")/1000</f>
        <v>382.29399222000001</v>
      </c>
      <c r="J212" s="24">
        <f>IFERROR(_xll.BDP(AX212, "DV013")/100,0)</f>
        <v>1.9999999091738746E-2</v>
      </c>
      <c r="K212" s="25" cm="1">
        <f t="array" ref="K212">IF(OR(_xll.BDP($AX212,"RR900")= "#N/A N/A", _xll.BDP($AX212,"RR900")="#N/A FIELD NOT APPLICABLE"), " ", _xll.BDP($AX212,"RR900"))</f>
        <v>15.883000073326517</v>
      </c>
      <c r="L212" s="25" cm="1">
        <f t="array" ref="L212">IF(OR(_xll.BDP($AX212,"EE010")= "#N/A N/A", _xll.BDP($AX212,"EE010")="#N/A FIELD NOT APPLICABLE"), " ", _xll.BDP($AX212,"EE010"))</f>
        <v>13.866420152530621</v>
      </c>
      <c r="M212" s="25" cm="1">
        <f t="array" ref="M212">IF(OR(_xll.BDP($AX212,"RR903")= "#N/A N/A", _xll.BDP($AX212,"RR903")="#N/A FIELD NOT APPLICABLE"), " ", _xll.BDP($AX212,"RR903"))</f>
        <v>3.8108855170566702</v>
      </c>
      <c r="N212" s="25" cm="1">
        <f t="array" ref="N212">IF(OR(_xll.BDP($AX212,"RR957")= "#N/A N/A", _xll.BDP($AX212,"RR957")="#N/A FIELD NOT APPLICABLE"), " ", _xll.BDP($AX212,"RR957"))</f>
        <v>11.107945904503305</v>
      </c>
      <c r="O212" s="26">
        <v>130</v>
      </c>
      <c r="P212" s="27">
        <v>555.38</v>
      </c>
      <c r="Q212" s="21" cm="1">
        <f t="array" ref="Q212">IF(OR(_xll.BDP($AX212,"PX_last")="#N/A N/A",_xll.BDP($AX212,"PX_Last")="#N/A FIELD NOT APPLICABLE")," ",IF(F212="GBP",(_xll.BDP($AX212,"PX_LAST")/100),(_xll.BDP($AX212,"PX_LAST"))))</f>
        <v>420</v>
      </c>
      <c r="R212" s="28">
        <f>IF(F212="USD",AA212,(((_xll.BDP(F212&amp;"USD CURNCY","PX_LAST")))*AA212))</f>
        <v>72199.399999999994</v>
      </c>
      <c r="S212" s="28">
        <f>IF(F212="USD",AB212,(((_xll.BDP(F212&amp;"USD CURNCY","PX_LAST")))*AB212))</f>
        <v>54600</v>
      </c>
      <c r="T212" s="11">
        <f t="shared" si="47"/>
        <v>-17599.399999999994</v>
      </c>
      <c r="U212" s="12">
        <f t="shared" si="44"/>
        <v>-0.2437610284850012</v>
      </c>
      <c r="V212" s="12" cm="1">
        <f t="array" ref="V212">IFERROR(_xll.BDP($G212&amp;" Equity","CHG_PCT_1D")/100,"")</f>
        <v>3.2486150000000003E-3</v>
      </c>
      <c r="W212" s="12" cm="1">
        <f t="array" ref="W212">IFERROR(_xll.BDP($G212&amp;" Equity","CHG_PCT_5D")/100,"")</f>
        <v>-1.253145E-2</v>
      </c>
      <c r="X212" s="12" t="e">
        <f t="shared" si="45"/>
        <v>#VALUE!</v>
      </c>
      <c r="Y212" s="23">
        <f t="shared" si="48"/>
        <v>1091.9999504089355</v>
      </c>
      <c r="Z212" s="23">
        <f t="shared" si="49"/>
        <v>54600</v>
      </c>
      <c r="AA212" s="28">
        <f t="shared" si="50"/>
        <v>72199.399999999994</v>
      </c>
      <c r="AB212" s="28">
        <f t="shared" si="51"/>
        <v>54600</v>
      </c>
      <c r="AC212" s="4" t="e" cm="1">
        <f t="array" ref="AC212">VLOOKUP(IF(NOT(_xll.BDP(AX212,$BW$6)="#N/A N/A"),(_xll.BDP(AX212,$BW$6)),"-"), '[1]Country Codes'!$A$2:$B$253,2,0)</f>
        <v>#N/A</v>
      </c>
      <c r="AD212" s="29" t="str" cm="1">
        <f t="array" ref="AD212">IF(OR(_xll.BDP($AX212,"EX028")= "#N/A N/A", _xll.BDP($AX212,"EX028")="#N/A FIELD NOT APPLICABLE"), " ", _xll.BDP($AX212,"EX028"))</f>
        <v>Equity</v>
      </c>
      <c r="AE212" s="30" t="str">
        <f t="shared" si="52"/>
        <v>Single Line Equity</v>
      </c>
      <c r="AF212" s="25" cm="1">
        <f t="array" ref="AF212">IF(OR(_xll.BDP($AX212,"RR908")= "#N/A N/A", _xll.BDP($AX212,"RR908")="#N/A FIELD NOT APPLICABLE"), " ", _xll.BDP($AX212,"RR908"))</f>
        <v>13.57821529968526</v>
      </c>
      <c r="AG212" s="25" cm="1">
        <f t="array" ref="AG212">IF(OR(_xll.BDP($AX212,"RR041")= "#N/A N/A", _xll.BDP($AX212,"RR041")="#N/A FIELD NOT APPLICABLE"), " ", _xll.BDP($AX212,"RR041"))</f>
        <v>27.421734086992672</v>
      </c>
      <c r="AH212" s="21">
        <f>_xll.BDP(AX212,"TOT_BUY_REC")</f>
        <v>26</v>
      </c>
      <c r="AI212" s="21">
        <f>_xll.BDP(AX212,"TOT_HOLD_REC")</f>
        <v>2</v>
      </c>
      <c r="AJ212" s="21">
        <f>_xll.BDP(AX212,"TOT_SELL_REC")</f>
        <v>1</v>
      </c>
      <c r="AK212" s="25" cm="1">
        <f t="array" ref="AK212">IF(OR(_xll.BDP($AX212,"EE201")= "#N/A N/A", _xll.BDP($AX212,"EE201")="#N/A FIELD NOT APPLICABLE"), " ", _xll.BDP($AX212,"EE201"))</f>
        <v>4.6896553039550781</v>
      </c>
      <c r="AL212" s="23">
        <f>_xll.BDP(AX212,"BEST_TARGET_PRICE")</f>
        <v>541.84613037109375</v>
      </c>
      <c r="AM212" s="31">
        <f t="shared" si="46"/>
        <v>0.29010983421688996</v>
      </c>
      <c r="AN212" s="31">
        <f>_xll.BDP(AX212,"PR061")/100</f>
        <v>-0.18610959999999999</v>
      </c>
      <c r="AO212" s="31">
        <f>_xll.BDP(AX212,"PR064")/100</f>
        <v>-0.21947590000000003</v>
      </c>
      <c r="AP212" s="31">
        <f>_xll.BDP(AX212,"CHG_PCT_6M")/100</f>
        <v>-0.25284190000000001</v>
      </c>
      <c r="AQ212" s="24">
        <f>_xll.BDP(AX212,"PR079")/100</f>
        <v>-0.16973070000000001</v>
      </c>
      <c r="AR212" s="32">
        <f>_xll.BDP(AX212,"hs001")</f>
        <v>630.73</v>
      </c>
      <c r="AS212" s="32">
        <f>_xll.BDP(AX212,"hs002")</f>
        <v>412.02</v>
      </c>
      <c r="AT212" s="21" t="str" cm="1">
        <f t="array" ref="AT212">IF(OR(_xll.BDP($AX212,"DX202")= "#N/A N/A", _xll.BDP($AX212,"DX202")="#N/A FIELD NOT APPLICABLE"), " ", _xll.BDP($AX212,"DX202"))</f>
        <v>Health Care</v>
      </c>
      <c r="AU212" s="21" t="str" cm="1">
        <f t="array" ref="AU212">IF(OR(_xll.BDP($AX212,"DY997")= "#N/A N/A", _xll.BDP($AX212,"DY997")="#N/A FIELD NOT APPLICABLE"), " ", _xll.BDP($AX212,"DY997"))</f>
        <v>N</v>
      </c>
      <c r="AV212" s="21" t="str" cm="1">
        <f t="array" ref="AV212">IF(OR(_xll.BDP($AX212,"DY784")= "#N/A N/A", _xll.BDP($AX212,"DY784")="#N/A FIELD NOT APPLICABLE"), " ", _xll.BDP($AX212,"DY784"))</f>
        <v>N</v>
      </c>
      <c r="AW212" s="21" t="str">
        <f t="shared" si="53"/>
        <v>N</v>
      </c>
      <c r="AX212" s="21" t="str">
        <f t="shared" si="54"/>
        <v>UNH US Equity</v>
      </c>
      <c r="BC212" s="14" t="str" cm="1">
        <f t="array" ref="BC212">_xll.BDP(AX212,"ID005")</f>
        <v>US91324P1021</v>
      </c>
      <c r="BD212" s="16">
        <v>0.81479999999999997</v>
      </c>
      <c r="BE212" s="17">
        <v>4</v>
      </c>
      <c r="BF212" s="18">
        <v>45632</v>
      </c>
      <c r="BG212" s="19">
        <v>1</v>
      </c>
    </row>
    <row r="213" spans="1:59" s="3" customFormat="1" ht="14.45" hidden="1" customHeight="1" x14ac:dyDescent="0.25">
      <c r="A213" s="47" t="s">
        <v>126</v>
      </c>
      <c r="B213" s="47" t="s">
        <v>161</v>
      </c>
      <c r="C213" s="47">
        <v>4381720</v>
      </c>
      <c r="D213" s="47" t="s">
        <v>462</v>
      </c>
      <c r="E213" s="21" t="str">
        <f>_xll.BDP(AX213,"SECURITY NAME")</f>
        <v>Zoom Communications Inc</v>
      </c>
      <c r="F213" s="21" t="str">
        <f>_xll.BDP(AX213,"CRNCY")</f>
        <v>USD</v>
      </c>
      <c r="G213" s="22" t="s">
        <v>481</v>
      </c>
      <c r="H213" s="21" t="str" cm="1">
        <f t="array" ref="H213">IF(OR(_xll.BDP($AX213,"DX202")= "#N/A N/A", _xll.BDP($AX213,"DX202")="#N/A FIELD NOT APPLICABLE"), " ", _xll.BDP($AX213,"DX202"))</f>
        <v>Information Technology</v>
      </c>
      <c r="I213" s="23">
        <f>_xll.BDP(AX213,"CRNCY_ADJ_MKT_CAP", "EQY_FUND_CRNCY=USD")/1000</f>
        <v>23.246610244479999</v>
      </c>
      <c r="J213" s="24">
        <f>IFERROR(_xll.BDP(AX213, "DV013")/100,0)</f>
        <v>0</v>
      </c>
      <c r="K213" s="25" cm="1">
        <f t="array" ref="K213">IF(OR(_xll.BDP($AX213,"RR900")= "#N/A N/A", _xll.BDP($AX213,"RR900")="#N/A FIELD NOT APPLICABLE"), " ", _xll.BDP($AX213,"RR900"))</f>
        <v>26.372607831136847</v>
      </c>
      <c r="L213" s="25" cm="1">
        <f t="array" ref="L213">IF(OR(_xll.BDP($AX213,"EE010")= "#N/A N/A", _xll.BDP($AX213,"EE010")="#N/A FIELD NOT APPLICABLE"), " ", _xll.BDP($AX213,"EE010"))</f>
        <v>14.127249118901872</v>
      </c>
      <c r="M213" s="25" cm="1">
        <f t="array" ref="M213">IF(OR(_xll.BDP($AX213,"RR903")= "#N/A N/A", _xll.BDP($AX213,"RR903")="#N/A FIELD NOT APPLICABLE"), " ", _xll.BDP($AX213,"RR903"))</f>
        <v>2.6060443664431681</v>
      </c>
      <c r="N213" s="25" cm="1">
        <f t="array" ref="N213">IF(OR(_xll.BDP($AX213,"RR957")= "#N/A N/A", _xll.BDP($AX213,"RR957")="#N/A FIELD NOT APPLICABLE"), " ", _xll.BDP($AX213,"RR957"))</f>
        <v>16.121855344261068</v>
      </c>
      <c r="O213" s="26">
        <v>2100</v>
      </c>
      <c r="P213" s="27">
        <v>259.02999999999997</v>
      </c>
      <c r="Q213" s="21" cm="1">
        <f t="array" ref="Q213">IF(OR(_xll.BDP($AX213,"PX_last")="#N/A N/A",_xll.BDP($AX213,"PX_Last")="#N/A FIELD NOT APPLICABLE")," ",IF(F213="GBP",(_xll.BDP($AX213,"PX_LAST")/100),(_xll.BDP($AX213,"PX_LAST"))))</f>
        <v>76.16</v>
      </c>
      <c r="R213" s="28">
        <f>IF(F213="USD",AA213,(((_xll.BDP(F213&amp;"USD CURNCY","PX_LAST")))*AA213))</f>
        <v>543963</v>
      </c>
      <c r="S213" s="28">
        <f>IF(F213="USD",AB213,(((_xll.BDP(F213&amp;"USD CURNCY","PX_LAST")))*AB213))</f>
        <v>159936</v>
      </c>
      <c r="T213" s="11">
        <f t="shared" si="47"/>
        <v>-384027</v>
      </c>
      <c r="U213" s="12">
        <f t="shared" si="44"/>
        <v>-0.70598000231633407</v>
      </c>
      <c r="V213" s="12" cm="1">
        <f t="array" ref="V213">IFERROR(_xll.BDP($G213&amp;" Equity","CHG_PCT_1D")/100,"")</f>
        <v>1.7098510000000001E-3</v>
      </c>
      <c r="W213" s="12" cm="1">
        <f t="array" ref="W213">IFERROR(_xll.BDP($G213&amp;" Equity","CHG_PCT_5D")/100,"")</f>
        <v>8.0436939999999998E-2</v>
      </c>
      <c r="X213" s="12" t="e">
        <f t="shared" si="45"/>
        <v>#VALUE!</v>
      </c>
      <c r="Y213" s="23">
        <f t="shared" si="48"/>
        <v>0</v>
      </c>
      <c r="Z213" s="23">
        <f t="shared" si="49"/>
        <v>159936</v>
      </c>
      <c r="AA213" s="28">
        <f t="shared" si="50"/>
        <v>543963</v>
      </c>
      <c r="AB213" s="28">
        <f t="shared" si="51"/>
        <v>159936</v>
      </c>
      <c r="AC213" s="4" t="e" cm="1">
        <f t="array" ref="AC213">VLOOKUP(IF(NOT(_xll.BDP(AX213,$BW$6)="#N/A N/A"),(_xll.BDP(AX213,$BW$6)),"-"), '[1]Country Codes'!$A$2:$B$253,2,0)</f>
        <v>#N/A</v>
      </c>
      <c r="AD213" s="29" t="str" cm="1">
        <f t="array" ref="AD213">IF(OR(_xll.BDP($AX213,"EX028")= "#N/A N/A", _xll.BDP($AX213,"EX028")="#N/A FIELD NOT APPLICABLE"), " ", _xll.BDP($AX213,"EX028"))</f>
        <v>Equity</v>
      </c>
      <c r="AE213" s="30" t="str">
        <f t="shared" si="52"/>
        <v>Single Line Equity</v>
      </c>
      <c r="AF213" s="25" cm="1">
        <f t="array" ref="AF213">IF(OR(_xll.BDP($AX213,"RR908")= "#N/A N/A", _xll.BDP($AX213,"RR908")="#N/A FIELD NOT APPLICABLE"), " ", _xll.BDP($AX213,"RR908"))</f>
        <v>12.059920414845937</v>
      </c>
      <c r="AG213" s="25" cm="1">
        <f t="array" ref="AG213">IF(OR(_xll.BDP($AX213,"RR041")= "#N/A N/A", _xll.BDP($AX213,"RR041")="#N/A FIELD NOT APPLICABLE"), " ", _xll.BDP($AX213,"RR041"))</f>
        <v>0.58636268122599233</v>
      </c>
      <c r="AH213" s="21">
        <f>_xll.BDP(AX213,"TOT_BUY_REC")</f>
        <v>16</v>
      </c>
      <c r="AI213" s="21">
        <f>_xll.BDP(AX213,"TOT_HOLD_REC")</f>
        <v>19</v>
      </c>
      <c r="AJ213" s="21">
        <f>_xll.BDP(AX213,"TOT_SELL_REC")</f>
        <v>1</v>
      </c>
      <c r="AK213" s="25" cm="1">
        <f t="array" ref="AK213">IF(OR(_xll.BDP($AX213,"EE201")= "#N/A N/A", _xll.BDP($AX213,"EE201")="#N/A FIELD NOT APPLICABLE"), " ", _xll.BDP($AX213,"EE201"))</f>
        <v>3.8333332538604736</v>
      </c>
      <c r="AL213" s="23">
        <f>_xll.BDP(AX213,"BEST_TARGET_PRICE")</f>
        <v>88.464286804199219</v>
      </c>
      <c r="AM213" s="31">
        <f t="shared" si="46"/>
        <v>0.16155838766017894</v>
      </c>
      <c r="AN213" s="31">
        <f>_xll.BDP(AX213,"PR061")/100</f>
        <v>1.7637679999999999E-2</v>
      </c>
      <c r="AO213" s="31">
        <f>_xll.BDP(AX213,"PR064")/100</f>
        <v>-0.12660550000000001</v>
      </c>
      <c r="AP213" s="31">
        <f>_xll.BDP(AX213,"CHG_PCT_6M")/100</f>
        <v>8.7417220000000004E-3</v>
      </c>
      <c r="AQ213" s="24">
        <f>_xll.BDP(AX213,"PR079")/100</f>
        <v>-6.678104E-2</v>
      </c>
      <c r="AR213" s="32">
        <f>_xll.BDP(AX213,"hs001")</f>
        <v>92.8</v>
      </c>
      <c r="AS213" s="32">
        <f>_xll.BDP(AX213,"hs002")</f>
        <v>55.06</v>
      </c>
      <c r="AT213" s="21" t="str" cm="1">
        <f t="array" ref="AT213">IF(OR(_xll.BDP($AX213,"DX202")= "#N/A N/A", _xll.BDP($AX213,"DX202")="#N/A FIELD NOT APPLICABLE"), " ", _xll.BDP($AX213,"DX202"))</f>
        <v>Information Technology</v>
      </c>
      <c r="AU213" s="21" t="str" cm="1">
        <f t="array" ref="AU213">IF(OR(_xll.BDP($AX213,"DY997")= "#N/A N/A", _xll.BDP($AX213,"DY997")="#N/A FIELD NOT APPLICABLE"), " ", _xll.BDP($AX213,"DY997"))</f>
        <v>N</v>
      </c>
      <c r="AV213" s="21" t="str" cm="1">
        <f t="array" ref="AV213">IF(OR(_xll.BDP($AX213,"DY784")= "#N/A N/A", _xll.BDP($AX213,"DY784")="#N/A FIELD NOT APPLICABLE"), " ", _xll.BDP($AX213,"DY784"))</f>
        <v xml:space="preserve"> </v>
      </c>
      <c r="AW213" s="21" t="str">
        <f t="shared" si="53"/>
        <v>N</v>
      </c>
      <c r="AX213" s="21" t="str">
        <f t="shared" si="54"/>
        <v>ZM US Equity</v>
      </c>
      <c r="BC213" s="14" t="str" cm="1">
        <f t="array" ref="BC213">_xll.BDP(AX213,"ID005")</f>
        <v>US98980L1017</v>
      </c>
      <c r="BD213" s="16">
        <v>0.81479999999999997</v>
      </c>
      <c r="BE213" s="17">
        <v>4</v>
      </c>
      <c r="BF213" s="18">
        <v>45217</v>
      </c>
      <c r="BG213" s="19">
        <v>1</v>
      </c>
    </row>
    <row r="214" spans="1:59" s="3" customFormat="1" ht="14.45" hidden="1" customHeight="1" x14ac:dyDescent="0.25">
      <c r="A214" s="47" t="s">
        <v>126</v>
      </c>
      <c r="B214" s="47" t="s">
        <v>161</v>
      </c>
      <c r="C214" s="47">
        <v>4381721</v>
      </c>
      <c r="D214" s="47" t="s">
        <v>462</v>
      </c>
      <c r="E214" s="21" t="str">
        <f>_xll.BDP(AX214,"SECURITY NAME")</f>
        <v>Zoom Communications Inc</v>
      </c>
      <c r="F214" s="21" t="str">
        <f>_xll.BDP(AX214,"CRNCY")</f>
        <v>USD</v>
      </c>
      <c r="G214" s="22" t="s">
        <v>481</v>
      </c>
      <c r="H214" s="21" t="str" cm="1">
        <f t="array" ref="H214">IF(OR(_xll.BDP($AX214,"DX202")= "#N/A N/A", _xll.BDP($AX214,"DX202")="#N/A FIELD NOT APPLICABLE"), " ", _xll.BDP($AX214,"DX202"))</f>
        <v>Information Technology</v>
      </c>
      <c r="I214" s="23">
        <f>_xll.BDP(AX214,"CRNCY_ADJ_MKT_CAP", "EQY_FUND_CRNCY=USD")/1000</f>
        <v>23.246610244479999</v>
      </c>
      <c r="J214" s="24">
        <f>IFERROR(_xll.BDP(AX214, "DV013")/100,0)</f>
        <v>0</v>
      </c>
      <c r="K214" s="25" cm="1">
        <f t="array" ref="K214">IF(OR(_xll.BDP($AX214,"RR900")= "#N/A N/A", _xll.BDP($AX214,"RR900")="#N/A FIELD NOT APPLICABLE"), " ", _xll.BDP($AX214,"RR900"))</f>
        <v>26.372607831136847</v>
      </c>
      <c r="L214" s="25" cm="1">
        <f t="array" ref="L214">IF(OR(_xll.BDP($AX214,"EE010")= "#N/A N/A", _xll.BDP($AX214,"EE010")="#N/A FIELD NOT APPLICABLE"), " ", _xll.BDP($AX214,"EE010"))</f>
        <v>14.127249118901872</v>
      </c>
      <c r="M214" s="25" cm="1">
        <f t="array" ref="M214">IF(OR(_xll.BDP($AX214,"RR903")= "#N/A N/A", _xll.BDP($AX214,"RR903")="#N/A FIELD NOT APPLICABLE"), " ", _xll.BDP($AX214,"RR903"))</f>
        <v>2.6060443664431681</v>
      </c>
      <c r="N214" s="25" cm="1">
        <f t="array" ref="N214">IF(OR(_xll.BDP($AX214,"RR957")= "#N/A N/A", _xll.BDP($AX214,"RR957")="#N/A FIELD NOT APPLICABLE"), " ", _xll.BDP($AX214,"RR957"))</f>
        <v>16.121855344261068</v>
      </c>
      <c r="O214" s="26">
        <v>900</v>
      </c>
      <c r="P214" s="27">
        <v>259.02999999999997</v>
      </c>
      <c r="Q214" s="21" cm="1">
        <f t="array" ref="Q214">IF(OR(_xll.BDP($AX214,"PX_last")="#N/A N/A",_xll.BDP($AX214,"PX_Last")="#N/A FIELD NOT APPLICABLE")," ",IF(F214="GBP",(_xll.BDP($AX214,"PX_LAST")/100),(_xll.BDP($AX214,"PX_LAST"))))</f>
        <v>76.16</v>
      </c>
      <c r="R214" s="28">
        <f>IF(F214="USD",AA214,(((_xll.BDP(F214&amp;"USD CURNCY","PX_LAST")))*AA214))</f>
        <v>233126.99999999997</v>
      </c>
      <c r="S214" s="28">
        <f>IF(F214="USD",AB214,(((_xll.BDP(F214&amp;"USD CURNCY","PX_LAST")))*AB214))</f>
        <v>68544</v>
      </c>
      <c r="T214" s="11">
        <f t="shared" si="47"/>
        <v>-164582.99999999997</v>
      </c>
      <c r="U214" s="12">
        <f t="shared" si="44"/>
        <v>-0.70598000231633395</v>
      </c>
      <c r="V214" s="12" cm="1">
        <f t="array" ref="V214">IFERROR(_xll.BDP($G214&amp;" Equity","CHG_PCT_1D")/100,"")</f>
        <v>1.7098510000000001E-3</v>
      </c>
      <c r="W214" s="12" cm="1">
        <f t="array" ref="W214">IFERROR(_xll.BDP($G214&amp;" Equity","CHG_PCT_5D")/100,"")</f>
        <v>8.0436939999999998E-2</v>
      </c>
      <c r="X214" s="12" t="e">
        <f t="shared" si="45"/>
        <v>#VALUE!</v>
      </c>
      <c r="Y214" s="23">
        <f t="shared" si="48"/>
        <v>0</v>
      </c>
      <c r="Z214" s="23">
        <f t="shared" si="49"/>
        <v>68544</v>
      </c>
      <c r="AA214" s="28">
        <f t="shared" si="50"/>
        <v>233126.99999999997</v>
      </c>
      <c r="AB214" s="28">
        <f t="shared" si="51"/>
        <v>68544</v>
      </c>
      <c r="AC214" s="4" t="e" cm="1">
        <f t="array" ref="AC214">VLOOKUP(IF(NOT(_xll.BDP(AX214,$BW$6)="#N/A N/A"),(_xll.BDP(AX214,$BW$6)),"-"), '[1]Country Codes'!$A$2:$B$253,2,0)</f>
        <v>#N/A</v>
      </c>
      <c r="AD214" s="29" t="str" cm="1">
        <f t="array" ref="AD214">IF(OR(_xll.BDP($AX214,"EX028")= "#N/A N/A", _xll.BDP($AX214,"EX028")="#N/A FIELD NOT APPLICABLE"), " ", _xll.BDP($AX214,"EX028"))</f>
        <v>Equity</v>
      </c>
      <c r="AE214" s="30" t="str">
        <f t="shared" si="52"/>
        <v>Single Line Equity</v>
      </c>
      <c r="AF214" s="25" cm="1">
        <f t="array" ref="AF214">IF(OR(_xll.BDP($AX214,"RR908")= "#N/A N/A", _xll.BDP($AX214,"RR908")="#N/A FIELD NOT APPLICABLE"), " ", _xll.BDP($AX214,"RR908"))</f>
        <v>12.059920414845937</v>
      </c>
      <c r="AG214" s="25" cm="1">
        <f t="array" ref="AG214">IF(OR(_xll.BDP($AX214,"RR041")= "#N/A N/A", _xll.BDP($AX214,"RR041")="#N/A FIELD NOT APPLICABLE"), " ", _xll.BDP($AX214,"RR041"))</f>
        <v>0.58636268122599233</v>
      </c>
      <c r="AH214" s="21">
        <f>_xll.BDP(AX214,"TOT_BUY_REC")</f>
        <v>16</v>
      </c>
      <c r="AI214" s="21">
        <f>_xll.BDP(AX214,"TOT_HOLD_REC")</f>
        <v>19</v>
      </c>
      <c r="AJ214" s="21">
        <f>_xll.BDP(AX214,"TOT_SELL_REC")</f>
        <v>1</v>
      </c>
      <c r="AK214" s="25" cm="1">
        <f t="array" ref="AK214">IF(OR(_xll.BDP($AX214,"EE201")= "#N/A N/A", _xll.BDP($AX214,"EE201")="#N/A FIELD NOT APPLICABLE"), " ", _xll.BDP($AX214,"EE201"))</f>
        <v>3.8333332538604736</v>
      </c>
      <c r="AL214" s="23">
        <f>_xll.BDP(AX214,"BEST_TARGET_PRICE")</f>
        <v>88.464286804199219</v>
      </c>
      <c r="AM214" s="31">
        <f t="shared" si="46"/>
        <v>0.16155838766017894</v>
      </c>
      <c r="AN214" s="31">
        <f>_xll.BDP(AX214,"PR061")/100</f>
        <v>1.7637679999999999E-2</v>
      </c>
      <c r="AO214" s="31">
        <f>_xll.BDP(AX214,"PR064")/100</f>
        <v>-0.12660550000000001</v>
      </c>
      <c r="AP214" s="31">
        <f>_xll.BDP(AX214,"CHG_PCT_6M")/100</f>
        <v>8.7417220000000004E-3</v>
      </c>
      <c r="AQ214" s="24">
        <f>_xll.BDP(AX214,"PR079")/100</f>
        <v>-6.678104E-2</v>
      </c>
      <c r="AR214" s="32">
        <f>_xll.BDP(AX214,"hs001")</f>
        <v>92.8</v>
      </c>
      <c r="AS214" s="32">
        <f>_xll.BDP(AX214,"hs002")</f>
        <v>55.06</v>
      </c>
      <c r="AT214" s="21" t="str" cm="1">
        <f t="array" ref="AT214">IF(OR(_xll.BDP($AX214,"DX202")= "#N/A N/A", _xll.BDP($AX214,"DX202")="#N/A FIELD NOT APPLICABLE"), " ", _xll.BDP($AX214,"DX202"))</f>
        <v>Information Technology</v>
      </c>
      <c r="AU214" s="21" t="str" cm="1">
        <f t="array" ref="AU214">IF(OR(_xll.BDP($AX214,"DY997")= "#N/A N/A", _xll.BDP($AX214,"DY997")="#N/A FIELD NOT APPLICABLE"), " ", _xll.BDP($AX214,"DY997"))</f>
        <v>N</v>
      </c>
      <c r="AV214" s="21" t="str" cm="1">
        <f t="array" ref="AV214">IF(OR(_xll.BDP($AX214,"DY784")= "#N/A N/A", _xll.BDP($AX214,"DY784")="#N/A FIELD NOT APPLICABLE"), " ", _xll.BDP($AX214,"DY784"))</f>
        <v xml:space="preserve"> </v>
      </c>
      <c r="AW214" s="21" t="str">
        <f t="shared" si="53"/>
        <v>N</v>
      </c>
      <c r="AX214" s="21" t="str">
        <f t="shared" si="54"/>
        <v>ZM US Equity</v>
      </c>
      <c r="BC214" s="14" t="str" cm="1">
        <f t="array" ref="BC214">_xll.BDP(AX214,"ID005")</f>
        <v>US98980L1017</v>
      </c>
      <c r="BD214" s="16">
        <v>0.81479999999999997</v>
      </c>
      <c r="BE214" s="17">
        <v>4</v>
      </c>
      <c r="BF214" s="18">
        <v>45217</v>
      </c>
      <c r="BG214" s="19">
        <v>1</v>
      </c>
    </row>
    <row r="215" spans="1:59" s="3" customFormat="1" ht="14.45" hidden="1" customHeight="1" x14ac:dyDescent="0.25">
      <c r="A215" s="47" t="s">
        <v>125</v>
      </c>
      <c r="B215" s="47" t="s">
        <v>157</v>
      </c>
      <c r="C215" s="47">
        <v>6504690</v>
      </c>
      <c r="D215" s="47" t="s">
        <v>407</v>
      </c>
      <c r="E215" s="21" t="str">
        <f>_xll.BDP(AX215,"SECURITY NAME")</f>
        <v>UnitedHealth Group Inc</v>
      </c>
      <c r="F215" s="21" t="str">
        <f>_xll.BDP(AX215,"CRNCY")</f>
        <v>USD</v>
      </c>
      <c r="G215" s="22" t="s">
        <v>483</v>
      </c>
      <c r="H215" s="21" t="str" cm="1">
        <f t="array" ref="H215">IF(OR(_xll.BDP($AX215,"DX202")= "#N/A N/A", _xll.BDP($AX215,"DX202")="#N/A FIELD NOT APPLICABLE"), " ", _xll.BDP($AX215,"DX202"))</f>
        <v>Health Care</v>
      </c>
      <c r="I215" s="23">
        <f>_xll.BDP(AX215,"CRNCY_ADJ_MKT_CAP", "EQY_FUND_CRNCY=USD")/1000</f>
        <v>382.29399222000001</v>
      </c>
      <c r="J215" s="24">
        <f>IFERROR(_xll.BDP(AX215, "DV013")/100,0)</f>
        <v>1.9999999091738746E-2</v>
      </c>
      <c r="K215" s="25" cm="1">
        <f t="array" ref="K215">IF(OR(_xll.BDP($AX215,"RR900")= "#N/A N/A", _xll.BDP($AX215,"RR900")="#N/A FIELD NOT APPLICABLE"), " ", _xll.BDP($AX215,"RR900"))</f>
        <v>15.883000073326517</v>
      </c>
      <c r="L215" s="25" cm="1">
        <f t="array" ref="L215">IF(OR(_xll.BDP($AX215,"EE010")= "#N/A N/A", _xll.BDP($AX215,"EE010")="#N/A FIELD NOT APPLICABLE"), " ", _xll.BDP($AX215,"EE010"))</f>
        <v>13.866420152530621</v>
      </c>
      <c r="M215" s="25" cm="1">
        <f t="array" ref="M215">IF(OR(_xll.BDP($AX215,"RR903")= "#N/A N/A", _xll.BDP($AX215,"RR903")="#N/A FIELD NOT APPLICABLE"), " ", _xll.BDP($AX215,"RR903"))</f>
        <v>3.8108855170566702</v>
      </c>
      <c r="N215" s="25" cm="1">
        <f t="array" ref="N215">IF(OR(_xll.BDP($AX215,"RR957")= "#N/A N/A", _xll.BDP($AX215,"RR957")="#N/A FIELD NOT APPLICABLE"), " ", _xll.BDP($AX215,"RR957"))</f>
        <v>11.107945904503305</v>
      </c>
      <c r="O215" s="26">
        <v>78</v>
      </c>
      <c r="P215" s="27">
        <v>407.45150000000001</v>
      </c>
      <c r="Q215" s="21" cm="1">
        <f t="array" ref="Q215">IF(OR(_xll.BDP($AX215,"PX_last")="#N/A N/A",_xll.BDP($AX215,"PX_Last")="#N/A FIELD NOT APPLICABLE")," ",IF(F215="GBP",(_xll.BDP($AX215,"PX_LAST")/100),(_xll.BDP($AX215,"PX_LAST"))))</f>
        <v>420</v>
      </c>
      <c r="R215" s="28">
        <f>IF(F215="USD",AA215,(((_xll.BDP(F215&amp;"USD CURNCY","PX_LAST")))*AA215))</f>
        <v>31781.217000000001</v>
      </c>
      <c r="S215" s="28">
        <f>IF(F215="USD",AB215,(((_xll.BDP(F215&amp;"USD CURNCY","PX_LAST")))*AB215))</f>
        <v>32760</v>
      </c>
      <c r="T215" s="11">
        <f t="shared" si="47"/>
        <v>978.78299999999945</v>
      </c>
      <c r="U215" s="12">
        <f t="shared" si="44"/>
        <v>3.0797530503630474E-2</v>
      </c>
      <c r="V215" s="12" cm="1">
        <f t="array" ref="V215">IFERROR(_xll.BDP($G215&amp;" Equity","CHG_PCT_1D")/100,"")</f>
        <v>3.2486150000000003E-3</v>
      </c>
      <c r="W215" s="12" cm="1">
        <f t="array" ref="W215">IFERROR(_xll.BDP($G215&amp;" Equity","CHG_PCT_5D")/100,"")</f>
        <v>-1.253145E-2</v>
      </c>
      <c r="X215" s="12" t="e">
        <f t="shared" si="45"/>
        <v>#VALUE!</v>
      </c>
      <c r="Y215" s="23">
        <f t="shared" si="48"/>
        <v>655.19997024536133</v>
      </c>
      <c r="Z215" s="23">
        <f t="shared" si="49"/>
        <v>32760</v>
      </c>
      <c r="AA215" s="28">
        <f t="shared" si="50"/>
        <v>31781.217000000001</v>
      </c>
      <c r="AB215" s="28">
        <f t="shared" si="51"/>
        <v>32760</v>
      </c>
      <c r="AC215" s="4" t="e" cm="1">
        <f t="array" ref="AC215">VLOOKUP(IF(NOT(_xll.BDP(AX215,$BW$6)="#N/A N/A"),(_xll.BDP(AX215,$BW$6)),"-"), '[1]Country Codes'!$A$2:$B$253,2,0)</f>
        <v>#N/A</v>
      </c>
      <c r="AD215" s="29" t="str" cm="1">
        <f t="array" ref="AD215">IF(OR(_xll.BDP($AX215,"EX028")= "#N/A N/A", _xll.BDP($AX215,"EX028")="#N/A FIELD NOT APPLICABLE"), " ", _xll.BDP($AX215,"EX028"))</f>
        <v>Equity</v>
      </c>
      <c r="AE215" s="30" t="str">
        <f t="shared" si="52"/>
        <v>Single Line Equity</v>
      </c>
      <c r="AF215" s="25" cm="1">
        <f t="array" ref="AF215">IF(OR(_xll.BDP($AX215,"RR908")= "#N/A N/A", _xll.BDP($AX215,"RR908")="#N/A FIELD NOT APPLICABLE"), " ", _xll.BDP($AX215,"RR908"))</f>
        <v>13.57821529968526</v>
      </c>
      <c r="AG215" s="25" cm="1">
        <f t="array" ref="AG215">IF(OR(_xll.BDP($AX215,"RR041")= "#N/A N/A", _xll.BDP($AX215,"RR041")="#N/A FIELD NOT APPLICABLE"), " ", _xll.BDP($AX215,"RR041"))</f>
        <v>27.421734086992672</v>
      </c>
      <c r="AH215" s="21">
        <f>_xll.BDP(AX215,"TOT_BUY_REC")</f>
        <v>26</v>
      </c>
      <c r="AI215" s="21">
        <f>_xll.BDP(AX215,"TOT_HOLD_REC")</f>
        <v>2</v>
      </c>
      <c r="AJ215" s="21">
        <f>_xll.BDP(AX215,"TOT_SELL_REC")</f>
        <v>1</v>
      </c>
      <c r="AK215" s="25" cm="1">
        <f t="array" ref="AK215">IF(OR(_xll.BDP($AX215,"EE201")= "#N/A N/A", _xll.BDP($AX215,"EE201")="#N/A FIELD NOT APPLICABLE"), " ", _xll.BDP($AX215,"EE201"))</f>
        <v>4.6896553039550781</v>
      </c>
      <c r="AL215" s="23">
        <f>_xll.BDP(AX215,"BEST_TARGET_PRICE")</f>
        <v>541.84613037109375</v>
      </c>
      <c r="AM215" s="31">
        <f t="shared" si="46"/>
        <v>0.29010983421688996</v>
      </c>
      <c r="AN215" s="31">
        <f>_xll.BDP(AX215,"PR061")/100</f>
        <v>-0.18610959999999999</v>
      </c>
      <c r="AO215" s="31">
        <f>_xll.BDP(AX215,"PR064")/100</f>
        <v>-0.21947590000000003</v>
      </c>
      <c r="AP215" s="31">
        <f>_xll.BDP(AX215,"CHG_PCT_6M")/100</f>
        <v>-0.25284190000000001</v>
      </c>
      <c r="AQ215" s="24">
        <f>_xll.BDP(AX215,"PR079")/100</f>
        <v>-0.16973070000000001</v>
      </c>
      <c r="AR215" s="32">
        <f>_xll.BDP(AX215,"hs001")</f>
        <v>630.73</v>
      </c>
      <c r="AS215" s="32">
        <f>_xll.BDP(AX215,"hs002")</f>
        <v>412.02</v>
      </c>
      <c r="AT215" s="21" t="str" cm="1">
        <f t="array" ref="AT215">IF(OR(_xll.BDP($AX215,"DX202")= "#N/A N/A", _xll.BDP($AX215,"DX202")="#N/A FIELD NOT APPLICABLE"), " ", _xll.BDP($AX215,"DX202"))</f>
        <v>Health Care</v>
      </c>
      <c r="AU215" s="21" t="str" cm="1">
        <f t="array" ref="AU215">IF(OR(_xll.BDP($AX215,"DY997")= "#N/A N/A", _xll.BDP($AX215,"DY997")="#N/A FIELD NOT APPLICABLE"), " ", _xll.BDP($AX215,"DY997"))</f>
        <v>N</v>
      </c>
      <c r="AV215" s="21" t="str" cm="1">
        <f t="array" ref="AV215">IF(OR(_xll.BDP($AX215,"DY784")= "#N/A N/A", _xll.BDP($AX215,"DY784")="#N/A FIELD NOT APPLICABLE"), " ", _xll.BDP($AX215,"DY784"))</f>
        <v>N</v>
      </c>
      <c r="AW215" s="21" t="str">
        <f t="shared" si="53"/>
        <v>N</v>
      </c>
      <c r="AX215" s="21" t="str">
        <f t="shared" si="54"/>
        <v>UNH US Equity</v>
      </c>
      <c r="BC215" s="14" t="str" cm="1">
        <f t="array" ref="BC215">_xll.BDP(AX215,"ID005")</f>
        <v>US91324P1021</v>
      </c>
      <c r="BD215" s="16">
        <v>0.75</v>
      </c>
      <c r="BE215" s="17">
        <v>4</v>
      </c>
      <c r="BF215" s="18"/>
      <c r="BG215" s="19">
        <v>1</v>
      </c>
    </row>
    <row r="216" spans="1:59" s="3" customFormat="1" ht="14.45" hidden="1" customHeight="1" x14ac:dyDescent="0.25">
      <c r="A216" s="47" t="s">
        <v>125</v>
      </c>
      <c r="B216" s="47" t="s">
        <v>157</v>
      </c>
      <c r="C216" s="47">
        <v>6582977</v>
      </c>
      <c r="D216" s="47" t="s">
        <v>407</v>
      </c>
      <c r="E216" s="21" t="str">
        <f>_xll.BDP(AX216,"SECURITY NAME")</f>
        <v>Microsoft Corp</v>
      </c>
      <c r="F216" s="21" t="str">
        <f>_xll.BDP(AX216,"CRNCY")</f>
        <v>USD</v>
      </c>
      <c r="G216" s="22" t="s">
        <v>332</v>
      </c>
      <c r="H216" s="21" t="str" cm="1">
        <f t="array" ref="H216">IF(OR(_xll.BDP($AX216,"DX202")= "#N/A N/A", _xll.BDP($AX216,"DX202")="#N/A FIELD NOT APPLICABLE"), " ", _xll.BDP($AX216,"DX202"))</f>
        <v>Information Technology</v>
      </c>
      <c r="I216" s="23">
        <f>_xll.BDP(AX216,"CRNCY_ADJ_MKT_CAP", "EQY_FUND_CRNCY=USD")/1000</f>
        <v>2929.2863598793997</v>
      </c>
      <c r="J216" s="24">
        <f>IFERROR(_xll.BDP(AX216, "DV013")/100,0)</f>
        <v>8.4268235271912229E-3</v>
      </c>
      <c r="K216" s="25" cm="1">
        <f t="array" ref="K216">IF(OR(_xll.BDP($AX216,"RR900")= "#N/A N/A", _xll.BDP($AX216,"RR900")="#N/A FIELD NOT APPLICABLE"), " ", _xll.BDP($AX216,"RR900"))</f>
        <v>31.614264941472364</v>
      </c>
      <c r="L216" s="25" cm="1">
        <f t="array" ref="L216">IF(OR(_xll.BDP($AX216,"EE010")= "#N/A N/A", _xll.BDP($AX216,"EE010")="#N/A FIELD NOT APPLICABLE"), " ", _xll.BDP($AX216,"EE010"))</f>
        <v>26.286857905270182</v>
      </c>
      <c r="M216" s="25" cm="1">
        <f t="array" ref="M216">IF(OR(_xll.BDP($AX216,"RR903")= "#N/A N/A", _xll.BDP($AX216,"RR903")="#N/A FIELD NOT APPLICABLE"), " ", _xll.BDP($AX216,"RR903"))</f>
        <v>9.6786780869571487</v>
      </c>
      <c r="N216" s="25" cm="1">
        <f t="array" ref="N216">IF(OR(_xll.BDP($AX216,"RR957")= "#N/A N/A", _xll.BDP($AX216,"RR957")="#N/A FIELD NOT APPLICABLE"), " ", _xll.BDP($AX216,"RR957"))</f>
        <v>19.903999837840342</v>
      </c>
      <c r="O216" s="26">
        <v>68</v>
      </c>
      <c r="P216" s="27">
        <v>380.09949999999998</v>
      </c>
      <c r="Q216" s="21" cm="1">
        <f t="array" ref="Q216">IF(OR(_xll.BDP($AX216,"PX_last")="#N/A N/A",_xll.BDP($AX216,"PX_Last")="#N/A FIELD NOT APPLICABLE")," ",IF(F216="GBP",(_xll.BDP($AX216,"PX_LAST")/100),(_xll.BDP($AX216,"PX_LAST"))))</f>
        <v>394.04</v>
      </c>
      <c r="R216" s="28">
        <f>IF(F216="USD",AA216,(((_xll.BDP(F216&amp;"USD CURNCY","PX_LAST")))*AA216))</f>
        <v>25846.766</v>
      </c>
      <c r="S216" s="28">
        <f>IF(F216="USD",AB216,(((_xll.BDP(F216&amp;"USD CURNCY","PX_LAST")))*AB216))</f>
        <v>26794.720000000001</v>
      </c>
      <c r="T216" s="11">
        <f t="shared" si="47"/>
        <v>947.95400000000154</v>
      </c>
      <c r="U216" s="12">
        <f t="shared" si="44"/>
        <v>3.6675923014894841E-2</v>
      </c>
      <c r="V216" s="12" cm="1">
        <f t="array" ref="V216">IFERROR(_xll.BDP($G216&amp;" Equity","CHG_PCT_1D")/100,"")</f>
        <v>-1.7608779999999998E-3</v>
      </c>
      <c r="W216" s="12" cm="1">
        <f t="array" ref="W216">IFERROR(_xll.BDP($G216&amp;" Equity","CHG_PCT_5D")/100,"")</f>
        <v>8.921809E-2</v>
      </c>
      <c r="X216" s="12" t="e">
        <f t="shared" si="45"/>
        <v>#VALUE!</v>
      </c>
      <c r="Y216" s="23">
        <f t="shared" si="48"/>
        <v>225.79437690050122</v>
      </c>
      <c r="Z216" s="23">
        <f t="shared" si="49"/>
        <v>26794.720000000001</v>
      </c>
      <c r="AA216" s="28">
        <f t="shared" si="50"/>
        <v>25846.766</v>
      </c>
      <c r="AB216" s="28">
        <f t="shared" si="51"/>
        <v>26794.720000000001</v>
      </c>
      <c r="AC216" s="4" t="e" cm="1">
        <f t="array" ref="AC216">VLOOKUP(IF(NOT(_xll.BDP(AX216,$BW$6)="#N/A N/A"),(_xll.BDP(AX216,$BW$6)),"-"), '[1]Country Codes'!$A$2:$B$253,2,0)</f>
        <v>#N/A</v>
      </c>
      <c r="AD216" s="29" t="str" cm="1">
        <f t="array" ref="AD216">IF(OR(_xll.BDP($AX216,"EX028")= "#N/A N/A", _xll.BDP($AX216,"EX028")="#N/A FIELD NOT APPLICABLE"), " ", _xll.BDP($AX216,"EX028"))</f>
        <v>Equity</v>
      </c>
      <c r="AE216" s="30" t="str">
        <f t="shared" si="52"/>
        <v>Single Line Equity</v>
      </c>
      <c r="AF216" s="25" cm="1">
        <f t="array" ref="AF216">IF(OR(_xll.BDP($AX216,"RR908")= "#N/A N/A", _xll.BDP($AX216,"RR908")="#N/A FIELD NOT APPLICABLE"), " ", _xll.BDP($AX216,"RR908"))</f>
        <v>23.32193757514592</v>
      </c>
      <c r="AG216" s="25" cm="1">
        <f t="array" ref="AG216">IF(OR(_xll.BDP($AX216,"RR041")= "#N/A N/A", _xll.BDP($AX216,"RR041")="#N/A FIELD NOT APPLICABLE"), " ", _xll.BDP($AX216,"RR041"))</f>
        <v>19.105636291571237</v>
      </c>
      <c r="AH216" s="21">
        <f>_xll.BDP(AX216,"TOT_BUY_REC")</f>
        <v>65</v>
      </c>
      <c r="AI216" s="21">
        <f>_xll.BDP(AX216,"TOT_HOLD_REC")</f>
        <v>7</v>
      </c>
      <c r="AJ216" s="21">
        <f>_xll.BDP(AX216,"TOT_SELL_REC")</f>
        <v>0</v>
      </c>
      <c r="AK216" s="25" cm="1">
        <f t="array" ref="AK216">IF(OR(_xll.BDP($AX216,"EE201")= "#N/A N/A", _xll.BDP($AX216,"EE201")="#N/A FIELD NOT APPLICABLE"), " ", _xll.BDP($AX216,"EE201"))</f>
        <v>4.8055553436279297</v>
      </c>
      <c r="AL216" s="23">
        <f>_xll.BDP(AX216,"BEST_TARGET_PRICE")</f>
        <v>488.273193359375</v>
      </c>
      <c r="AM216" s="31">
        <f t="shared" si="46"/>
        <v>0.2391462627128591</v>
      </c>
      <c r="AN216" s="31">
        <f>_xll.BDP(AX216,"PR061")/100</f>
        <v>4.9681620000000003E-2</v>
      </c>
      <c r="AO216" s="31">
        <f>_xll.BDP(AX216,"PR064")/100</f>
        <v>-5.0643269999999997E-2</v>
      </c>
      <c r="AP216" s="31">
        <f>_xll.BDP(AX216,"CHG_PCT_6M")/100</f>
        <v>-3.0294100000000001E-2</v>
      </c>
      <c r="AQ216" s="24">
        <f>_xll.BDP(AX216,"PR079")/100</f>
        <v>-6.5148280000000003E-2</v>
      </c>
      <c r="AR216" s="32">
        <f>_xll.BDP(AX216,"hs001")</f>
        <v>468.35</v>
      </c>
      <c r="AS216" s="32">
        <f>_xll.BDP(AX216,"hs002")</f>
        <v>344.79</v>
      </c>
      <c r="AT216" s="21" t="str" cm="1">
        <f t="array" ref="AT216">IF(OR(_xll.BDP($AX216,"DX202")= "#N/A N/A", _xll.BDP($AX216,"DX202")="#N/A FIELD NOT APPLICABLE"), " ", _xll.BDP($AX216,"DX202"))</f>
        <v>Information Technology</v>
      </c>
      <c r="AU216" s="21" t="str" cm="1">
        <f t="array" ref="AU216">IF(OR(_xll.BDP($AX216,"DY997")= "#N/A N/A", _xll.BDP($AX216,"DY997")="#N/A FIELD NOT APPLICABLE"), " ", _xll.BDP($AX216,"DY997"))</f>
        <v>Y</v>
      </c>
      <c r="AV216" s="21" t="str" cm="1">
        <f t="array" ref="AV216">IF(OR(_xll.BDP($AX216,"DY784")= "#N/A N/A", _xll.BDP($AX216,"DY784")="#N/A FIELD NOT APPLICABLE"), " ", _xll.BDP($AX216,"DY784"))</f>
        <v xml:space="preserve"> </v>
      </c>
      <c r="AW216" s="21" t="str">
        <f t="shared" si="53"/>
        <v>Y</v>
      </c>
      <c r="AX216" s="21" t="str">
        <f t="shared" si="54"/>
        <v>MSFT US Equity</v>
      </c>
      <c r="BC216" s="14" t="str" cm="1">
        <f t="array" ref="BC216">_xll.BDP(AX216,"ID005")</f>
        <v>US5949181045</v>
      </c>
      <c r="BD216" s="16">
        <v>0.7</v>
      </c>
      <c r="BE216" s="17">
        <v>4</v>
      </c>
      <c r="BF216" s="18">
        <v>45611</v>
      </c>
      <c r="BG216" s="19">
        <v>1</v>
      </c>
    </row>
    <row r="217" spans="1:59" s="3" customFormat="1" ht="14.45" hidden="1" customHeight="1" x14ac:dyDescent="0.25">
      <c r="A217" s="47" t="s">
        <v>125</v>
      </c>
      <c r="B217" s="47" t="s">
        <v>157</v>
      </c>
      <c r="C217" s="47">
        <v>6582977</v>
      </c>
      <c r="D217" s="47" t="s">
        <v>407</v>
      </c>
      <c r="E217" s="21" t="str">
        <f>_xll.BDP(AX217,"SECURITY NAME")</f>
        <v>Boeing Co/The</v>
      </c>
      <c r="F217" s="21" t="str">
        <f>_xll.BDP(AX217,"CRNCY")</f>
        <v>USD</v>
      </c>
      <c r="G217" s="22" t="s">
        <v>414</v>
      </c>
      <c r="H217" s="21" t="str" cm="1">
        <f t="array" ref="H217">IF(OR(_xll.BDP($AX217,"DX202")= "#N/A N/A", _xll.BDP($AX217,"DX202")="#N/A FIELD NOT APPLICABLE"), " ", _xll.BDP($AX217,"DX202"))</f>
        <v>Industrials</v>
      </c>
      <c r="I217" s="23">
        <f>_xll.BDP(AX217,"CRNCY_ADJ_MKT_CAP", "EQY_FUND_CRNCY=USD")/1000</f>
        <v>137.45519791019998</v>
      </c>
      <c r="J217" s="24">
        <f>IFERROR(_xll.BDP(AX217, "DV013")/100,0)</f>
        <v>0</v>
      </c>
      <c r="K217" s="25" t="str" cm="1">
        <f t="array" ref="K217">IF(OR(_xll.BDP($AX217,"RR900")= "#N/A N/A", _xll.BDP($AX217,"RR900")="#N/A FIELD NOT APPLICABLE"), " ", _xll.BDP($AX217,"RR900"))</f>
        <v xml:space="preserve"> </v>
      </c>
      <c r="L217" s="25" cm="1">
        <f t="array" ref="L217">IF(OR(_xll.BDP($AX217,"EE010")= "#N/A N/A", _xll.BDP($AX217,"EE010")="#N/A FIELD NOT APPLICABLE"), " ", _xll.BDP($AX217,"EE010"))</f>
        <v>51.222253441978083</v>
      </c>
      <c r="M217" s="25" t="str" cm="1">
        <f t="array" ref="M217">IF(OR(_xll.BDP($AX217,"RR903")= "#N/A N/A", _xll.BDP($AX217,"RR903")="#N/A FIELD NOT APPLICABLE"), " ", _xll.BDP($AX217,"RR903"))</f>
        <v xml:space="preserve"> </v>
      </c>
      <c r="N217" s="25" t="str" cm="1">
        <f t="array" ref="N217">IF(OR(_xll.BDP($AX217,"RR957")= "#N/A N/A", _xll.BDP($AX217,"RR957")="#N/A FIELD NOT APPLICABLE"), " ", _xll.BDP($AX217,"RR957"))</f>
        <v xml:space="preserve"> </v>
      </c>
      <c r="O217" s="26">
        <v>180</v>
      </c>
      <c r="P217" s="27">
        <v>149.83029999999999</v>
      </c>
      <c r="Q217" s="21" cm="1">
        <f t="array" ref="Q217">IF(OR(_xll.BDP($AX217,"PX_last")="#N/A N/A",_xll.BDP($AX217,"PX_Last")="#N/A FIELD NOT APPLICABLE")," ",IF(F217="GBP",(_xll.BDP($AX217,"PX_LAST")/100),(_xll.BDP($AX217,"PX_LAST"))))</f>
        <v>182.3</v>
      </c>
      <c r="R217" s="28">
        <f>IF(F217="USD",AA217,(((_xll.BDP(F217&amp;"USD CURNCY","PX_LAST")))*AA217))</f>
        <v>26969.453999999998</v>
      </c>
      <c r="S217" s="28">
        <f>IF(F217="USD",AB217,(((_xll.BDP(F217&amp;"USD CURNCY","PX_LAST")))*AB217))</f>
        <v>32814</v>
      </c>
      <c r="T217" s="11">
        <f t="shared" si="47"/>
        <v>5844.5460000000021</v>
      </c>
      <c r="U217" s="12">
        <f t="shared" si="44"/>
        <v>0.21670983772975169</v>
      </c>
      <c r="V217" s="12" cm="1">
        <f t="array" ref="V217">IFERROR(_xll.BDP($G217&amp;" Equity","CHG_PCT_1D")/100,"")</f>
        <v>2.4445070000000003E-2</v>
      </c>
      <c r="W217" s="12" cm="1">
        <f t="array" ref="W217">IFERROR(_xll.BDP($G217&amp;" Equity","CHG_PCT_5D")/100,"")</f>
        <v>0.14409440000000001</v>
      </c>
      <c r="X217" s="12" t="e">
        <f t="shared" si="45"/>
        <v>#VALUE!</v>
      </c>
      <c r="Y217" s="23">
        <f t="shared" si="48"/>
        <v>0</v>
      </c>
      <c r="Z217" s="23">
        <f t="shared" si="49"/>
        <v>32814</v>
      </c>
      <c r="AA217" s="28">
        <f t="shared" si="50"/>
        <v>26969.453999999998</v>
      </c>
      <c r="AB217" s="28">
        <f t="shared" si="51"/>
        <v>32814</v>
      </c>
      <c r="AC217" s="4" t="e" cm="1">
        <f t="array" ref="AC217">VLOOKUP(IF(NOT(_xll.BDP(AX217,$BW$6)="#N/A N/A"),(_xll.BDP(AX217,$BW$6)),"-"), '[1]Country Codes'!$A$2:$B$253,2,0)</f>
        <v>#N/A</v>
      </c>
      <c r="AD217" s="29" t="str" cm="1">
        <f t="array" ref="AD217">IF(OR(_xll.BDP($AX217,"EX028")= "#N/A N/A", _xll.BDP($AX217,"EX028")="#N/A FIELD NOT APPLICABLE"), " ", _xll.BDP($AX217,"EX028"))</f>
        <v>Equity</v>
      </c>
      <c r="AE217" s="30" t="str">
        <f t="shared" si="52"/>
        <v>Single Line Equity</v>
      </c>
      <c r="AF217" s="25" t="str" cm="1">
        <f t="array" ref="AF217">IF(OR(_xll.BDP($AX217,"RR908")= "#N/A N/A", _xll.BDP($AX217,"RR908")="#N/A FIELD NOT APPLICABLE"), " ", _xll.BDP($AX217,"RR908"))</f>
        <v xml:space="preserve"> </v>
      </c>
      <c r="AG217" s="25" cm="1">
        <f t="array" ref="AG217">IF(OR(_xll.BDP($AX217,"RR041")= "#N/A N/A", _xll.BDP($AX217,"RR041")="#N/A FIELD NOT APPLICABLE"), " ", _xll.BDP($AX217,"RR041"))</f>
        <v>35.787238668994583</v>
      </c>
      <c r="AH217" s="21">
        <f>_xll.BDP(AX217,"TOT_BUY_REC")</f>
        <v>22</v>
      </c>
      <c r="AI217" s="21">
        <f>_xll.BDP(AX217,"TOT_HOLD_REC")</f>
        <v>11</v>
      </c>
      <c r="AJ217" s="21">
        <f>_xll.BDP(AX217,"TOT_SELL_REC")</f>
        <v>2</v>
      </c>
      <c r="AK217" s="25" cm="1">
        <f t="array" ref="AK217">IF(OR(_xll.BDP($AX217,"EE201")= "#N/A N/A", _xll.BDP($AX217,"EE201")="#N/A FIELD NOT APPLICABLE"), " ", _xll.BDP($AX217,"EE201"))</f>
        <v>4.114285945892334</v>
      </c>
      <c r="AL217" s="23">
        <f>_xll.BDP(AX217,"BEST_TARGET_PRICE")</f>
        <v>198.73077392578125</v>
      </c>
      <c r="AM217" s="31">
        <f t="shared" si="46"/>
        <v>9.0130411002639743E-2</v>
      </c>
      <c r="AN217" s="31">
        <f>_xll.BDP(AX217,"PR061")/100</f>
        <v>5.1872379999999996E-2</v>
      </c>
      <c r="AO217" s="31">
        <f>_xll.BDP(AX217,"PR064")/100</f>
        <v>4.9752369999999997E-2</v>
      </c>
      <c r="AP217" s="31">
        <f>_xll.BDP(AX217,"CHG_PCT_6M")/100</f>
        <v>0.1916591</v>
      </c>
      <c r="AQ217" s="24">
        <f>_xll.BDP(AX217,"PR079")/100</f>
        <v>2.9943499999999998E-2</v>
      </c>
      <c r="AR217" s="32">
        <f>_xll.BDP(AX217,"hs001")</f>
        <v>196.95</v>
      </c>
      <c r="AS217" s="32">
        <f>_xll.BDP(AX217,"hs002")</f>
        <v>128.88</v>
      </c>
      <c r="AT217" s="21" t="str" cm="1">
        <f t="array" ref="AT217">IF(OR(_xll.BDP($AX217,"DX202")= "#N/A N/A", _xll.BDP($AX217,"DX202")="#N/A FIELD NOT APPLICABLE"), " ", _xll.BDP($AX217,"DX202"))</f>
        <v>Industrials</v>
      </c>
      <c r="AU217" s="21" t="str" cm="1">
        <f t="array" ref="AU217">IF(OR(_xll.BDP($AX217,"DY997")= "#N/A N/A", _xll.BDP($AX217,"DY997")="#N/A FIELD NOT APPLICABLE"), " ", _xll.BDP($AX217,"DY997"))</f>
        <v>N</v>
      </c>
      <c r="AV217" s="21" t="str" cm="1">
        <f t="array" ref="AV217">IF(OR(_xll.BDP($AX217,"DY784")= "#N/A N/A", _xll.BDP($AX217,"DY784")="#N/A FIELD NOT APPLICABLE"), " ", _xll.BDP($AX217,"DY784"))</f>
        <v>N</v>
      </c>
      <c r="AW217" s="21" t="str">
        <f t="shared" si="53"/>
        <v>N</v>
      </c>
      <c r="AX217" s="21" t="str">
        <f t="shared" si="54"/>
        <v>BA US Equity</v>
      </c>
      <c r="BC217" s="14" t="str" cm="1">
        <f t="array" ref="BC217">_xll.BDP(AX217,"ID005")</f>
        <v>US0970231058</v>
      </c>
      <c r="BD217" s="16">
        <v>0.75</v>
      </c>
      <c r="BE217" s="17">
        <v>4</v>
      </c>
      <c r="BF217" s="18"/>
      <c r="BG217" s="19">
        <v>1</v>
      </c>
    </row>
    <row r="218" spans="1:59" s="3" customFormat="1" ht="14.45" hidden="1" customHeight="1" x14ac:dyDescent="0.25">
      <c r="A218" s="47" t="s">
        <v>125</v>
      </c>
      <c r="B218" s="47" t="s">
        <v>157</v>
      </c>
      <c r="C218" s="47">
        <v>6504690</v>
      </c>
      <c r="D218" s="47" t="s">
        <v>407</v>
      </c>
      <c r="E218" s="21" t="str">
        <f>_xll.BDP(AX218,"SECURITY NAME")</f>
        <v>Mondelez International Inc</v>
      </c>
      <c r="F218" s="21" t="str">
        <f>_xll.BDP(AX218,"CRNCY")</f>
        <v>USD</v>
      </c>
      <c r="G218" s="22" t="s">
        <v>409</v>
      </c>
      <c r="H218" s="21" t="str" cm="1">
        <f t="array" ref="H218">IF(OR(_xll.BDP($AX218,"DX202")= "#N/A N/A", _xll.BDP($AX218,"DX202")="#N/A FIELD NOT APPLICABLE"), " ", _xll.BDP($AX218,"DX202"))</f>
        <v>Consumer Staples</v>
      </c>
      <c r="I218" s="23">
        <f>_xll.BDP(AX218,"CRNCY_ADJ_MKT_CAP", "EQY_FUND_CRNCY=USD")/1000</f>
        <v>84.339331299299985</v>
      </c>
      <c r="J218" s="24">
        <f>IFERROR(_xll.BDP(AX218, "DV013")/100,0)</f>
        <v>2.888308488602901E-2</v>
      </c>
      <c r="K218" s="25" cm="1">
        <f t="array" ref="K218">IF(OR(_xll.BDP($AX218,"RR900")= "#N/A N/A", _xll.BDP($AX218,"RR900")="#N/A FIELD NOT APPLICABLE"), " ", _xll.BDP($AX218,"RR900"))</f>
        <v>20.035928783542438</v>
      </c>
      <c r="L218" s="25" cm="1">
        <f t="array" ref="L218">IF(OR(_xll.BDP($AX218,"EE010")= "#N/A N/A", _xll.BDP($AX218,"EE010")="#N/A FIELD NOT APPLICABLE"), " ", _xll.BDP($AX218,"EE010"))</f>
        <v>20.105003088326125</v>
      </c>
      <c r="M218" s="25" cm="1">
        <f t="array" ref="M218">IF(OR(_xll.BDP($AX218,"RR903")= "#N/A N/A", _xll.BDP($AX218,"RR903")="#N/A FIELD NOT APPLICABLE"), " ", _xll.BDP($AX218,"RR903"))</f>
        <v>3.1854550301853677</v>
      </c>
      <c r="N218" s="25" cm="1">
        <f t="array" ref="N218">IF(OR(_xll.BDP($AX218,"RR957")= "#N/A N/A", _xll.BDP($AX218,"RR957")="#N/A FIELD NOT APPLICABLE"), " ", _xll.BDP($AX218,"RR957"))</f>
        <v>12.907378941266817</v>
      </c>
      <c r="O218" s="26">
        <v>6100</v>
      </c>
      <c r="P218" s="27">
        <v>65.450599999999994</v>
      </c>
      <c r="Q218" s="21" cm="1">
        <f t="array" ref="Q218">IF(OR(_xll.BDP($AX218,"PX_last")="#N/A N/A",_xll.BDP($AX218,"PX_Last")="#N/A FIELD NOT APPLICABLE")," ",IF(F218="GBP",(_xll.BDP($AX218,"PX_LAST")/100),(_xll.BDP($AX218,"PX_LAST"))))</f>
        <v>65.099999999999994</v>
      </c>
      <c r="R218" s="28">
        <f>IF(F218="USD",AA218,(((_xll.BDP(F218&amp;"USD CURNCY","PX_LAST")))*AA218))</f>
        <v>399248.66</v>
      </c>
      <c r="S218" s="28">
        <f>IF(F218="USD",AB218,(((_xll.BDP(F218&amp;"USD CURNCY","PX_LAST")))*AB218))</f>
        <v>397109.99999999994</v>
      </c>
      <c r="T218" s="11">
        <f t="shared" si="47"/>
        <v>-2138.6600000000326</v>
      </c>
      <c r="U218" s="12">
        <f t="shared" si="44"/>
        <v>-5.3567117795712393E-3</v>
      </c>
      <c r="V218" s="12" cm="1">
        <f t="array" ref="V218">IFERROR(_xll.BDP($G218&amp;" Equity","CHG_PCT_1D")/100,"")</f>
        <v>-7.470651E-3</v>
      </c>
      <c r="W218" s="12" cm="1">
        <f t="array" ref="W218">IFERROR(_xll.BDP($G218&amp;" Equity","CHG_PCT_5D")/100,"")</f>
        <v>-3.9256199999999998E-2</v>
      </c>
      <c r="X218" s="12" t="e">
        <f t="shared" si="45"/>
        <v>#VALUE!</v>
      </c>
      <c r="Y218" s="23">
        <f t="shared" si="48"/>
        <v>11469.761839090979</v>
      </c>
      <c r="Z218" s="23">
        <f t="shared" si="49"/>
        <v>397109.99999999994</v>
      </c>
      <c r="AA218" s="28">
        <f t="shared" si="50"/>
        <v>399248.66</v>
      </c>
      <c r="AB218" s="28">
        <f t="shared" si="51"/>
        <v>397109.99999999994</v>
      </c>
      <c r="AC218" s="4" t="e" cm="1">
        <f t="array" ref="AC218">VLOOKUP(IF(NOT(_xll.BDP(AX218,$BW$6)="#N/A N/A"),(_xll.BDP(AX218,$BW$6)),"-"), '[1]Country Codes'!$A$2:$B$253,2,0)</f>
        <v>#N/A</v>
      </c>
      <c r="AD218" s="29" t="str" cm="1">
        <f t="array" ref="AD218">IF(OR(_xll.BDP($AX218,"EX028")= "#N/A N/A", _xll.BDP($AX218,"EX028")="#N/A FIELD NOT APPLICABLE"), " ", _xll.BDP($AX218,"EX028"))</f>
        <v>Equity</v>
      </c>
      <c r="AE218" s="30" t="str">
        <f t="shared" si="52"/>
        <v>Single Line Equity</v>
      </c>
      <c r="AF218" s="25" cm="1">
        <f t="array" ref="AF218">IF(OR(_xll.BDP($AX218,"RR908")= "#N/A N/A", _xll.BDP($AX218,"RR908")="#N/A FIELD NOT APPLICABLE"), " ", _xll.BDP($AX218,"RR908"))</f>
        <v>17.782355785150404</v>
      </c>
      <c r="AG218" s="25" cm="1">
        <f t="array" ref="AG218">IF(OR(_xll.BDP($AX218,"RR041")= "#N/A N/A", _xll.BDP($AX218,"RR041")="#N/A FIELD NOT APPLICABLE"), " ", _xll.BDP($AX218,"RR041"))</f>
        <v>27.256668175248549</v>
      </c>
      <c r="AH218" s="21">
        <f>_xll.BDP(AX218,"TOT_BUY_REC")</f>
        <v>20</v>
      </c>
      <c r="AI218" s="21">
        <f>_xll.BDP(AX218,"TOT_HOLD_REC")</f>
        <v>10</v>
      </c>
      <c r="AJ218" s="21">
        <f>_xll.BDP(AX218,"TOT_SELL_REC")</f>
        <v>1</v>
      </c>
      <c r="AK218" s="25" cm="1">
        <f t="array" ref="AK218">IF(OR(_xll.BDP($AX218,"EE201")= "#N/A N/A", _xll.BDP($AX218,"EE201")="#N/A FIELD NOT APPLICABLE"), " ", _xll.BDP($AX218,"EE201"))</f>
        <v>4.2258062362670898</v>
      </c>
      <c r="AL218" s="23">
        <f>_xll.BDP(AX218,"BEST_TARGET_PRICE")</f>
        <v>69.928573608398438</v>
      </c>
      <c r="AM218" s="31">
        <f t="shared" si="46"/>
        <v>7.4171637609807162E-2</v>
      </c>
      <c r="AN218" s="31">
        <f>_xll.BDP(AX218,"PR061")/100</f>
        <v>-3.8688739999999999E-2</v>
      </c>
      <c r="AO218" s="31">
        <f>_xll.BDP(AX218,"PR064")/100</f>
        <v>0.1395064</v>
      </c>
      <c r="AP218" s="31">
        <f>_xll.BDP(AX218,"CHG_PCT_6M")/100</f>
        <v>-5.8568350000000005E-2</v>
      </c>
      <c r="AQ218" s="24">
        <f>_xll.BDP(AX218,"PR079")/100</f>
        <v>8.9904579999999998E-2</v>
      </c>
      <c r="AR218" s="32">
        <f>_xll.BDP(AX218,"hs001")</f>
        <v>76.06</v>
      </c>
      <c r="AS218" s="32">
        <f>_xll.BDP(AX218,"hs002")</f>
        <v>53.95</v>
      </c>
      <c r="AT218" s="21" t="str" cm="1">
        <f t="array" ref="AT218">IF(OR(_xll.BDP($AX218,"DX202")= "#N/A N/A", _xll.BDP($AX218,"DX202")="#N/A FIELD NOT APPLICABLE"), " ", _xll.BDP($AX218,"DX202"))</f>
        <v>Consumer Staples</v>
      </c>
      <c r="AU218" s="21" t="str" cm="1">
        <f t="array" ref="AU218">IF(OR(_xll.BDP($AX218,"DY997")= "#N/A N/A", _xll.BDP($AX218,"DY997")="#N/A FIELD NOT APPLICABLE"), " ", _xll.BDP($AX218,"DY997"))</f>
        <v>Y</v>
      </c>
      <c r="AV218" s="21" t="str" cm="1">
        <f t="array" ref="AV218">IF(OR(_xll.BDP($AX218,"DY784")= "#N/A N/A", _xll.BDP($AX218,"DY784")="#N/A FIELD NOT APPLICABLE"), " ", _xll.BDP($AX218,"DY784"))</f>
        <v xml:space="preserve"> </v>
      </c>
      <c r="AW218" s="21" t="str">
        <f t="shared" si="53"/>
        <v>Y</v>
      </c>
      <c r="AX218" s="21" t="str">
        <f t="shared" si="54"/>
        <v>MDLZ US Equity</v>
      </c>
      <c r="BC218" s="14" t="str" cm="1">
        <f t="array" ref="BC218">_xll.BDP(AX218,"ID005")</f>
        <v>US6092071058</v>
      </c>
      <c r="BD218" s="16">
        <v>0.75</v>
      </c>
      <c r="BE218" s="17">
        <v>4</v>
      </c>
      <c r="BF218" s="18"/>
      <c r="BG218" s="19">
        <v>1</v>
      </c>
    </row>
    <row r="219" spans="1:59" s="3" customFormat="1" ht="14.45" hidden="1" customHeight="1" x14ac:dyDescent="0.25">
      <c r="A219" s="47" t="s">
        <v>125</v>
      </c>
      <c r="B219" s="47" t="s">
        <v>157</v>
      </c>
      <c r="C219" s="47">
        <v>6582977</v>
      </c>
      <c r="D219" s="47" t="s">
        <v>407</v>
      </c>
      <c r="E219" s="21" t="str">
        <f>_xll.BDP(AX219,"SECURITY NAME")</f>
        <v>NIKE Inc</v>
      </c>
      <c r="F219" s="21" t="str">
        <f>_xll.BDP(AX219,"CRNCY")</f>
        <v>USD</v>
      </c>
      <c r="G219" s="22" t="s">
        <v>410</v>
      </c>
      <c r="H219" s="21" t="str" cm="1">
        <f t="array" ref="H219">IF(OR(_xll.BDP($AX219,"DX202")= "#N/A N/A", _xll.BDP($AX219,"DX202")="#N/A FIELD NOT APPLICABLE"), " ", _xll.BDP($AX219,"DX202"))</f>
        <v>Consumer Discretionary</v>
      </c>
      <c r="I219" s="23">
        <f>_xll.BDP(AX219,"CRNCY_ADJ_MKT_CAP", "EQY_FUND_CRNCY=USD")/1000</f>
        <v>84.589014809969996</v>
      </c>
      <c r="J219" s="24">
        <f>IFERROR(_xll.BDP(AX219, "DV013")/100,0)</f>
        <v>2.7913468664372956E-2</v>
      </c>
      <c r="K219" s="25" cm="1">
        <f t="array" ref="K219">IF(OR(_xll.BDP($AX219,"RR900")= "#N/A N/A", _xll.BDP($AX219,"RR900")="#N/A FIELD NOT APPLICABLE"), " ", _xll.BDP($AX219,"RR900"))</f>
        <v>18.914191872373269</v>
      </c>
      <c r="L219" s="25" cm="1">
        <f t="array" ref="L219">IF(OR(_xll.BDP($AX219,"EE010")= "#N/A N/A", _xll.BDP($AX219,"EE010")="#N/A FIELD NOT APPLICABLE"), " ", _xll.BDP($AX219,"EE010"))</f>
        <v>28.597804391217565</v>
      </c>
      <c r="M219" s="25" cm="1">
        <f t="array" ref="M219">IF(OR(_xll.BDP($AX219,"RR903")= "#N/A N/A", _xll.BDP($AX219,"RR903")="#N/A FIELD NOT APPLICABLE"), " ", _xll.BDP($AX219,"RR903"))</f>
        <v>6.0431835531056493</v>
      </c>
      <c r="N219" s="25" cm="1">
        <f t="array" ref="N219">IF(OR(_xll.BDP($AX219,"RR957")= "#N/A N/A", _xll.BDP($AX219,"RR957")="#N/A FIELD NOT APPLICABLE"), " ", _xll.BDP($AX219,"RR957"))</f>
        <v>15.08003761995972</v>
      </c>
      <c r="O219" s="26">
        <v>2810</v>
      </c>
      <c r="P219" s="27">
        <v>145.4366</v>
      </c>
      <c r="Q219" s="21" cm="1">
        <f t="array" ref="Q219">IF(OR(_xll.BDP($AX219,"PX_last")="#N/A N/A",_xll.BDP($AX219,"PX_Last")="#N/A FIELD NOT APPLICABLE")," ",IF(F219="GBP",(_xll.BDP($AX219,"PX_LAST")/100),(_xll.BDP($AX219,"PX_LAST"))))</f>
        <v>57.31</v>
      </c>
      <c r="R219" s="28">
        <f>IF(F219="USD",AA219,(((_xll.BDP(F219&amp;"USD CURNCY","PX_LAST")))*AA219))</f>
        <v>408676.84600000002</v>
      </c>
      <c r="S219" s="28">
        <f>IF(F219="USD",AB219,(((_xll.BDP(F219&amp;"USD CURNCY","PX_LAST")))*AB219))</f>
        <v>161041.1</v>
      </c>
      <c r="T219" s="11">
        <f t="shared" si="47"/>
        <v>-247635.74600000001</v>
      </c>
      <c r="U219" s="12">
        <f t="shared" si="44"/>
        <v>-0.60594513348084322</v>
      </c>
      <c r="V219" s="12" cm="1">
        <f t="array" ref="V219">IFERROR(_xll.BDP($G219&amp;" Equity","CHG_PCT_1D")/100,"")</f>
        <v>-5.3800760000000001E-3</v>
      </c>
      <c r="W219" s="12" cm="1">
        <f t="array" ref="W219">IFERROR(_xll.BDP($G219&amp;" Equity","CHG_PCT_5D")/100,"")</f>
        <v>2.1204559999999997E-2</v>
      </c>
      <c r="X219" s="12" t="e">
        <f t="shared" si="45"/>
        <v>#VALUE!</v>
      </c>
      <c r="Y219" s="23">
        <f t="shared" si="48"/>
        <v>4495.2156985261518</v>
      </c>
      <c r="Z219" s="23">
        <f t="shared" si="49"/>
        <v>161041.1</v>
      </c>
      <c r="AA219" s="28">
        <f t="shared" si="50"/>
        <v>408676.84600000002</v>
      </c>
      <c r="AB219" s="28">
        <f t="shared" si="51"/>
        <v>161041.1</v>
      </c>
      <c r="AC219" s="4" t="e" cm="1">
        <f t="array" ref="AC219">VLOOKUP(IF(NOT(_xll.BDP(AX219,$BW$6)="#N/A N/A"),(_xll.BDP(AX219,$BW$6)),"-"), '[1]Country Codes'!$A$2:$B$253,2,0)</f>
        <v>#N/A</v>
      </c>
      <c r="AD219" s="29" t="str" cm="1">
        <f t="array" ref="AD219">IF(OR(_xll.BDP($AX219,"EX028")= "#N/A N/A", _xll.BDP($AX219,"EX028")="#N/A FIELD NOT APPLICABLE"), " ", _xll.BDP($AX219,"EX028"))</f>
        <v>Equity</v>
      </c>
      <c r="AE219" s="30" t="str">
        <f t="shared" si="52"/>
        <v>Single Line Equity</v>
      </c>
      <c r="AF219" s="25" cm="1">
        <f t="array" ref="AF219">IF(OR(_xll.BDP($AX219,"RR908")= "#N/A N/A", _xll.BDP($AX219,"RR908")="#N/A FIELD NOT APPLICABLE"), " ", _xll.BDP($AX219,"RR908"))</f>
        <v>14.628418716685728</v>
      </c>
      <c r="AG219" s="25" cm="1">
        <f t="array" ref="AG219">IF(OR(_xll.BDP($AX219,"RR041")= "#N/A N/A", _xll.BDP($AX219,"RR041")="#N/A FIELD NOT APPLICABLE"), " ", _xll.BDP($AX219,"RR041"))</f>
        <v>31.361847284177379</v>
      </c>
      <c r="AH219" s="21">
        <f>_xll.BDP(AX219,"TOT_BUY_REC")</f>
        <v>24</v>
      </c>
      <c r="AI219" s="21">
        <f>_xll.BDP(AX219,"TOT_HOLD_REC")</f>
        <v>19</v>
      </c>
      <c r="AJ219" s="21">
        <f>_xll.BDP(AX219,"TOT_SELL_REC")</f>
        <v>2</v>
      </c>
      <c r="AK219" s="25" cm="1">
        <f t="array" ref="AK219">IF(OR(_xll.BDP($AX219,"EE201")= "#N/A N/A", _xll.BDP($AX219,"EE201")="#N/A FIELD NOT APPLICABLE"), " ", _xll.BDP($AX219,"EE201"))</f>
        <v>3.9777777194976807</v>
      </c>
      <c r="AL219" s="23">
        <f>_xll.BDP(AX219,"BEST_TARGET_PRICE")</f>
        <v>75.608421325683594</v>
      </c>
      <c r="AM219" s="31">
        <f t="shared" si="46"/>
        <v>0.31928845447013776</v>
      </c>
      <c r="AN219" s="31">
        <f>_xll.BDP(AX219,"PR061")/100</f>
        <v>-9.4485710000000001E-2</v>
      </c>
      <c r="AO219" s="31">
        <f>_xll.BDP(AX219,"PR064")/100</f>
        <v>-0.25163229999999998</v>
      </c>
      <c r="AP219" s="31">
        <f>_xll.BDP(AX219,"CHG_PCT_6M")/100</f>
        <v>-0.2690051</v>
      </c>
      <c r="AQ219" s="24">
        <f>_xll.BDP(AX219,"PR079")/100</f>
        <v>-0.2426325</v>
      </c>
      <c r="AR219" s="32">
        <f>_xll.BDP(AX219,"hs001")</f>
        <v>98.04</v>
      </c>
      <c r="AS219" s="32">
        <f>_xll.BDP(AX219,"hs002")</f>
        <v>52.28</v>
      </c>
      <c r="AT219" s="21" t="str" cm="1">
        <f t="array" ref="AT219">IF(OR(_xll.BDP($AX219,"DX202")= "#N/A N/A", _xll.BDP($AX219,"DX202")="#N/A FIELD NOT APPLICABLE"), " ", _xll.BDP($AX219,"DX202"))</f>
        <v>Consumer Discretionary</v>
      </c>
      <c r="AU219" s="21" t="str" cm="1">
        <f t="array" ref="AU219">IF(OR(_xll.BDP($AX219,"DY997")= "#N/A N/A", _xll.BDP($AX219,"DY997")="#N/A FIELD NOT APPLICABLE"), " ", _xll.BDP($AX219,"DY997"))</f>
        <v>Y</v>
      </c>
      <c r="AV219" s="21" t="str" cm="1">
        <f t="array" ref="AV219">IF(OR(_xll.BDP($AX219,"DY784")= "#N/A N/A", _xll.BDP($AX219,"DY784")="#N/A FIELD NOT APPLICABLE"), " ", _xll.BDP($AX219,"DY784"))</f>
        <v xml:space="preserve"> </v>
      </c>
      <c r="AW219" s="21" t="str">
        <f t="shared" si="53"/>
        <v>Y</v>
      </c>
      <c r="AX219" s="21" t="str">
        <f t="shared" si="54"/>
        <v>NKE US Equity</v>
      </c>
      <c r="BC219" s="14" t="str" cm="1">
        <f t="array" ref="BC219">_xll.BDP(AX219,"ID005")</f>
        <v>US6541061031</v>
      </c>
      <c r="BD219" s="16">
        <v>0.75</v>
      </c>
      <c r="BE219" s="17">
        <v>4</v>
      </c>
      <c r="BF219" s="18"/>
      <c r="BG219" s="19">
        <v>1</v>
      </c>
    </row>
    <row r="220" spans="1:59" s="3" customFormat="1" ht="14.45" hidden="1" customHeight="1" x14ac:dyDescent="0.25">
      <c r="A220" s="47" t="s">
        <v>125</v>
      </c>
      <c r="B220" s="47" t="s">
        <v>157</v>
      </c>
      <c r="C220" s="47">
        <v>6582977</v>
      </c>
      <c r="D220" s="47" t="s">
        <v>407</v>
      </c>
      <c r="E220" s="21" t="str">
        <f>_xll.BDP(AX220,"SECURITY NAME")</f>
        <v>PayPal Holdings Inc</v>
      </c>
      <c r="F220" s="21" t="str">
        <f>_xll.BDP(AX220,"CRNCY")</f>
        <v>USD</v>
      </c>
      <c r="G220" s="22" t="s">
        <v>202</v>
      </c>
      <c r="H220" s="21" t="str" cm="1">
        <f t="array" ref="H220">IF(OR(_xll.BDP($AX220,"DX202")= "#N/A N/A", _xll.BDP($AX220,"DX202")="#N/A FIELD NOT APPLICABLE"), " ", _xll.BDP($AX220,"DX202"))</f>
        <v>Financials</v>
      </c>
      <c r="I220" s="23">
        <f>_xll.BDP(AX220,"CRNCY_ADJ_MKT_CAP", "EQY_FUND_CRNCY=USD")/1000</f>
        <v>63.462265661040007</v>
      </c>
      <c r="J220" s="24">
        <f>IFERROR(_xll.BDP(AX220, "DV013")/100,0)</f>
        <v>0</v>
      </c>
      <c r="K220" s="25" cm="1">
        <f t="array" ref="K220">IF(OR(_xll.BDP($AX220,"RR900")= "#N/A N/A", _xll.BDP($AX220,"RR900")="#N/A FIELD NOT APPLICABLE"), " ", _xll.BDP($AX220,"RR900"))</f>
        <v>14.01100905486558</v>
      </c>
      <c r="L220" s="25" cm="1">
        <f t="array" ref="L220">IF(OR(_xll.BDP($AX220,"EE010")= "#N/A N/A", _xll.BDP($AX220,"EE010")="#N/A FIELD NOT APPLICABLE"), " ", _xll.BDP($AX220,"EE010"))</f>
        <v>11.663373450691576</v>
      </c>
      <c r="M220" s="25" cm="1">
        <f t="array" ref="M220">IF(OR(_xll.BDP($AX220,"RR903")= "#N/A N/A", _xll.BDP($AX220,"RR903")="#N/A FIELD NOT APPLICABLE"), " ", _xll.BDP($AX220,"RR903"))</f>
        <v>3.1579316404486235</v>
      </c>
      <c r="N220" s="25" cm="1">
        <f t="array" ref="N220">IF(OR(_xll.BDP($AX220,"RR957")= "#N/A N/A", _xll.BDP($AX220,"RR957")="#N/A FIELD NOT APPLICABLE"), " ", _xll.BDP($AX220,"RR957"))</f>
        <v>9.7177926383660953</v>
      </c>
      <c r="O220" s="26">
        <v>1956</v>
      </c>
      <c r="P220" s="27">
        <v>180.83600000000001</v>
      </c>
      <c r="Q220" s="21" cm="1">
        <f t="array" ref="Q220">IF(OR(_xll.BDP($AX220,"PX_last")="#N/A N/A",_xll.BDP($AX220,"PX_Last")="#N/A FIELD NOT APPLICABLE")," ",IF(F220="GBP",(_xll.BDP($AX220,"PX_LAST")/100),(_xll.BDP($AX220,"PX_LAST"))))</f>
        <v>64.930000000000007</v>
      </c>
      <c r="R220" s="28">
        <f>IF(F220="USD",AA220,(((_xll.BDP(F220&amp;"USD CURNCY","PX_LAST")))*AA220))</f>
        <v>353715.21600000001</v>
      </c>
      <c r="S220" s="28">
        <f>IF(F220="USD",AB220,(((_xll.BDP(F220&amp;"USD CURNCY","PX_LAST")))*AB220))</f>
        <v>127003.08000000002</v>
      </c>
      <c r="T220" s="11">
        <f t="shared" si="47"/>
        <v>-226712.136</v>
      </c>
      <c r="U220" s="12">
        <f t="shared" si="44"/>
        <v>-0.64094538698046843</v>
      </c>
      <c r="V220" s="12" cm="1">
        <f t="array" ref="V220">IFERROR(_xll.BDP($G220&amp;" Equity","CHG_PCT_1D")/100,"")</f>
        <v>-6.2748700000000001E-3</v>
      </c>
      <c r="W220" s="12" cm="1">
        <f t="array" ref="W220">IFERROR(_xll.BDP($G220&amp;" Equity","CHG_PCT_5D")/100,"")</f>
        <v>7.7050679999999996E-2</v>
      </c>
      <c r="X220" s="12" t="e">
        <f t="shared" si="45"/>
        <v>#VALUE!</v>
      </c>
      <c r="Y220" s="23">
        <f t="shared" si="48"/>
        <v>0</v>
      </c>
      <c r="Z220" s="23">
        <f t="shared" si="49"/>
        <v>127003.08000000002</v>
      </c>
      <c r="AA220" s="28">
        <f t="shared" si="50"/>
        <v>353715.21600000001</v>
      </c>
      <c r="AB220" s="28">
        <f t="shared" si="51"/>
        <v>127003.08000000002</v>
      </c>
      <c r="AC220" s="4" t="e" cm="1">
        <f t="array" ref="AC220">VLOOKUP(IF(NOT(_xll.BDP(AX220,$BW$6)="#N/A N/A"),(_xll.BDP(AX220,$BW$6)),"-"), '[1]Country Codes'!$A$2:$B$253,2,0)</f>
        <v>#N/A</v>
      </c>
      <c r="AD220" s="29" t="str" cm="1">
        <f t="array" ref="AD220">IF(OR(_xll.BDP($AX220,"EX028")= "#N/A N/A", _xll.BDP($AX220,"EX028")="#N/A FIELD NOT APPLICABLE"), " ", _xll.BDP($AX220,"EX028"))</f>
        <v>Equity</v>
      </c>
      <c r="AE220" s="30" t="str">
        <f t="shared" si="52"/>
        <v>Single Line Equity</v>
      </c>
      <c r="AF220" s="25" cm="1">
        <f t="array" ref="AF220">IF(OR(_xll.BDP($AX220,"RR908")= "#N/A N/A", _xll.BDP($AX220,"RR908")="#N/A FIELD NOT APPLICABLE"), " ", _xll.BDP($AX220,"RR908"))</f>
        <v>8.9477476846748871</v>
      </c>
      <c r="AG220" s="25" cm="1">
        <f t="array" ref="AG220">IF(OR(_xll.BDP($AX220,"RR041")= "#N/A N/A", _xll.BDP($AX220,"RR041")="#N/A FIELD NOT APPLICABLE"), " ", _xll.BDP($AX220,"RR041"))</f>
        <v>13.041134160836162</v>
      </c>
      <c r="AH220" s="21">
        <f>_xll.BDP(AX220,"TOT_BUY_REC")</f>
        <v>26</v>
      </c>
      <c r="AI220" s="21">
        <f>_xll.BDP(AX220,"TOT_HOLD_REC")</f>
        <v>22</v>
      </c>
      <c r="AJ220" s="21">
        <f>_xll.BDP(AX220,"TOT_SELL_REC")</f>
        <v>4</v>
      </c>
      <c r="AK220" s="25" cm="1">
        <f t="array" ref="AK220">IF(OR(_xll.BDP($AX220,"EE201")= "#N/A N/A", _xll.BDP($AX220,"EE201")="#N/A FIELD NOT APPLICABLE"), " ", _xll.BDP($AX220,"EE201"))</f>
        <v>3.788461446762085</v>
      </c>
      <c r="AL220" s="23">
        <f>_xll.BDP(AX220,"BEST_TARGET_PRICE")</f>
        <v>83.324996948242188</v>
      </c>
      <c r="AM220" s="31">
        <f t="shared" si="46"/>
        <v>0.28330505079689172</v>
      </c>
      <c r="AN220" s="31">
        <f>_xll.BDP(AX220,"PR061")/100</f>
        <v>-3.3768460000000002E-3</v>
      </c>
      <c r="AO220" s="31">
        <f>_xll.BDP(AX220,"PR064")/100</f>
        <v>-0.26847680000000002</v>
      </c>
      <c r="AP220" s="31">
        <f>_xll.BDP(AX220,"CHG_PCT_6M")/100</f>
        <v>-0.19120580000000001</v>
      </c>
      <c r="AQ220" s="24">
        <f>_xll.BDP(AX220,"PR079")/100</f>
        <v>-0.23925009999999999</v>
      </c>
      <c r="AR220" s="32">
        <f>_xll.BDP(AX220,"hs001")</f>
        <v>93.66</v>
      </c>
      <c r="AS220" s="32">
        <f>_xll.BDP(AX220,"hs002")</f>
        <v>55.85</v>
      </c>
      <c r="AT220" s="21" t="str" cm="1">
        <f t="array" ref="AT220">IF(OR(_xll.BDP($AX220,"DX202")= "#N/A N/A", _xll.BDP($AX220,"DX202")="#N/A FIELD NOT APPLICABLE"), " ", _xll.BDP($AX220,"DX202"))</f>
        <v>Financials</v>
      </c>
      <c r="AU220" s="21" t="str" cm="1">
        <f t="array" ref="AU220">IF(OR(_xll.BDP($AX220,"DY997")= "#N/A N/A", _xll.BDP($AX220,"DY997")="#N/A FIELD NOT APPLICABLE"), " ", _xll.BDP($AX220,"DY997"))</f>
        <v>N</v>
      </c>
      <c r="AV220" s="21" t="str" cm="1">
        <f t="array" ref="AV220">IF(OR(_xll.BDP($AX220,"DY784")= "#N/A N/A", _xll.BDP($AX220,"DY784")="#N/A FIELD NOT APPLICABLE"), " ", _xll.BDP($AX220,"DY784"))</f>
        <v xml:space="preserve"> </v>
      </c>
      <c r="AW220" s="21" t="str">
        <f t="shared" si="53"/>
        <v>N</v>
      </c>
      <c r="AX220" s="21" t="str">
        <f t="shared" si="54"/>
        <v>PYPL US Equity</v>
      </c>
      <c r="BC220" s="14" t="str" cm="1">
        <f t="array" ref="BC220">_xll.BDP(AX220,"ID005")</f>
        <v>US70450Y1038</v>
      </c>
      <c r="BD220" s="16">
        <v>0.7</v>
      </c>
      <c r="BE220" s="17">
        <v>4</v>
      </c>
      <c r="BF220" s="18">
        <v>45611</v>
      </c>
      <c r="BG220" s="19">
        <v>1</v>
      </c>
    </row>
    <row r="221" spans="1:59" s="3" customFormat="1" ht="14.45" hidden="1" customHeight="1" x14ac:dyDescent="0.25">
      <c r="A221" s="47" t="s">
        <v>125</v>
      </c>
      <c r="B221" s="47" t="s">
        <v>157</v>
      </c>
      <c r="C221" s="47">
        <v>6582977</v>
      </c>
      <c r="D221" s="47" t="s">
        <v>407</v>
      </c>
      <c r="E221" s="21" t="str">
        <f>_xll.BDP(AX221,"SECURITY NAME")</f>
        <v>Alibaba Group Holding Ltd</v>
      </c>
      <c r="F221" s="21" t="str">
        <f>_xll.BDP(AX221,"CRNCY")</f>
        <v>USD</v>
      </c>
      <c r="G221" s="22" t="s">
        <v>411</v>
      </c>
      <c r="H221" s="21" t="str" cm="1">
        <f t="array" ref="H221">IF(OR(_xll.BDP($AX221,"DX202")= "#N/A N/A", _xll.BDP($AX221,"DX202")="#N/A FIELD NOT APPLICABLE"), " ", _xll.BDP($AX221,"DX202"))</f>
        <v>Consumer Discretionary</v>
      </c>
      <c r="I221" s="23">
        <f>_xll.BDP(AX221,"CRNCY_ADJ_MKT_CAP", "EQY_FUND_CRNCY=USD")/1000</f>
        <v>282.65564700646001</v>
      </c>
      <c r="J221" s="24">
        <f>IFERROR(_xll.BDP(AX221, "DV013")/100,0)</f>
        <v>8.4488002703616092E-3</v>
      </c>
      <c r="K221" s="25" cm="1">
        <f t="array" ref="K221">IF(OR(_xll.BDP($AX221,"RR900")= "#N/A N/A", _xll.BDP($AX221,"RR900")="#N/A FIELD NOT APPLICABLE"), " ", _xll.BDP($AX221,"RR900"))</f>
        <v>18.679518255391606</v>
      </c>
      <c r="L221" s="25" cm="1">
        <f t="array" ref="L221">IF(OR(_xll.BDP($AX221,"EE010")= "#N/A N/A", _xll.BDP($AX221,"EE010")="#N/A FIELD NOT APPLICABLE"), " ", _xll.BDP($AX221,"EE010"))</f>
        <v>11.801626979495827</v>
      </c>
      <c r="M221" s="25" cm="1">
        <f t="array" ref="M221">IF(OR(_xll.BDP($AX221,"RR903")= "#N/A N/A", _xll.BDP($AX221,"RR903")="#N/A FIELD NOT APPLICABLE"), " ", _xll.BDP($AX221,"RR903"))</f>
        <v>2.0432184841235137</v>
      </c>
      <c r="N221" s="25" cm="1">
        <f t="array" ref="N221">IF(OR(_xll.BDP($AX221,"RR957")= "#N/A N/A", _xll.BDP($AX221,"RR957")="#N/A FIELD NOT APPLICABLE"), " ", _xll.BDP($AX221,"RR957"))</f>
        <v>9.9484762365805626</v>
      </c>
      <c r="O221" s="26">
        <v>516</v>
      </c>
      <c r="P221" s="27">
        <v>193.46279999999999</v>
      </c>
      <c r="Q221" s="21" cm="1">
        <f t="array" ref="Q221">IF(OR(_xll.BDP($AX221,"PX_last")="#N/A N/A",_xll.BDP($AX221,"PX_Last")="#N/A FIELD NOT APPLICABLE")," ",IF(F221="GBP",(_xll.BDP($AX221,"PX_LAST")/100),(_xll.BDP($AX221,"PX_LAST"))))</f>
        <v>118.37</v>
      </c>
      <c r="R221" s="28">
        <f>IF(F221="USD",AA221,(((_xll.BDP(F221&amp;"USD CURNCY","PX_LAST")))*AA221))</f>
        <v>99826.804799999998</v>
      </c>
      <c r="S221" s="28">
        <f>IF(F221="USD",AB221,(((_xll.BDP(F221&amp;"USD CURNCY","PX_LAST")))*AB221))</f>
        <v>61078.920000000006</v>
      </c>
      <c r="T221" s="11">
        <f t="shared" si="47"/>
        <v>-38747.884799999993</v>
      </c>
      <c r="U221" s="12">
        <f t="shared" si="44"/>
        <v>-0.38815110708622014</v>
      </c>
      <c r="V221" s="12" cm="1">
        <f t="array" ref="V221">IFERROR(_xll.BDP($G221&amp;" Equity","CHG_PCT_1D")/100,"")</f>
        <v>-1.5879609999999999E-2</v>
      </c>
      <c r="W221" s="12" cm="1">
        <f t="array" ref="W221">IFERROR(_xll.BDP($G221&amp;" Equity","CHG_PCT_5D")/100,"")</f>
        <v>7.4625510000000006E-2</v>
      </c>
      <c r="X221" s="12" t="e">
        <f t="shared" si="45"/>
        <v>#VALUE!</v>
      </c>
      <c r="Y221" s="23">
        <f t="shared" si="48"/>
        <v>516.04359580939513</v>
      </c>
      <c r="Z221" s="23">
        <f t="shared" si="49"/>
        <v>61078.920000000006</v>
      </c>
      <c r="AA221" s="28">
        <f t="shared" si="50"/>
        <v>99826.804799999998</v>
      </c>
      <c r="AB221" s="28">
        <f t="shared" si="51"/>
        <v>61078.920000000006</v>
      </c>
      <c r="AC221" s="4" t="e" cm="1">
        <f t="array" ref="AC221">VLOOKUP(IF(NOT(_xll.BDP(AX221,$BW$6)="#N/A N/A"),(_xll.BDP(AX221,$BW$6)),"-"), '[1]Country Codes'!$A$2:$B$253,2,0)</f>
        <v>#N/A</v>
      </c>
      <c r="AD221" s="29" t="str" cm="1">
        <f t="array" ref="AD221">IF(OR(_xll.BDP($AX221,"EX028")= "#N/A N/A", _xll.BDP($AX221,"EX028")="#N/A FIELD NOT APPLICABLE"), " ", _xll.BDP($AX221,"EX028"))</f>
        <v>Equity</v>
      </c>
      <c r="AE221" s="30" t="str">
        <f t="shared" si="52"/>
        <v>Single Line Equity</v>
      </c>
      <c r="AF221" s="25" cm="1">
        <f t="array" ref="AF221">IF(OR(_xll.BDP($AX221,"RR908")= "#N/A N/A", _xll.BDP($AX221,"RR908")="#N/A FIELD NOT APPLICABLE"), " ", _xll.BDP($AX221,"RR908"))</f>
        <v>12.798586449661238</v>
      </c>
      <c r="AG221" s="25" cm="1">
        <f t="array" ref="AG221">IF(OR(_xll.BDP($AX221,"RR041")= "#N/A N/A", _xll.BDP($AX221,"RR041")="#N/A FIELD NOT APPLICABLE"), " ", _xll.BDP($AX221,"RR041"))</f>
        <v>11.650647173182218</v>
      </c>
      <c r="AH221" s="21">
        <f>_xll.BDP(AX221,"TOT_BUY_REC")</f>
        <v>47</v>
      </c>
      <c r="AI221" s="21">
        <f>_xll.BDP(AX221,"TOT_HOLD_REC")</f>
        <v>3</v>
      </c>
      <c r="AJ221" s="21">
        <f>_xll.BDP(AX221,"TOT_SELL_REC")</f>
        <v>0</v>
      </c>
      <c r="AK221" s="25" cm="1">
        <f t="array" ref="AK221">IF(OR(_xll.BDP($AX221,"EE201")= "#N/A N/A", _xll.BDP($AX221,"EE201")="#N/A FIELD NOT APPLICABLE"), " ", _xll.BDP($AX221,"EE201"))</f>
        <v>4.8600001335144043</v>
      </c>
      <c r="AL221" s="23">
        <f>_xll.BDP(AX221,"BEST_TARGET_PRICE")</f>
        <v>164.93818664550781</v>
      </c>
      <c r="AM221" s="31">
        <f t="shared" si="46"/>
        <v>0.39341206932083983</v>
      </c>
      <c r="AN221" s="31">
        <f>_xll.BDP(AX221,"PR061")/100</f>
        <v>-0.10616920000000001</v>
      </c>
      <c r="AO221" s="31">
        <f>_xll.BDP(AX221,"PR064")/100</f>
        <v>0.22384199999999999</v>
      </c>
      <c r="AP221" s="31">
        <f>_xll.BDP(AX221,"CHG_PCT_6M")/100</f>
        <v>0.18571570000000001</v>
      </c>
      <c r="AQ221" s="24">
        <f>_xll.BDP(AX221,"PR079")/100</f>
        <v>0.39603729999999998</v>
      </c>
      <c r="AR221" s="32">
        <f>_xll.BDP(AX221,"hs001")</f>
        <v>148.43</v>
      </c>
      <c r="AS221" s="32">
        <f>_xll.BDP(AX221,"hs002")</f>
        <v>71.8</v>
      </c>
      <c r="AT221" s="21" t="str" cm="1">
        <f t="array" ref="AT221">IF(OR(_xll.BDP($AX221,"DX202")= "#N/A N/A", _xll.BDP($AX221,"DX202")="#N/A FIELD NOT APPLICABLE"), " ", _xll.BDP($AX221,"DX202"))</f>
        <v>Consumer Discretionary</v>
      </c>
      <c r="AU221" s="21" t="str" cm="1">
        <f t="array" ref="AU221">IF(OR(_xll.BDP($AX221,"DY997")= "#N/A N/A", _xll.BDP($AX221,"DY997")="#N/A FIELD NOT APPLICABLE"), " ", _xll.BDP($AX221,"DY997"))</f>
        <v>N</v>
      </c>
      <c r="AV221" s="21" t="str" cm="1">
        <f t="array" ref="AV221">IF(OR(_xll.BDP($AX221,"DY784")= "#N/A N/A", _xll.BDP($AX221,"DY784")="#N/A FIELD NOT APPLICABLE"), " ", _xll.BDP($AX221,"DY784"))</f>
        <v xml:space="preserve"> </v>
      </c>
      <c r="AW221" s="21" t="str">
        <f t="shared" si="53"/>
        <v>N</v>
      </c>
      <c r="AX221" s="21" t="str">
        <f t="shared" si="54"/>
        <v>BABA US Equity</v>
      </c>
      <c r="BC221" s="14" t="str" cm="1">
        <f t="array" ref="BC221">_xll.BDP(AX221,"ID005")</f>
        <v>US01609W1027</v>
      </c>
      <c r="BD221" s="16">
        <v>0.75</v>
      </c>
      <c r="BE221" s="17">
        <v>5</v>
      </c>
      <c r="BF221" s="18"/>
      <c r="BG221" s="19">
        <v>1</v>
      </c>
    </row>
    <row r="222" spans="1:59" s="3" customFormat="1" ht="14.45" hidden="1" customHeight="1" x14ac:dyDescent="0.25">
      <c r="A222" s="47" t="s">
        <v>125</v>
      </c>
      <c r="B222" s="47" t="s">
        <v>157</v>
      </c>
      <c r="C222" s="47">
        <v>6582977</v>
      </c>
      <c r="D222" s="47" t="s">
        <v>407</v>
      </c>
      <c r="E222" s="21" t="str">
        <f>_xll.BDP(AX222,"SECURITY NAME")</f>
        <v>Samsung Electronics Co Ltd</v>
      </c>
      <c r="F222" s="21" t="str">
        <f>_xll.BDP(AX222,"CRNCY")</f>
        <v>USD</v>
      </c>
      <c r="G222" s="22" t="s">
        <v>210</v>
      </c>
      <c r="H222" s="21" t="str" cm="1">
        <f t="array" ref="H222">IF(OR(_xll.BDP($AX222,"DX202")= "#N/A N/A", _xll.BDP($AX222,"DX202")="#N/A FIELD NOT APPLICABLE"), " ", _xll.BDP($AX222,"DX202"))</f>
        <v>Information Technology</v>
      </c>
      <c r="I222" s="23">
        <f>_xll.BDP(AX222,"CRNCY_ADJ_MKT_CAP", "EQY_FUND_CRNCY=USD")/1000</f>
        <v>229.445165973</v>
      </c>
      <c r="J222" s="24">
        <f>IFERROR(_xll.BDP(AX222, "DV013")/100,0)</f>
        <v>2.628420307171234E-2</v>
      </c>
      <c r="K222" s="25" t="str" cm="1">
        <f t="array" ref="K222">IF(OR(_xll.BDP($AX222,"RR900")= "#N/A N/A", _xll.BDP($AX222,"RR900")="#N/A FIELD NOT APPLICABLE"), " ", _xll.BDP($AX222,"RR900"))</f>
        <v xml:space="preserve"> </v>
      </c>
      <c r="L222" s="25" cm="1">
        <f t="array" ref="L222">IF(OR(_xll.BDP($AX222,"EE010")= "#N/A N/A", _xll.BDP($AX222,"EE010")="#N/A FIELD NOT APPLICABLE"), " ", _xll.BDP($AX222,"EE010"))</f>
        <v>9.2160091898304533</v>
      </c>
      <c r="M222" s="25" t="str" cm="1">
        <f t="array" ref="M222">IF(OR(_xll.BDP($AX222,"RR903")= "#N/A N/A", _xll.BDP($AX222,"RR903")="#N/A FIELD NOT APPLICABLE"), " ", _xll.BDP($AX222,"RR903"))</f>
        <v xml:space="preserve"> </v>
      </c>
      <c r="N222" s="25" t="str" cm="1">
        <f t="array" ref="N222">IF(OR(_xll.BDP($AX222,"RR957")= "#N/A N/A", _xll.BDP($AX222,"RR957")="#N/A FIELD NOT APPLICABLE"), " ", _xll.BDP($AX222,"RR957"))</f>
        <v xml:space="preserve"> </v>
      </c>
      <c r="O222" s="26">
        <v>153</v>
      </c>
      <c r="P222" s="27">
        <v>1645.6114</v>
      </c>
      <c r="Q222" s="21" cm="1">
        <f t="array" ref="Q222">IF(OR(_xll.BDP($AX222,"PX_last")="#N/A N/A",_xll.BDP($AX222,"PX_Last")="#N/A FIELD NOT APPLICABLE")," ",IF(F222="GBP",(_xll.BDP($AX222,"PX_LAST")/100),(_xll.BDP($AX222,"PX_LAST"))))</f>
        <v>969</v>
      </c>
      <c r="R222" s="28">
        <f>IF(F222="USD",AA222,(((_xll.BDP(F222&amp;"USD CURNCY","PX_LAST")))*AA222))</f>
        <v>251778.5442</v>
      </c>
      <c r="S222" s="28">
        <f>IF(F222="USD",AB222,(((_xll.BDP(F222&amp;"USD CURNCY","PX_LAST")))*AB222))</f>
        <v>148257</v>
      </c>
      <c r="T222" s="11">
        <f t="shared" si="47"/>
        <v>-103521.5442</v>
      </c>
      <c r="U222" s="12">
        <f t="shared" si="44"/>
        <v>-0.41116110401276995</v>
      </c>
      <c r="V222" s="12" cm="1">
        <f t="array" ref="V222">IFERROR(_xll.BDP($G222&amp;" Equity","CHG_PCT_1D")/100,"")</f>
        <v>5.1867220000000004E-3</v>
      </c>
      <c r="W222" s="12" cm="1">
        <f t="array" ref="W222">IFERROR(_xll.BDP($G222&amp;" Equity","CHG_PCT_5D")/100,"")</f>
        <v>4.145078E-3</v>
      </c>
      <c r="X222" s="12" t="e">
        <f t="shared" si="45"/>
        <v>#VALUE!</v>
      </c>
      <c r="Y222" s="23">
        <f t="shared" si="48"/>
        <v>3896.8170948028564</v>
      </c>
      <c r="Z222" s="23">
        <f t="shared" si="49"/>
        <v>148257</v>
      </c>
      <c r="AA222" s="28">
        <f t="shared" si="50"/>
        <v>251778.5442</v>
      </c>
      <c r="AB222" s="28">
        <f t="shared" si="51"/>
        <v>148257</v>
      </c>
      <c r="AC222" s="4" t="e" cm="1">
        <f t="array" ref="AC222">VLOOKUP(IF(NOT(_xll.BDP(AX222,$BW$6)="#N/A N/A"),(_xll.BDP(AX222,$BW$6)),"-"), '[1]Country Codes'!$A$2:$B$253,2,0)</f>
        <v>#N/A</v>
      </c>
      <c r="AD222" s="29" t="str" cm="1">
        <f t="array" ref="AD222">IF(OR(_xll.BDP($AX222,"EX028")= "#N/A N/A", _xll.BDP($AX222,"EX028")="#N/A FIELD NOT APPLICABLE"), " ", _xll.BDP($AX222,"EX028"))</f>
        <v>Equity</v>
      </c>
      <c r="AE222" s="30" t="str">
        <f t="shared" si="52"/>
        <v>Single Line Equity</v>
      </c>
      <c r="AF222" s="25" t="str" cm="1">
        <f t="array" ref="AF222">IF(OR(_xll.BDP($AX222,"RR908")= "#N/A N/A", _xll.BDP($AX222,"RR908")="#N/A FIELD NOT APPLICABLE"), " ", _xll.BDP($AX222,"RR908"))</f>
        <v xml:space="preserve"> </v>
      </c>
      <c r="AG222" s="25" cm="1">
        <f t="array" ref="AG222">IF(OR(_xll.BDP($AX222,"RR041")= "#N/A N/A", _xll.BDP($AX222,"RR041")="#N/A FIELD NOT APPLICABLE"), " ", _xll.BDP($AX222,"RR041"))</f>
        <v>3.7568481559088727</v>
      </c>
      <c r="AH222" s="21">
        <f>_xll.BDP(AX222,"TOT_BUY_REC")</f>
        <v>6</v>
      </c>
      <c r="AI222" s="21">
        <f>_xll.BDP(AX222,"TOT_HOLD_REC")</f>
        <v>0</v>
      </c>
      <c r="AJ222" s="21">
        <f>_xll.BDP(AX222,"TOT_SELL_REC")</f>
        <v>0</v>
      </c>
      <c r="AK222" s="25" cm="1">
        <f t="array" ref="AK222">IF(OR(_xll.BDP($AX222,"EE201")= "#N/A N/A", _xll.BDP($AX222,"EE201")="#N/A FIELD NOT APPLICABLE"), " ", _xll.BDP($AX222,"EE201"))</f>
        <v>5</v>
      </c>
      <c r="AL222" s="23">
        <f>_xll.BDP(AX222,"BEST_TARGET_PRICE")</f>
        <v>1283.800048828125</v>
      </c>
      <c r="AM222" s="31">
        <f t="shared" si="46"/>
        <v>0.32487105142221373</v>
      </c>
      <c r="AN222" s="31">
        <f>_xll.BDP(AX222,"PR061")/100</f>
        <v>-3.5820900000000003E-2</v>
      </c>
      <c r="AO222" s="31">
        <f>_xll.BDP(AX222,"PR064")/100</f>
        <v>7.9064590000000004E-2</v>
      </c>
      <c r="AP222" s="31">
        <f>_xll.BDP(AX222,"CHG_PCT_6M")/100</f>
        <v>-9.3545370000000003E-2</v>
      </c>
      <c r="AQ222" s="24">
        <f>_xll.BDP(AX222,"PR079")/100</f>
        <v>6.4835160000000003E-2</v>
      </c>
      <c r="AR222" s="32">
        <f>_xll.BDP(AX222,"hs001")</f>
        <v>1612</v>
      </c>
      <c r="AS222" s="32">
        <f>_xll.BDP(AX222,"hs002")</f>
        <v>866</v>
      </c>
      <c r="AT222" s="21" t="str" cm="1">
        <f t="array" ref="AT222">IF(OR(_xll.BDP($AX222,"DX202")= "#N/A N/A", _xll.BDP($AX222,"DX202")="#N/A FIELD NOT APPLICABLE"), " ", _xll.BDP($AX222,"DX202"))</f>
        <v>Information Technology</v>
      </c>
      <c r="AU222" s="21" t="str" cm="1">
        <f t="array" ref="AU222">IF(OR(_xll.BDP($AX222,"DY997")= "#N/A N/A", _xll.BDP($AX222,"DY997")="#N/A FIELD NOT APPLICABLE"), " ", _xll.BDP($AX222,"DY997"))</f>
        <v>Y</v>
      </c>
      <c r="AV222" s="21" t="str" cm="1">
        <f t="array" ref="AV222">IF(OR(_xll.BDP($AX222,"DY784")= "#N/A N/A", _xll.BDP($AX222,"DY784")="#N/A FIELD NOT APPLICABLE"), " ", _xll.BDP($AX222,"DY784"))</f>
        <v xml:space="preserve"> </v>
      </c>
      <c r="AW222" s="21" t="str">
        <f t="shared" si="53"/>
        <v>Y</v>
      </c>
      <c r="AX222" s="21" t="str">
        <f t="shared" si="54"/>
        <v>SMSN LI Equity</v>
      </c>
      <c r="BC222" s="14" t="str" cm="1">
        <f t="array" ref="BC222">_xll.BDP(AX222,"ID005")</f>
        <v>US7960508882</v>
      </c>
      <c r="BD222" s="16">
        <v>0.7</v>
      </c>
      <c r="BE222" s="17">
        <v>4</v>
      </c>
      <c r="BF222" s="18">
        <v>45611</v>
      </c>
      <c r="BG222" s="19">
        <v>1</v>
      </c>
    </row>
    <row r="223" spans="1:59" s="3" customFormat="1" ht="14.45" hidden="1" customHeight="1" x14ac:dyDescent="0.25">
      <c r="A223" s="47" t="s">
        <v>125</v>
      </c>
      <c r="B223" s="47" t="s">
        <v>157</v>
      </c>
      <c r="C223" s="47">
        <v>6504690</v>
      </c>
      <c r="D223" s="47" t="s">
        <v>407</v>
      </c>
      <c r="E223" s="21" t="str">
        <f>_xll.BDP(AX223,"SECURITY NAME")</f>
        <v>Medtronic PLC</v>
      </c>
      <c r="F223" s="21" t="str">
        <f>_xll.BDP(AX223,"CRNCY")</f>
        <v>USD</v>
      </c>
      <c r="G223" s="22" t="s">
        <v>279</v>
      </c>
      <c r="H223" s="21" t="str" cm="1">
        <f t="array" ref="H223">IF(OR(_xll.BDP($AX223,"DX202")= "#N/A N/A", _xll.BDP($AX223,"DX202")="#N/A FIELD NOT APPLICABLE"), " ", _xll.BDP($AX223,"DX202"))</f>
        <v>Health Care</v>
      </c>
      <c r="I223" s="23">
        <f>_xll.BDP(AX223,"CRNCY_ADJ_MKT_CAP", "EQY_FUND_CRNCY=USD")/1000</f>
        <v>107.7849561602</v>
      </c>
      <c r="J223" s="24">
        <f>IFERROR(_xll.BDP(AX223, "DV013")/100,0)</f>
        <v>3.3333332765670048E-2</v>
      </c>
      <c r="K223" s="25" cm="1">
        <f t="array" ref="K223">IF(OR(_xll.BDP($AX223,"RR900")= "#N/A N/A", _xll.BDP($AX223,"RR900")="#N/A FIELD NOT APPLICABLE"), " ", _xll.BDP($AX223,"RR900"))</f>
        <v>19.663884439706198</v>
      </c>
      <c r="L223" s="25" cm="1">
        <f t="array" ref="L223">IF(OR(_xll.BDP($AX223,"EE010")= "#N/A N/A", _xll.BDP($AX223,"EE010")="#N/A FIELD NOT APPLICABLE"), " ", _xll.BDP($AX223,"EE010"))</f>
        <v>14.3978070926846</v>
      </c>
      <c r="M223" s="25" cm="1">
        <f t="array" ref="M223">IF(OR(_xll.BDP($AX223,"RR903")= "#N/A N/A", _xll.BDP($AX223,"RR903")="#N/A FIELD NOT APPLICABLE"), " ", _xll.BDP($AX223,"RR903"))</f>
        <v>2.1836857625898562</v>
      </c>
      <c r="N223" s="25" cm="1">
        <f t="array" ref="N223">IF(OR(_xll.BDP($AX223,"RR957")= "#N/A N/A", _xll.BDP($AX223,"RR957")="#N/A FIELD NOT APPLICABLE"), " ", _xll.BDP($AX223,"RR957"))</f>
        <v>15.362914533794108</v>
      </c>
      <c r="O223" s="26">
        <v>1640</v>
      </c>
      <c r="P223" s="27">
        <v>121.8</v>
      </c>
      <c r="Q223" s="21" cm="1">
        <f t="array" ref="Q223">IF(OR(_xll.BDP($AX223,"PX_last")="#N/A N/A",_xll.BDP($AX223,"PX_Last")="#N/A FIELD NOT APPLICABLE")," ",IF(F223="GBP",(_xll.BDP($AX223,"PX_LAST")/100),(_xll.BDP($AX223,"PX_LAST"))))</f>
        <v>84.04</v>
      </c>
      <c r="R223" s="28">
        <f>IF(F223="USD",AA223,(((_xll.BDP(F223&amp;"USD CURNCY","PX_LAST")))*AA223))</f>
        <v>199752</v>
      </c>
      <c r="S223" s="28">
        <f>IF(F223="USD",AB223,(((_xll.BDP(F223&amp;"USD CURNCY","PX_LAST")))*AB223))</f>
        <v>137825.60000000001</v>
      </c>
      <c r="T223" s="11">
        <f t="shared" si="47"/>
        <v>-61926.399999999994</v>
      </c>
      <c r="U223" s="12">
        <f t="shared" si="44"/>
        <v>-0.31001642036124794</v>
      </c>
      <c r="V223" s="12" cm="1">
        <f t="array" ref="V223">IFERROR(_xll.BDP($G223&amp;" Equity","CHG_PCT_1D")/100,"")</f>
        <v>-1.4258560000000001E-3</v>
      </c>
      <c r="W223" s="12" cm="1">
        <f t="array" ref="W223">IFERROR(_xll.BDP($G223&amp;" Equity","CHG_PCT_5D")/100,"")</f>
        <v>2.7383860000000003E-2</v>
      </c>
      <c r="X223" s="12" t="e">
        <f t="shared" si="45"/>
        <v>#VALUE!</v>
      </c>
      <c r="Y223" s="23">
        <f t="shared" si="48"/>
        <v>4594.1865884281342</v>
      </c>
      <c r="Z223" s="23">
        <f t="shared" si="49"/>
        <v>137825.60000000001</v>
      </c>
      <c r="AA223" s="28">
        <f t="shared" si="50"/>
        <v>199752</v>
      </c>
      <c r="AB223" s="28">
        <f t="shared" si="51"/>
        <v>137825.60000000001</v>
      </c>
      <c r="AC223" s="4" t="e" cm="1">
        <f t="array" ref="AC223">VLOOKUP(IF(NOT(_xll.BDP(AX223,$BW$6)="#N/A N/A"),(_xll.BDP(AX223,$BW$6)),"-"), '[1]Country Codes'!$A$2:$B$253,2,0)</f>
        <v>#N/A</v>
      </c>
      <c r="AD223" s="29" t="str" cm="1">
        <f t="array" ref="AD223">IF(OR(_xll.BDP($AX223,"EX028")= "#N/A N/A", _xll.BDP($AX223,"EX028")="#N/A FIELD NOT APPLICABLE"), " ", _xll.BDP($AX223,"EX028"))</f>
        <v>Equity</v>
      </c>
      <c r="AE223" s="30" t="str">
        <f t="shared" si="52"/>
        <v>Single Line Equity</v>
      </c>
      <c r="AF223" s="25" cm="1">
        <f t="array" ref="AF223">IF(OR(_xll.BDP($AX223,"RR908")= "#N/A N/A", _xll.BDP($AX223,"RR908")="#N/A FIELD NOT APPLICABLE"), " ", _xll.BDP($AX223,"RR908"))</f>
        <v>14.966597902939766</v>
      </c>
      <c r="AG223" s="25" cm="1">
        <f t="array" ref="AG223">IF(OR(_xll.BDP($AX223,"RR041")= "#N/A N/A", _xll.BDP($AX223,"RR041")="#N/A FIELD NOT APPLICABLE"), " ", _xll.BDP($AX223,"RR041"))</f>
        <v>28.947222191351507</v>
      </c>
      <c r="AH223" s="21">
        <f>_xll.BDP(AX223,"TOT_BUY_REC")</f>
        <v>16</v>
      </c>
      <c r="AI223" s="21">
        <f>_xll.BDP(AX223,"TOT_HOLD_REC")</f>
        <v>15</v>
      </c>
      <c r="AJ223" s="21">
        <f>_xll.BDP(AX223,"TOT_SELL_REC")</f>
        <v>2</v>
      </c>
      <c r="AK223" s="25" cm="1">
        <f t="array" ref="AK223">IF(OR(_xll.BDP($AX223,"EE201")= "#N/A N/A", _xll.BDP($AX223,"EE201")="#N/A FIELD NOT APPLICABLE"), " ", _xll.BDP($AX223,"EE201"))</f>
        <v>3.8484847545623779</v>
      </c>
      <c r="AL223" s="23">
        <f>_xll.BDP(AX223,"BEST_TARGET_PRICE")</f>
        <v>97.03448486328125</v>
      </c>
      <c r="AM223" s="31">
        <f t="shared" si="46"/>
        <v>0.15462261855403669</v>
      </c>
      <c r="AN223" s="31">
        <f>_xll.BDP(AX223,"PR061")/100</f>
        <v>-4.0967679999999999E-2</v>
      </c>
      <c r="AO223" s="31">
        <f>_xll.BDP(AX223,"PR064")/100</f>
        <v>-8.0625789999999989E-2</v>
      </c>
      <c r="AP223" s="31">
        <f>_xll.BDP(AX223,"CHG_PCT_6M")/100</f>
        <v>-6.9530549999999997E-2</v>
      </c>
      <c r="AQ223" s="24">
        <f>_xll.BDP(AX223,"PR079")/100</f>
        <v>5.2078150000000004E-2</v>
      </c>
      <c r="AR223" s="32">
        <f>_xll.BDP(AX223,"hs001")</f>
        <v>96.25</v>
      </c>
      <c r="AS223" s="32">
        <f>_xll.BDP(AX223,"hs002")</f>
        <v>75.959999999999994</v>
      </c>
      <c r="AT223" s="21" t="str" cm="1">
        <f t="array" ref="AT223">IF(OR(_xll.BDP($AX223,"DX202")= "#N/A N/A", _xll.BDP($AX223,"DX202")="#N/A FIELD NOT APPLICABLE"), " ", _xll.BDP($AX223,"DX202"))</f>
        <v>Health Care</v>
      </c>
      <c r="AU223" s="21" t="str" cm="1">
        <f t="array" ref="AU223">IF(OR(_xll.BDP($AX223,"DY997")= "#N/A N/A", _xll.BDP($AX223,"DY997")="#N/A FIELD NOT APPLICABLE"), " ", _xll.BDP($AX223,"DY997"))</f>
        <v>Y</v>
      </c>
      <c r="AV223" s="21" t="str" cm="1">
        <f t="array" ref="AV223">IF(OR(_xll.BDP($AX223,"DY784")= "#N/A N/A", _xll.BDP($AX223,"DY784")="#N/A FIELD NOT APPLICABLE"), " ", _xll.BDP($AX223,"DY784"))</f>
        <v xml:space="preserve"> </v>
      </c>
      <c r="AW223" s="21" t="str">
        <f t="shared" si="53"/>
        <v>Y</v>
      </c>
      <c r="AX223" s="21" t="str">
        <f t="shared" si="54"/>
        <v>MDT US Equity</v>
      </c>
      <c r="BC223" s="14" t="str" cm="1">
        <f t="array" ref="BC223">_xll.BDP(AX223,"ID005")</f>
        <v>IE00BTN1Y115</v>
      </c>
      <c r="BD223" s="16">
        <v>0.75</v>
      </c>
      <c r="BE223" s="17">
        <v>4</v>
      </c>
      <c r="BF223" s="18"/>
      <c r="BG223" s="19">
        <v>1</v>
      </c>
    </row>
    <row r="224" spans="1:59" s="3" customFormat="1" ht="14.45" hidden="1" customHeight="1" x14ac:dyDescent="0.25">
      <c r="A224" s="47" t="s">
        <v>125</v>
      </c>
      <c r="B224" s="47" t="s">
        <v>157</v>
      </c>
      <c r="C224" s="47">
        <v>6582977</v>
      </c>
      <c r="D224" s="47" t="s">
        <v>407</v>
      </c>
      <c r="E224" s="21" t="str">
        <f>_xll.BDP(AX224,"SECURITY NAME")</f>
        <v>Roche Holding AG</v>
      </c>
      <c r="F224" s="21" t="str">
        <f>_xll.BDP(AX224,"CRNCY")</f>
        <v>CHF</v>
      </c>
      <c r="G224" s="22" t="s">
        <v>310</v>
      </c>
      <c r="H224" s="21" t="str" cm="1">
        <f t="array" ref="H224">IF(OR(_xll.BDP($AX224,"DX202")= "#N/A N/A", _xll.BDP($AX224,"DX202")="#N/A FIELD NOT APPLICABLE"), " ", _xll.BDP($AX224,"DX202"))</f>
        <v>Health Care</v>
      </c>
      <c r="I224" s="23">
        <f>_xll.BDP(AX224,"CRNCY_ADJ_MKT_CAP", "EQY_FUND_CRNCY=USD")/1000</f>
        <v>266.46189603226048</v>
      </c>
      <c r="J224" s="24">
        <f>IFERROR(_xll.BDP(AX224, "DV013")/100,0)</f>
        <v>3.6019308612198798E-2</v>
      </c>
      <c r="K224" s="25" cm="1">
        <f t="array" ref="K224">IF(OR(_xll.BDP($AX224,"RR900")= "#N/A N/A", _xll.BDP($AX224,"RR900")="#N/A FIELD NOT APPLICABLE"), " ", _xll.BDP($AX224,"RR900"))</f>
        <v>25.936001521004382</v>
      </c>
      <c r="L224" s="25" cm="1">
        <f t="array" ref="L224">IF(OR(_xll.BDP($AX224,"EE010")= "#N/A N/A", _xll.BDP($AX224,"EE010")="#N/A FIELD NOT APPLICABLE"), " ", _xll.BDP($AX224,"EE010"))</f>
        <v>12.540162980209546</v>
      </c>
      <c r="M224" s="25" cm="1">
        <f t="array" ref="M224">IF(OR(_xll.BDP($AX224,"RR903")= "#N/A N/A", _xll.BDP($AX224,"RR903")="#N/A FIELD NOT APPLICABLE"), " ", _xll.BDP($AX224,"RR903"))</f>
        <v>6.7428903407315417</v>
      </c>
      <c r="N224" s="25" cm="1">
        <f t="array" ref="N224">IF(OR(_xll.BDP($AX224,"RR957")= "#N/A N/A", _xll.BDP($AX224,"RR957")="#N/A FIELD NOT APPLICABLE"), " ", _xll.BDP($AX224,"RR957"))</f>
        <v>14.442326348574824</v>
      </c>
      <c r="O224" s="26">
        <v>564</v>
      </c>
      <c r="P224" s="27">
        <v>343.05</v>
      </c>
      <c r="Q224" s="21" cm="1">
        <f t="array" ref="Q224">IF(OR(_xll.BDP($AX224,"PX_last")="#N/A N/A",_xll.BDP($AX224,"PX_Last")="#N/A FIELD NOT APPLICABLE")," ",IF(F224="GBP",(_xll.BDP($AX224,"PX_LAST")/100),(_xll.BDP($AX224,"PX_LAST"))))</f>
        <v>269.3</v>
      </c>
      <c r="R224" s="28">
        <f>IF(F224="USD",AA224,(((_xll.BDP(F224&amp;"USD CURNCY","PX_LAST")))*AA224))</f>
        <v>234768.87468000001</v>
      </c>
      <c r="S224" s="28">
        <f>IF(F224="USD",AB224,(((_xll.BDP(F224&amp;"USD CURNCY","PX_LAST")))*AB224))</f>
        <v>184297.50168000002</v>
      </c>
      <c r="T224" s="11">
        <f t="shared" si="47"/>
        <v>-50471.372999999992</v>
      </c>
      <c r="U224" s="12">
        <f t="shared" si="44"/>
        <v>-0.21498323859495697</v>
      </c>
      <c r="V224" s="12" cm="1">
        <f t="array" ref="V224">IFERROR(_xll.BDP($G224&amp;" Equity","CHG_PCT_1D")/100,"")</f>
        <v>1.5843079999999999E-2</v>
      </c>
      <c r="W224" s="12" cm="1">
        <f t="array" ref="W224">IFERROR(_xll.BDP($G224&amp;" Equity","CHG_PCT_5D")/100,"")</f>
        <v>5.6907379999999994E-2</v>
      </c>
      <c r="X224" s="12" t="e">
        <f t="shared" si="45"/>
        <v>#VALUE!</v>
      </c>
      <c r="Y224" s="23">
        <f t="shared" si="48"/>
        <v>6638.2685894691467</v>
      </c>
      <c r="Z224" s="23">
        <f t="shared" si="49"/>
        <v>184297.50168000002</v>
      </c>
      <c r="AA224" s="28">
        <f t="shared" si="50"/>
        <v>193480.2</v>
      </c>
      <c r="AB224" s="28">
        <f t="shared" si="51"/>
        <v>151885.20000000001</v>
      </c>
      <c r="AC224" s="4" t="e" cm="1">
        <f t="array" ref="AC224">VLOOKUP(IF(NOT(_xll.BDP(AX224,$BW$6)="#N/A N/A"),(_xll.BDP(AX224,$BW$6)),"-"), '[1]Country Codes'!$A$2:$B$253,2,0)</f>
        <v>#N/A</v>
      </c>
      <c r="AD224" s="29" t="str" cm="1">
        <f t="array" ref="AD224">IF(OR(_xll.BDP($AX224,"EX028")= "#N/A N/A", _xll.BDP($AX224,"EX028")="#N/A FIELD NOT APPLICABLE"), " ", _xll.BDP($AX224,"EX028"))</f>
        <v>Equity</v>
      </c>
      <c r="AE224" s="30" t="str">
        <f t="shared" si="52"/>
        <v>Single Line Equity</v>
      </c>
      <c r="AF224" s="25" cm="1">
        <f t="array" ref="AF224">IF(OR(_xll.BDP($AX224,"RR908")= "#N/A N/A", _xll.BDP($AX224,"RR908")="#N/A FIELD NOT APPLICABLE"), " ", _xll.BDP($AX224,"RR908"))</f>
        <v>10.974693985324748</v>
      </c>
      <c r="AG224" s="25" cm="1">
        <f t="array" ref="AG224">IF(OR(_xll.BDP($AX224,"RR041")= "#N/A N/A", _xll.BDP($AX224,"RR041")="#N/A FIELD NOT APPLICABLE"), " ", _xll.BDP($AX224,"RR041"))</f>
        <v>35.710847634109683</v>
      </c>
      <c r="AH224" s="21">
        <f>_xll.BDP(AX224,"TOT_BUY_REC")</f>
        <v>15</v>
      </c>
      <c r="AI224" s="21">
        <f>_xll.BDP(AX224,"TOT_HOLD_REC")</f>
        <v>9</v>
      </c>
      <c r="AJ224" s="21">
        <f>_xll.BDP(AX224,"TOT_SELL_REC")</f>
        <v>4</v>
      </c>
      <c r="AK224" s="25" cm="1">
        <f t="array" ref="AK224">IF(OR(_xll.BDP($AX224,"EE201")= "#N/A N/A", _xll.BDP($AX224,"EE201")="#N/A FIELD NOT APPLICABLE"), " ", _xll.BDP($AX224,"EE201"))</f>
        <v>3.7857143878936768</v>
      </c>
      <c r="AL224" s="23">
        <f>_xll.BDP(AX224,"BEST_TARGET_PRICE")</f>
        <v>308.760009765625</v>
      </c>
      <c r="AM224" s="31">
        <f t="shared" si="46"/>
        <v>0.14652807191097295</v>
      </c>
      <c r="AN224" s="31">
        <f>_xll.BDP(AX224,"PR061")/100</f>
        <v>-9.2349210000000001E-2</v>
      </c>
      <c r="AO224" s="31">
        <f>_xll.BDP(AX224,"PR064")/100</f>
        <v>-4.0954370000000004E-2</v>
      </c>
      <c r="AP224" s="31">
        <f>_xll.BDP(AX224,"CHG_PCT_6M")/100</f>
        <v>-2.5334740000000001E-2</v>
      </c>
      <c r="AQ224" s="24">
        <f>_xll.BDP(AX224,"PR079")/100</f>
        <v>5.4011740000000003E-2</v>
      </c>
      <c r="AR224" s="32">
        <f>_xll.BDP(AX224,"hs001")</f>
        <v>313.8</v>
      </c>
      <c r="AS224" s="32">
        <f>_xll.BDP(AX224,"hs002")</f>
        <v>212.9</v>
      </c>
      <c r="AT224" s="21" t="str" cm="1">
        <f t="array" ref="AT224">IF(OR(_xll.BDP($AX224,"DX202")= "#N/A N/A", _xll.BDP($AX224,"DX202")="#N/A FIELD NOT APPLICABLE"), " ", _xll.BDP($AX224,"DX202"))</f>
        <v>Health Care</v>
      </c>
      <c r="AU224" s="21" t="str" cm="1">
        <f t="array" ref="AU224">IF(OR(_xll.BDP($AX224,"DY997")= "#N/A N/A", _xll.BDP($AX224,"DY997")="#N/A FIELD NOT APPLICABLE"), " ", _xll.BDP($AX224,"DY997"))</f>
        <v>N</v>
      </c>
      <c r="AV224" s="21" t="str" cm="1">
        <f t="array" ref="AV224">IF(OR(_xll.BDP($AX224,"DY784")= "#N/A N/A", _xll.BDP($AX224,"DY784")="#N/A FIELD NOT APPLICABLE"), " ", _xll.BDP($AX224,"DY784"))</f>
        <v>Y</v>
      </c>
      <c r="AW224" s="21" t="str">
        <f t="shared" si="53"/>
        <v>Y</v>
      </c>
      <c r="AX224" s="21" t="str">
        <f t="shared" si="54"/>
        <v>ROG SW Equity</v>
      </c>
      <c r="BC224" s="14" t="str" cm="1">
        <f t="array" ref="BC224">_xll.BDP(AX224,"ID005")</f>
        <v>CH0012032048</v>
      </c>
      <c r="BD224" s="16">
        <v>0.75</v>
      </c>
      <c r="BE224" s="17">
        <v>4</v>
      </c>
      <c r="BF224" s="18"/>
      <c r="BG224" s="19">
        <v>1</v>
      </c>
    </row>
    <row r="225" spans="1:59" s="3" customFormat="1" ht="14.45" hidden="1" customHeight="1" x14ac:dyDescent="0.25">
      <c r="A225" s="47" t="s">
        <v>125</v>
      </c>
      <c r="B225" s="47" t="s">
        <v>157</v>
      </c>
      <c r="C225" s="47">
        <v>6504690</v>
      </c>
      <c r="D225" s="47" t="s">
        <v>407</v>
      </c>
      <c r="E225" s="21" t="str">
        <f>_xll.BDP(AX225,"SECURITY NAME")</f>
        <v>Volkswagen AG</v>
      </c>
      <c r="F225" s="21" t="str">
        <f>_xll.BDP(AX225,"CRNCY")</f>
        <v>EUR</v>
      </c>
      <c r="G225" s="22" t="s">
        <v>212</v>
      </c>
      <c r="H225" s="21" t="str" cm="1">
        <f t="array" ref="H225">IF(OR(_xll.BDP($AX225,"DX202")= "#N/A N/A", _xll.BDP($AX225,"DX202")="#N/A FIELD NOT APPLICABLE"), " ", _xll.BDP($AX225,"DX202"))</f>
        <v>Consumer Discretionary</v>
      </c>
      <c r="I225" s="23">
        <f>_xll.BDP(AX225,"CRNCY_ADJ_MKT_CAP", "EQY_FUND_CRNCY=USD")/1000</f>
        <v>56.762974671071767</v>
      </c>
      <c r="J225" s="24">
        <f>IFERROR(_xll.BDP(AX225, "DV013")/100,0)</f>
        <v>6.4765785473670109E-2</v>
      </c>
      <c r="K225" s="25" cm="1">
        <f t="array" ref="K225">IF(OR(_xll.BDP($AX225,"RR900")= "#N/A N/A", _xll.BDP($AX225,"RR900")="#N/A FIELD NOT APPLICABLE"), " ", _xll.BDP($AX225,"RR900"))</f>
        <v>4.3412329901464259</v>
      </c>
      <c r="L225" s="25" cm="1">
        <f t="array" ref="L225">IF(OR(_xll.BDP($AX225,"EE010")= "#N/A N/A", _xll.BDP($AX225,"EE010")="#N/A FIELD NOT APPLICABLE"), " ", _xll.BDP($AX225,"EE010"))</f>
        <v>3.8734616598295992</v>
      </c>
      <c r="M225" s="25" cm="1">
        <f t="array" ref="M225">IF(OR(_xll.BDP($AX225,"RR903")= "#N/A N/A", _xll.BDP($AX225,"RR903")="#N/A FIELD NOT APPLICABLE"), " ", _xll.BDP($AX225,"RR903"))</f>
        <v>0.29231605720035309</v>
      </c>
      <c r="N225" s="25" cm="1">
        <f t="array" ref="N225">IF(OR(_xll.BDP($AX225,"RR957")= "#N/A N/A", _xll.BDP($AX225,"RR957")="#N/A FIELD NOT APPLICABLE"), " ", _xll.BDP($AX225,"RR957"))</f>
        <v>0.59671213801328316</v>
      </c>
      <c r="O225" s="26">
        <v>3932</v>
      </c>
      <c r="P225" s="27">
        <v>152.1371</v>
      </c>
      <c r="Q225" s="21" cm="1">
        <f t="array" ref="Q225">IF(OR(_xll.BDP($AX225,"PX_last")="#N/A N/A",_xll.BDP($AX225,"PX_Last")="#N/A FIELD NOT APPLICABLE")," ",IF(F225="GBP",(_xll.BDP($AX225,"PX_LAST")/100),(_xll.BDP($AX225,"PX_LAST"))))</f>
        <v>98.2</v>
      </c>
      <c r="R225" s="28">
        <f>IF(F225="USD",AA225,(((_xll.BDP(F225&amp;"USD CURNCY","PX_LAST")))*AA225))</f>
        <v>681233.66431536013</v>
      </c>
      <c r="S225" s="28">
        <f>IF(F225="USD",AB225,(((_xll.BDP(F225&amp;"USD CURNCY","PX_LAST")))*AB225))</f>
        <v>439716.18912000005</v>
      </c>
      <c r="T225" s="11">
        <f t="shared" si="47"/>
        <v>-241517.47519536008</v>
      </c>
      <c r="U225" s="12">
        <f t="shared" ref="U225:U236" si="55">T225/R225</f>
        <v>-0.35452956576666711</v>
      </c>
      <c r="V225" s="12" cm="1">
        <f t="array" ref="V225">IFERROR(_xll.BDP($G225&amp;" Equity","CHG_PCT_1D")/100,"")</f>
        <v>-5.8931109999999995E-3</v>
      </c>
      <c r="W225" s="12" cm="1">
        <f t="array" ref="W225">IFERROR(_xll.BDP($G225&amp;" Equity","CHG_PCT_5D")/100,"")</f>
        <v>5.8874459999999997E-2</v>
      </c>
      <c r="X225" s="12" t="e">
        <f t="shared" ref="X225:X236" si="56">S225/$H$52</f>
        <v>#VALUE!</v>
      </c>
      <c r="Y225" s="23">
        <f t="shared" si="48"/>
        <v>28478.564373845678</v>
      </c>
      <c r="Z225" s="23">
        <f t="shared" si="49"/>
        <v>439716.18912000005</v>
      </c>
      <c r="AA225" s="28">
        <f t="shared" si="50"/>
        <v>598203.07720000006</v>
      </c>
      <c r="AB225" s="28">
        <f t="shared" si="51"/>
        <v>386122.4</v>
      </c>
      <c r="AC225" s="4" t="e" cm="1">
        <f t="array" ref="AC225">VLOOKUP(IF(NOT(_xll.BDP(AX225,$BW$6)="#N/A N/A"),(_xll.BDP(AX225,$BW$6)),"-"), '[1]Country Codes'!$A$2:$B$253,2,0)</f>
        <v>#N/A</v>
      </c>
      <c r="AD225" s="29" t="str" cm="1">
        <f t="array" ref="AD225">IF(OR(_xll.BDP($AX225,"EX028")= "#N/A N/A", _xll.BDP($AX225,"EX028")="#N/A FIELD NOT APPLICABLE"), " ", _xll.BDP($AX225,"EX028"))</f>
        <v>Equity</v>
      </c>
      <c r="AE225" s="30" t="str">
        <f t="shared" si="52"/>
        <v>Single Line Equity</v>
      </c>
      <c r="AF225" s="25" cm="1">
        <f t="array" ref="AF225">IF(OR(_xll.BDP($AX225,"RR908")= "#N/A N/A", _xll.BDP($AX225,"RR908")="#N/A FIELD NOT APPLICABLE"), " ", _xll.BDP($AX225,"RR908"))</f>
        <v>2.8702229197579308</v>
      </c>
      <c r="AG225" s="25" cm="1">
        <f t="array" ref="AG225">IF(OR(_xll.BDP($AX225,"RR041")= "#N/A N/A", _xll.BDP($AX225,"RR041")="#N/A FIELD NOT APPLICABLE"), " ", _xll.BDP($AX225,"RR041"))</f>
        <v>40.144887463363382</v>
      </c>
      <c r="AH225" s="21">
        <f>_xll.BDP(AX225,"TOT_BUY_REC")</f>
        <v>16</v>
      </c>
      <c r="AI225" s="21">
        <f>_xll.BDP(AX225,"TOT_HOLD_REC")</f>
        <v>8</v>
      </c>
      <c r="AJ225" s="21">
        <f>_xll.BDP(AX225,"TOT_SELL_REC")</f>
        <v>1</v>
      </c>
      <c r="AK225" s="25" cm="1">
        <f t="array" ref="AK225">IF(OR(_xll.BDP($AX225,"EE201")= "#N/A N/A", _xll.BDP($AX225,"EE201")="#N/A FIELD NOT APPLICABLE"), " ", _xll.BDP($AX225,"EE201"))</f>
        <v>4.1999998092651367</v>
      </c>
      <c r="AL225" s="23">
        <f>_xll.BDP(AX225,"BEST_TARGET_PRICE")</f>
        <v>117.40000152587891</v>
      </c>
      <c r="AM225" s="31">
        <f t="shared" si="46"/>
        <v>0.19551936380732071</v>
      </c>
      <c r="AN225" s="31">
        <f>_xll.BDP(AX225,"PR061")/100</f>
        <v>1.2788790000000001E-2</v>
      </c>
      <c r="AO225" s="31">
        <f>_xll.BDP(AX225,"PR064")/100</f>
        <v>6.9729629999999996E-3</v>
      </c>
      <c r="AP225" s="31">
        <f>_xll.BDP(AX225,"CHG_PCT_6M")/100</f>
        <v>0.1043635</v>
      </c>
      <c r="AQ225" s="24">
        <f>_xll.BDP(AX225,"PR079")/100</f>
        <v>0.1028751</v>
      </c>
      <c r="AR225" s="32">
        <f>_xll.BDP(AX225,"hs001")</f>
        <v>123.95</v>
      </c>
      <c r="AS225" s="32">
        <f>_xll.BDP(AX225,"hs002")</f>
        <v>78.86</v>
      </c>
      <c r="AT225" s="21" t="str" cm="1">
        <f t="array" ref="AT225">IF(OR(_xll.BDP($AX225,"DX202")= "#N/A N/A", _xll.BDP($AX225,"DX202")="#N/A FIELD NOT APPLICABLE"), " ", _xll.BDP($AX225,"DX202"))</f>
        <v>Consumer Discretionary</v>
      </c>
      <c r="AU225" s="21" t="str" cm="1">
        <f t="array" ref="AU225">IF(OR(_xll.BDP($AX225,"DY997")= "#N/A N/A", _xll.BDP($AX225,"DY997")="#N/A FIELD NOT APPLICABLE"), " ", _xll.BDP($AX225,"DY997"))</f>
        <v>N</v>
      </c>
      <c r="AV225" s="21" t="str" cm="1">
        <f t="array" ref="AV225">IF(OR(_xll.BDP($AX225,"DY784")= "#N/A N/A", _xll.BDP($AX225,"DY784")="#N/A FIELD NOT APPLICABLE"), " ", _xll.BDP($AX225,"DY784"))</f>
        <v>N</v>
      </c>
      <c r="AW225" s="21" t="str">
        <f t="shared" si="53"/>
        <v>N</v>
      </c>
      <c r="AX225" s="21" t="str">
        <f t="shared" si="54"/>
        <v>VOW3 GY Equity</v>
      </c>
      <c r="BC225" s="14" t="str" cm="1">
        <f t="array" ref="BC225">_xll.BDP(AX225,"ID005")</f>
        <v>DE0007664039</v>
      </c>
      <c r="BD225" s="16">
        <v>0.75</v>
      </c>
      <c r="BE225" s="17">
        <v>4</v>
      </c>
      <c r="BF225" s="18"/>
      <c r="BG225" s="19">
        <v>1</v>
      </c>
    </row>
    <row r="226" spans="1:59" s="3" customFormat="1" ht="14.45" hidden="1" customHeight="1" x14ac:dyDescent="0.25">
      <c r="A226" s="47" t="s">
        <v>125</v>
      </c>
      <c r="B226" s="47" t="s">
        <v>157</v>
      </c>
      <c r="C226" s="47">
        <v>6582977</v>
      </c>
      <c r="D226" s="47" t="s">
        <v>407</v>
      </c>
      <c r="E226" s="21" t="str">
        <f>_xll.BDP(AX226,"SECURITY NAME")</f>
        <v>Diageo PLC</v>
      </c>
      <c r="F226" s="21" t="str">
        <f>_xll.BDP(AX226,"CRNCY")</f>
        <v>GBp</v>
      </c>
      <c r="G226" s="22" t="s">
        <v>412</v>
      </c>
      <c r="H226" s="21" t="str" cm="1">
        <f t="array" ref="H226">IF(OR(_xll.BDP($AX226,"DX202")= "#N/A N/A", _xll.BDP($AX226,"DX202")="#N/A FIELD NOT APPLICABLE"), " ", _xll.BDP($AX226,"DX202"))</f>
        <v>Consumer Staples</v>
      </c>
      <c r="I226" s="23">
        <f>_xll.BDP(AX226,"CRNCY_ADJ_MKT_CAP", "EQY_FUND_CRNCY=USD")/1000</f>
        <v>61.634910440869419</v>
      </c>
      <c r="J226" s="24">
        <f>IFERROR(_xll.BDP(AX226, "DV013")/100,0)</f>
        <v>3.8610451920934784E-2</v>
      </c>
      <c r="K226" s="25" cm="1">
        <f t="array" ref="K226">IF(OR(_xll.BDP($AX226,"RR900")= "#N/A N/A", _xll.BDP($AX226,"RR900")="#N/A FIELD NOT APPLICABLE"), " ", _xll.BDP($AX226,"RR900"))</f>
        <v>17.132547323860727</v>
      </c>
      <c r="L226" s="25" cm="1">
        <f t="array" ref="L226">IF(OR(_xll.BDP($AX226,"EE010")= "#N/A N/A", _xll.BDP($AX226,"EE010")="#N/A FIELD NOT APPLICABLE"), " ", _xll.BDP($AX226,"EE010"))</f>
        <v>16.235465883266393</v>
      </c>
      <c r="M226" s="25" cm="1">
        <f t="array" ref="M226">IF(OR(_xll.BDP($AX226,"RR903")= "#N/A N/A", _xll.BDP($AX226,"RR903")="#N/A FIELD NOT APPLICABLE"), " ", _xll.BDP($AX226,"RR903"))</f>
        <v>5.9932425344730342</v>
      </c>
      <c r="N226" s="25" cm="1">
        <f t="array" ref="N226">IF(OR(_xll.BDP($AX226,"RR957")= "#N/A N/A", _xll.BDP($AX226,"RR957")="#N/A FIELD NOT APPLICABLE"), " ", _xll.BDP($AX226,"RR957"))</f>
        <v>13.213391656481871</v>
      </c>
      <c r="O226" s="26">
        <v>12680</v>
      </c>
      <c r="P226" s="27">
        <v>23.78</v>
      </c>
      <c r="Q226" s="21" cm="1">
        <f t="array" ref="Q226">IF(OR(_xll.BDP($AX226,"PX_last")="#N/A N/A",_xll.BDP($AX226,"PX_Last")="#N/A FIELD NOT APPLICABLE")," ",IF(F226="GBP",(_xll.BDP($AX226,"PX_LAST")/100),(_xll.BDP($AX226,"PX_LAST"))))</f>
        <v>20.69</v>
      </c>
      <c r="R226" s="28">
        <f>IF(F226="USD",AA226,(((_xll.BDP(F226&amp;"USD CURNCY","PX_LAST")))*AA226))</f>
        <v>404352.26640000002</v>
      </c>
      <c r="S226" s="28">
        <f>IF(F226="USD",AB226,(((_xll.BDP(F226&amp;"USD CURNCY","PX_LAST")))*AB226))</f>
        <v>351810.27720000001</v>
      </c>
      <c r="T226" s="11">
        <f t="shared" si="47"/>
        <v>-52541.989200000011</v>
      </c>
      <c r="U226" s="12">
        <f t="shared" si="55"/>
        <v>-0.1299411269974769</v>
      </c>
      <c r="V226" s="12" cm="1">
        <f t="array" ref="V226">IFERROR(_xll.BDP($G226&amp;" Equity","CHG_PCT_1D")/100,"")</f>
        <v>-4.830918E-4</v>
      </c>
      <c r="W226" s="12" cm="1">
        <f t="array" ref="W226">IFERROR(_xll.BDP($G226&amp;" Equity","CHG_PCT_5D")/100,"")</f>
        <v>-1.47619E-2</v>
      </c>
      <c r="X226" s="12" t="e">
        <f t="shared" si="56"/>
        <v>#VALUE!</v>
      </c>
      <c r="Y226" s="23">
        <f t="shared" si="48"/>
        <v>13583.553793121338</v>
      </c>
      <c r="Z226" s="23">
        <f t="shared" si="49"/>
        <v>351810.27720000001</v>
      </c>
      <c r="AA226" s="28">
        <f t="shared" si="50"/>
        <v>301530.40000000002</v>
      </c>
      <c r="AB226" s="28">
        <f t="shared" si="51"/>
        <v>262349.2</v>
      </c>
      <c r="AC226" s="4" t="e" cm="1">
        <f t="array" ref="AC226">VLOOKUP(IF(NOT(_xll.BDP(AX226,$BW$6)="#N/A N/A"),(_xll.BDP(AX226,$BW$6)),"-"), '[1]Country Codes'!$A$2:$B$253,2,0)</f>
        <v>#N/A</v>
      </c>
      <c r="AD226" s="29" t="str" cm="1">
        <f t="array" ref="AD226">IF(OR(_xll.BDP($AX226,"EX028")= "#N/A N/A", _xll.BDP($AX226,"EX028")="#N/A FIELD NOT APPLICABLE"), " ", _xll.BDP($AX226,"EX028"))</f>
        <v>Equity</v>
      </c>
      <c r="AE226" s="30" t="str">
        <f t="shared" si="52"/>
        <v>Single Line Equity</v>
      </c>
      <c r="AF226" s="25" cm="1">
        <f t="array" ref="AF226">IF(OR(_xll.BDP($AX226,"RR908")= "#N/A N/A", _xll.BDP($AX226,"RR908")="#N/A FIELD NOT APPLICABLE"), " ", _xll.BDP($AX226,"RR908"))</f>
        <v>14.374918184442709</v>
      </c>
      <c r="AG226" s="25" cm="1">
        <f t="array" ref="AG226">IF(OR(_xll.BDP($AX226,"RR041")= "#N/A N/A", _xll.BDP($AX226,"RR041")="#N/A FIELD NOT APPLICABLE"), " ", _xll.BDP($AX226,"RR041"))</f>
        <v>47.281963319699166</v>
      </c>
      <c r="AH226" s="21">
        <f>_xll.BDP(AX226,"TOT_BUY_REC")</f>
        <v>15</v>
      </c>
      <c r="AI226" s="21">
        <f>_xll.BDP(AX226,"TOT_HOLD_REC")</f>
        <v>8</v>
      </c>
      <c r="AJ226" s="21">
        <f>_xll.BDP(AX226,"TOT_SELL_REC")</f>
        <v>4</v>
      </c>
      <c r="AK226" s="25" cm="1">
        <f t="array" ref="AK226">IF(OR(_xll.BDP($AX226,"EE201")= "#N/A N/A", _xll.BDP($AX226,"EE201")="#N/A FIELD NOT APPLICABLE"), " ", _xll.BDP($AX226,"EE201"))</f>
        <v>3.8148148059844971</v>
      </c>
      <c r="AL226" s="23">
        <f>_xll.BDP(AX226,"BEST_TARGET_PRICE")</f>
        <v>2515.280029296875</v>
      </c>
      <c r="AM226" s="31">
        <f t="shared" si="46"/>
        <v>120.56984191865031</v>
      </c>
      <c r="AN226" s="31">
        <f>_xll.BDP(AX226,"PR061")/100</f>
        <v>1.099438E-2</v>
      </c>
      <c r="AO226" s="31">
        <f>_xll.BDP(AX226,"PR064")/100</f>
        <v>-0.1473315</v>
      </c>
      <c r="AP226" s="31">
        <f>_xll.BDP(AX226,"CHG_PCT_6M")/100</f>
        <v>-0.17782630000000002</v>
      </c>
      <c r="AQ226" s="24">
        <f>_xll.BDP(AX226,"PR079")/100</f>
        <v>-0.1846305</v>
      </c>
      <c r="AR226" s="32">
        <f>_xll.BDP(AX226,"hs001")</f>
        <v>2863.5</v>
      </c>
      <c r="AS226" s="32">
        <f>_xll.BDP(AX226,"hs002")</f>
        <v>1908</v>
      </c>
      <c r="AT226" s="21" t="str" cm="1">
        <f t="array" ref="AT226">IF(OR(_xll.BDP($AX226,"DX202")= "#N/A N/A", _xll.BDP($AX226,"DX202")="#N/A FIELD NOT APPLICABLE"), " ", _xll.BDP($AX226,"DX202"))</f>
        <v>Consumer Staples</v>
      </c>
      <c r="AU226" s="21" t="str" cm="1">
        <f t="array" ref="AU226">IF(OR(_xll.BDP($AX226,"DY997")= "#N/A N/A", _xll.BDP($AX226,"DY997")="#N/A FIELD NOT APPLICABLE"), " ", _xll.BDP($AX226,"DY997"))</f>
        <v>N</v>
      </c>
      <c r="AV226" s="21" t="str" cm="1">
        <f t="array" ref="AV226">IF(OR(_xll.BDP($AX226,"DY784")= "#N/A N/A", _xll.BDP($AX226,"DY784")="#N/A FIELD NOT APPLICABLE"), " ", _xll.BDP($AX226,"DY784"))</f>
        <v>N</v>
      </c>
      <c r="AW226" s="21" t="str">
        <f t="shared" si="53"/>
        <v>N</v>
      </c>
      <c r="AX226" s="21" t="str">
        <f t="shared" si="54"/>
        <v>DGE LN Equity</v>
      </c>
      <c r="BC226" s="14" t="str" cm="1">
        <f t="array" ref="BC226">_xll.BDP(AX226,"ID005")</f>
        <v>GB0002374006</v>
      </c>
      <c r="BD226" s="16">
        <v>0.7</v>
      </c>
      <c r="BE226" s="17">
        <v>5</v>
      </c>
      <c r="BF226" s="18"/>
      <c r="BG226" s="19">
        <v>1</v>
      </c>
    </row>
    <row r="227" spans="1:59" s="3" customFormat="1" ht="14.45" hidden="1" customHeight="1" x14ac:dyDescent="0.25">
      <c r="A227" s="47" t="s">
        <v>125</v>
      </c>
      <c r="B227" s="47" t="s">
        <v>157</v>
      </c>
      <c r="C227" s="47">
        <v>6582977</v>
      </c>
      <c r="D227" s="47" t="s">
        <v>407</v>
      </c>
      <c r="E227" s="21" t="str">
        <f>_xll.BDP(AX227,"SECURITY NAME")</f>
        <v>AstraZeneca PLC</v>
      </c>
      <c r="F227" s="21" t="str">
        <f>_xll.BDP(AX227,"CRNCY")</f>
        <v>GBp</v>
      </c>
      <c r="G227" s="22" t="s">
        <v>413</v>
      </c>
      <c r="H227" s="21" t="str" cm="1">
        <f t="array" ref="H227">IF(OR(_xll.BDP($AX227,"DX202")= "#N/A N/A", _xll.BDP($AX227,"DX202")="#N/A FIELD NOT APPLICABLE"), " ", _xll.BDP($AX227,"DX202"))</f>
        <v>Health Care</v>
      </c>
      <c r="I227" s="23">
        <f>_xll.BDP(AX227,"CRNCY_ADJ_MKT_CAP", "EQY_FUND_CRNCY=USD")/1000</f>
        <v>220.65935045416532</v>
      </c>
      <c r="J227" s="24">
        <f>IFERROR(_xll.BDP(AX227, "DV013")/100,0)</f>
        <v>2.3021566506315927E-2</v>
      </c>
      <c r="K227" s="25" cm="1">
        <f t="array" ref="K227">IF(OR(_xll.BDP($AX227,"RR900")= "#N/A N/A", _xll.BDP($AX227,"RR900")="#N/A FIELD NOT APPLICABLE"), " ", _xll.BDP($AX227,"RR900"))</f>
        <v>28.402620159680637</v>
      </c>
      <c r="L227" s="25" cm="1">
        <f t="array" ref="L227">IF(OR(_xll.BDP($AX227,"EE010")= "#N/A N/A", _xll.BDP($AX227,"EE010")="#N/A FIELD NOT APPLICABLE"), " ", _xll.BDP($AX227,"EE010"))</f>
        <v>13.921192027059739</v>
      </c>
      <c r="M227" s="25" cm="1">
        <f t="array" ref="M227">IF(OR(_xll.BDP($AX227,"RR903")= "#N/A N/A", _xll.BDP($AX227,"RR903")="#N/A FIELD NOT APPLICABLE"), " ", _xll.BDP($AX227,"RR903"))</f>
        <v>5.3766206616999703</v>
      </c>
      <c r="N227" s="25" cm="1">
        <f t="array" ref="N227">IF(OR(_xll.BDP($AX227,"RR957")= "#N/A N/A", _xll.BDP($AX227,"RR957")="#N/A FIELD NOT APPLICABLE"), " ", _xll.BDP($AX227,"RR957"))</f>
        <v>14.29446931740871</v>
      </c>
      <c r="O227" s="26">
        <v>2910</v>
      </c>
      <c r="P227" s="27">
        <v>101.21080000000001</v>
      </c>
      <c r="Q227" s="21" cm="1">
        <f t="array" ref="Q227">IF(OR(_xll.BDP($AX227,"PX_last")="#N/A N/A",_xll.BDP($AX227,"PX_Last")="#N/A FIELD NOT APPLICABLE")," ",IF(F227="GBP",(_xll.BDP($AX227,"PX_LAST")/100),(_xll.BDP($AX227,"PX_LAST"))))</f>
        <v>106.18</v>
      </c>
      <c r="R227" s="28">
        <f>IF(F227="USD",AA227,(((_xll.BDP(F227&amp;"USD CURNCY","PX_LAST")))*AA227))</f>
        <v>394955.91694800003</v>
      </c>
      <c r="S227" s="28">
        <f>IF(F227="USD",AB227,(((_xll.BDP(F227&amp;"USD CURNCY","PX_LAST")))*AB227))</f>
        <v>414347.27580000006</v>
      </c>
      <c r="T227" s="11">
        <f t="shared" si="47"/>
        <v>19391.358852000034</v>
      </c>
      <c r="U227" s="12">
        <f t="shared" si="55"/>
        <v>4.9097527141372346E-2</v>
      </c>
      <c r="V227" s="12" cm="1">
        <f t="array" ref="V227">IFERROR(_xll.BDP($G227&amp;" Equity","CHG_PCT_1D")/100,"")</f>
        <v>-3.078092E-2</v>
      </c>
      <c r="W227" s="12" cm="1">
        <f t="array" ref="W227">IFERROR(_xll.BDP($G227&amp;" Equity","CHG_PCT_5D")/100,"")</f>
        <v>6.1143980000000001E-3</v>
      </c>
      <c r="X227" s="12" t="e">
        <f t="shared" si="56"/>
        <v>#VALUE!</v>
      </c>
      <c r="Y227" s="23">
        <f t="shared" si="48"/>
        <v>9538.92336654053</v>
      </c>
      <c r="Z227" s="23">
        <f t="shared" si="49"/>
        <v>414347.27580000006</v>
      </c>
      <c r="AA227" s="28">
        <f t="shared" si="50"/>
        <v>294523.42800000001</v>
      </c>
      <c r="AB227" s="28">
        <f t="shared" si="51"/>
        <v>308983.80000000005</v>
      </c>
      <c r="AC227" s="4" t="e" cm="1">
        <f t="array" ref="AC227">VLOOKUP(IF(NOT(_xll.BDP(AX227,$BW$6)="#N/A N/A"),(_xll.BDP(AX227,$BW$6)),"-"), '[1]Country Codes'!$A$2:$B$253,2,0)</f>
        <v>#N/A</v>
      </c>
      <c r="AD227" s="29" t="str" cm="1">
        <f t="array" ref="AD227">IF(OR(_xll.BDP($AX227,"EX028")= "#N/A N/A", _xll.BDP($AX227,"EX028")="#N/A FIELD NOT APPLICABLE"), " ", _xll.BDP($AX227,"EX028"))</f>
        <v>Equity</v>
      </c>
      <c r="AE227" s="30" t="str">
        <f t="shared" si="52"/>
        <v>Single Line Equity</v>
      </c>
      <c r="AF227" s="25" cm="1">
        <f t="array" ref="AF227">IF(OR(_xll.BDP($AX227,"RR908")= "#N/A N/A", _xll.BDP($AX227,"RR908")="#N/A FIELD NOT APPLICABLE"), " ", _xll.BDP($AX227,"RR908"))</f>
        <v>16.453602898172324</v>
      </c>
      <c r="AG227" s="25" cm="1">
        <f t="array" ref="AG227">IF(OR(_xll.BDP($AX227,"RR041")= "#N/A N/A", _xll.BDP($AX227,"RR041")="#N/A FIELD NOT APPLICABLE"), " ", _xll.BDP($AX227,"RR041"))</f>
        <v>29.120007689719806</v>
      </c>
      <c r="AH227" s="21">
        <f>_xll.BDP(AX227,"TOT_BUY_REC")</f>
        <v>27</v>
      </c>
      <c r="AI227" s="21">
        <f>_xll.BDP(AX227,"TOT_HOLD_REC")</f>
        <v>5</v>
      </c>
      <c r="AJ227" s="21">
        <f>_xll.BDP(AX227,"TOT_SELL_REC")</f>
        <v>0</v>
      </c>
      <c r="AK227" s="25" cm="1">
        <f t="array" ref="AK227">IF(OR(_xll.BDP($AX227,"EE201")= "#N/A N/A", _xll.BDP($AX227,"EE201")="#N/A FIELD NOT APPLICABLE"), " ", _xll.BDP($AX227,"EE201"))</f>
        <v>4.65625</v>
      </c>
      <c r="AL227" s="23">
        <f>_xll.BDP(AX227,"BEST_TARGET_PRICE")</f>
        <v>13778.4248046875</v>
      </c>
      <c r="AM227" s="31">
        <f t="shared" ref="AM227:AM236" si="57">(AL227/Q227)-1</f>
        <v>128.76478437264549</v>
      </c>
      <c r="AN227" s="31">
        <f>_xll.BDP(AX227,"PR061")/100</f>
        <v>-5.6513239999999999E-2</v>
      </c>
      <c r="AO227" s="31">
        <f>_xll.BDP(AX227,"PR064")/100</f>
        <v>-6.3998590000000008E-2</v>
      </c>
      <c r="AP227" s="31">
        <f>_xll.BDP(AX227,"CHG_PCT_6M")/100</f>
        <v>-3.8398840000000004E-2</v>
      </c>
      <c r="AQ227" s="24">
        <f>_xll.BDP(AX227,"PR079")/100</f>
        <v>1.4329380000000001E-2</v>
      </c>
      <c r="AR227" s="32">
        <f>_xll.BDP(AX227,"hs001")</f>
        <v>13338</v>
      </c>
      <c r="AS227" s="32">
        <f>_xll.BDP(AX227,"hs002")</f>
        <v>9574</v>
      </c>
      <c r="AT227" s="21" t="str" cm="1">
        <f t="array" ref="AT227">IF(OR(_xll.BDP($AX227,"DX202")= "#N/A N/A", _xll.BDP($AX227,"DX202")="#N/A FIELD NOT APPLICABLE"), " ", _xll.BDP($AX227,"DX202"))</f>
        <v>Health Care</v>
      </c>
      <c r="AU227" s="21" t="str" cm="1">
        <f t="array" ref="AU227">IF(OR(_xll.BDP($AX227,"DY997")= "#N/A N/A", _xll.BDP($AX227,"DY997")="#N/A FIELD NOT APPLICABLE"), " ", _xll.BDP($AX227,"DY997"))</f>
        <v>Y</v>
      </c>
      <c r="AV227" s="21" t="str" cm="1">
        <f t="array" ref="AV227">IF(OR(_xll.BDP($AX227,"DY784")= "#N/A N/A", _xll.BDP($AX227,"DY784")="#N/A FIELD NOT APPLICABLE"), " ", _xll.BDP($AX227,"DY784"))</f>
        <v>Y</v>
      </c>
      <c r="AW227" s="21" t="str">
        <f t="shared" si="53"/>
        <v>Y</v>
      </c>
      <c r="AX227" s="21" t="str">
        <f t="shared" si="54"/>
        <v>AZN LN Equity</v>
      </c>
      <c r="BC227" s="14" t="str" cm="1">
        <f t="array" ref="BC227">_xll.BDP(AX227,"ID005")</f>
        <v>GB0009895292</v>
      </c>
      <c r="BD227" s="16">
        <v>0.75</v>
      </c>
      <c r="BE227" s="17">
        <v>4</v>
      </c>
      <c r="BF227" s="18"/>
      <c r="BG227" s="19">
        <v>1</v>
      </c>
    </row>
    <row r="228" spans="1:59" s="3" customFormat="1" ht="14.45" hidden="1" customHeight="1" x14ac:dyDescent="0.25">
      <c r="A228" s="47" t="s">
        <v>125</v>
      </c>
      <c r="B228" s="47" t="s">
        <v>157</v>
      </c>
      <c r="C228" s="47">
        <v>6504690</v>
      </c>
      <c r="D228" s="47" t="s">
        <v>407</v>
      </c>
      <c r="E228" s="21" t="str">
        <f>_xll.BDP(AX228,"SECURITY NAME")</f>
        <v>Microsoft Corp</v>
      </c>
      <c r="F228" s="21" t="str">
        <f>_xll.BDP(AX228,"CRNCY")</f>
        <v>USD</v>
      </c>
      <c r="G228" s="22" t="s">
        <v>332</v>
      </c>
      <c r="H228" s="21" t="str" cm="1">
        <f t="array" ref="H228">IF(OR(_xll.BDP($AX228,"DX202")= "#N/A N/A", _xll.BDP($AX228,"DX202")="#N/A FIELD NOT APPLICABLE"), " ", _xll.BDP($AX228,"DX202"))</f>
        <v>Information Technology</v>
      </c>
      <c r="I228" s="23">
        <f>_xll.BDP(AX228,"CRNCY_ADJ_MKT_CAP", "EQY_FUND_CRNCY=USD")/1000</f>
        <v>2929.2863598793997</v>
      </c>
      <c r="J228" s="24">
        <f>IFERROR(_xll.BDP(AX228, "DV013")/100,0)</f>
        <v>8.4268235271912229E-3</v>
      </c>
      <c r="K228" s="25" cm="1">
        <f t="array" ref="K228">IF(OR(_xll.BDP($AX228,"RR900")= "#N/A N/A", _xll.BDP($AX228,"RR900")="#N/A FIELD NOT APPLICABLE"), " ", _xll.BDP($AX228,"RR900"))</f>
        <v>31.614264941472364</v>
      </c>
      <c r="L228" s="25" cm="1">
        <f t="array" ref="L228">IF(OR(_xll.BDP($AX228,"EE010")= "#N/A N/A", _xll.BDP($AX228,"EE010")="#N/A FIELD NOT APPLICABLE"), " ", _xll.BDP($AX228,"EE010"))</f>
        <v>26.286857905270182</v>
      </c>
      <c r="M228" s="25" cm="1">
        <f t="array" ref="M228">IF(OR(_xll.BDP($AX228,"RR903")= "#N/A N/A", _xll.BDP($AX228,"RR903")="#N/A FIELD NOT APPLICABLE"), " ", _xll.BDP($AX228,"RR903"))</f>
        <v>9.6786780869571487</v>
      </c>
      <c r="N228" s="25" cm="1">
        <f t="array" ref="N228">IF(OR(_xll.BDP($AX228,"RR957")= "#N/A N/A", _xll.BDP($AX228,"RR957")="#N/A FIELD NOT APPLICABLE"), " ", _xll.BDP($AX228,"RR957"))</f>
        <v>19.903999837840342</v>
      </c>
      <c r="O228" s="26">
        <v>348</v>
      </c>
      <c r="P228" s="27">
        <v>283.9769</v>
      </c>
      <c r="Q228" s="21" cm="1">
        <f t="array" ref="Q228">IF(OR(_xll.BDP($AX228,"PX_last")="#N/A N/A",_xll.BDP($AX228,"PX_Last")="#N/A FIELD NOT APPLICABLE")," ",IF(F228="GBP",(_xll.BDP($AX228,"PX_LAST")/100),(_xll.BDP($AX228,"PX_LAST"))))</f>
        <v>394.04</v>
      </c>
      <c r="R228" s="28">
        <f>IF(F228="USD",AA228,(((_xll.BDP(F228&amp;"USD CURNCY","PX_LAST")))*AA228))</f>
        <v>98823.961200000005</v>
      </c>
      <c r="S228" s="28">
        <f>IF(F228="USD",AB228,(((_xll.BDP(F228&amp;"USD CURNCY","PX_LAST")))*AB228))</f>
        <v>137125.92000000001</v>
      </c>
      <c r="T228" s="11">
        <f t="shared" si="47"/>
        <v>38301.958800000008</v>
      </c>
      <c r="U228" s="12">
        <f t="shared" si="55"/>
        <v>0.3875776515625039</v>
      </c>
      <c r="V228" s="12" cm="1">
        <f t="array" ref="V228">IFERROR(_xll.BDP($G228&amp;" Equity","CHG_PCT_1D")/100,"")</f>
        <v>-1.7608779999999998E-3</v>
      </c>
      <c r="W228" s="12" cm="1">
        <f t="array" ref="W228">IFERROR(_xll.BDP($G228&amp;" Equity","CHG_PCT_5D")/100,"")</f>
        <v>8.921809E-2</v>
      </c>
      <c r="X228" s="12" t="e">
        <f t="shared" si="56"/>
        <v>#VALUE!</v>
      </c>
      <c r="Y228" s="23">
        <f t="shared" si="48"/>
        <v>1155.5359288437417</v>
      </c>
      <c r="Z228" s="23">
        <f t="shared" si="49"/>
        <v>137125.92000000001</v>
      </c>
      <c r="AA228" s="28">
        <f t="shared" si="50"/>
        <v>98823.961200000005</v>
      </c>
      <c r="AB228" s="28">
        <f t="shared" si="51"/>
        <v>137125.92000000001</v>
      </c>
      <c r="AC228" s="4" t="e" cm="1">
        <f t="array" ref="AC228">VLOOKUP(IF(NOT(_xll.BDP(AX228,$BW$6)="#N/A N/A"),(_xll.BDP(AX228,$BW$6)),"-"), '[1]Country Codes'!$A$2:$B$253,2,0)</f>
        <v>#N/A</v>
      </c>
      <c r="AD228" s="29" t="str" cm="1">
        <f t="array" ref="AD228">IF(OR(_xll.BDP($AX228,"EX028")= "#N/A N/A", _xll.BDP($AX228,"EX028")="#N/A FIELD NOT APPLICABLE"), " ", _xll.BDP($AX228,"EX028"))</f>
        <v>Equity</v>
      </c>
      <c r="AE228" s="30" t="str">
        <f t="shared" si="52"/>
        <v>Single Line Equity</v>
      </c>
      <c r="AF228" s="25" cm="1">
        <f t="array" ref="AF228">IF(OR(_xll.BDP($AX228,"RR908")= "#N/A N/A", _xll.BDP($AX228,"RR908")="#N/A FIELD NOT APPLICABLE"), " ", _xll.BDP($AX228,"RR908"))</f>
        <v>23.32193757514592</v>
      </c>
      <c r="AG228" s="25" cm="1">
        <f t="array" ref="AG228">IF(OR(_xll.BDP($AX228,"RR041")= "#N/A N/A", _xll.BDP($AX228,"RR041")="#N/A FIELD NOT APPLICABLE"), " ", _xll.BDP($AX228,"RR041"))</f>
        <v>19.105636291571237</v>
      </c>
      <c r="AH228" s="21">
        <f>_xll.BDP(AX228,"TOT_BUY_REC")</f>
        <v>65</v>
      </c>
      <c r="AI228" s="21">
        <f>_xll.BDP(AX228,"TOT_HOLD_REC")</f>
        <v>7</v>
      </c>
      <c r="AJ228" s="21">
        <f>_xll.BDP(AX228,"TOT_SELL_REC")</f>
        <v>0</v>
      </c>
      <c r="AK228" s="25" cm="1">
        <f t="array" ref="AK228">IF(OR(_xll.BDP($AX228,"EE201")= "#N/A N/A", _xll.BDP($AX228,"EE201")="#N/A FIELD NOT APPLICABLE"), " ", _xll.BDP($AX228,"EE201"))</f>
        <v>4.8055553436279297</v>
      </c>
      <c r="AL228" s="23">
        <f>_xll.BDP(AX228,"BEST_TARGET_PRICE")</f>
        <v>488.273193359375</v>
      </c>
      <c r="AM228" s="31">
        <f t="shared" si="57"/>
        <v>0.2391462627128591</v>
      </c>
      <c r="AN228" s="31">
        <f>_xll.BDP(AX228,"PR061")/100</f>
        <v>4.9681620000000003E-2</v>
      </c>
      <c r="AO228" s="31">
        <f>_xll.BDP(AX228,"PR064")/100</f>
        <v>-5.0643269999999997E-2</v>
      </c>
      <c r="AP228" s="31">
        <f>_xll.BDP(AX228,"CHG_PCT_6M")/100</f>
        <v>-3.0294100000000001E-2</v>
      </c>
      <c r="AQ228" s="24">
        <f>_xll.BDP(AX228,"PR079")/100</f>
        <v>-6.5148280000000003E-2</v>
      </c>
      <c r="AR228" s="32">
        <f>_xll.BDP(AX228,"hs001")</f>
        <v>468.35</v>
      </c>
      <c r="AS228" s="32">
        <f>_xll.BDP(AX228,"hs002")</f>
        <v>344.79</v>
      </c>
      <c r="AT228" s="21" t="str" cm="1">
        <f t="array" ref="AT228">IF(OR(_xll.BDP($AX228,"DX202")= "#N/A N/A", _xll.BDP($AX228,"DX202")="#N/A FIELD NOT APPLICABLE"), " ", _xll.BDP($AX228,"DX202"))</f>
        <v>Information Technology</v>
      </c>
      <c r="AU228" s="21" t="str" cm="1">
        <f t="array" ref="AU228">IF(OR(_xll.BDP($AX228,"DY997")= "#N/A N/A", _xll.BDP($AX228,"DY997")="#N/A FIELD NOT APPLICABLE"), " ", _xll.BDP($AX228,"DY997"))</f>
        <v>Y</v>
      </c>
      <c r="AV228" s="21" t="str" cm="1">
        <f t="array" ref="AV228">IF(OR(_xll.BDP($AX228,"DY784")= "#N/A N/A", _xll.BDP($AX228,"DY784")="#N/A FIELD NOT APPLICABLE"), " ", _xll.BDP($AX228,"DY784"))</f>
        <v xml:space="preserve"> </v>
      </c>
      <c r="AW228" s="21" t="str">
        <f t="shared" si="53"/>
        <v>Y</v>
      </c>
      <c r="AX228" s="21" t="str">
        <f t="shared" si="54"/>
        <v>MSFT US Equity</v>
      </c>
      <c r="BC228" s="14" t="str" cm="1">
        <f t="array" ref="BC228">_xll.BDP(AX228,"ID005")</f>
        <v>US5949181045</v>
      </c>
      <c r="BD228" s="16">
        <v>0.75</v>
      </c>
      <c r="BE228" s="17">
        <v>4</v>
      </c>
      <c r="BF228" s="18"/>
      <c r="BG228" s="19">
        <v>1</v>
      </c>
    </row>
    <row r="229" spans="1:59" s="3" customFormat="1" ht="14.45" hidden="1" customHeight="1" x14ac:dyDescent="0.25">
      <c r="A229" s="47" t="s">
        <v>125</v>
      </c>
      <c r="B229" s="47" t="s">
        <v>157</v>
      </c>
      <c r="C229" s="47">
        <v>6582977</v>
      </c>
      <c r="D229" s="47" t="s">
        <v>407</v>
      </c>
      <c r="E229" s="21" t="str">
        <f>_xll.BDP(AX229,"SECURITY NAME")</f>
        <v>Adobe Inc</v>
      </c>
      <c r="F229" s="21" t="str">
        <f>_xll.BDP(AX229,"CRNCY")</f>
        <v>USD</v>
      </c>
      <c r="G229" s="22" t="s">
        <v>334</v>
      </c>
      <c r="H229" s="21" t="str" cm="1">
        <f t="array" ref="H229">IF(OR(_xll.BDP($AX229,"DX202")= "#N/A N/A", _xll.BDP($AX229,"DX202")="#N/A FIELD NOT APPLICABLE"), " ", _xll.BDP($AX229,"DX202"))</f>
        <v>Information Technology</v>
      </c>
      <c r="I229" s="23">
        <f>_xll.BDP(AX229,"CRNCY_ADJ_MKT_CAP", "EQY_FUND_CRNCY=USD")/1000</f>
        <v>158.11167600000005</v>
      </c>
      <c r="J229" s="24">
        <f>IFERROR(_xll.BDP(AX229, "DV013")/100,0)</f>
        <v>0</v>
      </c>
      <c r="K229" s="25" cm="1">
        <f t="array" ref="K229">IF(OR(_xll.BDP($AX229,"RR900")= "#N/A N/A", _xll.BDP($AX229,"RR900")="#N/A FIELD NOT APPLICABLE"), " ", _xll.BDP($AX229,"RR900"))</f>
        <v>24.46408636791142</v>
      </c>
      <c r="L229" s="25" cm="1">
        <f t="array" ref="L229">IF(OR(_xll.BDP($AX229,"EE010")= "#N/A N/A", _xll.BDP($AX229,"EE010")="#N/A FIELD NOT APPLICABLE"), " ", _xll.BDP($AX229,"EE010"))</f>
        <v>16.221250546567557</v>
      </c>
      <c r="M229" s="25" cm="1">
        <f t="array" ref="M229">IF(OR(_xll.BDP($AX229,"RR903")= "#N/A N/A", _xll.BDP($AX229,"RR903")="#N/A FIELD NOT APPLICABLE"), " ", _xll.BDP($AX229,"RR903"))</f>
        <v>12.323505519591656</v>
      </c>
      <c r="N229" s="25" cm="1">
        <f t="array" ref="N229">IF(OR(_xll.BDP($AX229,"RR957")= "#N/A N/A", _xll.BDP($AX229,"RR957")="#N/A FIELD NOT APPLICABLE"), " ", _xll.BDP($AX229,"RR957"))</f>
        <v>17.58439677924402</v>
      </c>
      <c r="O229" s="26">
        <v>650</v>
      </c>
      <c r="P229" s="27">
        <v>461.38499999999999</v>
      </c>
      <c r="Q229" s="21" cm="1">
        <f t="array" ref="Q229">IF(OR(_xll.BDP($AX229,"PX_last")="#N/A N/A",_xll.BDP($AX229,"PX_Last")="#N/A FIELD NOT APPLICABLE")," ",IF(F229="GBP",(_xll.BDP($AX229,"PX_LAST")/100),(_xll.BDP($AX229,"PX_LAST"))))</f>
        <v>370.98</v>
      </c>
      <c r="R229" s="28">
        <f>IF(F229="USD",AA229,(((_xll.BDP(F229&amp;"USD CURNCY","PX_LAST")))*AA229))</f>
        <v>299900.25</v>
      </c>
      <c r="S229" s="28">
        <f>IF(F229="USD",AB229,(((_xll.BDP(F229&amp;"USD CURNCY","PX_LAST")))*AB229))</f>
        <v>241137</v>
      </c>
      <c r="T229" s="11">
        <f t="shared" si="47"/>
        <v>-58763.25</v>
      </c>
      <c r="U229" s="12">
        <f t="shared" si="55"/>
        <v>-0.1959426509314347</v>
      </c>
      <c r="V229" s="12" cm="1">
        <f t="array" ref="V229">IFERROR(_xll.BDP($G229&amp;" Equity","CHG_PCT_1D")/100,"")</f>
        <v>2.447514E-3</v>
      </c>
      <c r="W229" s="12" cm="1">
        <f t="array" ref="W229">IFERROR(_xll.BDP($G229&amp;" Equity","CHG_PCT_5D")/100,"")</f>
        <v>7.4005009999999996E-2</v>
      </c>
      <c r="X229" s="12" t="e">
        <f t="shared" si="56"/>
        <v>#VALUE!</v>
      </c>
      <c r="Y229" s="23">
        <f t="shared" si="48"/>
        <v>0</v>
      </c>
      <c r="Z229" s="23">
        <f t="shared" si="49"/>
        <v>241137</v>
      </c>
      <c r="AA229" s="28">
        <f t="shared" si="50"/>
        <v>299900.25</v>
      </c>
      <c r="AB229" s="28">
        <f t="shared" si="51"/>
        <v>241137</v>
      </c>
      <c r="AC229" s="4" t="e" cm="1">
        <f t="array" ref="AC229">VLOOKUP(IF(NOT(_xll.BDP(AX229,$BW$6)="#N/A N/A"),(_xll.BDP(AX229,$BW$6)),"-"), '[1]Country Codes'!$A$2:$B$253,2,0)</f>
        <v>#N/A</v>
      </c>
      <c r="AD229" s="29" t="str" cm="1">
        <f t="array" ref="AD229">IF(OR(_xll.BDP($AX229,"EX028")= "#N/A N/A", _xll.BDP($AX229,"EX028")="#N/A FIELD NOT APPLICABLE"), " ", _xll.BDP($AX229,"EX028"))</f>
        <v>Equity</v>
      </c>
      <c r="AE229" s="30" t="str">
        <f t="shared" si="52"/>
        <v>Single Line Equity</v>
      </c>
      <c r="AF229" s="25" cm="1">
        <f t="array" ref="AF229">IF(OR(_xll.BDP($AX229,"RR908")= "#N/A N/A", _xll.BDP($AX229,"RR908")="#N/A FIELD NOT APPLICABLE"), " ", _xll.BDP($AX229,"RR908"))</f>
        <v>17.516797799771368</v>
      </c>
      <c r="AG229" s="25" cm="1">
        <f t="array" ref="AG229">IF(OR(_xll.BDP($AX229,"RR041")= "#N/A N/A", _xll.BDP($AX229,"RR041")="#N/A FIELD NOT APPLICABLE"), " ", _xll.BDP($AX229,"RR041"))</f>
        <v>20.033079722130335</v>
      </c>
      <c r="AH229" s="21">
        <f>_xll.BDP(AX229,"TOT_BUY_REC")</f>
        <v>34</v>
      </c>
      <c r="AI229" s="21">
        <f>_xll.BDP(AX229,"TOT_HOLD_REC")</f>
        <v>14</v>
      </c>
      <c r="AJ229" s="21">
        <f>_xll.BDP(AX229,"TOT_SELL_REC")</f>
        <v>1</v>
      </c>
      <c r="AK229" s="25" cm="1">
        <f t="array" ref="AK229">IF(OR(_xll.BDP($AX229,"EE201")= "#N/A N/A", _xll.BDP($AX229,"EE201")="#N/A FIELD NOT APPLICABLE"), " ", _xll.BDP($AX229,"EE201"))</f>
        <v>4.3673467636108398</v>
      </c>
      <c r="AL229" s="23">
        <f>_xll.BDP(AX229,"BEST_TARGET_PRICE")</f>
        <v>504.35513305664063</v>
      </c>
      <c r="AM229" s="31">
        <f t="shared" si="57"/>
        <v>0.35952108754283407</v>
      </c>
      <c r="AN229" s="31">
        <f>_xll.BDP(AX229,"PR061")/100</f>
        <v>-3.2722340000000003E-2</v>
      </c>
      <c r="AO229" s="31">
        <f>_xll.BDP(AX229,"PR064")/100</f>
        <v>-0.15194879999999999</v>
      </c>
      <c r="AP229" s="31">
        <f>_xll.BDP(AX229,"CHG_PCT_6M")/100</f>
        <v>-0.2240211</v>
      </c>
      <c r="AQ229" s="24">
        <f>_xll.BDP(AX229,"PR079")/100</f>
        <v>-0.16573709999999997</v>
      </c>
      <c r="AR229" s="32">
        <f>_xll.BDP(AX229,"hs001")</f>
        <v>587.75</v>
      </c>
      <c r="AS229" s="32">
        <f>_xll.BDP(AX229,"hs002")</f>
        <v>332.01</v>
      </c>
      <c r="AT229" s="21" t="str" cm="1">
        <f t="array" ref="AT229">IF(OR(_xll.BDP($AX229,"DX202")= "#N/A N/A", _xll.BDP($AX229,"DX202")="#N/A FIELD NOT APPLICABLE"), " ", _xll.BDP($AX229,"DX202"))</f>
        <v>Information Technology</v>
      </c>
      <c r="AU229" s="21" t="str" cm="1">
        <f t="array" ref="AU229">IF(OR(_xll.BDP($AX229,"DY997")= "#N/A N/A", _xll.BDP($AX229,"DY997")="#N/A FIELD NOT APPLICABLE"), " ", _xll.BDP($AX229,"DY997"))</f>
        <v>Y</v>
      </c>
      <c r="AV229" s="21" t="str" cm="1">
        <f t="array" ref="AV229">IF(OR(_xll.BDP($AX229,"DY784")= "#N/A N/A", _xll.BDP($AX229,"DY784")="#N/A FIELD NOT APPLICABLE"), " ", _xll.BDP($AX229,"DY784"))</f>
        <v>Y</v>
      </c>
      <c r="AW229" s="21" t="str">
        <f t="shared" si="53"/>
        <v>Y</v>
      </c>
      <c r="AX229" s="21" t="str">
        <f t="shared" si="54"/>
        <v>ADBE US Equity</v>
      </c>
      <c r="BC229" s="14" t="str" cm="1">
        <f t="array" ref="BC229">_xll.BDP(AX229,"ID005")</f>
        <v>US00724F1012</v>
      </c>
      <c r="BD229" s="16">
        <v>0.7</v>
      </c>
      <c r="BE229" s="17">
        <v>4</v>
      </c>
      <c r="BF229" s="18">
        <v>45611</v>
      </c>
      <c r="BG229" s="19">
        <v>1</v>
      </c>
    </row>
    <row r="230" spans="1:59" s="3" customFormat="1" ht="14.45" hidden="1" customHeight="1" x14ac:dyDescent="0.25">
      <c r="A230" s="47" t="s">
        <v>125</v>
      </c>
      <c r="B230" s="47" t="s">
        <v>157</v>
      </c>
      <c r="C230" s="47">
        <v>6582977</v>
      </c>
      <c r="D230" s="47" t="s">
        <v>407</v>
      </c>
      <c r="E230" s="21" t="str">
        <f>_xll.BDP(AX230,"SECURITY NAME")</f>
        <v>Boeing Co/The</v>
      </c>
      <c r="F230" s="21" t="str">
        <f>_xll.BDP(AX230,"CRNCY")</f>
        <v>USD</v>
      </c>
      <c r="G230" s="22" t="s">
        <v>414</v>
      </c>
      <c r="H230" s="21" t="str" cm="1">
        <f t="array" ref="H230">IF(OR(_xll.BDP($AX230,"DX202")= "#N/A N/A", _xll.BDP($AX230,"DX202")="#N/A FIELD NOT APPLICABLE"), " ", _xll.BDP($AX230,"DX202"))</f>
        <v>Industrials</v>
      </c>
      <c r="I230" s="23">
        <f>_xll.BDP(AX230,"CRNCY_ADJ_MKT_CAP", "EQY_FUND_CRNCY=USD")/1000</f>
        <v>137.45519791019998</v>
      </c>
      <c r="J230" s="24">
        <f>IFERROR(_xll.BDP(AX230, "DV013")/100,0)</f>
        <v>0</v>
      </c>
      <c r="K230" s="25" t="str" cm="1">
        <f t="array" ref="K230">IF(OR(_xll.BDP($AX230,"RR900")= "#N/A N/A", _xll.BDP($AX230,"RR900")="#N/A FIELD NOT APPLICABLE"), " ", _xll.BDP($AX230,"RR900"))</f>
        <v xml:space="preserve"> </v>
      </c>
      <c r="L230" s="25" cm="1">
        <f t="array" ref="L230">IF(OR(_xll.BDP($AX230,"EE010")= "#N/A N/A", _xll.BDP($AX230,"EE010")="#N/A FIELD NOT APPLICABLE"), " ", _xll.BDP($AX230,"EE010"))</f>
        <v>51.222253441978083</v>
      </c>
      <c r="M230" s="25" t="str" cm="1">
        <f t="array" ref="M230">IF(OR(_xll.BDP($AX230,"RR903")= "#N/A N/A", _xll.BDP($AX230,"RR903")="#N/A FIELD NOT APPLICABLE"), " ", _xll.BDP($AX230,"RR903"))</f>
        <v xml:space="preserve"> </v>
      </c>
      <c r="N230" s="25" t="str" cm="1">
        <f t="array" ref="N230">IF(OR(_xll.BDP($AX230,"RR957")= "#N/A N/A", _xll.BDP($AX230,"RR957")="#N/A FIELD NOT APPLICABLE"), " ", _xll.BDP($AX230,"RR957"))</f>
        <v xml:space="preserve"> </v>
      </c>
      <c r="O230" s="26">
        <v>1500</v>
      </c>
      <c r="P230" s="27">
        <v>168.4162</v>
      </c>
      <c r="Q230" s="21" cm="1">
        <f t="array" ref="Q230">IF(OR(_xll.BDP($AX230,"PX_last")="#N/A N/A",_xll.BDP($AX230,"PX_Last")="#N/A FIELD NOT APPLICABLE")," ",IF(F230="GBP",(_xll.BDP($AX230,"PX_LAST")/100),(_xll.BDP($AX230,"PX_LAST"))))</f>
        <v>182.3</v>
      </c>
      <c r="R230" s="28">
        <f>IF(F230="USD",AA230,(((_xll.BDP(F230&amp;"USD CURNCY","PX_LAST")))*AA230))</f>
        <v>252624.30000000002</v>
      </c>
      <c r="S230" s="28">
        <f>IF(F230="USD",AB230,(((_xll.BDP(F230&amp;"USD CURNCY","PX_LAST")))*AB230))</f>
        <v>273450</v>
      </c>
      <c r="T230" s="11">
        <f t="shared" si="47"/>
        <v>20825.699999999983</v>
      </c>
      <c r="U230" s="12">
        <f t="shared" si="55"/>
        <v>8.2437437728674484E-2</v>
      </c>
      <c r="V230" s="12" cm="1">
        <f t="array" ref="V230">IFERROR(_xll.BDP($G230&amp;" Equity","CHG_PCT_1D")/100,"")</f>
        <v>2.4445070000000003E-2</v>
      </c>
      <c r="W230" s="12" cm="1">
        <f t="array" ref="W230">IFERROR(_xll.BDP($G230&amp;" Equity","CHG_PCT_5D")/100,"")</f>
        <v>0.14409440000000001</v>
      </c>
      <c r="X230" s="12" t="e">
        <f t="shared" si="56"/>
        <v>#VALUE!</v>
      </c>
      <c r="Y230" s="23">
        <f t="shared" si="48"/>
        <v>0</v>
      </c>
      <c r="Z230" s="23">
        <f t="shared" si="49"/>
        <v>273450</v>
      </c>
      <c r="AA230" s="28">
        <f t="shared" si="50"/>
        <v>252624.30000000002</v>
      </c>
      <c r="AB230" s="28">
        <f t="shared" si="51"/>
        <v>273450</v>
      </c>
      <c r="AC230" s="4" t="e" cm="1">
        <f t="array" ref="AC230">VLOOKUP(IF(NOT(_xll.BDP(AX230,$BW$6)="#N/A N/A"),(_xll.BDP(AX230,$BW$6)),"-"), '[1]Country Codes'!$A$2:$B$253,2,0)</f>
        <v>#N/A</v>
      </c>
      <c r="AD230" s="29" t="str" cm="1">
        <f t="array" ref="AD230">IF(OR(_xll.BDP($AX230,"EX028")= "#N/A N/A", _xll.BDP($AX230,"EX028")="#N/A FIELD NOT APPLICABLE"), " ", _xll.BDP($AX230,"EX028"))</f>
        <v>Equity</v>
      </c>
      <c r="AE230" s="30" t="str">
        <f t="shared" si="52"/>
        <v>Single Line Equity</v>
      </c>
      <c r="AF230" s="25" t="str" cm="1">
        <f t="array" ref="AF230">IF(OR(_xll.BDP($AX230,"RR908")= "#N/A N/A", _xll.BDP($AX230,"RR908")="#N/A FIELD NOT APPLICABLE"), " ", _xll.BDP($AX230,"RR908"))</f>
        <v xml:space="preserve"> </v>
      </c>
      <c r="AG230" s="25" cm="1">
        <f t="array" ref="AG230">IF(OR(_xll.BDP($AX230,"RR041")= "#N/A N/A", _xll.BDP($AX230,"RR041")="#N/A FIELD NOT APPLICABLE"), " ", _xll.BDP($AX230,"RR041"))</f>
        <v>35.787238668994583</v>
      </c>
      <c r="AH230" s="21">
        <f>_xll.BDP(AX230,"TOT_BUY_REC")</f>
        <v>22</v>
      </c>
      <c r="AI230" s="21">
        <f>_xll.BDP(AX230,"TOT_HOLD_REC")</f>
        <v>11</v>
      </c>
      <c r="AJ230" s="21">
        <f>_xll.BDP(AX230,"TOT_SELL_REC")</f>
        <v>2</v>
      </c>
      <c r="AK230" s="25" cm="1">
        <f t="array" ref="AK230">IF(OR(_xll.BDP($AX230,"EE201")= "#N/A N/A", _xll.BDP($AX230,"EE201")="#N/A FIELD NOT APPLICABLE"), " ", _xll.BDP($AX230,"EE201"))</f>
        <v>4.114285945892334</v>
      </c>
      <c r="AL230" s="23">
        <f>_xll.BDP(AX230,"BEST_TARGET_PRICE")</f>
        <v>198.73077392578125</v>
      </c>
      <c r="AM230" s="31">
        <f t="shared" si="57"/>
        <v>9.0130411002639743E-2</v>
      </c>
      <c r="AN230" s="31">
        <f>_xll.BDP(AX230,"PR061")/100</f>
        <v>5.1872379999999996E-2</v>
      </c>
      <c r="AO230" s="31">
        <f>_xll.BDP(AX230,"PR064")/100</f>
        <v>4.9752369999999997E-2</v>
      </c>
      <c r="AP230" s="31">
        <f>_xll.BDP(AX230,"CHG_PCT_6M")/100</f>
        <v>0.1916591</v>
      </c>
      <c r="AQ230" s="24">
        <f>_xll.BDP(AX230,"PR079")/100</f>
        <v>2.9943499999999998E-2</v>
      </c>
      <c r="AR230" s="32">
        <f>_xll.BDP(AX230,"hs001")</f>
        <v>196.95</v>
      </c>
      <c r="AS230" s="32">
        <f>_xll.BDP(AX230,"hs002")</f>
        <v>128.88</v>
      </c>
      <c r="AT230" s="21" t="str" cm="1">
        <f t="array" ref="AT230">IF(OR(_xll.BDP($AX230,"DX202")= "#N/A N/A", _xll.BDP($AX230,"DX202")="#N/A FIELD NOT APPLICABLE"), " ", _xll.BDP($AX230,"DX202"))</f>
        <v>Industrials</v>
      </c>
      <c r="AU230" s="21" t="str" cm="1">
        <f t="array" ref="AU230">IF(OR(_xll.BDP($AX230,"DY997")= "#N/A N/A", _xll.BDP($AX230,"DY997")="#N/A FIELD NOT APPLICABLE"), " ", _xll.BDP($AX230,"DY997"))</f>
        <v>N</v>
      </c>
      <c r="AV230" s="21" t="str" cm="1">
        <f t="array" ref="AV230">IF(OR(_xll.BDP($AX230,"DY784")= "#N/A N/A", _xll.BDP($AX230,"DY784")="#N/A FIELD NOT APPLICABLE"), " ", _xll.BDP($AX230,"DY784"))</f>
        <v>N</v>
      </c>
      <c r="AW230" s="21" t="str">
        <f t="shared" si="53"/>
        <v>N</v>
      </c>
      <c r="AX230" s="21" t="str">
        <f t="shared" si="54"/>
        <v>BA US Equity</v>
      </c>
      <c r="BC230" s="14" t="str" cm="1">
        <f t="array" ref="BC230">_xll.BDP(AX230,"ID005")</f>
        <v>US0970231058</v>
      </c>
      <c r="BD230" s="16">
        <v>0.7</v>
      </c>
      <c r="BE230" s="17">
        <v>4</v>
      </c>
      <c r="BF230" s="18"/>
      <c r="BG230" s="19">
        <v>1</v>
      </c>
    </row>
    <row r="231" spans="1:59" s="3" customFormat="1" ht="14.45" hidden="1" customHeight="1" x14ac:dyDescent="0.25">
      <c r="A231" s="47" t="s">
        <v>125</v>
      </c>
      <c r="B231" s="47" t="s">
        <v>157</v>
      </c>
      <c r="C231" s="47">
        <v>6504690</v>
      </c>
      <c r="D231" s="47" t="s">
        <v>407</v>
      </c>
      <c r="E231" s="21" t="str">
        <f>_xll.BDP(AX231,"SECURITY NAME")</f>
        <v>Target Corp</v>
      </c>
      <c r="F231" s="21" t="str">
        <f>_xll.BDP(AX231,"CRNCY")</f>
        <v>USD</v>
      </c>
      <c r="G231" s="22" t="s">
        <v>204</v>
      </c>
      <c r="H231" s="21" t="str" cm="1">
        <f t="array" ref="H231">IF(OR(_xll.BDP($AX231,"DX202")= "#N/A N/A", _xll.BDP($AX231,"DX202")="#N/A FIELD NOT APPLICABLE"), " ", _xll.BDP($AX231,"DX202"))</f>
        <v>Consumer Staples</v>
      </c>
      <c r="I231" s="23">
        <f>_xll.BDP(AX231,"CRNCY_ADJ_MKT_CAP", "EQY_FUND_CRNCY=USD")/1000</f>
        <v>43.78664226523</v>
      </c>
      <c r="J231" s="24">
        <f>IFERROR(_xll.BDP(AX231, "DV013")/100,0)</f>
        <v>4.6506799741238308E-2</v>
      </c>
      <c r="K231" s="25" cm="1">
        <f t="array" ref="K231">IF(OR(_xll.BDP($AX231,"RR900")= "#N/A N/A", _xll.BDP($AX231,"RR900")="#N/A FIELD NOT APPLICABLE"), " ", _xll.BDP($AX231,"RR900"))</f>
        <v>10.790071560955283</v>
      </c>
      <c r="L231" s="25" cm="1">
        <f t="array" ref="L231">IF(OR(_xll.BDP($AX231,"EE010")= "#N/A N/A", _xll.BDP($AX231,"EE010")="#N/A FIELD NOT APPLICABLE"), " ", _xll.BDP($AX231,"EE010"))</f>
        <v>10.302544366046611</v>
      </c>
      <c r="M231" s="25" cm="1">
        <f t="array" ref="M231">IF(OR(_xll.BDP($AX231,"RR903")= "#N/A N/A", _xll.BDP($AX231,"RR903")="#N/A FIELD NOT APPLICABLE"), " ", _xll.BDP($AX231,"RR903"))</f>
        <v>2.9935219255013039</v>
      </c>
      <c r="N231" s="25" cm="1">
        <f t="array" ref="N231">IF(OR(_xll.BDP($AX231,"RR957")= "#N/A N/A", _xll.BDP($AX231,"RR957")="#N/A FIELD NOT APPLICABLE"), " ", _xll.BDP($AX231,"RR957"))</f>
        <v>6.4209792069366625</v>
      </c>
      <c r="O231" s="26">
        <v>1870</v>
      </c>
      <c r="P231" s="27">
        <v>213.12909999999999</v>
      </c>
      <c r="Q231" s="21" cm="1">
        <f t="array" ref="Q231">IF(OR(_xll.BDP($AX231,"PX_last")="#N/A N/A",_xll.BDP($AX231,"PX_Last")="#N/A FIELD NOT APPLICABLE")," ",IF(F231="GBP",(_xll.BDP($AX231,"PX_LAST")/100),(_xll.BDP($AX231,"PX_LAST"))))</f>
        <v>96.37</v>
      </c>
      <c r="R231" s="28">
        <f>IF(F231="USD",AA231,(((_xll.BDP(F231&amp;"USD CURNCY","PX_LAST")))*AA231))</f>
        <v>398551.41700000002</v>
      </c>
      <c r="S231" s="28">
        <f>IF(F231="USD",AB231,(((_xll.BDP(F231&amp;"USD CURNCY","PX_LAST")))*AB231))</f>
        <v>180211.9</v>
      </c>
      <c r="T231" s="11">
        <f t="shared" si="47"/>
        <v>-218339.51700000002</v>
      </c>
      <c r="U231" s="12">
        <f t="shared" si="55"/>
        <v>-0.54783274550495453</v>
      </c>
      <c r="V231" s="12" cm="1">
        <f t="array" ref="V231">IFERROR(_xll.BDP($G231&amp;" Equity","CHG_PCT_1D")/100,"")</f>
        <v>-2.1743629999999999E-3</v>
      </c>
      <c r="W231" s="12" cm="1">
        <f t="array" ref="W231">IFERROR(_xll.BDP($G231&amp;" Equity","CHG_PCT_5D")/100,"")</f>
        <v>2.7617829999999999E-2</v>
      </c>
      <c r="X231" s="12" t="e">
        <f t="shared" si="56"/>
        <v>#VALUE!</v>
      </c>
      <c r="Y231" s="23">
        <f t="shared" si="48"/>
        <v>8381.0787442880628</v>
      </c>
      <c r="Z231" s="23">
        <f t="shared" si="49"/>
        <v>180211.9</v>
      </c>
      <c r="AA231" s="28">
        <f t="shared" si="50"/>
        <v>398551.41700000002</v>
      </c>
      <c r="AB231" s="28">
        <f t="shared" si="51"/>
        <v>180211.9</v>
      </c>
      <c r="AC231" s="4" t="e" cm="1">
        <f t="array" ref="AC231">VLOOKUP(IF(NOT(_xll.BDP(AX231,$BW$6)="#N/A N/A"),(_xll.BDP(AX231,$BW$6)),"-"), '[1]Country Codes'!$A$2:$B$253,2,0)</f>
        <v>#N/A</v>
      </c>
      <c r="AD231" s="29" t="str" cm="1">
        <f t="array" ref="AD231">IF(OR(_xll.BDP($AX231,"EX028")= "#N/A N/A", _xll.BDP($AX231,"EX028")="#N/A FIELD NOT APPLICABLE"), " ", _xll.BDP($AX231,"EX028"))</f>
        <v>Equity</v>
      </c>
      <c r="AE231" s="30" t="str">
        <f t="shared" si="52"/>
        <v>Single Line Equity</v>
      </c>
      <c r="AF231" s="25" cm="1">
        <f t="array" ref="AF231">IF(OR(_xll.BDP($AX231,"RR908")= "#N/A N/A", _xll.BDP($AX231,"RR908")="#N/A FIELD NOT APPLICABLE"), " ", _xll.BDP($AX231,"RR908"))</f>
        <v>6.0128789504762592</v>
      </c>
      <c r="AG231" s="25" cm="1">
        <f t="array" ref="AG231">IF(OR(_xll.BDP($AX231,"RR041")= "#N/A N/A", _xll.BDP($AX231,"RR041")="#N/A FIELD NOT APPLICABLE"), " ", _xll.BDP($AX231,"RR041"))</f>
        <v>34.404265263376551</v>
      </c>
      <c r="AH231" s="21">
        <f>_xll.BDP(AX231,"TOT_BUY_REC")</f>
        <v>14</v>
      </c>
      <c r="AI231" s="21">
        <f>_xll.BDP(AX231,"TOT_HOLD_REC")</f>
        <v>25</v>
      </c>
      <c r="AJ231" s="21">
        <f>_xll.BDP(AX231,"TOT_SELL_REC")</f>
        <v>1</v>
      </c>
      <c r="AK231" s="25" cm="1">
        <f t="array" ref="AK231">IF(OR(_xll.BDP($AX231,"EE201")= "#N/A N/A", _xll.BDP($AX231,"EE201")="#N/A FIELD NOT APPLICABLE"), " ", _xll.BDP($AX231,"EE201"))</f>
        <v>3.6500000953674316</v>
      </c>
      <c r="AL231" s="23">
        <f>_xll.BDP(AX231,"BEST_TARGET_PRICE")</f>
        <v>127.94444274902344</v>
      </c>
      <c r="AM231" s="31">
        <f t="shared" si="57"/>
        <v>0.32763767509622732</v>
      </c>
      <c r="AN231" s="31">
        <f>_xll.BDP(AX231,"PR061")/100</f>
        <v>-7.0236389999999996E-2</v>
      </c>
      <c r="AO231" s="31">
        <f>_xll.BDP(AX231,"PR064")/100</f>
        <v>-0.3120851</v>
      </c>
      <c r="AP231" s="31">
        <f>_xll.BDP(AX231,"CHG_PCT_6M")/100</f>
        <v>-0.3485432</v>
      </c>
      <c r="AQ231" s="24">
        <f>_xll.BDP(AX231,"PR079")/100</f>
        <v>-0.28709859999999998</v>
      </c>
      <c r="AR231" s="32">
        <f>_xll.BDP(AX231,"hs001")</f>
        <v>167.4</v>
      </c>
      <c r="AS231" s="32">
        <f>_xll.BDP(AX231,"hs002")</f>
        <v>87.35</v>
      </c>
      <c r="AT231" s="21" t="str" cm="1">
        <f t="array" ref="AT231">IF(OR(_xll.BDP($AX231,"DX202")= "#N/A N/A", _xll.BDP($AX231,"DX202")="#N/A FIELD NOT APPLICABLE"), " ", _xll.BDP($AX231,"DX202"))</f>
        <v>Consumer Staples</v>
      </c>
      <c r="AU231" s="21" t="str" cm="1">
        <f t="array" ref="AU231">IF(OR(_xll.BDP($AX231,"DY997")= "#N/A N/A", _xll.BDP($AX231,"DY997")="#N/A FIELD NOT APPLICABLE"), " ", _xll.BDP($AX231,"DY997"))</f>
        <v>N</v>
      </c>
      <c r="AV231" s="21" t="str" cm="1">
        <f t="array" ref="AV231">IF(OR(_xll.BDP($AX231,"DY784")= "#N/A N/A", _xll.BDP($AX231,"DY784")="#N/A FIELD NOT APPLICABLE"), " ", _xll.BDP($AX231,"DY784"))</f>
        <v>N</v>
      </c>
      <c r="AW231" s="21" t="str">
        <f t="shared" si="53"/>
        <v>N</v>
      </c>
      <c r="AX231" s="21" t="str">
        <f t="shared" si="54"/>
        <v>TGT US Equity</v>
      </c>
      <c r="BC231" s="14" t="str" cm="1">
        <f t="array" ref="BC231">_xll.BDP(AX231,"ID005")</f>
        <v>US87612E1064</v>
      </c>
      <c r="BD231" s="16">
        <v>0.75</v>
      </c>
      <c r="BE231" s="17">
        <v>4</v>
      </c>
      <c r="BF231" s="18"/>
      <c r="BG231" s="19">
        <v>1</v>
      </c>
    </row>
    <row r="232" spans="1:59" s="3" customFormat="1" ht="14.45" hidden="1" customHeight="1" x14ac:dyDescent="0.25">
      <c r="A232" s="47" t="s">
        <v>125</v>
      </c>
      <c r="B232" s="47" t="s">
        <v>157</v>
      </c>
      <c r="C232" s="47">
        <v>6582977</v>
      </c>
      <c r="D232" s="47" t="s">
        <v>407</v>
      </c>
      <c r="E232" s="21" t="str">
        <f>_xll.BDP(AX232,"SECURITY NAME")</f>
        <v>PayPal Holdings Inc</v>
      </c>
      <c r="F232" s="21" t="str">
        <f>_xll.BDP(AX232,"CRNCY")</f>
        <v>USD</v>
      </c>
      <c r="G232" s="22" t="s">
        <v>202</v>
      </c>
      <c r="H232" s="21" t="str" cm="1">
        <f t="array" ref="H232">IF(OR(_xll.BDP($AX232,"DX202")= "#N/A N/A", _xll.BDP($AX232,"DX202")="#N/A FIELD NOT APPLICABLE"), " ", _xll.BDP($AX232,"DX202"))</f>
        <v>Financials</v>
      </c>
      <c r="I232" s="23">
        <f>_xll.BDP(AX232,"CRNCY_ADJ_MKT_CAP", "EQY_FUND_CRNCY=USD")/1000</f>
        <v>63.462265661040007</v>
      </c>
      <c r="J232" s="24">
        <f>IFERROR(_xll.BDP(AX232, "DV013")/100,0)</f>
        <v>0</v>
      </c>
      <c r="K232" s="25" cm="1">
        <f t="array" ref="K232">IF(OR(_xll.BDP($AX232,"RR900")= "#N/A N/A", _xll.BDP($AX232,"RR900")="#N/A FIELD NOT APPLICABLE"), " ", _xll.BDP($AX232,"RR900"))</f>
        <v>14.01100905486558</v>
      </c>
      <c r="L232" s="25" cm="1">
        <f t="array" ref="L232">IF(OR(_xll.BDP($AX232,"EE010")= "#N/A N/A", _xll.BDP($AX232,"EE010")="#N/A FIELD NOT APPLICABLE"), " ", _xll.BDP($AX232,"EE010"))</f>
        <v>11.663373450691576</v>
      </c>
      <c r="M232" s="25" cm="1">
        <f t="array" ref="M232">IF(OR(_xll.BDP($AX232,"RR903")= "#N/A N/A", _xll.BDP($AX232,"RR903")="#N/A FIELD NOT APPLICABLE"), " ", _xll.BDP($AX232,"RR903"))</f>
        <v>3.1579316404486235</v>
      </c>
      <c r="N232" s="25" cm="1">
        <f t="array" ref="N232">IF(OR(_xll.BDP($AX232,"RR957")= "#N/A N/A", _xll.BDP($AX232,"RR957")="#N/A FIELD NOT APPLICABLE"), " ", _xll.BDP($AX232,"RR957"))</f>
        <v>9.7177926383660953</v>
      </c>
      <c r="O232" s="26">
        <v>4536</v>
      </c>
      <c r="P232" s="27">
        <v>66.135900000000007</v>
      </c>
      <c r="Q232" s="21" cm="1">
        <f t="array" ref="Q232">IF(OR(_xll.BDP($AX232,"PX_last")="#N/A N/A",_xll.BDP($AX232,"PX_Last")="#N/A FIELD NOT APPLICABLE")," ",IF(F232="GBP",(_xll.BDP($AX232,"PX_LAST")/100),(_xll.BDP($AX232,"PX_LAST"))))</f>
        <v>64.930000000000007</v>
      </c>
      <c r="R232" s="28">
        <f>IF(F232="USD",AA232,(((_xll.BDP(F232&amp;"USD CURNCY","PX_LAST")))*AA232))</f>
        <v>299992.44240000006</v>
      </c>
      <c r="S232" s="28">
        <f>IF(F232="USD",AB232,(((_xll.BDP(F232&amp;"USD CURNCY","PX_LAST")))*AB232))</f>
        <v>294522.48000000004</v>
      </c>
      <c r="T232" s="11">
        <f t="shared" si="47"/>
        <v>-5469.9624000000185</v>
      </c>
      <c r="U232" s="12">
        <f t="shared" si="55"/>
        <v>-1.8233667342547753E-2</v>
      </c>
      <c r="V232" s="12" cm="1">
        <f t="array" ref="V232">IFERROR(_xll.BDP($G232&amp;" Equity","CHG_PCT_1D")/100,"")</f>
        <v>-6.2748700000000001E-3</v>
      </c>
      <c r="W232" s="12" cm="1">
        <f t="array" ref="W232">IFERROR(_xll.BDP($G232&amp;" Equity","CHG_PCT_5D")/100,"")</f>
        <v>7.7050679999999996E-2</v>
      </c>
      <c r="X232" s="12" t="e">
        <f t="shared" si="56"/>
        <v>#VALUE!</v>
      </c>
      <c r="Y232" s="23">
        <f t="shared" si="48"/>
        <v>0</v>
      </c>
      <c r="Z232" s="23">
        <f t="shared" si="49"/>
        <v>294522.48000000004</v>
      </c>
      <c r="AA232" s="28">
        <f t="shared" si="50"/>
        <v>299992.44240000006</v>
      </c>
      <c r="AB232" s="28">
        <f t="shared" si="51"/>
        <v>294522.48000000004</v>
      </c>
      <c r="AC232" s="4" t="e" cm="1">
        <f t="array" ref="AC232">VLOOKUP(IF(NOT(_xll.BDP(AX232,$BW$6)="#N/A N/A"),(_xll.BDP(AX232,$BW$6)),"-"), '[1]Country Codes'!$A$2:$B$253,2,0)</f>
        <v>#N/A</v>
      </c>
      <c r="AD232" s="29" t="str" cm="1">
        <f t="array" ref="AD232">IF(OR(_xll.BDP($AX232,"EX028")= "#N/A N/A", _xll.BDP($AX232,"EX028")="#N/A FIELD NOT APPLICABLE"), " ", _xll.BDP($AX232,"EX028"))</f>
        <v>Equity</v>
      </c>
      <c r="AE232" s="30" t="str">
        <f t="shared" si="52"/>
        <v>Single Line Equity</v>
      </c>
      <c r="AF232" s="25" cm="1">
        <f t="array" ref="AF232">IF(OR(_xll.BDP($AX232,"RR908")= "#N/A N/A", _xll.BDP($AX232,"RR908")="#N/A FIELD NOT APPLICABLE"), " ", _xll.BDP($AX232,"RR908"))</f>
        <v>8.9477476846748871</v>
      </c>
      <c r="AG232" s="25" cm="1">
        <f t="array" ref="AG232">IF(OR(_xll.BDP($AX232,"RR041")= "#N/A N/A", _xll.BDP($AX232,"RR041")="#N/A FIELD NOT APPLICABLE"), " ", _xll.BDP($AX232,"RR041"))</f>
        <v>13.041134160836162</v>
      </c>
      <c r="AH232" s="21">
        <f>_xll.BDP(AX232,"TOT_BUY_REC")</f>
        <v>26</v>
      </c>
      <c r="AI232" s="21">
        <f>_xll.BDP(AX232,"TOT_HOLD_REC")</f>
        <v>22</v>
      </c>
      <c r="AJ232" s="21">
        <f>_xll.BDP(AX232,"TOT_SELL_REC")</f>
        <v>4</v>
      </c>
      <c r="AK232" s="25" cm="1">
        <f t="array" ref="AK232">IF(OR(_xll.BDP($AX232,"EE201")= "#N/A N/A", _xll.BDP($AX232,"EE201")="#N/A FIELD NOT APPLICABLE"), " ", _xll.BDP($AX232,"EE201"))</f>
        <v>3.788461446762085</v>
      </c>
      <c r="AL232" s="23">
        <f>_xll.BDP(AX232,"BEST_TARGET_PRICE")</f>
        <v>83.324996948242188</v>
      </c>
      <c r="AM232" s="31">
        <f t="shared" si="57"/>
        <v>0.28330505079689172</v>
      </c>
      <c r="AN232" s="31">
        <f>_xll.BDP(AX232,"PR061")/100</f>
        <v>-3.3768460000000002E-3</v>
      </c>
      <c r="AO232" s="31">
        <f>_xll.BDP(AX232,"PR064")/100</f>
        <v>-0.26847680000000002</v>
      </c>
      <c r="AP232" s="31">
        <f>_xll.BDP(AX232,"CHG_PCT_6M")/100</f>
        <v>-0.19120580000000001</v>
      </c>
      <c r="AQ232" s="24">
        <f>_xll.BDP(AX232,"PR079")/100</f>
        <v>-0.23925009999999999</v>
      </c>
      <c r="AR232" s="32">
        <f>_xll.BDP(AX232,"hs001")</f>
        <v>93.66</v>
      </c>
      <c r="AS232" s="32">
        <f>_xll.BDP(AX232,"hs002")</f>
        <v>55.85</v>
      </c>
      <c r="AT232" s="21" t="str" cm="1">
        <f t="array" ref="AT232">IF(OR(_xll.BDP($AX232,"DX202")= "#N/A N/A", _xll.BDP($AX232,"DX202")="#N/A FIELD NOT APPLICABLE"), " ", _xll.BDP($AX232,"DX202"))</f>
        <v>Financials</v>
      </c>
      <c r="AU232" s="21" t="str" cm="1">
        <f t="array" ref="AU232">IF(OR(_xll.BDP($AX232,"DY997")= "#N/A N/A", _xll.BDP($AX232,"DY997")="#N/A FIELD NOT APPLICABLE"), " ", _xll.BDP($AX232,"DY997"))</f>
        <v>N</v>
      </c>
      <c r="AV232" s="21" t="str" cm="1">
        <f t="array" ref="AV232">IF(OR(_xll.BDP($AX232,"DY784")= "#N/A N/A", _xll.BDP($AX232,"DY784")="#N/A FIELD NOT APPLICABLE"), " ", _xll.BDP($AX232,"DY784"))</f>
        <v xml:space="preserve"> </v>
      </c>
      <c r="AW232" s="21" t="str">
        <f t="shared" si="53"/>
        <v>N</v>
      </c>
      <c r="AX232" s="21" t="str">
        <f t="shared" si="54"/>
        <v>PYPL US Equity</v>
      </c>
      <c r="BC232" s="14" t="str" cm="1">
        <f t="array" ref="BC232">_xll.BDP(AX232,"ID005")</f>
        <v>US70450Y1038</v>
      </c>
      <c r="BD232" s="16">
        <v>0.75</v>
      </c>
      <c r="BE232" s="17">
        <v>4</v>
      </c>
      <c r="BF232" s="18">
        <v>45611</v>
      </c>
      <c r="BG232" s="19">
        <v>1</v>
      </c>
    </row>
    <row r="233" spans="1:59" s="3" customFormat="1" ht="14.45" hidden="1" customHeight="1" x14ac:dyDescent="0.25">
      <c r="A233" s="47" t="s">
        <v>125</v>
      </c>
      <c r="B233" s="47" t="s">
        <v>157</v>
      </c>
      <c r="C233" s="47">
        <v>6582977</v>
      </c>
      <c r="D233" s="47" t="s">
        <v>407</v>
      </c>
      <c r="E233" s="21" t="str">
        <f>_xll.BDP(AX233,"SECURITY NAME")</f>
        <v>Medtronic PLC</v>
      </c>
      <c r="F233" s="21" t="str">
        <f>_xll.BDP(AX233,"CRNCY")</f>
        <v>USD</v>
      </c>
      <c r="G233" s="22" t="s">
        <v>279</v>
      </c>
      <c r="H233" s="21" t="str" cm="1">
        <f t="array" ref="H233">IF(OR(_xll.BDP($AX233,"DX202")= "#N/A N/A", _xll.BDP($AX233,"DX202")="#N/A FIELD NOT APPLICABLE"), " ", _xll.BDP($AX233,"DX202"))</f>
        <v>Health Care</v>
      </c>
      <c r="I233" s="23">
        <f>_xll.BDP(AX233,"CRNCY_ADJ_MKT_CAP", "EQY_FUND_CRNCY=USD")/1000</f>
        <v>107.7849561602</v>
      </c>
      <c r="J233" s="24">
        <f>IFERROR(_xll.BDP(AX233, "DV013")/100,0)</f>
        <v>3.3333332765670048E-2</v>
      </c>
      <c r="K233" s="25" cm="1">
        <f t="array" ref="K233">IF(OR(_xll.BDP($AX233,"RR900")= "#N/A N/A", _xll.BDP($AX233,"RR900")="#N/A FIELD NOT APPLICABLE"), " ", _xll.BDP($AX233,"RR900"))</f>
        <v>19.663884439706198</v>
      </c>
      <c r="L233" s="25" cm="1">
        <f t="array" ref="L233">IF(OR(_xll.BDP($AX233,"EE010")= "#N/A N/A", _xll.BDP($AX233,"EE010")="#N/A FIELD NOT APPLICABLE"), " ", _xll.BDP($AX233,"EE010"))</f>
        <v>14.3978070926846</v>
      </c>
      <c r="M233" s="25" cm="1">
        <f t="array" ref="M233">IF(OR(_xll.BDP($AX233,"RR903")= "#N/A N/A", _xll.BDP($AX233,"RR903")="#N/A FIELD NOT APPLICABLE"), " ", _xll.BDP($AX233,"RR903"))</f>
        <v>2.1836857625898562</v>
      </c>
      <c r="N233" s="25" cm="1">
        <f t="array" ref="N233">IF(OR(_xll.BDP($AX233,"RR957")= "#N/A N/A", _xll.BDP($AX233,"RR957")="#N/A FIELD NOT APPLICABLE"), " ", _xll.BDP($AX233,"RR957"))</f>
        <v>15.362914533794108</v>
      </c>
      <c r="O233" s="26">
        <v>1931</v>
      </c>
      <c r="P233" s="27">
        <v>103.536</v>
      </c>
      <c r="Q233" s="21" cm="1">
        <f t="array" ref="Q233">IF(OR(_xll.BDP($AX233,"PX_last")="#N/A N/A",_xll.BDP($AX233,"PX_Last")="#N/A FIELD NOT APPLICABLE")," ",IF(F233="GBP",(_xll.BDP($AX233,"PX_LAST")/100),(_xll.BDP($AX233,"PX_LAST"))))</f>
        <v>84.04</v>
      </c>
      <c r="R233" s="28">
        <f>IF(F233="USD",AA233,(((_xll.BDP(F233&amp;"USD CURNCY","PX_LAST")))*AA233))</f>
        <v>199928.016</v>
      </c>
      <c r="S233" s="28">
        <f>IF(F233="USD",AB233,(((_xll.BDP(F233&amp;"USD CURNCY","PX_LAST")))*AB233))</f>
        <v>162281.24000000002</v>
      </c>
      <c r="T233" s="11">
        <f t="shared" si="47"/>
        <v>-37646.775999999983</v>
      </c>
      <c r="U233" s="12">
        <f t="shared" si="55"/>
        <v>-0.18830165353113884</v>
      </c>
      <c r="V233" s="12" cm="1">
        <f t="array" ref="V233">IFERROR(_xll.BDP($G233&amp;" Equity","CHG_PCT_1D")/100,"")</f>
        <v>-1.4258560000000001E-3</v>
      </c>
      <c r="W233" s="12" cm="1">
        <f t="array" ref="W233">IFERROR(_xll.BDP($G233&amp;" Equity","CHG_PCT_5D")/100,"")</f>
        <v>2.7383860000000003E-2</v>
      </c>
      <c r="X233" s="12" t="e">
        <f t="shared" si="56"/>
        <v>#VALUE!</v>
      </c>
      <c r="Y233" s="23">
        <f t="shared" si="48"/>
        <v>5409.3745745455653</v>
      </c>
      <c r="Z233" s="23">
        <f t="shared" si="49"/>
        <v>162281.24000000002</v>
      </c>
      <c r="AA233" s="28">
        <f t="shared" si="50"/>
        <v>199928.016</v>
      </c>
      <c r="AB233" s="28">
        <f t="shared" si="51"/>
        <v>162281.24000000002</v>
      </c>
      <c r="AC233" s="4" t="e" cm="1">
        <f t="array" ref="AC233">VLOOKUP(IF(NOT(_xll.BDP(AX233,$BW$6)="#N/A N/A"),(_xll.BDP(AX233,$BW$6)),"-"), '[1]Country Codes'!$A$2:$B$253,2,0)</f>
        <v>#N/A</v>
      </c>
      <c r="AD233" s="29" t="str" cm="1">
        <f t="array" ref="AD233">IF(OR(_xll.BDP($AX233,"EX028")= "#N/A N/A", _xll.BDP($AX233,"EX028")="#N/A FIELD NOT APPLICABLE"), " ", _xll.BDP($AX233,"EX028"))</f>
        <v>Equity</v>
      </c>
      <c r="AE233" s="30" t="str">
        <f t="shared" si="52"/>
        <v>Single Line Equity</v>
      </c>
      <c r="AF233" s="25" cm="1">
        <f t="array" ref="AF233">IF(OR(_xll.BDP($AX233,"RR908")= "#N/A N/A", _xll.BDP($AX233,"RR908")="#N/A FIELD NOT APPLICABLE"), " ", _xll.BDP($AX233,"RR908"))</f>
        <v>14.966597902939766</v>
      </c>
      <c r="AG233" s="25" cm="1">
        <f t="array" ref="AG233">IF(OR(_xll.BDP($AX233,"RR041")= "#N/A N/A", _xll.BDP($AX233,"RR041")="#N/A FIELD NOT APPLICABLE"), " ", _xll.BDP($AX233,"RR041"))</f>
        <v>28.947222191351507</v>
      </c>
      <c r="AH233" s="21">
        <f>_xll.BDP(AX233,"TOT_BUY_REC")</f>
        <v>16</v>
      </c>
      <c r="AI233" s="21">
        <f>_xll.BDP(AX233,"TOT_HOLD_REC")</f>
        <v>15</v>
      </c>
      <c r="AJ233" s="21">
        <f>_xll.BDP(AX233,"TOT_SELL_REC")</f>
        <v>2</v>
      </c>
      <c r="AK233" s="25" cm="1">
        <f t="array" ref="AK233">IF(OR(_xll.BDP($AX233,"EE201")= "#N/A N/A", _xll.BDP($AX233,"EE201")="#N/A FIELD NOT APPLICABLE"), " ", _xll.BDP($AX233,"EE201"))</f>
        <v>3.8484847545623779</v>
      </c>
      <c r="AL233" s="23">
        <f>_xll.BDP(AX233,"BEST_TARGET_PRICE")</f>
        <v>97.03448486328125</v>
      </c>
      <c r="AM233" s="31">
        <f t="shared" si="57"/>
        <v>0.15462261855403669</v>
      </c>
      <c r="AN233" s="31">
        <f>_xll.BDP(AX233,"PR061")/100</f>
        <v>-4.0967679999999999E-2</v>
      </c>
      <c r="AO233" s="31">
        <f>_xll.BDP(AX233,"PR064")/100</f>
        <v>-8.0625789999999989E-2</v>
      </c>
      <c r="AP233" s="31">
        <f>_xll.BDP(AX233,"CHG_PCT_6M")/100</f>
        <v>-6.9530549999999997E-2</v>
      </c>
      <c r="AQ233" s="24">
        <f>_xll.BDP(AX233,"PR079")/100</f>
        <v>5.2078150000000004E-2</v>
      </c>
      <c r="AR233" s="32">
        <f>_xll.BDP(AX233,"hs001")</f>
        <v>96.25</v>
      </c>
      <c r="AS233" s="32">
        <f>_xll.BDP(AX233,"hs002")</f>
        <v>75.959999999999994</v>
      </c>
      <c r="AT233" s="21" t="str" cm="1">
        <f t="array" ref="AT233">IF(OR(_xll.BDP($AX233,"DX202")= "#N/A N/A", _xll.BDP($AX233,"DX202")="#N/A FIELD NOT APPLICABLE"), " ", _xll.BDP($AX233,"DX202"))</f>
        <v>Health Care</v>
      </c>
      <c r="AU233" s="21" t="str" cm="1">
        <f t="array" ref="AU233">IF(OR(_xll.BDP($AX233,"DY997")= "#N/A N/A", _xll.BDP($AX233,"DY997")="#N/A FIELD NOT APPLICABLE"), " ", _xll.BDP($AX233,"DY997"))</f>
        <v>Y</v>
      </c>
      <c r="AV233" s="21" t="str" cm="1">
        <f t="array" ref="AV233">IF(OR(_xll.BDP($AX233,"DY784")= "#N/A N/A", _xll.BDP($AX233,"DY784")="#N/A FIELD NOT APPLICABLE"), " ", _xll.BDP($AX233,"DY784"))</f>
        <v xml:space="preserve"> </v>
      </c>
      <c r="AW233" s="21" t="str">
        <f t="shared" si="53"/>
        <v>Y</v>
      </c>
      <c r="AX233" s="21" t="str">
        <f t="shared" si="54"/>
        <v>MDT US Equity</v>
      </c>
      <c r="BC233" s="14" t="str" cm="1">
        <f t="array" ref="BC233">_xll.BDP(AX233,"ID005")</f>
        <v>IE00BTN1Y115</v>
      </c>
      <c r="BD233" s="16">
        <v>0.7</v>
      </c>
      <c r="BE233" s="17">
        <v>4</v>
      </c>
      <c r="BF233" s="18">
        <v>45611</v>
      </c>
      <c r="BG233" s="19">
        <v>1</v>
      </c>
    </row>
    <row r="234" spans="1:59" s="3" customFormat="1" ht="14.45" hidden="1" customHeight="1" x14ac:dyDescent="0.25">
      <c r="A234" s="47"/>
      <c r="B234" s="47"/>
      <c r="C234" s="47"/>
      <c r="D234" s="47"/>
      <c r="E234" s="21" t="str">
        <f>_xll.BDP(AX234,"SECURITY NAME")</f>
        <v>#N/A Invalid Security</v>
      </c>
      <c r="F234" s="21" t="str">
        <f>_xll.BDP(AX234,"CRNCY")</f>
        <v>#N/A Invalid Security</v>
      </c>
      <c r="G234" s="22"/>
      <c r="H234" s="21" t="str" cm="1">
        <f t="array" ref="H234">IF(OR(_xll.BDP($AX234,"DX202")= "#N/A N/A", _xll.BDP($AX234,"DX202")="#N/A FIELD NOT APPLICABLE"), " ", _xll.BDP($AX234,"DX202"))</f>
        <v>#N/A Invalid Security</v>
      </c>
      <c r="I234" s="23" t="e">
        <f>_xll.BDP(AX234,"CRNCY_ADJ_MKT_CAP", "EQY_FUND_CRNCY=USD")/1000</f>
        <v>#VALUE!</v>
      </c>
      <c r="J234" s="24">
        <f>IFERROR(_xll.BDP(AX234, "DV013")/100,0)</f>
        <v>0</v>
      </c>
      <c r="K234" s="25" t="str" cm="1">
        <f t="array" ref="K234">IF(OR(_xll.BDP($AX234,"RR900")= "#N/A N/A", _xll.BDP($AX234,"RR900")="#N/A FIELD NOT APPLICABLE"), " ", _xll.BDP($AX234,"RR900"))</f>
        <v>#N/A Invalid Security</v>
      </c>
      <c r="L234" s="25" t="str" cm="1">
        <f t="array" ref="L234">IF(OR(_xll.BDP($AX234,"EE010")= "#N/A N/A", _xll.BDP($AX234,"EE010")="#N/A FIELD NOT APPLICABLE"), " ", _xll.BDP($AX234,"EE010"))</f>
        <v>#N/A Invalid Security</v>
      </c>
      <c r="M234" s="25" t="str" cm="1">
        <f t="array" ref="M234">IF(OR(_xll.BDP($AX234,"RR903")= "#N/A N/A", _xll.BDP($AX234,"RR903")="#N/A FIELD NOT APPLICABLE"), " ", _xll.BDP($AX234,"RR903"))</f>
        <v>#N/A Invalid Security</v>
      </c>
      <c r="N234" s="25" t="str" cm="1">
        <f t="array" ref="N234">IF(OR(_xll.BDP($AX234,"RR957")= "#N/A N/A", _xll.BDP($AX234,"RR957")="#N/A FIELD NOT APPLICABLE"), " ", _xll.BDP($AX234,"RR957"))</f>
        <v>#N/A Invalid Security</v>
      </c>
      <c r="O234" s="26"/>
      <c r="P234" s="27"/>
      <c r="Q234" s="21" t="str" cm="1">
        <f t="array" ref="Q234">IF(OR(_xll.BDP($AX234,"PX_last")="#N/A N/A",_xll.BDP($AX234,"PX_Last")="#N/A FIELD NOT APPLICABLE")," ",IF(F234="GBP",(_xll.BDP($AX234,"PX_LAST")/100),(_xll.BDP($AX234,"PX_LAST"))))</f>
        <v>#N/A Invalid Security</v>
      </c>
      <c r="R234" s="28" t="e">
        <f>IF(F234="USD",AA234,(((_xll.BDP(F234&amp;"USD CURNCY","PX_LAST")))*AA234))</f>
        <v>#VALUE!</v>
      </c>
      <c r="S234" s="28" t="e">
        <f>IF(F234="USD",AB234,(((_xll.BDP(F234&amp;"USD CURNCY","PX_LAST")))*AB234))</f>
        <v>#VALUE!</v>
      </c>
      <c r="T234" s="11" t="e">
        <f t="shared" si="47"/>
        <v>#VALUE!</v>
      </c>
      <c r="U234" s="12" t="e">
        <f t="shared" si="55"/>
        <v>#VALUE!</v>
      </c>
      <c r="V234" s="12" t="str" cm="1">
        <f t="array" ref="V234">IFERROR(_xll.BDP($G234&amp;" Equity","CHG_PCT_1D")/100,"")</f>
        <v/>
      </c>
      <c r="W234" s="12" t="str" cm="1">
        <f t="array" ref="W234">IFERROR(_xll.BDP($G234&amp;" Equity","CHG_PCT_5D")/100,"")</f>
        <v/>
      </c>
      <c r="X234" s="12" t="e">
        <f t="shared" si="56"/>
        <v>#VALUE!</v>
      </c>
      <c r="Y234" s="23">
        <f t="shared" si="48"/>
        <v>0</v>
      </c>
      <c r="Z234" s="23" t="e">
        <f t="shared" si="49"/>
        <v>#VALUE!</v>
      </c>
      <c r="AA234" s="28">
        <f t="shared" si="50"/>
        <v>0</v>
      </c>
      <c r="AB234" s="28">
        <f t="shared" si="51"/>
        <v>0</v>
      </c>
      <c r="AC234" s="4" t="e" cm="1">
        <f t="array" ref="AC234">VLOOKUP(IF(NOT(_xll.BDP(AX234,$BW$6)="#N/A N/A"),(_xll.BDP(AX234,$BW$6)),"-"), '[1]Country Codes'!$A$2:$B$253,2,0)</f>
        <v>#N/A</v>
      </c>
      <c r="AD234" s="29" t="str" cm="1">
        <f t="array" ref="AD234">IF(OR(_xll.BDP($AX234,"EX028")= "#N/A N/A", _xll.BDP($AX234,"EX028")="#N/A FIELD NOT APPLICABLE"), " ", _xll.BDP($AX234,"EX028"))</f>
        <v>#N/A Invalid Security</v>
      </c>
      <c r="AE234" s="30" t="str">
        <f t="shared" si="52"/>
        <v>Single Line Equity</v>
      </c>
      <c r="AF234" s="25" t="str" cm="1">
        <f t="array" ref="AF234">IF(OR(_xll.BDP($AX234,"RR908")= "#N/A N/A", _xll.BDP($AX234,"RR908")="#N/A FIELD NOT APPLICABLE"), " ", _xll.BDP($AX234,"RR908"))</f>
        <v>#N/A Invalid Security</v>
      </c>
      <c r="AG234" s="25" t="str" cm="1">
        <f t="array" ref="AG234">IF(OR(_xll.BDP($AX234,"RR041")= "#N/A N/A", _xll.BDP($AX234,"RR041")="#N/A FIELD NOT APPLICABLE"), " ", _xll.BDP($AX234,"RR041"))</f>
        <v>#N/A Invalid Security</v>
      </c>
      <c r="AH234" s="21" t="str">
        <f>_xll.BDP(AX234,"TOT_BUY_REC")</f>
        <v>#N/A Invalid Security</v>
      </c>
      <c r="AI234" s="21" t="str">
        <f>_xll.BDP(AX234,"TOT_HOLD_REC")</f>
        <v>#N/A Invalid Security</v>
      </c>
      <c r="AJ234" s="21" t="str">
        <f>_xll.BDP(AX234,"TOT_SELL_REC")</f>
        <v>#N/A Invalid Security</v>
      </c>
      <c r="AK234" s="25" t="str" cm="1">
        <f t="array" ref="AK234">IF(OR(_xll.BDP($AX234,"EE201")= "#N/A N/A", _xll.BDP($AX234,"EE201")="#N/A FIELD NOT APPLICABLE"), " ", _xll.BDP($AX234,"EE201"))</f>
        <v>#N/A Invalid Security</v>
      </c>
      <c r="AL234" s="23" t="str">
        <f>_xll.BDP(AX234,"BEST_TARGET_PRICE")</f>
        <v>#N/A Invalid Security</v>
      </c>
      <c r="AM234" s="31" t="e">
        <f t="shared" si="57"/>
        <v>#VALUE!</v>
      </c>
      <c r="AN234" s="31" t="e">
        <f>_xll.BDP(AX234,"PR061")/100</f>
        <v>#VALUE!</v>
      </c>
      <c r="AO234" s="31" t="e">
        <f>_xll.BDP(AX234,"PR064")/100</f>
        <v>#VALUE!</v>
      </c>
      <c r="AP234" s="31" t="e">
        <f>_xll.BDP(AX234,"CHG_PCT_6M")/100</f>
        <v>#VALUE!</v>
      </c>
      <c r="AQ234" s="24" t="e">
        <f>_xll.BDP(AX234,"PR079")/100</f>
        <v>#VALUE!</v>
      </c>
      <c r="AR234" s="32" t="str">
        <f>_xll.BDP(AX234,"hs001")</f>
        <v>#N/A Invalid Security</v>
      </c>
      <c r="AS234" s="32" t="str">
        <f>_xll.BDP(AX234,"hs002")</f>
        <v>#N/A Invalid Security</v>
      </c>
      <c r="AT234" s="21" t="str" cm="1">
        <f t="array" ref="AT234">IF(OR(_xll.BDP($AX234,"DX202")= "#N/A N/A", _xll.BDP($AX234,"DX202")="#N/A FIELD NOT APPLICABLE"), " ", _xll.BDP($AX234,"DX202"))</f>
        <v>#N/A Invalid Security</v>
      </c>
      <c r="AU234" s="21" t="str" cm="1">
        <f t="array" ref="AU234">IF(OR(_xll.BDP($AX234,"DY997")= "#N/A N/A", _xll.BDP($AX234,"DY997")="#N/A FIELD NOT APPLICABLE"), " ", _xll.BDP($AX234,"DY997"))</f>
        <v>#N/A Invalid Security</v>
      </c>
      <c r="AV234" s="21" t="str" cm="1">
        <f t="array" ref="AV234">IF(OR(_xll.BDP($AX234,"DY784")= "#N/A N/A", _xll.BDP($AX234,"DY784")="#N/A FIELD NOT APPLICABLE"), " ", _xll.BDP($AX234,"DY784"))</f>
        <v>#N/A Invalid Security</v>
      </c>
      <c r="AW234" s="21" t="str">
        <f t="shared" si="53"/>
        <v>N</v>
      </c>
      <c r="AX234" s="21" t="str">
        <f t="shared" si="54"/>
        <v xml:space="preserve"> Equity</v>
      </c>
      <c r="BC234" s="14" t="str" cm="1">
        <f t="array" ref="BC234">_xll.BDP(AX234,"ID005")</f>
        <v>#N/A Invalid Security</v>
      </c>
      <c r="BD234" s="16"/>
      <c r="BE234" s="17"/>
      <c r="BF234" s="18"/>
      <c r="BG234" s="19"/>
    </row>
    <row r="235" spans="1:59" s="3" customFormat="1" ht="14.45" hidden="1" customHeight="1" x14ac:dyDescent="0.25">
      <c r="A235" s="47"/>
      <c r="B235" s="47"/>
      <c r="C235" s="47"/>
      <c r="D235" s="47"/>
      <c r="E235" s="21" t="str">
        <f>_xll.BDP(AX235,"SECURITY NAME")</f>
        <v>#N/A Invalid Security</v>
      </c>
      <c r="F235" s="21" t="str">
        <f>_xll.BDP(AX235,"CRNCY")</f>
        <v>#N/A Invalid Security</v>
      </c>
      <c r="G235" s="22"/>
      <c r="H235" s="21" t="str" cm="1">
        <f t="array" ref="H235">IF(OR(_xll.BDP($AX235,"DX202")= "#N/A N/A", _xll.BDP($AX235,"DX202")="#N/A FIELD NOT APPLICABLE"), " ", _xll.BDP($AX235,"DX202"))</f>
        <v>#N/A Invalid Security</v>
      </c>
      <c r="I235" s="23" t="e">
        <f>_xll.BDP(AX235,"CRNCY_ADJ_MKT_CAP", "EQY_FUND_CRNCY=USD")/1000</f>
        <v>#VALUE!</v>
      </c>
      <c r="J235" s="24">
        <f>IFERROR(_xll.BDP(AX235, "DV013")/100,0)</f>
        <v>0</v>
      </c>
      <c r="K235" s="25" t="str" cm="1">
        <f t="array" ref="K235">IF(OR(_xll.BDP($AX235,"RR900")= "#N/A N/A", _xll.BDP($AX235,"RR900")="#N/A FIELD NOT APPLICABLE"), " ", _xll.BDP($AX235,"RR900"))</f>
        <v>#N/A Invalid Security</v>
      </c>
      <c r="L235" s="25" t="str" cm="1">
        <f t="array" ref="L235">IF(OR(_xll.BDP($AX235,"EE010")= "#N/A N/A", _xll.BDP($AX235,"EE010")="#N/A FIELD NOT APPLICABLE"), " ", _xll.BDP($AX235,"EE010"))</f>
        <v>#N/A Invalid Security</v>
      </c>
      <c r="M235" s="25" t="str" cm="1">
        <f t="array" ref="M235">IF(OR(_xll.BDP($AX235,"RR903")= "#N/A N/A", _xll.BDP($AX235,"RR903")="#N/A FIELD NOT APPLICABLE"), " ", _xll.BDP($AX235,"RR903"))</f>
        <v>#N/A Invalid Security</v>
      </c>
      <c r="N235" s="25" t="str" cm="1">
        <f t="array" ref="N235">IF(OR(_xll.BDP($AX235,"RR957")= "#N/A N/A", _xll.BDP($AX235,"RR957")="#N/A FIELD NOT APPLICABLE"), " ", _xll.BDP($AX235,"RR957"))</f>
        <v>#N/A Invalid Security</v>
      </c>
      <c r="O235" s="26"/>
      <c r="P235" s="27"/>
      <c r="Q235" s="21" t="str" cm="1">
        <f t="array" ref="Q235">IF(OR(_xll.BDP($AX235,"PX_last")="#N/A N/A",_xll.BDP($AX235,"PX_Last")="#N/A FIELD NOT APPLICABLE")," ",IF(F235="GBP",(_xll.BDP($AX235,"PX_LAST")/100),(_xll.BDP($AX235,"PX_LAST"))))</f>
        <v>#N/A Invalid Security</v>
      </c>
      <c r="R235" s="28" t="e">
        <f>IF(F235="USD",AA235,(((_xll.BDP(F235&amp;"USD CURNCY","PX_LAST")))*AA235))</f>
        <v>#VALUE!</v>
      </c>
      <c r="S235" s="28" t="e">
        <f>IF(F235="USD",AB235,(((_xll.BDP(F235&amp;"USD CURNCY","PX_LAST")))*AB235))</f>
        <v>#VALUE!</v>
      </c>
      <c r="T235" s="11" t="e">
        <f t="shared" si="47"/>
        <v>#VALUE!</v>
      </c>
      <c r="U235" s="12" t="e">
        <f t="shared" si="55"/>
        <v>#VALUE!</v>
      </c>
      <c r="V235" s="12" t="str" cm="1">
        <f t="array" ref="V235">IFERROR(_xll.BDP($G235&amp;" Equity","CHG_PCT_1D")/100,"")</f>
        <v/>
      </c>
      <c r="W235" s="12" t="str" cm="1">
        <f t="array" ref="W235">IFERROR(_xll.BDP($G235&amp;" Equity","CHG_PCT_5D")/100,"")</f>
        <v/>
      </c>
      <c r="X235" s="12" t="e">
        <f t="shared" si="56"/>
        <v>#VALUE!</v>
      </c>
      <c r="Y235" s="23">
        <f t="shared" si="48"/>
        <v>0</v>
      </c>
      <c r="Z235" s="23" t="e">
        <f t="shared" si="49"/>
        <v>#VALUE!</v>
      </c>
      <c r="AA235" s="28">
        <f t="shared" si="50"/>
        <v>0</v>
      </c>
      <c r="AB235" s="28">
        <f t="shared" si="51"/>
        <v>0</v>
      </c>
      <c r="AC235" s="4" t="e" cm="1">
        <f t="array" ref="AC235">VLOOKUP(IF(NOT(_xll.BDP(AX235,$BW$6)="#N/A N/A"),(_xll.BDP(AX235,$BW$6)),"-"), '[1]Country Codes'!$A$2:$B$253,2,0)</f>
        <v>#N/A</v>
      </c>
      <c r="AD235" s="29" t="str" cm="1">
        <f t="array" ref="AD235">IF(OR(_xll.BDP($AX235,"EX028")= "#N/A N/A", _xll.BDP($AX235,"EX028")="#N/A FIELD NOT APPLICABLE"), " ", _xll.BDP($AX235,"EX028"))</f>
        <v>#N/A Invalid Security</v>
      </c>
      <c r="AE235" s="30" t="str">
        <f t="shared" si="52"/>
        <v>Single Line Equity</v>
      </c>
      <c r="AF235" s="25" t="str" cm="1">
        <f t="array" ref="AF235">IF(OR(_xll.BDP($AX235,"RR908")= "#N/A N/A", _xll.BDP($AX235,"RR908")="#N/A FIELD NOT APPLICABLE"), " ", _xll.BDP($AX235,"RR908"))</f>
        <v>#N/A Invalid Security</v>
      </c>
      <c r="AG235" s="25" t="str" cm="1">
        <f t="array" ref="AG235">IF(OR(_xll.BDP($AX235,"RR041")= "#N/A N/A", _xll.BDP($AX235,"RR041")="#N/A FIELD NOT APPLICABLE"), " ", _xll.BDP($AX235,"RR041"))</f>
        <v>#N/A Invalid Security</v>
      </c>
      <c r="AH235" s="21" t="str">
        <f>_xll.BDP(AX235,"TOT_BUY_REC")</f>
        <v>#N/A Invalid Security</v>
      </c>
      <c r="AI235" s="21" t="str">
        <f>_xll.BDP(AX235,"TOT_HOLD_REC")</f>
        <v>#N/A Invalid Security</v>
      </c>
      <c r="AJ235" s="21" t="str">
        <f>_xll.BDP(AX235,"TOT_SELL_REC")</f>
        <v>#N/A Invalid Security</v>
      </c>
      <c r="AK235" s="25" t="str" cm="1">
        <f t="array" ref="AK235">IF(OR(_xll.BDP($AX235,"EE201")= "#N/A N/A", _xll.BDP($AX235,"EE201")="#N/A FIELD NOT APPLICABLE"), " ", _xll.BDP($AX235,"EE201"))</f>
        <v>#N/A Invalid Security</v>
      </c>
      <c r="AL235" s="23" t="str">
        <f>_xll.BDP(AX235,"BEST_TARGET_PRICE")</f>
        <v>#N/A Invalid Security</v>
      </c>
      <c r="AM235" s="31" t="e">
        <f t="shared" si="57"/>
        <v>#VALUE!</v>
      </c>
      <c r="AN235" s="31" t="e">
        <f>_xll.BDP(AX235,"PR061")/100</f>
        <v>#VALUE!</v>
      </c>
      <c r="AO235" s="31" t="e">
        <f>_xll.BDP(AX235,"PR064")/100</f>
        <v>#VALUE!</v>
      </c>
      <c r="AP235" s="31" t="e">
        <f>_xll.BDP(AX235,"CHG_PCT_6M")/100</f>
        <v>#VALUE!</v>
      </c>
      <c r="AQ235" s="24" t="e">
        <f>_xll.BDP(AX235,"PR079")/100</f>
        <v>#VALUE!</v>
      </c>
      <c r="AR235" s="32" t="str">
        <f>_xll.BDP(AX235,"hs001")</f>
        <v>#N/A Invalid Security</v>
      </c>
      <c r="AS235" s="32" t="str">
        <f>_xll.BDP(AX235,"hs002")</f>
        <v>#N/A Invalid Security</v>
      </c>
      <c r="AT235" s="21" t="str" cm="1">
        <f t="array" ref="AT235">IF(OR(_xll.BDP($AX235,"DX202")= "#N/A N/A", _xll.BDP($AX235,"DX202")="#N/A FIELD NOT APPLICABLE"), " ", _xll.BDP($AX235,"DX202"))</f>
        <v>#N/A Invalid Security</v>
      </c>
      <c r="AU235" s="21" t="str" cm="1">
        <f t="array" ref="AU235">IF(OR(_xll.BDP($AX235,"DY997")= "#N/A N/A", _xll.BDP($AX235,"DY997")="#N/A FIELD NOT APPLICABLE"), " ", _xll.BDP($AX235,"DY997"))</f>
        <v>#N/A Invalid Security</v>
      </c>
      <c r="AV235" s="21" t="str" cm="1">
        <f t="array" ref="AV235">IF(OR(_xll.BDP($AX235,"DY784")= "#N/A N/A", _xll.BDP($AX235,"DY784")="#N/A FIELD NOT APPLICABLE"), " ", _xll.BDP($AX235,"DY784"))</f>
        <v>#N/A Invalid Security</v>
      </c>
      <c r="AW235" s="21" t="str">
        <f t="shared" si="53"/>
        <v>N</v>
      </c>
      <c r="AX235" s="21" t="str">
        <f t="shared" si="54"/>
        <v xml:space="preserve"> Equity</v>
      </c>
      <c r="BC235" s="14" t="str" cm="1">
        <f t="array" ref="BC235">_xll.BDP(AX235,"ID005")</f>
        <v>#N/A Invalid Security</v>
      </c>
      <c r="BD235" s="16"/>
      <c r="BE235" s="17"/>
      <c r="BF235" s="18"/>
      <c r="BG235" s="19"/>
    </row>
    <row r="236" spans="1:59" s="3" customFormat="1" ht="14.45" hidden="1" customHeight="1" x14ac:dyDescent="0.25">
      <c r="A236" s="47"/>
      <c r="B236" s="47"/>
      <c r="C236" s="47"/>
      <c r="D236" s="47"/>
      <c r="E236" s="21" t="str">
        <f>_xll.BDP(AX236,"SECURITY NAME")</f>
        <v>#N/A Invalid Security</v>
      </c>
      <c r="F236" s="21" t="str">
        <f>_xll.BDP(AX236,"CRNCY")</f>
        <v>#N/A Invalid Security</v>
      </c>
      <c r="G236" s="22"/>
      <c r="H236" s="21" t="str" cm="1">
        <f t="array" ref="H236">IF(OR(_xll.BDP($AX236,"DX202")= "#N/A N/A", _xll.BDP($AX236,"DX202")="#N/A FIELD NOT APPLICABLE"), " ", _xll.BDP($AX236,"DX202"))</f>
        <v>#N/A Invalid Security</v>
      </c>
      <c r="I236" s="23" t="e">
        <f>_xll.BDP(AX236,"CRNCY_ADJ_MKT_CAP", "EQY_FUND_CRNCY=USD")/1000</f>
        <v>#VALUE!</v>
      </c>
      <c r="J236" s="24">
        <f>IFERROR(_xll.BDP(AX236, "DV013")/100,0)</f>
        <v>0</v>
      </c>
      <c r="K236" s="25" t="str" cm="1">
        <f t="array" ref="K236">IF(OR(_xll.BDP($AX236,"RR900")= "#N/A N/A", _xll.BDP($AX236,"RR900")="#N/A FIELD NOT APPLICABLE"), " ", _xll.BDP($AX236,"RR900"))</f>
        <v>#N/A Invalid Security</v>
      </c>
      <c r="L236" s="25" t="str" cm="1">
        <f t="array" ref="L236">IF(OR(_xll.BDP($AX236,"EE010")= "#N/A N/A", _xll.BDP($AX236,"EE010")="#N/A FIELD NOT APPLICABLE"), " ", _xll.BDP($AX236,"EE010"))</f>
        <v>#N/A Invalid Security</v>
      </c>
      <c r="M236" s="25" t="str" cm="1">
        <f t="array" ref="M236">IF(OR(_xll.BDP($AX236,"RR903")= "#N/A N/A", _xll.BDP($AX236,"RR903")="#N/A FIELD NOT APPLICABLE"), " ", _xll.BDP($AX236,"RR903"))</f>
        <v>#N/A Invalid Security</v>
      </c>
      <c r="N236" s="25" t="str" cm="1">
        <f t="array" ref="N236">IF(OR(_xll.BDP($AX236,"RR957")= "#N/A N/A", _xll.BDP($AX236,"RR957")="#N/A FIELD NOT APPLICABLE"), " ", _xll.BDP($AX236,"RR957"))</f>
        <v>#N/A Invalid Security</v>
      </c>
      <c r="O236" s="26"/>
      <c r="P236" s="27"/>
      <c r="Q236" s="21" t="str" cm="1">
        <f t="array" ref="Q236">IF(OR(_xll.BDP($AX236,"PX_last")="#N/A N/A",_xll.BDP($AX236,"PX_Last")="#N/A FIELD NOT APPLICABLE")," ",IF(F236="GBP",(_xll.BDP($AX236,"PX_LAST")/100),(_xll.BDP($AX236,"PX_LAST"))))</f>
        <v>#N/A Invalid Security</v>
      </c>
      <c r="R236" s="28" t="e">
        <f>IF(F236="USD",AA236,(((_xll.BDP(F236&amp;"USD CURNCY","PX_LAST")))*AA236))</f>
        <v>#VALUE!</v>
      </c>
      <c r="S236" s="28" t="e">
        <f>IF(F236="USD",AB236,(((_xll.BDP(F236&amp;"USD CURNCY","PX_LAST")))*AB236))</f>
        <v>#VALUE!</v>
      </c>
      <c r="T236" s="11" t="e">
        <f t="shared" si="47"/>
        <v>#VALUE!</v>
      </c>
      <c r="U236" s="12" t="e">
        <f t="shared" si="55"/>
        <v>#VALUE!</v>
      </c>
      <c r="V236" s="12" t="str" cm="1">
        <f t="array" ref="V236">IFERROR(_xll.BDP($G236&amp;" Equity","CHG_PCT_1D")/100,"")</f>
        <v/>
      </c>
      <c r="W236" s="12" t="str" cm="1">
        <f t="array" ref="W236">IFERROR(_xll.BDP($G236&amp;" Equity","CHG_PCT_5D")/100,"")</f>
        <v/>
      </c>
      <c r="X236" s="12" t="e">
        <f t="shared" si="56"/>
        <v>#VALUE!</v>
      </c>
      <c r="Y236" s="23">
        <f t="shared" si="48"/>
        <v>0</v>
      </c>
      <c r="Z236" s="23" t="e">
        <f t="shared" si="49"/>
        <v>#VALUE!</v>
      </c>
      <c r="AA236" s="28">
        <f t="shared" si="50"/>
        <v>0</v>
      </c>
      <c r="AB236" s="28">
        <f t="shared" si="51"/>
        <v>0</v>
      </c>
      <c r="AC236" s="4" t="e" cm="1">
        <f t="array" ref="AC236">VLOOKUP(IF(NOT(_xll.BDP(AX236,$BW$6)="#N/A N/A"),(_xll.BDP(AX236,$BW$6)),"-"), '[1]Country Codes'!$A$2:$B$253,2,0)</f>
        <v>#N/A</v>
      </c>
      <c r="AD236" s="29" t="str" cm="1">
        <f t="array" ref="AD236">IF(OR(_xll.BDP($AX236,"EX028")= "#N/A N/A", _xll.BDP($AX236,"EX028")="#N/A FIELD NOT APPLICABLE"), " ", _xll.BDP($AX236,"EX028"))</f>
        <v>#N/A Invalid Security</v>
      </c>
      <c r="AE236" s="30" t="str">
        <f t="shared" si="52"/>
        <v>Single Line Equity</v>
      </c>
      <c r="AF236" s="25" t="str" cm="1">
        <f t="array" ref="AF236">IF(OR(_xll.BDP($AX236,"RR908")= "#N/A N/A", _xll.BDP($AX236,"RR908")="#N/A FIELD NOT APPLICABLE"), " ", _xll.BDP($AX236,"RR908"))</f>
        <v>#N/A Invalid Security</v>
      </c>
      <c r="AG236" s="25" t="str" cm="1">
        <f t="array" ref="AG236">IF(OR(_xll.BDP($AX236,"RR041")= "#N/A N/A", _xll.BDP($AX236,"RR041")="#N/A FIELD NOT APPLICABLE"), " ", _xll.BDP($AX236,"RR041"))</f>
        <v>#N/A Invalid Security</v>
      </c>
      <c r="AH236" s="21" t="str">
        <f>_xll.BDP(AX236,"TOT_BUY_REC")</f>
        <v>#N/A Invalid Security</v>
      </c>
      <c r="AI236" s="21" t="str">
        <f>_xll.BDP(AX236,"TOT_HOLD_REC")</f>
        <v>#N/A Invalid Security</v>
      </c>
      <c r="AJ236" s="21" t="str">
        <f>_xll.BDP(AX236,"TOT_SELL_REC")</f>
        <v>#N/A Invalid Security</v>
      </c>
      <c r="AK236" s="25" t="str" cm="1">
        <f t="array" ref="AK236">IF(OR(_xll.BDP($AX236,"EE201")= "#N/A N/A", _xll.BDP($AX236,"EE201")="#N/A FIELD NOT APPLICABLE"), " ", _xll.BDP($AX236,"EE201"))</f>
        <v>#N/A Invalid Security</v>
      </c>
      <c r="AL236" s="23" t="str">
        <f>_xll.BDP(AX236,"BEST_TARGET_PRICE")</f>
        <v>#N/A Invalid Security</v>
      </c>
      <c r="AM236" s="31" t="e">
        <f t="shared" si="57"/>
        <v>#VALUE!</v>
      </c>
      <c r="AN236" s="31" t="e">
        <f>_xll.BDP(AX236,"PR061")/100</f>
        <v>#VALUE!</v>
      </c>
      <c r="AO236" s="31" t="e">
        <f>_xll.BDP(AX236,"PR064")/100</f>
        <v>#VALUE!</v>
      </c>
      <c r="AP236" s="31" t="e">
        <f>_xll.BDP(AX236,"CHG_PCT_6M")/100</f>
        <v>#VALUE!</v>
      </c>
      <c r="AQ236" s="24" t="e">
        <f>_xll.BDP(AX236,"PR079")/100</f>
        <v>#VALUE!</v>
      </c>
      <c r="AR236" s="32" t="str">
        <f>_xll.BDP(AX236,"hs001")</f>
        <v>#N/A Invalid Security</v>
      </c>
      <c r="AS236" s="32" t="str">
        <f>_xll.BDP(AX236,"hs002")</f>
        <v>#N/A Invalid Security</v>
      </c>
      <c r="AT236" s="21" t="str" cm="1">
        <f t="array" ref="AT236">IF(OR(_xll.BDP($AX236,"DX202")= "#N/A N/A", _xll.BDP($AX236,"DX202")="#N/A FIELD NOT APPLICABLE"), " ", _xll.BDP($AX236,"DX202"))</f>
        <v>#N/A Invalid Security</v>
      </c>
      <c r="AU236" s="21" t="str" cm="1">
        <f t="array" ref="AU236">IF(OR(_xll.BDP($AX236,"DY997")= "#N/A N/A", _xll.BDP($AX236,"DY997")="#N/A FIELD NOT APPLICABLE"), " ", _xll.BDP($AX236,"DY997"))</f>
        <v>#N/A Invalid Security</v>
      </c>
      <c r="AV236" s="21" t="str" cm="1">
        <f t="array" ref="AV236">IF(OR(_xll.BDP($AX236,"DY784")= "#N/A N/A", _xll.BDP($AX236,"DY784")="#N/A FIELD NOT APPLICABLE"), " ", _xll.BDP($AX236,"DY784"))</f>
        <v>#N/A Invalid Security</v>
      </c>
      <c r="AW236" s="21" t="str">
        <f t="shared" si="53"/>
        <v>N</v>
      </c>
      <c r="AX236" s="21" t="str">
        <f t="shared" si="54"/>
        <v xml:space="preserve"> Equity</v>
      </c>
      <c r="BC236" s="14" t="str" cm="1">
        <f t="array" ref="BC236">_xll.BDP(AX236,"ID005")</f>
        <v>#N/A Invalid Security</v>
      </c>
      <c r="BD236" s="16"/>
      <c r="BE236" s="17"/>
      <c r="BF236" s="18"/>
      <c r="BG236" s="19"/>
    </row>
  </sheetData>
  <autoFilter ref="A2:BH236" xr:uid="{5A735713-B114-4455-AF7D-DE884FC0F93C}">
    <filterColumn colId="0">
      <filters>
        <filter val="SS"/>
      </filters>
    </filterColumn>
    <filterColumn colId="6">
      <filters>
        <filter val="GSK LN"/>
      </filters>
    </filterColumn>
    <sortState xmlns:xlrd2="http://schemas.microsoft.com/office/spreadsheetml/2017/richdata2" ref="A3:BG236">
      <sortCondition ref="B2:B236"/>
    </sortState>
  </autoFilter>
  <sortState xmlns:xlrd2="http://schemas.microsoft.com/office/spreadsheetml/2017/richdata2" ref="A3:BG23">
    <sortCondition descending="1" ref="C3:C23"/>
    <sortCondition ref="G3:G23"/>
  </sortState>
  <conditionalFormatting sqref="U3:U1048576">
    <cfRule type="cellIs" dxfId="22" priority="3" operator="lessThan">
      <formula>-0.07</formula>
    </cfRule>
    <cfRule type="cellIs" dxfId="21" priority="4" operator="greaterThan">
      <formula>0.07</formula>
    </cfRule>
  </conditionalFormatting>
  <conditionalFormatting sqref="V3:V1048576">
    <cfRule type="cellIs" dxfId="20" priority="5" operator="lessThan">
      <formula>-0.05</formula>
    </cfRule>
    <cfRule type="cellIs" dxfId="19" priority="6" operator="greaterThan">
      <formula>0.05</formula>
    </cfRule>
  </conditionalFormatting>
  <conditionalFormatting sqref="W3:W1048576">
    <cfRule type="cellIs" dxfId="18" priority="1" operator="greaterThan">
      <formula>0.1</formula>
    </cfRule>
    <cfRule type="cellIs" dxfId="17" priority="2" operator="lessThan">
      <formula>-0.1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920FD-401C-4577-A208-844F7596D1AF}">
  <sheetPr filterMode="1"/>
  <dimension ref="A1:BG110"/>
  <sheetViews>
    <sheetView showGridLines="0" workbookViewId="0">
      <pane xSplit="7" ySplit="2" topLeftCell="H78" activePane="bottomRight" state="frozen"/>
      <selection activeCell="T87" sqref="T87:T93"/>
      <selection pane="topRight" activeCell="T87" sqref="T87:T93"/>
      <selection pane="bottomLeft" activeCell="T87" sqref="T87:T93"/>
      <selection pane="bottomRight" activeCell="G56" sqref="G56:G105"/>
    </sheetView>
  </sheetViews>
  <sheetFormatPr defaultRowHeight="15" outlineLevelCol="1" x14ac:dyDescent="0.25"/>
  <cols>
    <col min="2" max="2" width="13.28515625" customWidth="1"/>
    <col min="3" max="3" width="17.42578125" customWidth="1"/>
    <col min="4" max="4" width="15.7109375" customWidth="1"/>
    <col min="5" max="5" width="25.85546875" bestFit="1" customWidth="1"/>
    <col min="7" max="7" width="13.140625" bestFit="1" customWidth="1"/>
    <col min="8" max="8" width="9.140625" customWidth="1"/>
    <col min="9" max="9" width="10.140625" customWidth="1"/>
    <col min="10" max="10" width="9.5703125" customWidth="1"/>
    <col min="11" max="14" width="9.140625" customWidth="1"/>
    <col min="15" max="15" width="9.85546875" bestFit="1" customWidth="1"/>
    <col min="18" max="19" width="10.140625" bestFit="1" customWidth="1"/>
    <col min="24" max="33" width="9.140625" customWidth="1" outlineLevel="1"/>
    <col min="37" max="49" width="9.140625" customWidth="1" outlineLevel="1"/>
    <col min="50" max="50" width="13.5703125" customWidth="1" outlineLevel="1"/>
    <col min="51" max="54" width="9.140625" customWidth="1" outlineLevel="1"/>
    <col min="55" max="55" width="13.42578125" customWidth="1" outlineLevel="1"/>
    <col min="56" max="57" width="9.140625" customWidth="1" outlineLevel="1"/>
    <col min="58" max="58" width="10.140625" customWidth="1" outlineLevel="1"/>
    <col min="59" max="59" width="9.140625" customWidth="1" outlineLevel="1"/>
  </cols>
  <sheetData>
    <row r="1" spans="1:59" ht="27.75" customHeight="1" x14ac:dyDescent="0.25">
      <c r="U1" s="53" t="s">
        <v>147</v>
      </c>
      <c r="V1" s="55" t="s">
        <v>144</v>
      </c>
      <c r="W1" s="53" t="s">
        <v>148</v>
      </c>
    </row>
    <row r="2" spans="1:59" s="3" customFormat="1" ht="30.75" customHeight="1" x14ac:dyDescent="0.25">
      <c r="A2" s="1" t="s">
        <v>0</v>
      </c>
      <c r="B2" s="1" t="s">
        <v>1</v>
      </c>
      <c r="C2" s="1" t="s">
        <v>124</v>
      </c>
      <c r="D2" s="1" t="s">
        <v>154</v>
      </c>
      <c r="E2" s="1" t="s">
        <v>2</v>
      </c>
      <c r="F2" s="1" t="s">
        <v>3</v>
      </c>
      <c r="G2" s="1" t="s">
        <v>45</v>
      </c>
      <c r="H2" s="1" t="s">
        <v>77</v>
      </c>
      <c r="I2" s="1" t="s">
        <v>78</v>
      </c>
      <c r="J2" s="1" t="s">
        <v>21</v>
      </c>
      <c r="K2" s="1" t="s">
        <v>79</v>
      </c>
      <c r="L2" s="2" t="s">
        <v>48</v>
      </c>
      <c r="M2" s="1" t="s">
        <v>80</v>
      </c>
      <c r="N2" s="1" t="s">
        <v>81</v>
      </c>
      <c r="O2" s="1" t="s">
        <v>53</v>
      </c>
      <c r="P2" s="1" t="s">
        <v>13</v>
      </c>
      <c r="Q2" s="2" t="s">
        <v>54</v>
      </c>
      <c r="R2" s="1" t="s">
        <v>15</v>
      </c>
      <c r="S2" s="1" t="s">
        <v>82</v>
      </c>
      <c r="T2" s="1" t="s">
        <v>17</v>
      </c>
      <c r="U2" s="2" t="s">
        <v>56</v>
      </c>
      <c r="V2" s="2" t="s">
        <v>128</v>
      </c>
      <c r="W2" s="2" t="s">
        <v>129</v>
      </c>
      <c r="X2" s="1" t="s">
        <v>19</v>
      </c>
      <c r="Y2" s="1" t="s">
        <v>83</v>
      </c>
      <c r="Z2" s="1" t="s">
        <v>23</v>
      </c>
      <c r="AA2" s="2" t="s">
        <v>24</v>
      </c>
      <c r="AB2" s="2" t="s">
        <v>25</v>
      </c>
      <c r="AC2" s="1" t="s">
        <v>84</v>
      </c>
      <c r="AD2" s="2" t="s">
        <v>85</v>
      </c>
      <c r="AE2" s="1" t="s">
        <v>86</v>
      </c>
      <c r="AF2" s="1" t="s">
        <v>87</v>
      </c>
      <c r="AG2" s="1" t="s">
        <v>88</v>
      </c>
      <c r="AH2" s="1" t="s">
        <v>66</v>
      </c>
      <c r="AI2" s="1" t="s">
        <v>89</v>
      </c>
      <c r="AJ2" s="1" t="s">
        <v>90</v>
      </c>
      <c r="AK2" s="1" t="s">
        <v>91</v>
      </c>
      <c r="AL2" s="1" t="s">
        <v>92</v>
      </c>
      <c r="AM2" s="1" t="s">
        <v>93</v>
      </c>
      <c r="AN2" s="1" t="s">
        <v>94</v>
      </c>
      <c r="AO2" s="1" t="s">
        <v>95</v>
      </c>
      <c r="AP2" s="1" t="s">
        <v>96</v>
      </c>
      <c r="AQ2" s="1" t="s">
        <v>97</v>
      </c>
      <c r="AR2" s="1" t="s">
        <v>98</v>
      </c>
      <c r="AS2" s="1" t="s">
        <v>99</v>
      </c>
      <c r="AT2" s="1" t="s">
        <v>100</v>
      </c>
      <c r="AU2" s="1" t="s">
        <v>73</v>
      </c>
      <c r="AV2" s="1" t="s">
        <v>74</v>
      </c>
      <c r="AW2" s="1" t="s">
        <v>75</v>
      </c>
      <c r="AX2" s="1" t="s">
        <v>45</v>
      </c>
      <c r="BC2" s="1" t="s">
        <v>4</v>
      </c>
      <c r="BD2" s="2" t="s">
        <v>39</v>
      </c>
      <c r="BE2" s="1" t="s">
        <v>40</v>
      </c>
      <c r="BF2" s="1" t="s">
        <v>41</v>
      </c>
      <c r="BG2" s="1" t="s">
        <v>101</v>
      </c>
    </row>
    <row r="3" spans="1:59" s="3" customFormat="1" ht="14.45" hidden="1" customHeight="1" x14ac:dyDescent="0.25">
      <c r="A3" s="47" t="s">
        <v>125</v>
      </c>
      <c r="B3" s="47" t="s">
        <v>156</v>
      </c>
      <c r="C3" s="47">
        <v>4371510</v>
      </c>
      <c r="D3" s="47" t="s">
        <v>194</v>
      </c>
      <c r="E3" s="21" t="str">
        <f>_xll.BDP(AX3,"SECURITY NAME")</f>
        <v>SPDR Bloomberg Barclays 15+ Ye</v>
      </c>
      <c r="F3" s="21" t="str">
        <f>_xll.BDP(AX3,"CRNCY")</f>
        <v>GBP</v>
      </c>
      <c r="G3" s="22" t="s">
        <v>215</v>
      </c>
      <c r="H3" s="21" t="str" cm="1">
        <f t="array" ref="H3">IF(OR(_xll.BDP($AX3,"FD120")="#N/A N/A",_xll.BDP($AX3,"FD120")="#N/A FIELD NOT APPLICABLE")," ",_xll.BDP($AX3,"FD120"))</f>
        <v>U.K.</v>
      </c>
      <c r="I3" s="21" t="str" cm="1">
        <f t="array" ref="I3">IF(OR(_xll.BDP($AX3,"FD116")="#N/A N/A",_xll.BDP($AX3,"FD116")="#N/A FIELD NOT APPLICABLE")," ",_xll.BDP($AX3,"FD116"))</f>
        <v>Government</v>
      </c>
      <c r="J3" s="21" t="str" cm="1">
        <f t="array" ref="J3">IF(OR(_xll.BDP($AX3,"FD133")="#N/A N/A",_xll.BDP($AX3,"FD133")="#N/A FIELD NOT APPLICABLE")," ", _xll.BDP($AX3,"FD133"))</f>
        <v xml:space="preserve"> </v>
      </c>
      <c r="K3" s="33">
        <f>_xll.BDP(AX3,"FUND_ASSETS_USD")/1000</f>
        <v>0.97631230000000002</v>
      </c>
      <c r="L3" s="24">
        <f>IFERROR(_xll.BDP(AX3, "DV013")/100,0)</f>
        <v>4.6370700249793659E-2</v>
      </c>
      <c r="M3" s="24" cm="1">
        <f t="array" ref="M3">IF(OR(_xll.BDP($AX3,"PR079")="#N/A N/A",_xll.BDP($AX3,"PR079")="#N/A FIELD NOT APPLICABLE")," ", _xll.BDP($AX3,"PR079")/100)</f>
        <v>-1.7582150000000001E-2</v>
      </c>
      <c r="N3" s="24" cm="1">
        <f t="array" ref="N3">IF(OR(_xll.BDP($AX3,"RT074")="#N/A N/A",_xll.BDP($AX3,"RT074")="#N/A FIELD NOT APPLICABLE")," ", _xll.BDP($AX3,"RT074")/100)</f>
        <v>-1.999312E-2</v>
      </c>
      <c r="O3" s="26">
        <v>25000</v>
      </c>
      <c r="P3" s="27">
        <v>40.200000000000003</v>
      </c>
      <c r="Q3" s="21" cm="1">
        <f t="array" ref="Q3">IF(OR(_xll.BDP($AX3,"PX_last")="#N/A N/A",_xll.BDP($AX3,"PX_Last")="#N/A FIELD NOT APPLICABLE")," ",IF(F3="GBP",(_xll.BDP($AX3,"PX_LAST")),(_xll.BDP($AX3,"PX_LAST"))))</f>
        <v>36.04</v>
      </c>
      <c r="R3" s="28">
        <f>IF(F3="USD",AA3,(((_xll.BDP(F3&amp;"USD CURNCY","PX_LAST")))*AA3))</f>
        <v>1347705.0000000002</v>
      </c>
      <c r="S3" s="28">
        <f>IF(F3="USD",AB3,(((_xll.BDP(F3&amp;"USD CURNCY","PX_LAST")))*AB3))</f>
        <v>1208241</v>
      </c>
      <c r="T3" s="11">
        <f t="shared" ref="T3:T35" si="0">S3-R3</f>
        <v>-139464.00000000023</v>
      </c>
      <c r="U3" s="12">
        <f t="shared" ref="U3:U35" si="1">T3/R3</f>
        <v>-0.10348258706467678</v>
      </c>
      <c r="V3" s="12" cm="1">
        <f t="array" ref="V3">IFERROR(_xll.BDP($G3&amp;" Equity","CHG_PCT_1D")/100,"")</f>
        <v>4.5993029999999999E-3</v>
      </c>
      <c r="W3" s="12" cm="1">
        <f t="array" ref="W3">IFERROR(_xll.BDP($G3&amp;" Equity","CHG_PCT_5D")/100,"")</f>
        <v>2.2556389999999999E-2</v>
      </c>
      <c r="X3" s="12" t="e">
        <f t="shared" ref="X3:X24" si="2">S3/$H$43</f>
        <v>#VALUE!</v>
      </c>
      <c r="Y3" s="28">
        <f t="shared" ref="Y3:Y35" si="3">IFERROR(S3*L3,0)</f>
        <v>56026.981240510941</v>
      </c>
      <c r="Z3" s="28">
        <f t="shared" ref="Z3:Z35" si="4">S3</f>
        <v>1208241</v>
      </c>
      <c r="AA3" s="28">
        <f t="shared" ref="AA3:AA35" si="5">P3*O3</f>
        <v>1005000.0000000001</v>
      </c>
      <c r="AB3" s="28">
        <f t="shared" ref="AB3:AB35" si="6">IFERROR(O3*Q3,0)</f>
        <v>901000</v>
      </c>
      <c r="AC3" s="24" t="str" cm="1">
        <f t="array" ref="AC3">IF(OR(_xll.BDP($AX3,"EX028")="#N/A N/A",_xll.BDP($AX3,"EX028")="#N/A FIELD NOT APPLICABLE")," ", _xll.BDP($AX3,"EX028"))</f>
        <v>Fund</v>
      </c>
      <c r="AD3" s="34" t="str" cm="1">
        <f t="array" ref="AD3">IF(OR(_xll.BDP($AX3,"FD121")="#N/A N/A",_xll.BDP($AX3,"FD121")="#N/A FIELD NOT APPLICABLE")," ", _xll.BDP($AX3,"FD121"))</f>
        <v>Fixed Income</v>
      </c>
      <c r="AE3" s="24" t="str" cm="1">
        <f t="array" ref="AE3">IF(OR(_xll.BDP($AX3,"FD118")="#N/A N/A",_xll.BDP($AX3,"FD118")="#N/A FIELD NOT APPLICABLE")," ", _xll.BDP($AX3,"FD118"))</f>
        <v>ETF</v>
      </c>
      <c r="AF3" s="21" t="str" cm="1">
        <f t="array" ref="AF3">IF(OR(_xll.BDP($AX3,"FD114")="#N/A N/A",_xll.BDP($AX3,"FD114")="#N/A FIELD NOT APPLICABLE")," ", _xll.BDP($AX3,"FD114"))</f>
        <v>Investment Grade BBB or higher</v>
      </c>
      <c r="AG3" s="21" t="str" cm="1">
        <f t="array" ref="AG3">IF(OR(_xll.BDP($AX3,"FD003")="#N/A N/A",_xll.BDP($AX3,"FD003")="#N/A FIELD NOT APPLICABLE")," ", _xll.BDP($AX3,"FD003"))</f>
        <v>17/05/2012</v>
      </c>
      <c r="AH3" s="31" cm="1">
        <f t="array" ref="AH3">IF(OR(_xll.BDP($AX3,"PR061")="#N/A N/A",_xll.BDP($AX3,"PR061")="#N/A FIELD NOT APPLICABLE")," ", _xll.BDP($AX3,"PR061")/100)</f>
        <v>1.894264E-2</v>
      </c>
      <c r="AI3" s="24" cm="1">
        <f t="array" ref="AI3">IF(OR(_xll.BDP($AX3,"RT075")="#N/A N/A",_xll.BDP($AX3,"RT075")="#N/A FIELD NOT APPLICABLE")," ", _xll.BDP($AX3,"RT075")/100)</f>
        <v>-0.13542029999999999</v>
      </c>
      <c r="AJ3" s="24" cm="1">
        <f t="array" ref="AJ3">IF(OR(_xll.BDP($AX3,"RT076")="#N/A N/A",_xll.BDP($AX3,"RT076")="#N/A FIELD NOT APPLICABLE")," ", _xll.BDP($AX3,"RT076")/100)</f>
        <v>-0.131632</v>
      </c>
      <c r="AK3" s="24" t="str" cm="1">
        <f t="array" ref="AK3">IF(OR(_xll.BDP($AX3,"FD252")="#N/A N/A",_xll.BDP($AX3,"FD252")="#N/A FIELD NOT APPLICABLE")," ", _xll.BDP($AX3,"FD252")/100)</f>
        <v xml:space="preserve"> </v>
      </c>
      <c r="AL3" s="24" cm="1">
        <f t="array" ref="AL3">IF(OR(_xll.BDP($AX3,"FD015")="#N/A N/A",_xll.BDP($AX3,"FD015")="#N/A FIELD NOT APPLICABLE")," ", _xll.BDP($AX3,"FD015")/100)</f>
        <v>1.5E-3</v>
      </c>
      <c r="AM3" s="24" cm="1">
        <f t="array" ref="AM3">IF(OR(_xll.BDP($AX3,"FD138")="#N/A N/A",_xll.BDP($AX3,"FD138")="#N/A FIELD NOT APPLICABLE")," ", _xll.BDP($AX3,"FD138")/100)</f>
        <v>1.5E-3</v>
      </c>
      <c r="AN3" s="35" cm="1">
        <f t="array" ref="AN3">IF(OR(_xll.BDP($AX3,"FD009")="#N/A N/A",_xll.BDP($AX3,"FD009")="#N/A FIELD NOT APPLICABLE")," ", _xll.BDP($AX3,"FD009")/100)</f>
        <v>0</v>
      </c>
      <c r="AO3" s="24" cm="1">
        <f t="array" ref="AO3">IF(OR(_xll.BDP($AX3,"RK512")="#N/A N/A",_xll.BDP($AX3,"RK512")="#N/A FIELD NOT APPLICABLE")," ", _xll.BDP($AX3,"RK512")/100)</f>
        <v>-4.6805200000000005E-3</v>
      </c>
      <c r="AP3" s="24" cm="1">
        <f t="array" ref="AP3">IF(OR(_xll.BDP($AX3,"RK514")="#N/A N/A",_xll.BDP($AX3,"RK514")="#N/A FIELD NOT APPLICABLE")," ", _xll.BDP($AX3,"RK514")/100)</f>
        <v>-4.6537599999999998E-3</v>
      </c>
      <c r="AQ3" s="24" cm="1">
        <f t="array" ref="AQ3">IF(OR(_xll.BDP($AX3,"RK521")="#N/A N/A",_xll.BDP($AX3,"RK521")="#N/A FIELD NOT APPLICABLE")," ", _xll.BDP($AX3,"RK521")/100)</f>
        <v>-1.68103E-3</v>
      </c>
      <c r="AR3" s="24" cm="1">
        <f t="array" ref="AR3">IF(OR(_xll.BDP($AX3,"RK525")="#N/A N/A",_xll.BDP($AX3,"RK525")="#N/A FIELD NOT APPLICABLE")," ", _xll.BDP($AX3,"RK525")/100)</f>
        <v>9.7709300000000006E-3</v>
      </c>
      <c r="AS3" s="24" cm="1">
        <f t="array" ref="AS3">IF(OR(_xll.BDP($AX3,"RK524")="#N/A N/A",_xll.BDP($AX3,"RK524")="#N/A FIELD NOT APPLICABLE")," ", _xll.BDP($AX3,"RK524")/100)</f>
        <v>-3.5129999999999997E-5</v>
      </c>
      <c r="AT3" s="24" t="str" cm="1">
        <f t="array" ref="AT3">IF(OR(_xll.BDP($AX3,"FD183")="#N/A N/A",_xll.BDP($AX3,"FD183")="#N/A FIELD NOT APPLICABLE")," ", _xll.BDP($AX3,"FD183"))</f>
        <v xml:space="preserve"> </v>
      </c>
      <c r="AU3" s="24" t="str" cm="1">
        <f t="array" ref="AU3">IF(OR(_xll.BDP($AX3,"DY997")="#N/A N/A",_xll.BDP($AX3,"DY997")="#N/A FIELD NOT APPLICABLE")," ", _xll.BDP($AX3,"DY997"))</f>
        <v xml:space="preserve"> </v>
      </c>
      <c r="AV3" s="24" t="str" cm="1">
        <f t="array" ref="AV3">IF(OR(_xll.BDP($AX3,"DY784")="#N/A N/A",_xll.BDP($AX3,"DY784")="#N/A FIELD NOT APPLICABLE")," ", _xll.BDP($AX3,"DY784"))</f>
        <v xml:space="preserve"> </v>
      </c>
      <c r="AW3" s="21" t="str">
        <f t="shared" ref="AW3:AW35" si="7">IF(OR(AU3="Y",AV3="Y"),"Y","N")</f>
        <v>N</v>
      </c>
      <c r="AX3" s="21" t="str">
        <f t="shared" ref="AX3:AX35" si="8">CONCATENATE(G3," Equity")</f>
        <v>GLTL LN Equity</v>
      </c>
      <c r="BC3" s="14" t="str" cm="1">
        <f t="array" ref="BC3">_xll.BDP(AX3,"ID005")</f>
        <v>IE00B6YX5L24</v>
      </c>
      <c r="BD3" s="16">
        <v>0.85</v>
      </c>
      <c r="BE3" s="17">
        <v>3</v>
      </c>
      <c r="BF3" s="36" t="s">
        <v>230</v>
      </c>
      <c r="BG3" s="19">
        <v>1.0000000000107532</v>
      </c>
    </row>
    <row r="4" spans="1:59" s="3" customFormat="1" ht="14.45" hidden="1" customHeight="1" x14ac:dyDescent="0.25">
      <c r="A4" s="47" t="s">
        <v>125</v>
      </c>
      <c r="B4" s="47" t="s">
        <v>156</v>
      </c>
      <c r="C4" s="47">
        <v>4371510</v>
      </c>
      <c r="D4" s="47" t="s">
        <v>194</v>
      </c>
      <c r="E4" s="21" t="str">
        <f>_xll.BDP(AX4,"SECURITY NAME")</f>
        <v>Amplify Alternative Harvest ET</v>
      </c>
      <c r="F4" s="21" t="str">
        <f>_xll.BDP(AX4,"CRNCY")</f>
        <v>USD</v>
      </c>
      <c r="G4" s="22" t="s">
        <v>216</v>
      </c>
      <c r="H4" s="21" t="str" cm="1">
        <f t="array" ref="H4">IF(OR(_xll.BDP($AX4,"FD120")="#N/A N/A",_xll.BDP($AX4,"FD120")="#N/A FIELD NOT APPLICABLE")," ",_xll.BDP($AX4,"FD120"))</f>
        <v>Global</v>
      </c>
      <c r="I4" s="21" t="str" cm="1">
        <f t="array" ref="I4">IF(OR(_xll.BDP($AX4,"FD116")="#N/A N/A",_xll.BDP($AX4,"FD116")="#N/A FIELD NOT APPLICABLE")," ",_xll.BDP($AX4,"FD116"))</f>
        <v>Blend</v>
      </c>
      <c r="J4" s="21" t="str" cm="1">
        <f t="array" ref="J4">IF(OR(_xll.BDP($AX4,"FD133")="#N/A N/A",_xll.BDP($AX4,"FD133")="#N/A FIELD NOT APPLICABLE")," ", _xll.BDP($AX4,"FD133"))</f>
        <v>Thematic</v>
      </c>
      <c r="K4" s="33">
        <f>_xll.BDP(AX4,"FUND_ASSETS_USD")/1000</f>
        <v>0.11045833222</v>
      </c>
      <c r="L4" s="24">
        <f>IFERROR(_xll.BDP(AX4, "DV013")/100,0)</f>
        <v>5.9094631848017054E-2</v>
      </c>
      <c r="M4" s="24" cm="1">
        <f t="array" ref="M4">IF(OR(_xll.BDP($AX4,"PR079")="#N/A N/A",_xll.BDP($AX4,"PR079")="#N/A FIELD NOT APPLICABLE")," ", _xll.BDP($AX4,"PR079")/100)</f>
        <v>-0.26972020000000002</v>
      </c>
      <c r="N4" s="24" cm="1">
        <f t="array" ref="N4">IF(OR(_xll.BDP($AX4,"RT074")="#N/A N/A",_xll.BDP($AX4,"RT074")="#N/A FIELD NOT APPLICABLE")," ", _xll.BDP($AX4,"RT074")/100)</f>
        <v>-0.54150739999999997</v>
      </c>
      <c r="O4" s="26">
        <v>1568</v>
      </c>
      <c r="P4" s="27">
        <v>256.31</v>
      </c>
      <c r="Q4" s="21" cm="1">
        <f t="array" ref="Q4">IF(OR(_xll.BDP($AX4,"PX_last")="#N/A N/A",_xll.BDP($AX4,"PX_Last")="#N/A FIELD NOT APPLICABLE")," ",IF(F4="GBP",(_xll.BDP($AX4,"PX_LAST")),(_xll.BDP($AX4,"PX_LAST"))))</f>
        <v>19.63</v>
      </c>
      <c r="R4" s="28">
        <f>IF(F4="USD",AA4,(((_xll.BDP(F4&amp;"USD CURNCY","PX_LAST")))*AA4))</f>
        <v>401894.08</v>
      </c>
      <c r="S4" s="28">
        <f>IF(F4="USD",AB4,(((_xll.BDP(F4&amp;"USD CURNCY","PX_LAST")))*AB4))</f>
        <v>30779.84</v>
      </c>
      <c r="T4" s="11">
        <f t="shared" si="0"/>
        <v>-371114.23999999999</v>
      </c>
      <c r="U4" s="12">
        <f t="shared" si="1"/>
        <v>-0.9234130545043111</v>
      </c>
      <c r="V4" s="12" cm="1">
        <f t="array" ref="V4">IFERROR(_xll.BDP($G4&amp;" Equity","CHG_PCT_1D")/100,"")</f>
        <v>-3.2051280000000001E-2</v>
      </c>
      <c r="W4" s="12" cm="1">
        <f t="array" ref="W4">IFERROR(_xll.BDP($G4&amp;" Equity","CHG_PCT_5D")/100,"")</f>
        <v>0.1021898</v>
      </c>
      <c r="X4" s="12" t="e">
        <f t="shared" si="2"/>
        <v>#VALUE!</v>
      </c>
      <c r="Y4" s="28">
        <f t="shared" si="3"/>
        <v>1818.9233131408691</v>
      </c>
      <c r="Z4" s="28">
        <f t="shared" si="4"/>
        <v>30779.84</v>
      </c>
      <c r="AA4" s="28">
        <f t="shared" si="5"/>
        <v>401894.08</v>
      </c>
      <c r="AB4" s="28">
        <f t="shared" si="6"/>
        <v>30779.84</v>
      </c>
      <c r="AC4" s="24" t="str" cm="1">
        <f t="array" ref="AC4">IF(OR(_xll.BDP($AX4,"EX028")="#N/A N/A",_xll.BDP($AX4,"EX028")="#N/A FIELD NOT APPLICABLE")," ", _xll.BDP($AX4,"EX028"))</f>
        <v>Fund</v>
      </c>
      <c r="AD4" s="34" t="str" cm="1">
        <f t="array" ref="AD4">IF(OR(_xll.BDP($AX4,"FD121")="#N/A N/A",_xll.BDP($AX4,"FD121")="#N/A FIELD NOT APPLICABLE")," ", _xll.BDP($AX4,"FD121"))</f>
        <v>Equity</v>
      </c>
      <c r="AE4" s="24" t="str" cm="1">
        <f t="array" ref="AE4">IF(OR(_xll.BDP($AX4,"FD118")="#N/A N/A",_xll.BDP($AX4,"FD118")="#N/A FIELD NOT APPLICABLE")," ", _xll.BDP($AX4,"FD118"))</f>
        <v>ETF</v>
      </c>
      <c r="AF4" s="21" t="str" cm="1">
        <f t="array" ref="AF4">IF(OR(_xll.BDP($AX4,"FD114")="#N/A N/A",_xll.BDP($AX4,"FD114")="#N/A FIELD NOT APPLICABLE")," ", _xll.BDP($AX4,"FD114"))</f>
        <v xml:space="preserve"> </v>
      </c>
      <c r="AG4" s="21" t="str" cm="1">
        <f t="array" ref="AG4">IF(OR(_xll.BDP($AX4,"FD003")="#N/A N/A",_xll.BDP($AX4,"FD003")="#N/A FIELD NOT APPLICABLE")," ", _xll.BDP($AX4,"FD003"))</f>
        <v>03/12/2015</v>
      </c>
      <c r="AH4" s="31" cm="1">
        <f t="array" ref="AH4">IF(OR(_xll.BDP($AX4,"PR061")="#N/A N/A",_xll.BDP($AX4,"PR061")="#N/A FIELD NOT APPLICABLE")," ", _xll.BDP($AX4,"PR061")/100)</f>
        <v>-8.5858199999999992E-3</v>
      </c>
      <c r="AI4" s="24" cm="1">
        <f t="array" ref="AI4">IF(OR(_xll.BDP($AX4,"RT075")="#N/A N/A",_xll.BDP($AX4,"RT075")="#N/A FIELD NOT APPLICABLE")," ", _xll.BDP($AX4,"RT075")/100)</f>
        <v>-0.38592550000000003</v>
      </c>
      <c r="AJ4" s="24" cm="1">
        <f t="array" ref="AJ4">IF(OR(_xll.BDP($AX4,"RT076")="#N/A N/A",_xll.BDP($AX4,"RT076")="#N/A FIELD NOT APPLICABLE")," ", _xll.BDP($AX4,"RT076")/100)</f>
        <v>-0.30176999999999998</v>
      </c>
      <c r="AK4" s="24" t="str" cm="1">
        <f t="array" ref="AK4">IF(OR(_xll.BDP($AX4,"FD252")="#N/A N/A",_xll.BDP($AX4,"FD252")="#N/A FIELD NOT APPLICABLE")," ", _xll.BDP($AX4,"FD252")/100)</f>
        <v xml:space="preserve"> </v>
      </c>
      <c r="AL4" s="24" cm="1">
        <f t="array" ref="AL4">IF(OR(_xll.BDP($AX4,"FD015")="#N/A N/A",_xll.BDP($AX4,"FD015")="#N/A FIELD NOT APPLICABLE")," ", _xll.BDP($AX4,"FD015")/100)</f>
        <v>7.6E-3</v>
      </c>
      <c r="AM4" s="24" cm="1">
        <f t="array" ref="AM4">IF(OR(_xll.BDP($AX4,"FD138")="#N/A N/A",_xll.BDP($AX4,"FD138")="#N/A FIELD NOT APPLICABLE")," ", _xll.BDP($AX4,"FD138")/100)</f>
        <v>7.4999999999999997E-3</v>
      </c>
      <c r="AN4" s="35" t="str" cm="1">
        <f t="array" ref="AN4">IF(OR(_xll.BDP($AX4,"FD009")="#N/A N/A",_xll.BDP($AX4,"FD009")="#N/A FIELD NOT APPLICABLE")," ", _xll.BDP($AX4,"FD009")/100)</f>
        <v xml:space="preserve"> </v>
      </c>
      <c r="AO4" s="24" cm="1">
        <f t="array" ref="AO4">IF(OR(_xll.BDP($AX4,"RK512")="#N/A N/A",_xll.BDP($AX4,"RK512")="#N/A FIELD NOT APPLICABLE")," ", _xll.BDP($AX4,"RK512")/100)</f>
        <v>-1.3355699777603149E-2</v>
      </c>
      <c r="AP4" s="24" cm="1">
        <f t="array" ref="AP4">IF(OR(_xll.BDP($AX4,"RK514")="#N/A N/A",_xll.BDP($AX4,"RK514")="#N/A FIELD NOT APPLICABLE")," ", _xll.BDP($AX4,"RK514")/100)</f>
        <v>-1.326200008392334E-2</v>
      </c>
      <c r="AQ4" s="24" cm="1">
        <f t="array" ref="AQ4">IF(OR(_xll.BDP($AX4,"RK521")="#N/A N/A",_xll.BDP($AX4,"RK521")="#N/A FIELD NOT APPLICABLE")," ", _xll.BDP($AX4,"RK521")/100)</f>
        <v>-0.53978000640869139</v>
      </c>
      <c r="AR4" s="24" cm="1">
        <f t="array" ref="AR4">IF(OR(_xll.BDP($AX4,"RK525")="#N/A N/A",_xll.BDP($AX4,"RK525")="#N/A FIELD NOT APPLICABLE")," ", _xll.BDP($AX4,"RK525")/100)</f>
        <v>6.6450798511505128E-3</v>
      </c>
      <c r="AS4" s="24" cm="1">
        <f t="array" ref="AS4">IF(OR(_xll.BDP($AX4,"RK524")="#N/A N/A",_xll.BDP($AX4,"RK524")="#N/A FIELD NOT APPLICABLE")," ", _xll.BDP($AX4,"RK524")/100)</f>
        <v>-1.4112499952316284E-2</v>
      </c>
      <c r="AT4" s="24" t="str" cm="1">
        <f t="array" ref="AT4">IF(OR(_xll.BDP($AX4,"FD183")="#N/A N/A",_xll.BDP($AX4,"FD183")="#N/A FIELD NOT APPLICABLE")," ", _xll.BDP($AX4,"FD183"))</f>
        <v>USD INC</v>
      </c>
      <c r="AU4" s="24" t="str" cm="1">
        <f t="array" ref="AU4">IF(OR(_xll.BDP($AX4,"DY997")="#N/A N/A",_xll.BDP($AX4,"DY997")="#N/A FIELD NOT APPLICABLE")," ", _xll.BDP($AX4,"DY997"))</f>
        <v xml:space="preserve"> </v>
      </c>
      <c r="AV4" s="24" t="str" cm="1">
        <f t="array" ref="AV4">IF(OR(_xll.BDP($AX4,"DY784")="#N/A N/A",_xll.BDP($AX4,"DY784")="#N/A FIELD NOT APPLICABLE")," ", _xll.BDP($AX4,"DY784"))</f>
        <v xml:space="preserve"> </v>
      </c>
      <c r="AW4" s="21" t="str">
        <f t="shared" si="7"/>
        <v>N</v>
      </c>
      <c r="AX4" s="21" t="str">
        <f t="shared" si="8"/>
        <v>MJ US Equity</v>
      </c>
      <c r="BC4" s="14" t="str" cm="1">
        <f t="array" ref="BC4">_xll.BDP(AX4,"ID005")</f>
        <v>US0321084743</v>
      </c>
      <c r="BD4" s="16">
        <v>0.65</v>
      </c>
      <c r="BE4" s="17">
        <v>5</v>
      </c>
      <c r="BF4" s="36"/>
      <c r="BG4" s="19">
        <v>1.0000000000107532</v>
      </c>
    </row>
    <row r="5" spans="1:59" s="3" customFormat="1" ht="14.45" hidden="1" customHeight="1" x14ac:dyDescent="0.25">
      <c r="A5" s="47" t="s">
        <v>125</v>
      </c>
      <c r="B5" s="47" t="s">
        <v>156</v>
      </c>
      <c r="C5" s="47">
        <v>4371510</v>
      </c>
      <c r="D5" s="47" t="s">
        <v>194</v>
      </c>
      <c r="E5" s="21" t="str">
        <f>_xll.BDP(AX5,"SECURITY NAME")</f>
        <v>Sprott Physical Uranium Trust</v>
      </c>
      <c r="F5" s="21" t="str">
        <f>_xll.BDP(AX5,"CRNCY")</f>
        <v>USD</v>
      </c>
      <c r="G5" s="22" t="s">
        <v>217</v>
      </c>
      <c r="H5" s="21" t="str" cm="1">
        <f t="array" ref="H5">IF(OR(_xll.BDP($AX5,"FD120")="#N/A N/A",_xll.BDP($AX5,"FD120")="#N/A FIELD NOT APPLICABLE")," ",_xll.BDP($AX5,"FD120"))</f>
        <v>Canada</v>
      </c>
      <c r="I5" s="21" t="str" cm="1">
        <f t="array" ref="I5">IF(OR(_xll.BDP($AX5,"FD116")="#N/A N/A",_xll.BDP($AX5,"FD116")="#N/A FIELD NOT APPLICABLE")," ",_xll.BDP($AX5,"FD116"))</f>
        <v>Industrial Metals</v>
      </c>
      <c r="J5" s="21" t="str" cm="1">
        <f t="array" ref="J5">IF(OR(_xll.BDP($AX5,"FD133")="#N/A N/A",_xll.BDP($AX5,"FD133")="#N/A FIELD NOT APPLICABLE")," ", _xll.BDP($AX5,"FD133"))</f>
        <v xml:space="preserve"> </v>
      </c>
      <c r="K5" s="33">
        <f>_xll.BDP(AX5,"FUND_ASSETS_USD")/1000</f>
        <v>4.4228789923400003</v>
      </c>
      <c r="L5" s="24">
        <f>IFERROR(_xll.BDP(AX5, "DV013")/100,0)</f>
        <v>0</v>
      </c>
      <c r="M5" s="24" cm="1">
        <f t="array" ref="M5">IF(OR(_xll.BDP($AX5,"PR079")="#N/A N/A",_xll.BDP($AX5,"PR079")="#N/A FIELD NOT APPLICABLE")," ", _xll.BDP($AX5,"PR079")/100)</f>
        <v>-0.1331019</v>
      </c>
      <c r="N5" s="24" cm="1">
        <f t="array" ref="N5">IF(OR(_xll.BDP($AX5,"RT074")="#N/A N/A",_xll.BDP($AX5,"RT074")="#N/A FIELD NOT APPLICABLE")," ", _xll.BDP($AX5,"RT074")/100)</f>
        <v>-0.2920605</v>
      </c>
      <c r="O5" s="26">
        <v>12595</v>
      </c>
      <c r="P5" s="27">
        <v>19.850000000000001</v>
      </c>
      <c r="Q5" s="21" cm="1">
        <f t="array" ref="Q5">IF(OR(_xll.BDP($AX5,"PX_last")="#N/A N/A",_xll.BDP($AX5,"PX_Last")="#N/A FIELD NOT APPLICABLE")," ",IF(F5="GBP",(_xll.BDP($AX5,"PX_LAST")),(_xll.BDP($AX5,"PX_LAST"))))</f>
        <v>14.98</v>
      </c>
      <c r="R5" s="28">
        <f>IF(F5="USD",AA5,(((_xll.BDP(F5&amp;"USD CURNCY","PX_LAST")))*AA5))</f>
        <v>250010.75000000003</v>
      </c>
      <c r="S5" s="28">
        <f>IF(F5="USD",AB5,(((_xll.BDP(F5&amp;"USD CURNCY","PX_LAST")))*AB5))</f>
        <v>188673.1</v>
      </c>
      <c r="T5" s="11">
        <f>S5-R5</f>
        <v>-61337.650000000023</v>
      </c>
      <c r="U5" s="12">
        <f>T5/R5</f>
        <v>-0.24534005037783382</v>
      </c>
      <c r="V5" s="12" cm="1">
        <f t="array" ref="V5">IFERROR(_xll.BDP($G5&amp;" Equity","CHG_PCT_1D")/100,"")</f>
        <v>1.2846519999999998E-2</v>
      </c>
      <c r="W5" s="12" cm="1">
        <f t="array" ref="W5">IFERROR(_xll.BDP($G5&amp;" Equity","CHG_PCT_5D")/100,"")</f>
        <v>9.2633110000000005E-2</v>
      </c>
      <c r="X5" s="12" t="e">
        <f t="shared" si="2"/>
        <v>#VALUE!</v>
      </c>
      <c r="Y5" s="28">
        <f>IFERROR(S5*L5,0)</f>
        <v>0</v>
      </c>
      <c r="Z5" s="28">
        <f>S5</f>
        <v>188673.1</v>
      </c>
      <c r="AA5" s="28">
        <f>P5*O5</f>
        <v>250010.75000000003</v>
      </c>
      <c r="AB5" s="28">
        <f>IFERROR(O5*Q5,0)</f>
        <v>188673.1</v>
      </c>
      <c r="AC5" s="24" t="str" cm="1">
        <f t="array" ref="AC5">IF(OR(_xll.BDP($AX5,"EX028")="#N/A N/A",_xll.BDP($AX5,"EX028")="#N/A FIELD NOT APPLICABLE")," ", _xll.BDP($AX5,"EX028"))</f>
        <v>Fund</v>
      </c>
      <c r="AD5" s="34" t="str" cm="1">
        <f t="array" ref="AD5">IF(OR(_xll.BDP($AX5,"FD121")="#N/A N/A",_xll.BDP($AX5,"FD121")="#N/A FIELD NOT APPLICABLE")," ", _xll.BDP($AX5,"FD121"))</f>
        <v>Commodity</v>
      </c>
      <c r="AE5" s="24" t="str" cm="1">
        <f t="array" ref="AE5">IF(OR(_xll.BDP($AX5,"FD118")="#N/A N/A",_xll.BDP($AX5,"FD118")="#N/A FIELD NOT APPLICABLE")," ", _xll.BDP($AX5,"FD118"))</f>
        <v>Closed-End Fund</v>
      </c>
      <c r="AF5" s="21" t="str" cm="1">
        <f t="array" ref="AF5">IF(OR(_xll.BDP($AX5,"FD114")="#N/A N/A",_xll.BDP($AX5,"FD114")="#N/A FIELD NOT APPLICABLE")," ", _xll.BDP($AX5,"FD114"))</f>
        <v xml:space="preserve"> </v>
      </c>
      <c r="AG5" s="21" t="str" cm="1">
        <f t="array" ref="AG5">IF(OR(_xll.BDP($AX5,"FD003")="#N/A N/A",_xll.BDP($AX5,"FD003")="#N/A FIELD NOT APPLICABLE")," ", _xll.BDP($AX5,"FD003"))</f>
        <v>19/07/2021</v>
      </c>
      <c r="AH5" s="31" cm="1">
        <f t="array" ref="AH5">IF(OR(_xll.BDP($AX5,"PR061")="#N/A N/A",_xll.BDP($AX5,"PR061")="#N/A FIELD NOT APPLICABLE")," ", _xll.BDP($AX5,"PR061")/100)</f>
        <v>6.8473569999999997E-2</v>
      </c>
      <c r="AI5" s="24" cm="1">
        <f t="array" ref="AI5">IF(OR(_xll.BDP($AX5,"RT075")="#N/A N/A",_xll.BDP($AX5,"RT075")="#N/A FIELD NOT APPLICABLE")," ", _xll.BDP($AX5,"RT075")/100)</f>
        <v>4.4876470000000002E-2</v>
      </c>
      <c r="AJ5" s="24" t="str" cm="1">
        <f t="array" ref="AJ5">IF(OR(_xll.BDP($AX5,"RT076")="#N/A N/A",_xll.BDP($AX5,"RT076")="#N/A FIELD NOT APPLICABLE")," ", _xll.BDP($AX5,"RT076")/100)</f>
        <v xml:space="preserve"> </v>
      </c>
      <c r="AK5" s="24" t="str" cm="1">
        <f t="array" ref="AK5">IF(OR(_xll.BDP($AX5,"FD252")="#N/A N/A",_xll.BDP($AX5,"FD252")="#N/A FIELD NOT APPLICABLE")," ", _xll.BDP($AX5,"FD252")/100)</f>
        <v xml:space="preserve"> </v>
      </c>
      <c r="AL5" s="24" t="str" cm="1">
        <f t="array" ref="AL5">IF(OR(_xll.BDP($AX5,"FD015")="#N/A N/A",_xll.BDP($AX5,"FD015")="#N/A FIELD NOT APPLICABLE")," ", _xll.BDP($AX5,"FD015")/100)</f>
        <v xml:space="preserve"> </v>
      </c>
      <c r="AM5" s="24" cm="1">
        <f t="array" ref="AM5">IF(OR(_xll.BDP($AX5,"FD138")="#N/A N/A",_xll.BDP($AX5,"FD138")="#N/A FIELD NOT APPLICABLE")," ", _xll.BDP($AX5,"FD138")/100)</f>
        <v>3.4999999999999996E-3</v>
      </c>
      <c r="AN5" s="35" t="str" cm="1">
        <f t="array" ref="AN5">IF(OR(_xll.BDP($AX5,"FD009")="#N/A N/A",_xll.BDP($AX5,"FD009")="#N/A FIELD NOT APPLICABLE")," ", _xll.BDP($AX5,"FD009")/100)</f>
        <v xml:space="preserve"> </v>
      </c>
      <c r="AO5" s="24" cm="1">
        <f t="array" ref="AO5">IF(OR(_xll.BDP($AX5,"RK512")="#N/A N/A",_xll.BDP($AX5,"RK512")="#N/A FIELD NOT APPLICABLE")," ", _xll.BDP($AX5,"RK512")/100)</f>
        <v>-8.1499302387237557E-3</v>
      </c>
      <c r="AP5" s="24" cm="1">
        <f t="array" ref="AP5">IF(OR(_xll.BDP($AX5,"RK514")="#N/A N/A",_xll.BDP($AX5,"RK514")="#N/A FIELD NOT APPLICABLE")," ", _xll.BDP($AX5,"RK514")/100)</f>
        <v>-9.1167098283767706E-3</v>
      </c>
      <c r="AQ5" s="24" t="str" cm="1">
        <f t="array" ref="AQ5">IF(OR(_xll.BDP($AX5,"RK521")="#N/A N/A",_xll.BDP($AX5,"RK521")="#N/A FIELD NOT APPLICABLE")," ", _xll.BDP($AX5,"RK521")/100)</f>
        <v xml:space="preserve"> </v>
      </c>
      <c r="AR5" s="24" t="str" cm="1">
        <f t="array" ref="AR5">IF(OR(_xll.BDP($AX5,"RK525")="#N/A N/A",_xll.BDP($AX5,"RK525")="#N/A FIELD NOT APPLICABLE")," ", _xll.BDP($AX5,"RK525")/100)</f>
        <v xml:space="preserve"> </v>
      </c>
      <c r="AS5" s="24" t="str" cm="1">
        <f t="array" ref="AS5">IF(OR(_xll.BDP($AX5,"RK524")="#N/A N/A",_xll.BDP($AX5,"RK524")="#N/A FIELD NOT APPLICABLE")," ", _xll.BDP($AX5,"RK524")/100)</f>
        <v xml:space="preserve"> </v>
      </c>
      <c r="AT5" s="24" t="str" cm="1">
        <f t="array" ref="AT5">IF(OR(_xll.BDP($AX5,"FD183")="#N/A N/A",_xll.BDP($AX5,"FD183")="#N/A FIELD NOT APPLICABLE")," ", _xll.BDP($AX5,"FD183"))</f>
        <v xml:space="preserve"> </v>
      </c>
      <c r="AU5" s="24" t="str" cm="1">
        <f t="array" ref="AU5">IF(OR(_xll.BDP($AX5,"DY997")="#N/A N/A",_xll.BDP($AX5,"DY997")="#N/A FIELD NOT APPLICABLE")," ", _xll.BDP($AX5,"DY997"))</f>
        <v xml:space="preserve"> </v>
      </c>
      <c r="AV5" s="24" t="str" cm="1">
        <f t="array" ref="AV5">IF(OR(_xll.BDP($AX5,"DY784")="#N/A N/A",_xll.BDP($AX5,"DY784")="#N/A FIELD NOT APPLICABLE")," ", _xll.BDP($AX5,"DY784"))</f>
        <v xml:space="preserve"> </v>
      </c>
      <c r="AW5" s="21" t="str">
        <f>IF(OR(AU5="Y",AV5="Y"),"Y","N")</f>
        <v>N</v>
      </c>
      <c r="AX5" s="21" t="str">
        <f>CONCATENATE(G5," Equity")</f>
        <v>SRUUF US Equity</v>
      </c>
      <c r="BC5" s="14" t="str" cm="1">
        <f t="array" ref="BC5">_xll.BDP(AX5,"ID005")</f>
        <v>CA85210A1049</v>
      </c>
      <c r="BD5" s="16">
        <v>0.65</v>
      </c>
      <c r="BE5" s="17">
        <v>5</v>
      </c>
      <c r="BF5" s="36"/>
      <c r="BG5" s="19">
        <v>1.0000000000107532</v>
      </c>
    </row>
    <row r="6" spans="1:59" s="3" customFormat="1" ht="14.45" hidden="1" customHeight="1" x14ac:dyDescent="0.25">
      <c r="A6" s="47" t="s">
        <v>125</v>
      </c>
      <c r="B6" s="47" t="s">
        <v>156</v>
      </c>
      <c r="C6" s="47" t="s">
        <v>904</v>
      </c>
      <c r="D6" s="47" t="s">
        <v>740</v>
      </c>
      <c r="E6" s="21" t="str">
        <f>_xll.BDP(AX6,"SECURITY NAME")</f>
        <v>ARK Genomic Revolution ETF</v>
      </c>
      <c r="F6" s="21" t="str">
        <f>_xll.BDP(AX6,"CRNCY")</f>
        <v>USD</v>
      </c>
      <c r="G6" s="22" t="s">
        <v>218</v>
      </c>
      <c r="H6" s="21" t="str" cm="1">
        <f t="array" ref="H6">IF(OR(_xll.BDP($AX6,"FD120")="#N/A N/A",_xll.BDP($AX6,"FD120")="#N/A FIELD NOT APPLICABLE")," ",_xll.BDP($AX6,"FD120"))</f>
        <v>U.S.</v>
      </c>
      <c r="I6" s="21" t="str" cm="1">
        <f t="array" ref="I6">IF(OR(_xll.BDP($AX6,"FD116")="#N/A N/A",_xll.BDP($AX6,"FD116")="#N/A FIELD NOT APPLICABLE")," ",_xll.BDP($AX6,"FD116"))</f>
        <v>Blend</v>
      </c>
      <c r="J6" s="21" t="str" cm="1">
        <f t="array" ref="J6">IF(OR(_xll.BDP($AX6,"FD133")="#N/A N/A",_xll.BDP($AX6,"FD133")="#N/A FIELD NOT APPLICABLE")," ", _xll.BDP($AX6,"FD133"))</f>
        <v>Thematic</v>
      </c>
      <c r="K6" s="33">
        <f>_xll.BDP(AX6,"FUND_ASSETS_USD")/1000</f>
        <v>0.96610529285999991</v>
      </c>
      <c r="L6" s="24">
        <f>IFERROR(_xll.BDP(AX6, "DV013")/100,0)</f>
        <v>0</v>
      </c>
      <c r="M6" s="24" cm="1">
        <f t="array" ref="M6">IF(OR(_xll.BDP($AX6,"PR079")="#N/A N/A",_xll.BDP($AX6,"PR079")="#N/A FIELD NOT APPLICABLE")," ", _xll.BDP($AX6,"PR079")/100)</f>
        <v>-5.0753880000000001E-2</v>
      </c>
      <c r="N6" s="24" cm="1">
        <f t="array" ref="N6">IF(OR(_xll.BDP($AX6,"RT074")="#N/A N/A",_xll.BDP($AX6,"RT074")="#N/A FIELD NOT APPLICABLE")," ", _xll.BDP($AX6,"RT074")/100)</f>
        <v>-3.5806709999999999E-2</v>
      </c>
      <c r="O6" s="26">
        <v>3945</v>
      </c>
      <c r="P6" s="27">
        <v>101.85526235741445</v>
      </c>
      <c r="Q6" s="21" cm="1">
        <f t="array" ref="Q6">IF(OR(_xll.BDP($AX6,"PX_last")="#N/A N/A",_xll.BDP($AX6,"PX_Last")="#N/A FIELD NOT APPLICABLE")," ",IF(F6="GBP",(_xll.BDP($AX6,"PX_LAST")/100),(_xll.BDP($AX6,"PX_LAST"))))</f>
        <v>22.35</v>
      </c>
      <c r="R6" s="28">
        <f>IF(F6="USD",AA6,(((_xll.BDP(F6&amp;"USD CURNCY","PX_LAST")))*AA6))</f>
        <v>401819.01</v>
      </c>
      <c r="S6" s="28">
        <f>IF(F6="USD",AB6,(((_xll.BDP(F6&amp;"USD CURNCY","PX_LAST")))*AB6))</f>
        <v>88170.75</v>
      </c>
      <c r="T6" s="11">
        <f t="shared" si="0"/>
        <v>-313648.26</v>
      </c>
      <c r="U6" s="12">
        <f t="shared" si="1"/>
        <v>-0.78057098393627522</v>
      </c>
      <c r="V6" s="12" cm="1">
        <f t="array" ref="V6">IFERROR(_xll.BDP($G6&amp;" Equity","CHG_PCT_1D")/100,"")</f>
        <v>-2.2321430000000002E-3</v>
      </c>
      <c r="W6" s="12" cm="1">
        <f t="array" ref="W6">IFERROR(_xll.BDP($G6&amp;" Equity","CHG_PCT_5D")/100,"")</f>
        <v>9.3979440000000011E-2</v>
      </c>
      <c r="X6" s="12" t="e">
        <f t="shared" si="2"/>
        <v>#VALUE!</v>
      </c>
      <c r="Y6" s="28">
        <f t="shared" si="3"/>
        <v>0</v>
      </c>
      <c r="Z6" s="28">
        <f t="shared" si="4"/>
        <v>88170.75</v>
      </c>
      <c r="AA6" s="28">
        <f t="shared" si="5"/>
        <v>401819.01</v>
      </c>
      <c r="AB6" s="28">
        <f t="shared" si="6"/>
        <v>88170.75</v>
      </c>
      <c r="AC6" s="24" t="str" cm="1">
        <f t="array" ref="AC6">IF(OR(_xll.BDP($AX6,"EX028")="#N/A N/A",_xll.BDP($AX6,"EX028")="#N/A FIELD NOT APPLICABLE")," ", _xll.BDP($AX6,"EX028"))</f>
        <v>Fund</v>
      </c>
      <c r="AD6" s="34" t="str" cm="1">
        <f t="array" ref="AD6">IF(OR(_xll.BDP($AX6,"FD121")="#N/A N/A",_xll.BDP($AX6,"FD121")="#N/A FIELD NOT APPLICABLE")," ", _xll.BDP($AX6,"FD121"))</f>
        <v>Equity</v>
      </c>
      <c r="AE6" s="24" t="str" cm="1">
        <f t="array" ref="AE6">IF(OR(_xll.BDP($AX6,"FD118")="#N/A N/A",_xll.BDP($AX6,"FD118")="#N/A FIELD NOT APPLICABLE")," ", _xll.BDP($AX6,"FD118"))</f>
        <v>ETF</v>
      </c>
      <c r="AF6" s="21" t="str" cm="1">
        <f t="array" ref="AF6">IF(OR(_xll.BDP($AX6,"FD114")="#N/A N/A",_xll.BDP($AX6,"FD114")="#N/A FIELD NOT APPLICABLE")," ", _xll.BDP($AX6,"FD114"))</f>
        <v xml:space="preserve"> </v>
      </c>
      <c r="AG6" s="21" t="str" cm="1">
        <f t="array" ref="AG6">IF(OR(_xll.BDP($AX6,"FD003")="#N/A N/A",_xll.BDP($AX6,"FD003")="#N/A FIELD NOT APPLICABLE")," ", _xll.BDP($AX6,"FD003"))</f>
        <v>31/10/2014</v>
      </c>
      <c r="AH6" s="31" cm="1">
        <f t="array" ref="AH6">IF(OR(_xll.BDP($AX6,"PR061")="#N/A N/A",_xll.BDP($AX6,"PR061")="#N/A FIELD NOT APPLICABLE")," ", _xll.BDP($AX6,"PR061")/100)</f>
        <v>3.7123009999999998E-2</v>
      </c>
      <c r="AI6" s="24" cm="1">
        <f t="array" ref="AI6">IF(OR(_xll.BDP($AX6,"RT075")="#N/A N/A",_xll.BDP($AX6,"RT075")="#N/A FIELD NOT APPLICABLE")," ", _xll.BDP($AX6,"RT075")/100)</f>
        <v>-0.14361179999999998</v>
      </c>
      <c r="AJ6" s="24" cm="1">
        <f t="array" ref="AJ6">IF(OR(_xll.BDP($AX6,"RT076")="#N/A N/A",_xll.BDP($AX6,"RT076")="#N/A FIELD NOT APPLICABLE")," ", _xll.BDP($AX6,"RT076")/100)</f>
        <v>-0.1098223</v>
      </c>
      <c r="AK6" s="24" cm="1">
        <f t="array" ref="AK6">IF(OR(_xll.BDP($AX6,"FD252")="#N/A N/A",_xll.BDP($AX6,"FD252")="#N/A FIELD NOT APPLICABLE")," ", _xll.BDP($AX6,"FD252")/100)</f>
        <v>0</v>
      </c>
      <c r="AL6" s="24" cm="1">
        <f t="array" ref="AL6">IF(OR(_xll.BDP($AX6,"FD015")="#N/A N/A",_xll.BDP($AX6,"FD015")="#N/A FIELD NOT APPLICABLE")," ", _xll.BDP($AX6,"FD015")/100)</f>
        <v>7.4999999999999997E-3</v>
      </c>
      <c r="AM6" s="24" cm="1">
        <f t="array" ref="AM6">IF(OR(_xll.BDP($AX6,"FD138")="#N/A N/A",_xll.BDP($AX6,"FD138")="#N/A FIELD NOT APPLICABLE")," ", _xll.BDP($AX6,"FD138")/100)</f>
        <v>7.4999999999999997E-3</v>
      </c>
      <c r="AN6" s="35" cm="1">
        <f t="array" ref="AN6">IF(OR(_xll.BDP($AX6,"FD009")="#N/A N/A",_xll.BDP($AX6,"FD009")="#N/A FIELD NOT APPLICABLE")," ", _xll.BDP($AX6,"FD009")/100)</f>
        <v>0</v>
      </c>
      <c r="AO6" s="24" cm="1">
        <f t="array" ref="AO6">IF(OR(_xll.BDP($AX6,"RK512")="#N/A N/A",_xll.BDP($AX6,"RK512")="#N/A FIELD NOT APPLICABLE")," ", _xll.BDP($AX6,"RK512")/100)</f>
        <v>3.5200998187065127E-4</v>
      </c>
      <c r="AP6" s="24" cm="1">
        <f t="array" ref="AP6">IF(OR(_xll.BDP($AX6,"RK514")="#N/A N/A",_xll.BDP($AX6,"RK514")="#N/A FIELD NOT APPLICABLE")," ", _xll.BDP($AX6,"RK514")/100)</f>
        <v>3.7618998438119887E-4</v>
      </c>
      <c r="AQ6" s="24" cm="1">
        <f t="array" ref="AQ6">IF(OR(_xll.BDP($AX6,"RK521")="#N/A N/A",_xll.BDP($AX6,"RK521")="#N/A FIELD NOT APPLICABLE")," ", _xll.BDP($AX6,"RK521")/100)</f>
        <v>-4.6117401123046874E-2</v>
      </c>
      <c r="AR6" s="24" cm="1">
        <f t="array" ref="AR6">IF(OR(_xll.BDP($AX6,"RK525")="#N/A N/A",_xll.BDP($AX6,"RK525")="#N/A FIELD NOT APPLICABLE")," ", _xll.BDP($AX6,"RK525")/100)</f>
        <v>1.7936899662017822E-2</v>
      </c>
      <c r="AS6" s="24" cm="1">
        <f t="array" ref="AS6">IF(OR(_xll.BDP($AX6,"RK524")="#N/A N/A",_xll.BDP($AX6,"RK524")="#N/A FIELD NOT APPLICABLE")," ", _xll.BDP($AX6,"RK524")/100)</f>
        <v>-2.558700144290924E-3</v>
      </c>
      <c r="AT6" s="24" t="str" cm="1">
        <f t="array" ref="AT6">IF(OR(_xll.BDP($AX6,"FD183")="#N/A N/A",_xll.BDP($AX6,"FD183")="#N/A FIELD NOT APPLICABLE")," ", _xll.BDP($AX6,"FD183"))</f>
        <v>USD INC</v>
      </c>
      <c r="AU6" s="24" t="str" cm="1">
        <f t="array" ref="AU6">IF(OR(_xll.BDP($AX6,"DY997")="#N/A N/A",_xll.BDP($AX6,"DY997")="#N/A FIELD NOT APPLICABLE")," ", _xll.BDP($AX6,"DY997"))</f>
        <v xml:space="preserve"> </v>
      </c>
      <c r="AV6" s="24" t="str" cm="1">
        <f t="array" ref="AV6">IF(OR(_xll.BDP($AX6,"DY784")="#N/A N/A",_xll.BDP($AX6,"DY784")="#N/A FIELD NOT APPLICABLE")," ", _xll.BDP($AX6,"DY784"))</f>
        <v xml:space="preserve"> </v>
      </c>
      <c r="AW6" s="21" t="str">
        <f t="shared" si="7"/>
        <v>N</v>
      </c>
      <c r="AX6" s="21" t="str">
        <f t="shared" si="8"/>
        <v>ARKG US Equity</v>
      </c>
      <c r="BC6" s="14" t="str" cm="1">
        <f t="array" ref="BC6">_xll.BDP(AX6,"ID005")</f>
        <v>US00214Q3020</v>
      </c>
      <c r="BD6" s="16">
        <v>0.8</v>
      </c>
      <c r="BE6" s="17">
        <v>5</v>
      </c>
      <c r="BF6" s="36"/>
      <c r="BG6" s="19">
        <v>1.0000000000107532</v>
      </c>
    </row>
    <row r="7" spans="1:59" s="3" customFormat="1" ht="14.45" hidden="1" customHeight="1" x14ac:dyDescent="0.25">
      <c r="A7" s="47" t="s">
        <v>125</v>
      </c>
      <c r="B7" s="47" t="s">
        <v>156</v>
      </c>
      <c r="C7" s="47" t="s">
        <v>904</v>
      </c>
      <c r="D7" s="47" t="s">
        <v>740</v>
      </c>
      <c r="E7" s="21" t="str">
        <f>_xll.BDP(AX7,"SECURITY NAME")</f>
        <v>ARK Next Generation Internet E</v>
      </c>
      <c r="F7" s="21" t="str">
        <f>_xll.BDP(AX7,"CRNCY")</f>
        <v>USD</v>
      </c>
      <c r="G7" s="22" t="s">
        <v>219</v>
      </c>
      <c r="H7" s="21" t="str" cm="1">
        <f t="array" ref="H7">IF(OR(_xll.BDP($AX7,"FD120")="#N/A N/A",_xll.BDP($AX7,"FD120")="#N/A FIELD NOT APPLICABLE")," ",_xll.BDP($AX7,"FD120"))</f>
        <v>U.S.</v>
      </c>
      <c r="I7" s="21" t="str" cm="1">
        <f t="array" ref="I7">IF(OR(_xll.BDP($AX7,"FD116")="#N/A N/A",_xll.BDP($AX7,"FD116")="#N/A FIELD NOT APPLICABLE")," ",_xll.BDP($AX7,"FD116"))</f>
        <v>Blend</v>
      </c>
      <c r="J7" s="21" t="str" cm="1">
        <f t="array" ref="J7">IF(OR(_xll.BDP($AX7,"FD133")="#N/A N/A",_xll.BDP($AX7,"FD133")="#N/A FIELD NOT APPLICABLE")," ", _xll.BDP($AX7,"FD133"))</f>
        <v>Thematic</v>
      </c>
      <c r="K7" s="33">
        <f>_xll.BDP(AX7,"FUND_ASSETS_USD")/1000</f>
        <v>1.5004516619900001</v>
      </c>
      <c r="L7" s="24">
        <f>IFERROR(_xll.BDP(AX7, "DV013")/100,0)</f>
        <v>0</v>
      </c>
      <c r="M7" s="24" cm="1">
        <f t="array" ref="M7">IF(OR(_xll.BDP($AX7,"PR079")="#N/A N/A",_xll.BDP($AX7,"PR079")="#N/A FIELD NOT APPLICABLE")," ", _xll.BDP($AX7,"PR079")/100)</f>
        <v>-4.371183E-2</v>
      </c>
      <c r="N7" s="24" cm="1">
        <f t="array" ref="N7">IF(OR(_xll.BDP($AX7,"RT074")="#N/A N/A",_xll.BDP($AX7,"RT074")="#N/A FIELD NOT APPLICABLE")," ", _xll.BDP($AX7,"RT074")/100)</f>
        <v>0.35476260000000004</v>
      </c>
      <c r="O7" s="26">
        <v>1464</v>
      </c>
      <c r="P7" s="27">
        <v>156.66999999999999</v>
      </c>
      <c r="Q7" s="21" cm="1">
        <f t="array" ref="Q7">IF(OR(_xll.BDP($AX7,"PX_last")="#N/A N/A",_xll.BDP($AX7,"PX_Last")="#N/A FIELD NOT APPLICABLE")," ",IF(F7="GBP",(_xll.BDP($AX7,"PX_LAST")/100),(_xll.BDP($AX7,"PX_LAST"))))</f>
        <v>103.26</v>
      </c>
      <c r="R7" s="28">
        <f>IF(F7="USD",AA7,(((_xll.BDP(F7&amp;"USD CURNCY","PX_LAST")))*AA7))</f>
        <v>229364.87999999998</v>
      </c>
      <c r="S7" s="28">
        <f>IF(F7="USD",AB7,(((_xll.BDP(F7&amp;"USD CURNCY","PX_LAST")))*AB7))</f>
        <v>151172.64000000001</v>
      </c>
      <c r="T7" s="11">
        <f t="shared" si="0"/>
        <v>-78192.239999999962</v>
      </c>
      <c r="U7" s="12">
        <f t="shared" si="1"/>
        <v>-0.34090764026297299</v>
      </c>
      <c r="V7" s="12" cm="1">
        <f t="array" ref="V7">IFERROR(_xll.BDP($G7&amp;" Equity","CHG_PCT_1D")/100,"")</f>
        <v>3.8752179999999999E-4</v>
      </c>
      <c r="W7" s="12" cm="1">
        <f t="array" ref="W7">IFERROR(_xll.BDP($G7&amp;" Equity","CHG_PCT_5D")/100,"")</f>
        <v>0.15091399999999999</v>
      </c>
      <c r="X7" s="12" t="e">
        <f t="shared" si="2"/>
        <v>#VALUE!</v>
      </c>
      <c r="Y7" s="28">
        <f t="shared" si="3"/>
        <v>0</v>
      </c>
      <c r="Z7" s="28">
        <f t="shared" si="4"/>
        <v>151172.64000000001</v>
      </c>
      <c r="AA7" s="28">
        <f t="shared" si="5"/>
        <v>229364.87999999998</v>
      </c>
      <c r="AB7" s="28">
        <f t="shared" si="6"/>
        <v>151172.64000000001</v>
      </c>
      <c r="AC7" s="24" t="str" cm="1">
        <f t="array" ref="AC7">IF(OR(_xll.BDP($AX7,"EX028")="#N/A N/A",_xll.BDP($AX7,"EX028")="#N/A FIELD NOT APPLICABLE")," ", _xll.BDP($AX7,"EX028"))</f>
        <v>Fund</v>
      </c>
      <c r="AD7" s="34" t="str" cm="1">
        <f t="array" ref="AD7">IF(OR(_xll.BDP($AX7,"FD121")="#N/A N/A",_xll.BDP($AX7,"FD121")="#N/A FIELD NOT APPLICABLE")," ", _xll.BDP($AX7,"FD121"))</f>
        <v>Equity</v>
      </c>
      <c r="AE7" s="24" t="str" cm="1">
        <f t="array" ref="AE7">IF(OR(_xll.BDP($AX7,"FD118")="#N/A N/A",_xll.BDP($AX7,"FD118")="#N/A FIELD NOT APPLICABLE")," ", _xll.BDP($AX7,"FD118"))</f>
        <v>ETF</v>
      </c>
      <c r="AF7" s="21" t="str" cm="1">
        <f t="array" ref="AF7">IF(OR(_xll.BDP($AX7,"FD114")="#N/A N/A",_xll.BDP($AX7,"FD114")="#N/A FIELD NOT APPLICABLE")," ", _xll.BDP($AX7,"FD114"))</f>
        <v xml:space="preserve"> </v>
      </c>
      <c r="AG7" s="21" t="str" cm="1">
        <f t="array" ref="AG7">IF(OR(_xll.BDP($AX7,"FD003")="#N/A N/A",_xll.BDP($AX7,"FD003")="#N/A FIELD NOT APPLICABLE")," ", _xll.BDP($AX7,"FD003"))</f>
        <v>30/09/2014</v>
      </c>
      <c r="AH7" s="31" cm="1">
        <f t="array" ref="AH7">IF(OR(_xll.BDP($AX7,"PR061")="#N/A N/A",_xll.BDP($AX7,"PR061")="#N/A FIELD NOT APPLICABLE")," ", _xll.BDP($AX7,"PR061")/100)</f>
        <v>7.1606470000000005E-2</v>
      </c>
      <c r="AI7" s="24" cm="1">
        <f t="array" ref="AI7">IF(OR(_xll.BDP($AX7,"RT075")="#N/A N/A",_xll.BDP($AX7,"RT075")="#N/A FIELD NOT APPLICABLE")," ", _xll.BDP($AX7,"RT075")/100)</f>
        <v>0.15736800000000001</v>
      </c>
      <c r="AJ7" s="24" cm="1">
        <f t="array" ref="AJ7">IF(OR(_xll.BDP($AX7,"RT076")="#N/A N/A",_xll.BDP($AX7,"RT076")="#N/A FIELD NOT APPLICABLE")," ", _xll.BDP($AX7,"RT076")/100)</f>
        <v>0.11278199999999999</v>
      </c>
      <c r="AK7" s="24" cm="1">
        <f t="array" ref="AK7">IF(OR(_xll.BDP($AX7,"FD252")="#N/A N/A",_xll.BDP($AX7,"FD252")="#N/A FIELD NOT APPLICABLE")," ", _xll.BDP($AX7,"FD252")/100)</f>
        <v>0</v>
      </c>
      <c r="AL7" s="24" cm="1">
        <f t="array" ref="AL7">IF(OR(_xll.BDP($AX7,"FD015")="#N/A N/A",_xll.BDP($AX7,"FD015")="#N/A FIELD NOT APPLICABLE")," ", _xll.BDP($AX7,"FD015")/100)</f>
        <v>8.199999999999999E-3</v>
      </c>
      <c r="AM7" s="24" cm="1">
        <f t="array" ref="AM7">IF(OR(_xll.BDP($AX7,"FD138")="#N/A N/A",_xll.BDP($AX7,"FD138")="#N/A FIELD NOT APPLICABLE")," ", _xll.BDP($AX7,"FD138")/100)</f>
        <v>7.4999999999999997E-3</v>
      </c>
      <c r="AN7" s="35" cm="1">
        <f t="array" ref="AN7">IF(OR(_xll.BDP($AX7,"FD009")="#N/A N/A",_xll.BDP($AX7,"FD009")="#N/A FIELD NOT APPLICABLE")," ", _xll.BDP($AX7,"FD009")/100)</f>
        <v>0</v>
      </c>
      <c r="AO7" s="24" cm="1">
        <f t="array" ref="AO7">IF(OR(_xll.BDP($AX7,"RK512")="#N/A N/A",_xll.BDP($AX7,"RK512")="#N/A FIELD NOT APPLICABLE")," ", _xll.BDP($AX7,"RK512")/100)</f>
        <v>1.0860300064086914E-2</v>
      </c>
      <c r="AP7" s="24" cm="1">
        <f t="array" ref="AP7">IF(OR(_xll.BDP($AX7,"RK514")="#N/A N/A",_xll.BDP($AX7,"RK514")="#N/A FIELD NOT APPLICABLE")," ", _xll.BDP($AX7,"RK514")/100)</f>
        <v>1.1735299825668335E-2</v>
      </c>
      <c r="AQ7" s="24" cm="1">
        <f t="array" ref="AQ7">IF(OR(_xll.BDP($AX7,"RK521")="#N/A N/A",_xll.BDP($AX7,"RK521")="#N/A FIELD NOT APPLICABLE")," ", _xll.BDP($AX7,"RK521")/100)</f>
        <v>0.2970240020751953</v>
      </c>
      <c r="AR7" s="24" cm="1">
        <f t="array" ref="AR7">IF(OR(_xll.BDP($AX7,"RK525")="#N/A N/A",_xll.BDP($AX7,"RK525")="#N/A FIELD NOT APPLICABLE")," ", _xll.BDP($AX7,"RK525")/100)</f>
        <v>1.7198499441146851E-2</v>
      </c>
      <c r="AS7" s="24" cm="1">
        <f t="array" ref="AS7">IF(OR(_xll.BDP($AX7,"RK524")="#N/A N/A",_xll.BDP($AX7,"RK524")="#N/A FIELD NOT APPLICABLE")," ", _xll.BDP($AX7,"RK524")/100)</f>
        <v>3.5164099931716919E-3</v>
      </c>
      <c r="AT7" s="24" t="str" cm="1">
        <f t="array" ref="AT7">IF(OR(_xll.BDP($AX7,"FD183")="#N/A N/A",_xll.BDP($AX7,"FD183")="#N/A FIELD NOT APPLICABLE")," ", _xll.BDP($AX7,"FD183"))</f>
        <v>USD INC</v>
      </c>
      <c r="AU7" s="24" t="str" cm="1">
        <f t="array" ref="AU7">IF(OR(_xll.BDP($AX7,"DY997")="#N/A N/A",_xll.BDP($AX7,"DY997")="#N/A FIELD NOT APPLICABLE")," ", _xll.BDP($AX7,"DY997"))</f>
        <v xml:space="preserve"> </v>
      </c>
      <c r="AV7" s="24" t="str" cm="1">
        <f t="array" ref="AV7">IF(OR(_xll.BDP($AX7,"DY784")="#N/A N/A",_xll.BDP($AX7,"DY784")="#N/A FIELD NOT APPLICABLE")," ", _xll.BDP($AX7,"DY784"))</f>
        <v xml:space="preserve"> </v>
      </c>
      <c r="AW7" s="21" t="str">
        <f t="shared" si="7"/>
        <v>N</v>
      </c>
      <c r="AX7" s="21" t="str">
        <f t="shared" si="8"/>
        <v>ARKW US Equity</v>
      </c>
      <c r="BC7" s="14" t="str" cm="1">
        <f t="array" ref="BC7">_xll.BDP(AX7,"ID005")</f>
        <v>US00214Q4010</v>
      </c>
      <c r="BD7" s="16">
        <v>0.79999998600430056</v>
      </c>
      <c r="BE7" s="17">
        <v>5</v>
      </c>
      <c r="BF7" s="36"/>
      <c r="BG7" s="19">
        <v>1.0000000000107532</v>
      </c>
    </row>
    <row r="8" spans="1:59" s="3" customFormat="1" ht="14.45" hidden="1" customHeight="1" x14ac:dyDescent="0.25">
      <c r="A8" s="47" t="s">
        <v>125</v>
      </c>
      <c r="B8" s="47" t="s">
        <v>156</v>
      </c>
      <c r="C8" s="47" t="s">
        <v>904</v>
      </c>
      <c r="D8" s="47" t="s">
        <v>740</v>
      </c>
      <c r="E8" s="21" t="str">
        <f>_xll.BDP(AX8,"SECURITY NAME")</f>
        <v>KraneShares Electric Vehicles</v>
      </c>
      <c r="F8" s="21" t="str">
        <f>_xll.BDP(AX8,"CRNCY")</f>
        <v>USD</v>
      </c>
      <c r="G8" s="22" t="s">
        <v>220</v>
      </c>
      <c r="H8" s="21" t="str" cm="1">
        <f t="array" ref="H8">IF(OR(_xll.BDP($AX8,"FD120")="#N/A N/A",_xll.BDP($AX8,"FD120")="#N/A FIELD NOT APPLICABLE")," ",_xll.BDP($AX8,"FD120"))</f>
        <v>Global</v>
      </c>
      <c r="I8" s="21" t="str" cm="1">
        <f t="array" ref="I8">IF(OR(_xll.BDP($AX8,"FD116")="#N/A N/A",_xll.BDP($AX8,"FD116")="#N/A FIELD NOT APPLICABLE")," ",_xll.BDP($AX8,"FD116"))</f>
        <v>Blend</v>
      </c>
      <c r="J8" s="21" t="str" cm="1">
        <f t="array" ref="J8">IF(OR(_xll.BDP($AX8,"FD133")="#N/A N/A",_xll.BDP($AX8,"FD133")="#N/A FIELD NOT APPLICABLE")," ", _xll.BDP($AX8,"FD133"))</f>
        <v>Thematic</v>
      </c>
      <c r="K8" s="33">
        <f>_xll.BDP(AX8,"FUND_ASSETS_USD")/1000</f>
        <v>6.1008491810000003E-2</v>
      </c>
      <c r="L8" s="24">
        <f>IFERROR(_xll.BDP(AX8, "DV013")/100,0)</f>
        <v>7.862070917778425E-3</v>
      </c>
      <c r="M8" s="24" cm="1">
        <f t="array" ref="M8">IF(OR(_xll.BDP($AX8,"PR079")="#N/A N/A",_xll.BDP($AX8,"PR079")="#N/A FIELD NOT APPLICABLE")," ", _xll.BDP($AX8,"PR079")/100)</f>
        <v>-8.5871479999999993E-3</v>
      </c>
      <c r="N8" s="24" cm="1">
        <f t="array" ref="N8">IF(OR(_xll.BDP($AX8,"RT074")="#N/A N/A",_xll.BDP($AX8,"RT074")="#N/A FIELD NOT APPLICABLE")," ", _xll.BDP($AX8,"RT074")/100)</f>
        <v>-1.8730480000000001E-2</v>
      </c>
      <c r="O8" s="26">
        <v>4490</v>
      </c>
      <c r="P8" s="27">
        <v>44.23</v>
      </c>
      <c r="Q8" s="21" cm="1">
        <f t="array" ref="Q8">IF(OR(_xll.BDP($AX8,"PX_last")="#N/A N/A",_xll.BDP($AX8,"PX_Last")="#N/A FIELD NOT APPLICABLE")," ",IF(F8="GBP",(_xll.BDP($AX8,"PX_LAST")/100),(_xll.BDP($AX8,"PX_LAST"))))</f>
        <v>20.770099999999999</v>
      </c>
      <c r="R8" s="28">
        <f>IF(F8="USD",AA8,(((_xll.BDP(F8&amp;"USD CURNCY","PX_LAST")))*AA8))</f>
        <v>198592.69999999998</v>
      </c>
      <c r="S8" s="28">
        <f>IF(F8="USD",AB8,(((_xll.BDP(F8&amp;"USD CURNCY","PX_LAST")))*AB8))</f>
        <v>93257.748999999996</v>
      </c>
      <c r="T8" s="11">
        <f t="shared" si="0"/>
        <v>-105334.95099999999</v>
      </c>
      <c r="U8" s="12">
        <f t="shared" si="1"/>
        <v>-0.5304069635993669</v>
      </c>
      <c r="V8" s="12" cm="1">
        <f t="array" ref="V8">IFERROR(_xll.BDP($G8&amp;" Equity","CHG_PCT_1D")/100,"")</f>
        <v>4.4734400000000004E-3</v>
      </c>
      <c r="W8" s="12" cm="1">
        <f t="array" ref="W8">IFERROR(_xll.BDP($G8&amp;" Equity","CHG_PCT_5D")/100,"")</f>
        <v>6.4385529999999996E-2</v>
      </c>
      <c r="X8" s="12" t="e">
        <f t="shared" si="2"/>
        <v>#VALUE!</v>
      </c>
      <c r="Y8" s="28">
        <f t="shared" si="3"/>
        <v>733.19903627037991</v>
      </c>
      <c r="Z8" s="28">
        <f t="shared" si="4"/>
        <v>93257.748999999996</v>
      </c>
      <c r="AA8" s="28">
        <f t="shared" si="5"/>
        <v>198592.69999999998</v>
      </c>
      <c r="AB8" s="28">
        <f t="shared" si="6"/>
        <v>93257.748999999996</v>
      </c>
      <c r="AC8" s="24" t="str" cm="1">
        <f t="array" ref="AC8">IF(OR(_xll.BDP($AX8,"EX028")="#N/A N/A",_xll.BDP($AX8,"EX028")="#N/A FIELD NOT APPLICABLE")," ", _xll.BDP($AX8,"EX028"))</f>
        <v>Fund</v>
      </c>
      <c r="AD8" s="34" t="str" cm="1">
        <f t="array" ref="AD8">IF(OR(_xll.BDP($AX8,"FD121")="#N/A N/A",_xll.BDP($AX8,"FD121")="#N/A FIELD NOT APPLICABLE")," ", _xll.BDP($AX8,"FD121"))</f>
        <v>Equity</v>
      </c>
      <c r="AE8" s="24" t="str" cm="1">
        <f t="array" ref="AE8">IF(OR(_xll.BDP($AX8,"FD118")="#N/A N/A",_xll.BDP($AX8,"FD118")="#N/A FIELD NOT APPLICABLE")," ", _xll.BDP($AX8,"FD118"))</f>
        <v>ETF</v>
      </c>
      <c r="AF8" s="21" t="str" cm="1">
        <f t="array" ref="AF8">IF(OR(_xll.BDP($AX8,"FD114")="#N/A N/A",_xll.BDP($AX8,"FD114")="#N/A FIELD NOT APPLICABLE")," ", _xll.BDP($AX8,"FD114"))</f>
        <v xml:space="preserve"> </v>
      </c>
      <c r="AG8" s="21" t="str" cm="1">
        <f t="array" ref="AG8">IF(OR(_xll.BDP($AX8,"FD003")="#N/A N/A",_xll.BDP($AX8,"FD003")="#N/A FIELD NOT APPLICABLE")," ", _xll.BDP($AX8,"FD003"))</f>
        <v>19/01/2018</v>
      </c>
      <c r="AH8" s="31" cm="1">
        <f t="array" ref="AH8">IF(OR(_xll.BDP($AX8,"PR061")="#N/A N/A",_xll.BDP($AX8,"PR061")="#N/A FIELD NOT APPLICABLE")," ", _xll.BDP($AX8,"PR061")/100)</f>
        <v>-2.9887899999999998E-2</v>
      </c>
      <c r="AI8" s="24" cm="1">
        <f t="array" ref="AI8">IF(OR(_xll.BDP($AX8,"RT075")="#N/A N/A",_xll.BDP($AX8,"RT075")="#N/A FIELD NOT APPLICABLE")," ", _xll.BDP($AX8,"RT075")/100)</f>
        <v>-0.14579140000000002</v>
      </c>
      <c r="AJ8" s="24" cm="1">
        <f t="array" ref="AJ8">IF(OR(_xll.BDP($AX8,"RT076")="#N/A N/A",_xll.BDP($AX8,"RT076")="#N/A FIELD NOT APPLICABLE")," ", _xll.BDP($AX8,"RT076")/100)</f>
        <v>1.3193939999999999E-2</v>
      </c>
      <c r="AK8" s="24" cm="1">
        <f t="array" ref="AK8">IF(OR(_xll.BDP($AX8,"FD252")="#N/A N/A",_xll.BDP($AX8,"FD252")="#N/A FIELD NOT APPLICABLE")," ", _xll.BDP($AX8,"FD252")/100)</f>
        <v>0</v>
      </c>
      <c r="AL8" s="24" cm="1">
        <f t="array" ref="AL8">IF(OR(_xll.BDP($AX8,"FD015")="#N/A N/A",_xll.BDP($AX8,"FD015")="#N/A FIELD NOT APPLICABLE")," ", _xll.BDP($AX8,"FD015")/100)</f>
        <v>7.1999999999999998E-3</v>
      </c>
      <c r="AM8" s="24" cm="1">
        <f t="array" ref="AM8">IF(OR(_xll.BDP($AX8,"FD138")="#N/A N/A",_xll.BDP($AX8,"FD138")="#N/A FIELD NOT APPLICABLE")," ", _xll.BDP($AX8,"FD138")/100)</f>
        <v>6.8000000000000005E-3</v>
      </c>
      <c r="AN8" s="35" cm="1">
        <f t="array" ref="AN8">IF(OR(_xll.BDP($AX8,"FD009")="#N/A N/A",_xll.BDP($AX8,"FD009")="#N/A FIELD NOT APPLICABLE")," ", _xll.BDP($AX8,"FD009")/100)</f>
        <v>0</v>
      </c>
      <c r="AO8" s="24" cm="1">
        <f t="array" ref="AO8">IF(OR(_xll.BDP($AX8,"RK512")="#N/A N/A",_xll.BDP($AX8,"RK512")="#N/A FIELD NOT APPLICABLE")," ", _xll.BDP($AX8,"RK512")/100)</f>
        <v>-9.5804996788501735E-4</v>
      </c>
      <c r="AP8" s="24" cm="1">
        <f t="array" ref="AP8">IF(OR(_xll.BDP($AX8,"RK514")="#N/A N/A",_xll.BDP($AX8,"RK514")="#N/A FIELD NOT APPLICABLE")," ", _xll.BDP($AX8,"RK514")/100)</f>
        <v>-1.1322200298309326E-3</v>
      </c>
      <c r="AQ8" s="24" cm="1">
        <f t="array" ref="AQ8">IF(OR(_xll.BDP($AX8,"RK521")="#N/A N/A",_xll.BDP($AX8,"RK521")="#N/A FIELD NOT APPLICABLE")," ", _xll.BDP($AX8,"RK521")/100)</f>
        <v>1.1677900552749634E-2</v>
      </c>
      <c r="AR8" s="24" cm="1">
        <f t="array" ref="AR8">IF(OR(_xll.BDP($AX8,"RK525")="#N/A N/A",_xll.BDP($AX8,"RK525")="#N/A FIELD NOT APPLICABLE")," ", _xll.BDP($AX8,"RK525")/100)</f>
        <v>1.0606299638748169E-2</v>
      </c>
      <c r="AS8" s="24" cm="1">
        <f t="array" ref="AS8">IF(OR(_xll.BDP($AX8,"RK524")="#N/A N/A",_xll.BDP($AX8,"RK524")="#N/A FIELD NOT APPLICABLE")," ", _xll.BDP($AX8,"RK524")/100)</f>
        <v>2.1500999107956886E-4</v>
      </c>
      <c r="AT8" s="24" t="str" cm="1">
        <f t="array" ref="AT8">IF(OR(_xll.BDP($AX8,"FD183")="#N/A N/A",_xll.BDP($AX8,"FD183")="#N/A FIELD NOT APPLICABLE")," ", _xll.BDP($AX8,"FD183"))</f>
        <v>USD INC</v>
      </c>
      <c r="AU8" s="24" t="str" cm="1">
        <f t="array" ref="AU8">IF(OR(_xll.BDP($AX8,"DY997")="#N/A N/A",_xll.BDP($AX8,"DY997")="#N/A FIELD NOT APPLICABLE")," ", _xll.BDP($AX8,"DY997"))</f>
        <v xml:space="preserve"> </v>
      </c>
      <c r="AV8" s="24" t="str" cm="1">
        <f t="array" ref="AV8">IF(OR(_xll.BDP($AX8,"DY784")="#N/A N/A",_xll.BDP($AX8,"DY784")="#N/A FIELD NOT APPLICABLE")," ", _xll.BDP($AX8,"DY784"))</f>
        <v xml:space="preserve"> </v>
      </c>
      <c r="AW8" s="21" t="str">
        <f t="shared" si="7"/>
        <v>N</v>
      </c>
      <c r="AX8" s="21" t="str">
        <f t="shared" si="8"/>
        <v>KARS US Equity</v>
      </c>
      <c r="BC8" s="14" t="str" cm="1">
        <f t="array" ref="BC8">_xll.BDP(AX8,"ID005")</f>
        <v>US5007678270</v>
      </c>
      <c r="BD8" s="16">
        <v>0.65000002389679257</v>
      </c>
      <c r="BE8" s="17">
        <v>5</v>
      </c>
      <c r="BF8" s="36"/>
      <c r="BG8" s="19">
        <v>1.0000000000107532</v>
      </c>
    </row>
    <row r="9" spans="1:59" s="3" customFormat="1" ht="14.45" hidden="1" customHeight="1" x14ac:dyDescent="0.25">
      <c r="A9" s="47" t="s">
        <v>125</v>
      </c>
      <c r="B9" s="47" t="s">
        <v>156</v>
      </c>
      <c r="C9" s="47" t="s">
        <v>904</v>
      </c>
      <c r="D9" s="47" t="s">
        <v>740</v>
      </c>
      <c r="E9" s="21" t="str">
        <f>_xll.BDP(AX9,"SECURITY NAME")</f>
        <v>Proshares Online Retail ETF</v>
      </c>
      <c r="F9" s="21" t="str">
        <f>_xll.BDP(AX9,"CRNCY")</f>
        <v>USD</v>
      </c>
      <c r="G9" s="22" t="s">
        <v>221</v>
      </c>
      <c r="H9" s="21" t="str" cm="1">
        <f t="array" ref="H9">IF(OR(_xll.BDP($AX9,"FD120")="#N/A N/A",_xll.BDP($AX9,"FD120")="#N/A FIELD NOT APPLICABLE")," ",_xll.BDP($AX9,"FD120"))</f>
        <v>Global</v>
      </c>
      <c r="I9" s="21" t="str" cm="1">
        <f t="array" ref="I9">IF(OR(_xll.BDP($AX9,"FD116")="#N/A N/A",_xll.BDP($AX9,"FD116")="#N/A FIELD NOT APPLICABLE")," ",_xll.BDP($AX9,"FD116"))</f>
        <v>Blend</v>
      </c>
      <c r="J9" s="21" t="str" cm="1">
        <f t="array" ref="J9">IF(OR(_xll.BDP($AX9,"FD133")="#N/A N/A",_xll.BDP($AX9,"FD133")="#N/A FIELD NOT APPLICABLE")," ", _xll.BDP($AX9,"FD133"))</f>
        <v>Thematic</v>
      </c>
      <c r="K9" s="33">
        <f>_xll.BDP(AX9,"FUND_ASSETS_USD")/1000</f>
        <v>6.5918954180000003E-2</v>
      </c>
      <c r="L9" s="24">
        <f>IFERROR(_xll.BDP(AX9, "DV013")/100,0)</f>
        <v>5.3095758642793681E-3</v>
      </c>
      <c r="M9" s="24" cm="1">
        <f t="array" ref="M9">IF(OR(_xll.BDP($AX9,"PR079")="#N/A N/A",_xll.BDP($AX9,"PR079")="#N/A FIELD NOT APPLICABLE")," ", _xll.BDP($AX9,"PR079")/100)</f>
        <v>-6.0639940000000003E-2</v>
      </c>
      <c r="N9" s="24" cm="1">
        <f t="array" ref="N9">IF(OR(_xll.BDP($AX9,"RT074")="#N/A N/A",_xll.BDP($AX9,"RT074")="#N/A FIELD NOT APPLICABLE")," ", _xll.BDP($AX9,"RT074")/100)</f>
        <v>8.3943619999999997E-2</v>
      </c>
      <c r="O9" s="26">
        <v>2450</v>
      </c>
      <c r="P9" s="27">
        <v>80.94</v>
      </c>
      <c r="Q9" s="21" cm="1">
        <f t="array" ref="Q9">IF(OR(_xll.BDP($AX9,"PX_last")="#N/A N/A",_xll.BDP($AX9,"PX_Last")="#N/A FIELD NOT APPLICABLE")," ",IF(F9="GBP",(_xll.BDP($AX9,"PX_LAST")/100),(_xll.BDP($AX9,"PX_LAST"))))</f>
        <v>41.98</v>
      </c>
      <c r="R9" s="28">
        <f>IF(F9="USD",AA9,(((_xll.BDP(F9&amp;"USD CURNCY","PX_LAST")))*AA9))</f>
        <v>198303</v>
      </c>
      <c r="S9" s="28">
        <f>IF(F9="USD",AB9,(((_xll.BDP(F9&amp;"USD CURNCY","PX_LAST")))*AB9))</f>
        <v>102850.99999999999</v>
      </c>
      <c r="T9" s="11">
        <f t="shared" si="0"/>
        <v>-95452.000000000015</v>
      </c>
      <c r="U9" s="12">
        <f t="shared" si="1"/>
        <v>-0.48134420558438357</v>
      </c>
      <c r="V9" s="12" cm="1">
        <f t="array" ref="V9">IFERROR(_xll.BDP($G9&amp;" Equity","CHG_PCT_1D")/100,"")</f>
        <v>-2.3835380000000001E-3</v>
      </c>
      <c r="W9" s="12" cm="1">
        <f t="array" ref="W9">IFERROR(_xll.BDP($G9&amp;" Equity","CHG_PCT_5D")/100,"")</f>
        <v>8.8692949999999993E-2</v>
      </c>
      <c r="X9" s="12" t="e">
        <f t="shared" si="2"/>
        <v>#VALUE!</v>
      </c>
      <c r="Y9" s="28">
        <f t="shared" si="3"/>
        <v>546.09518721699726</v>
      </c>
      <c r="Z9" s="28">
        <f t="shared" si="4"/>
        <v>102850.99999999999</v>
      </c>
      <c r="AA9" s="28">
        <f t="shared" si="5"/>
        <v>198303</v>
      </c>
      <c r="AB9" s="28">
        <f t="shared" si="6"/>
        <v>102850.99999999999</v>
      </c>
      <c r="AC9" s="24" t="str" cm="1">
        <f t="array" ref="AC9">IF(OR(_xll.BDP($AX9,"EX028")="#N/A N/A",_xll.BDP($AX9,"EX028")="#N/A FIELD NOT APPLICABLE")," ", _xll.BDP($AX9,"EX028"))</f>
        <v>Fund</v>
      </c>
      <c r="AD9" s="34" t="str" cm="1">
        <f t="array" ref="AD9">IF(OR(_xll.BDP($AX9,"FD121")="#N/A N/A",_xll.BDP($AX9,"FD121")="#N/A FIELD NOT APPLICABLE")," ", _xll.BDP($AX9,"FD121"))</f>
        <v>Equity</v>
      </c>
      <c r="AE9" s="24" t="str" cm="1">
        <f t="array" ref="AE9">IF(OR(_xll.BDP($AX9,"FD118")="#N/A N/A",_xll.BDP($AX9,"FD118")="#N/A FIELD NOT APPLICABLE")," ", _xll.BDP($AX9,"FD118"))</f>
        <v>ETF</v>
      </c>
      <c r="AF9" s="21" t="str" cm="1">
        <f t="array" ref="AF9">IF(OR(_xll.BDP($AX9,"FD114")="#N/A N/A",_xll.BDP($AX9,"FD114")="#N/A FIELD NOT APPLICABLE")," ", _xll.BDP($AX9,"FD114"))</f>
        <v xml:space="preserve"> </v>
      </c>
      <c r="AG9" s="21" t="str" cm="1">
        <f t="array" ref="AG9">IF(OR(_xll.BDP($AX9,"FD003")="#N/A N/A",_xll.BDP($AX9,"FD003")="#N/A FIELD NOT APPLICABLE")," ", _xll.BDP($AX9,"FD003"))</f>
        <v>16/07/2018</v>
      </c>
      <c r="AH9" s="31" cm="1">
        <f t="array" ref="AH9">IF(OR(_xll.BDP($AX9,"PR061")="#N/A N/A",_xll.BDP($AX9,"PR061")="#N/A FIELD NOT APPLICABLE")," ", _xll.BDP($AX9,"PR061")/100)</f>
        <v>-4.0676379999999998E-2</v>
      </c>
      <c r="AI9" s="24" cm="1">
        <f t="array" ref="AI9">IF(OR(_xll.BDP($AX9,"RT075")="#N/A N/A",_xll.BDP($AX9,"RT075")="#N/A FIELD NOT APPLICABLE")," ", _xll.BDP($AX9,"RT075")/100)</f>
        <v>2.0557289999999999E-2</v>
      </c>
      <c r="AJ9" s="24" cm="1">
        <f t="array" ref="AJ9">IF(OR(_xll.BDP($AX9,"RT076")="#N/A N/A",_xll.BDP($AX9,"RT076")="#N/A FIELD NOT APPLICABLE")," ", _xll.BDP($AX9,"RT076")/100)</f>
        <v>2.603565E-3</v>
      </c>
      <c r="AK9" s="24" cm="1">
        <f t="array" ref="AK9">IF(OR(_xll.BDP($AX9,"FD252")="#N/A N/A",_xll.BDP($AX9,"FD252")="#N/A FIELD NOT APPLICABLE")," ", _xll.BDP($AX9,"FD252")/100)</f>
        <v>0</v>
      </c>
      <c r="AL9" s="24" cm="1">
        <f t="array" ref="AL9">IF(OR(_xll.BDP($AX9,"FD015")="#N/A N/A",_xll.BDP($AX9,"FD015")="#N/A FIELD NOT APPLICABLE")," ", _xll.BDP($AX9,"FD015")/100)</f>
        <v>5.7999999999999996E-3</v>
      </c>
      <c r="AM9" s="24" cm="1">
        <f t="array" ref="AM9">IF(OR(_xll.BDP($AX9,"FD138")="#N/A N/A",_xll.BDP($AX9,"FD138")="#N/A FIELD NOT APPLICABLE")," ", _xll.BDP($AX9,"FD138")/100)</f>
        <v>5.7999999999999996E-3</v>
      </c>
      <c r="AN9" s="35" cm="1">
        <f t="array" ref="AN9">IF(OR(_xll.BDP($AX9,"FD009")="#N/A N/A",_xll.BDP($AX9,"FD009")="#N/A FIELD NOT APPLICABLE")," ", _xll.BDP($AX9,"FD009")/100)</f>
        <v>0</v>
      </c>
      <c r="AO9" s="24" cm="1">
        <f t="array" ref="AO9">IF(OR(_xll.BDP($AX9,"RK512")="#N/A N/A",_xll.BDP($AX9,"RK512")="#N/A FIELD NOT APPLICABLE")," ", _xll.BDP($AX9,"RK512")/100)</f>
        <v>2.9312598705291746E-3</v>
      </c>
      <c r="AP9" s="24" cm="1">
        <f t="array" ref="AP9">IF(OR(_xll.BDP($AX9,"RK514")="#N/A N/A",_xll.BDP($AX9,"RK514")="#N/A FIELD NOT APPLICABLE")," ", _xll.BDP($AX9,"RK514")/100)</f>
        <v>2.7119898796081543E-3</v>
      </c>
      <c r="AQ9" s="24" cm="1">
        <f t="array" ref="AQ9">IF(OR(_xll.BDP($AX9,"RK521")="#N/A N/A",_xll.BDP($AX9,"RK521")="#N/A FIELD NOT APPLICABLE")," ", _xll.BDP($AX9,"RK521")/100)</f>
        <v>-5.8255100250244139E-3</v>
      </c>
      <c r="AR9" s="24" cm="1">
        <f t="array" ref="AR9">IF(OR(_xll.BDP($AX9,"RK525")="#N/A N/A",_xll.BDP($AX9,"RK525")="#N/A FIELD NOT APPLICABLE")," ", _xll.BDP($AX9,"RK525")/100)</f>
        <v>9.9767798185348509E-3</v>
      </c>
      <c r="AS9" s="24" cm="1">
        <f t="array" ref="AS9">IF(OR(_xll.BDP($AX9,"RK524")="#N/A N/A",_xll.BDP($AX9,"RK524")="#N/A FIELD NOT APPLICABLE")," ", _xll.BDP($AX9,"RK524")/100)</f>
        <v>-1.0680000297725201E-4</v>
      </c>
      <c r="AT9" s="24" t="str" cm="1">
        <f t="array" ref="AT9">IF(OR(_xll.BDP($AX9,"FD183")="#N/A N/A",_xll.BDP($AX9,"FD183")="#N/A FIELD NOT APPLICABLE")," ", _xll.BDP($AX9,"FD183"))</f>
        <v>USD INC</v>
      </c>
      <c r="AU9" s="24" t="str" cm="1">
        <f t="array" ref="AU9">IF(OR(_xll.BDP($AX9,"DY997")="#N/A N/A",_xll.BDP($AX9,"DY997")="#N/A FIELD NOT APPLICABLE")," ", _xll.BDP($AX9,"DY997"))</f>
        <v xml:space="preserve"> </v>
      </c>
      <c r="AV9" s="24" t="str" cm="1">
        <f t="array" ref="AV9">IF(OR(_xll.BDP($AX9,"DY784")="#N/A N/A",_xll.BDP($AX9,"DY784")="#N/A FIELD NOT APPLICABLE")," ", _xll.BDP($AX9,"DY784"))</f>
        <v xml:space="preserve"> </v>
      </c>
      <c r="AW9" s="21" t="str">
        <f t="shared" si="7"/>
        <v>N</v>
      </c>
      <c r="AX9" s="21" t="str">
        <f t="shared" si="8"/>
        <v>ONLN US Equity</v>
      </c>
      <c r="BC9" s="14" t="str" cm="1">
        <f t="array" ref="BC9">_xll.BDP(AX9,"ID005")</f>
        <v>US74347B1695</v>
      </c>
      <c r="BD9" s="16">
        <v>0.79999998228773239</v>
      </c>
      <c r="BE9" s="17">
        <v>5</v>
      </c>
      <c r="BF9" s="36"/>
      <c r="BG9" s="19">
        <v>1.0000000000107532</v>
      </c>
    </row>
    <row r="10" spans="1:59" s="3" customFormat="1" ht="14.45" hidden="1" customHeight="1" x14ac:dyDescent="0.25">
      <c r="A10" s="47" t="s">
        <v>125</v>
      </c>
      <c r="B10" s="47" t="s">
        <v>156</v>
      </c>
      <c r="C10" s="47" t="s">
        <v>904</v>
      </c>
      <c r="D10" s="47" t="s">
        <v>740</v>
      </c>
      <c r="E10" s="21" t="str">
        <f>_xll.BDP(AX10,"SECURITY NAME")</f>
        <v>SPDR S&amp;P Retail ETF</v>
      </c>
      <c r="F10" s="21" t="str">
        <f>_xll.BDP(AX10,"CRNCY")</f>
        <v>USD</v>
      </c>
      <c r="G10" s="22" t="s">
        <v>222</v>
      </c>
      <c r="H10" s="21" t="str" cm="1">
        <f t="array" ref="H10">IF(OR(_xll.BDP($AX10,"FD120")="#N/A N/A",_xll.BDP($AX10,"FD120")="#N/A FIELD NOT APPLICABLE")," ",_xll.BDP($AX10,"FD120"))</f>
        <v>U.S.</v>
      </c>
      <c r="I10" s="21" t="str" cm="1">
        <f t="array" ref="I10">IF(OR(_xll.BDP($AX10,"FD116")="#N/A N/A",_xll.BDP($AX10,"FD116")="#N/A FIELD NOT APPLICABLE")," ",_xll.BDP($AX10,"FD116"))</f>
        <v>Blend</v>
      </c>
      <c r="J10" s="21" t="str" cm="1">
        <f t="array" ref="J10">IF(OR(_xll.BDP($AX10,"FD133")="#N/A N/A",_xll.BDP($AX10,"FD133")="#N/A FIELD NOT APPLICABLE")," ", _xll.BDP($AX10,"FD133"))</f>
        <v>Consumer Discretionary</v>
      </c>
      <c r="K10" s="33">
        <f>_xll.BDP(AX10,"FUND_ASSETS_USD")/1000</f>
        <v>0.19928239425000002</v>
      </c>
      <c r="L10" s="24">
        <f>IFERROR(_xll.BDP(AX10, "DV013")/100,0)</f>
        <v>1.0520926344007562E-2</v>
      </c>
      <c r="M10" s="24" cm="1">
        <f t="array" ref="M10">IF(OR(_xll.BDP($AX10,"PR079")="#N/A N/A",_xll.BDP($AX10,"PR079")="#N/A FIELD NOT APPLICABLE")," ", _xll.BDP($AX10,"PR079")/100)</f>
        <v>-0.13720309999999999</v>
      </c>
      <c r="N10" s="24" cm="1">
        <f t="array" ref="N10">IF(OR(_xll.BDP($AX10,"RT074")="#N/A N/A",_xll.BDP($AX10,"RT074")="#N/A FIELD NOT APPLICABLE")," ", _xll.BDP($AX10,"RT074")/100)</f>
        <v>-4.693539E-2</v>
      </c>
      <c r="O10" s="26">
        <v>2300</v>
      </c>
      <c r="P10" s="27">
        <v>87.209199999999996</v>
      </c>
      <c r="Q10" s="21" cm="1">
        <f t="array" ref="Q10">IF(OR(_xll.BDP($AX10,"PX_last")="#N/A N/A",_xll.BDP($AX10,"PX_Last")="#N/A FIELD NOT APPLICABLE")," ",IF(F10="GBP",(_xll.BDP($AX10,"PX_LAST")/100),(_xll.BDP($AX10,"PX_LAST"))))</f>
        <v>68.67</v>
      </c>
      <c r="R10" s="28">
        <f>IF(F10="USD",AA10,(((_xll.BDP(F10&amp;"USD CURNCY","PX_LAST")))*AA10))</f>
        <v>200581.16</v>
      </c>
      <c r="S10" s="28">
        <f>IF(F10="USD",AB10,(((_xll.BDP(F10&amp;"USD CURNCY","PX_LAST")))*AB10))</f>
        <v>157941</v>
      </c>
      <c r="T10" s="11">
        <f t="shared" si="0"/>
        <v>-42640.160000000003</v>
      </c>
      <c r="U10" s="12">
        <f t="shared" si="1"/>
        <v>-0.21258307609747598</v>
      </c>
      <c r="V10" s="12" cm="1">
        <f t="array" ref="V10">IFERROR(_xll.BDP($G10&amp;" Equity","CHG_PCT_1D")/100,"")</f>
        <v>2.774533E-3</v>
      </c>
      <c r="W10" s="12" cm="1">
        <f t="array" ref="W10">IFERROR(_xll.BDP($G10&amp;" Equity","CHG_PCT_5D")/100,"")</f>
        <v>4.6479730000000004E-2</v>
      </c>
      <c r="X10" s="12" t="e">
        <f t="shared" si="2"/>
        <v>#VALUE!</v>
      </c>
      <c r="Y10" s="28">
        <f t="shared" si="3"/>
        <v>1661.6856276988983</v>
      </c>
      <c r="Z10" s="28">
        <f t="shared" si="4"/>
        <v>157941</v>
      </c>
      <c r="AA10" s="28">
        <f t="shared" si="5"/>
        <v>200581.16</v>
      </c>
      <c r="AB10" s="28">
        <f t="shared" si="6"/>
        <v>157941</v>
      </c>
      <c r="AC10" s="24" t="str" cm="1">
        <f t="array" ref="AC10">IF(OR(_xll.BDP($AX10,"EX028")="#N/A N/A",_xll.BDP($AX10,"EX028")="#N/A FIELD NOT APPLICABLE")," ", _xll.BDP($AX10,"EX028"))</f>
        <v>Fund</v>
      </c>
      <c r="AD10" s="34" t="str" cm="1">
        <f t="array" ref="AD10">IF(OR(_xll.BDP($AX10,"FD121")="#N/A N/A",_xll.BDP($AX10,"FD121")="#N/A FIELD NOT APPLICABLE")," ", _xll.BDP($AX10,"FD121"))</f>
        <v>Equity</v>
      </c>
      <c r="AE10" s="24" t="str" cm="1">
        <f t="array" ref="AE10">IF(OR(_xll.BDP($AX10,"FD118")="#N/A N/A",_xll.BDP($AX10,"FD118")="#N/A FIELD NOT APPLICABLE")," ", _xll.BDP($AX10,"FD118"))</f>
        <v>ETF</v>
      </c>
      <c r="AF10" s="21" t="str" cm="1">
        <f t="array" ref="AF10">IF(OR(_xll.BDP($AX10,"FD114")="#N/A N/A",_xll.BDP($AX10,"FD114")="#N/A FIELD NOT APPLICABLE")," ", _xll.BDP($AX10,"FD114"))</f>
        <v xml:space="preserve"> </v>
      </c>
      <c r="AG10" s="21" t="str" cm="1">
        <f t="array" ref="AG10">IF(OR(_xll.BDP($AX10,"FD003")="#N/A N/A",_xll.BDP($AX10,"FD003")="#N/A FIELD NOT APPLICABLE")," ", _xll.BDP($AX10,"FD003"))</f>
        <v>22/06/2006</v>
      </c>
      <c r="AH10" s="31" cm="1">
        <f t="array" ref="AH10">IF(OR(_xll.BDP($AX10,"PR061")="#N/A N/A",_xll.BDP($AX10,"PR061")="#N/A FIELD NOT APPLICABLE")," ", _xll.BDP($AX10,"PR061")/100)</f>
        <v>1.896689E-3</v>
      </c>
      <c r="AI10" s="24" cm="1">
        <f t="array" ref="AI10">IF(OR(_xll.BDP($AX10,"RT075")="#N/A N/A",_xll.BDP($AX10,"RT075")="#N/A FIELD NOT APPLICABLE")," ", _xll.BDP($AX10,"RT075")/100)</f>
        <v>-1.8604670000000002E-3</v>
      </c>
      <c r="AJ10" s="24" cm="1">
        <f t="array" ref="AJ10">IF(OR(_xll.BDP($AX10,"RT076")="#N/A N/A",_xll.BDP($AX10,"RT076")="#N/A FIELD NOT APPLICABLE")," ", _xll.BDP($AX10,"RT076")/100)</f>
        <v>0.15080389999999999</v>
      </c>
      <c r="AK10" s="24" cm="1">
        <f t="array" ref="AK10">IF(OR(_xll.BDP($AX10,"FD252")="#N/A N/A",_xll.BDP($AX10,"FD252")="#N/A FIELD NOT APPLICABLE")," ", _xll.BDP($AX10,"FD252")/100)</f>
        <v>0</v>
      </c>
      <c r="AL10" s="24" cm="1">
        <f t="array" ref="AL10">IF(OR(_xll.BDP($AX10,"FD015")="#N/A N/A",_xll.BDP($AX10,"FD015")="#N/A FIELD NOT APPLICABLE")," ", _xll.BDP($AX10,"FD015")/100)</f>
        <v>3.4999999999999996E-3</v>
      </c>
      <c r="AM10" s="24" cm="1">
        <f t="array" ref="AM10">IF(OR(_xll.BDP($AX10,"FD138")="#N/A N/A",_xll.BDP($AX10,"FD138")="#N/A FIELD NOT APPLICABLE")," ", _xll.BDP($AX10,"FD138")/100)</f>
        <v>3.4999999999999996E-3</v>
      </c>
      <c r="AN10" s="35" cm="1">
        <f t="array" ref="AN10">IF(OR(_xll.BDP($AX10,"FD009")="#N/A N/A",_xll.BDP($AX10,"FD009")="#N/A FIELD NOT APPLICABLE")," ", _xll.BDP($AX10,"FD009")/100)</f>
        <v>0</v>
      </c>
      <c r="AO10" s="24" cm="1">
        <f t="array" ref="AO10">IF(OR(_xll.BDP($AX10,"RK512")="#N/A N/A",_xll.BDP($AX10,"RK512")="#N/A FIELD NOT APPLICABLE")," ", _xll.BDP($AX10,"RK512")/100)</f>
        <v>-4.0933999419212339E-3</v>
      </c>
      <c r="AP10" s="24" cm="1">
        <f t="array" ref="AP10">IF(OR(_xll.BDP($AX10,"RK514")="#N/A N/A",_xll.BDP($AX10,"RK514")="#N/A FIELD NOT APPLICABLE")," ", _xll.BDP($AX10,"RK514")/100)</f>
        <v>-4.1612499952316286E-3</v>
      </c>
      <c r="AQ10" s="24" cm="1">
        <f t="array" ref="AQ10">IF(OR(_xll.BDP($AX10,"RK521")="#N/A N/A",_xll.BDP($AX10,"RK521")="#N/A FIELD NOT APPLICABLE")," ", _xll.BDP($AX10,"RK521")/100)</f>
        <v>-2.4723200500011444E-3</v>
      </c>
      <c r="AR10" s="24" cm="1">
        <f t="array" ref="AR10">IF(OR(_xll.BDP($AX10,"RK525")="#N/A N/A",_xll.BDP($AX10,"RK525")="#N/A FIELD NOT APPLICABLE")," ", _xll.BDP($AX10,"RK525")/100)</f>
        <v>1.0002100467681884E-2</v>
      </c>
      <c r="AS10" s="24" cm="1">
        <f t="array" ref="AS10">IF(OR(_xll.BDP($AX10,"RK524")="#N/A N/A",_xll.BDP($AX10,"RK524")="#N/A FIELD NOT APPLICABLE")," ", _xll.BDP($AX10,"RK524")/100)</f>
        <v>-4.7479998320341112E-5</v>
      </c>
      <c r="AT10" s="24" t="str" cm="1">
        <f t="array" ref="AT10">IF(OR(_xll.BDP($AX10,"FD183")="#N/A N/A",_xll.BDP($AX10,"FD183")="#N/A FIELD NOT APPLICABLE")," ", _xll.BDP($AX10,"FD183"))</f>
        <v>USD INC</v>
      </c>
      <c r="AU10" s="24" t="str" cm="1">
        <f t="array" ref="AU10">IF(OR(_xll.BDP($AX10,"DY997")="#N/A N/A",_xll.BDP($AX10,"DY997")="#N/A FIELD NOT APPLICABLE")," ", _xll.BDP($AX10,"DY997"))</f>
        <v xml:space="preserve"> </v>
      </c>
      <c r="AV10" s="24" t="str" cm="1">
        <f t="array" ref="AV10">IF(OR(_xll.BDP($AX10,"DY784")="#N/A N/A",_xll.BDP($AX10,"DY784")="#N/A FIELD NOT APPLICABLE")," ", _xll.BDP($AX10,"DY784"))</f>
        <v xml:space="preserve"> </v>
      </c>
      <c r="AW10" s="21" t="str">
        <f t="shared" si="7"/>
        <v>N</v>
      </c>
      <c r="AX10" s="21" t="str">
        <f t="shared" si="8"/>
        <v>XRT US Equity</v>
      </c>
      <c r="BC10" s="14" t="str" cm="1">
        <f t="array" ref="BC10">_xll.BDP(AX10,"ID005")</f>
        <v>US78464A7147</v>
      </c>
      <c r="BD10" s="16">
        <v>0.79999999999999993</v>
      </c>
      <c r="BE10" s="17">
        <v>5</v>
      </c>
      <c r="BF10" s="36"/>
      <c r="BG10" s="19">
        <v>1.0000000000107532</v>
      </c>
    </row>
    <row r="11" spans="1:59" s="3" customFormat="1" ht="14.45" hidden="1" customHeight="1" x14ac:dyDescent="0.25">
      <c r="A11" s="47" t="s">
        <v>125</v>
      </c>
      <c r="B11" s="47" t="s">
        <v>156</v>
      </c>
      <c r="C11" s="47" t="s">
        <v>904</v>
      </c>
      <c r="D11" s="47" t="s">
        <v>740</v>
      </c>
      <c r="E11" s="21" t="str">
        <f>_xll.BDP(AX11,"SECURITY NAME")</f>
        <v>VanEck Gaming ETF</v>
      </c>
      <c r="F11" s="21" t="str">
        <f>_xll.BDP(AX11,"CRNCY")</f>
        <v>USD</v>
      </c>
      <c r="G11" s="22" t="s">
        <v>223</v>
      </c>
      <c r="H11" s="21" t="str" cm="1">
        <f t="array" ref="H11">IF(OR(_xll.BDP($AX11,"FD120")="#N/A N/A",_xll.BDP($AX11,"FD120")="#N/A FIELD NOT APPLICABLE")," ",_xll.BDP($AX11,"FD120"))</f>
        <v>Global</v>
      </c>
      <c r="I11" s="21" t="str" cm="1">
        <f t="array" ref="I11">IF(OR(_xll.BDP($AX11,"FD116")="#N/A N/A",_xll.BDP($AX11,"FD116")="#N/A FIELD NOT APPLICABLE")," ",_xll.BDP($AX11,"FD116"))</f>
        <v>Blend</v>
      </c>
      <c r="J11" s="21" t="str" cm="1">
        <f t="array" ref="J11">IF(OR(_xll.BDP($AX11,"FD133")="#N/A N/A",_xll.BDP($AX11,"FD133")="#N/A FIELD NOT APPLICABLE")," ", _xll.BDP($AX11,"FD133"))</f>
        <v>Consumer Discretionary</v>
      </c>
      <c r="K11" s="33">
        <f>_xll.BDP(AX11,"FUND_ASSETS_USD")/1000</f>
        <v>2.4720897140000003E-2</v>
      </c>
      <c r="L11" s="24">
        <f>IFERROR(_xll.BDP(AX11, "DV013")/100,0)</f>
        <v>0</v>
      </c>
      <c r="M11" s="24" cm="1">
        <f t="array" ref="M11">IF(OR(_xll.BDP($AX11,"PR079")="#N/A N/A",_xll.BDP($AX11,"PR079")="#N/A FIELD NOT APPLICABLE")," ", _xll.BDP($AX11,"PR079")/100)</f>
        <v>-7.3224879999999992E-2</v>
      </c>
      <c r="N11" s="24" cm="1">
        <f t="array" ref="N11">IF(OR(_xll.BDP($AX11,"RT074")="#N/A N/A",_xll.BDP($AX11,"RT074")="#N/A FIELD NOT APPLICABLE")," ", _xll.BDP($AX11,"RT074")/100)</f>
        <v>-4.0533710000000001E-2</v>
      </c>
      <c r="O11" s="26">
        <v>5580</v>
      </c>
      <c r="P11" s="27">
        <v>53.941499999999998</v>
      </c>
      <c r="Q11" s="21" cm="1">
        <f t="array" ref="Q11">IF(OR(_xll.BDP($AX11,"PX_last")="#N/A N/A",_xll.BDP($AX11,"PX_Last")="#N/A FIELD NOT APPLICABLE")," ",IF(F11="GBP",(_xll.BDP($AX11,"PX_LAST")),(_xll.BDP($AX11,"PX_LAST"))))</f>
        <v>37.590000000000003</v>
      </c>
      <c r="R11" s="28">
        <f>IF(F11="USD",AA11,(((_xll.BDP(F11&amp;"USD CURNCY","PX_LAST")))*AA11))</f>
        <v>300993.57</v>
      </c>
      <c r="S11" s="28">
        <f>IF(F11="USD",AB11,(((_xll.BDP(F11&amp;"USD CURNCY","PX_LAST")))*AB11))</f>
        <v>209752.2</v>
      </c>
      <c r="T11" s="11">
        <f t="shared" si="0"/>
        <v>-91241.37</v>
      </c>
      <c r="U11" s="12">
        <f t="shared" si="1"/>
        <v>-0.30313395066878007</v>
      </c>
      <c r="V11" s="12" cm="1">
        <f t="array" ref="V11">IFERROR(_xll.BDP($G11&amp;" Equity","CHG_PCT_1D")/100,"")</f>
        <v>-7.1315370000000003E-3</v>
      </c>
      <c r="W11" s="12" cm="1">
        <f t="array" ref="W11">IFERROR(_xll.BDP($G11&amp;" Equity","CHG_PCT_5D")/100,"")</f>
        <v>3.4682080000000004E-2</v>
      </c>
      <c r="X11" s="12" t="e">
        <f t="shared" si="2"/>
        <v>#VALUE!</v>
      </c>
      <c r="Y11" s="28">
        <f t="shared" si="3"/>
        <v>0</v>
      </c>
      <c r="Z11" s="28">
        <f t="shared" si="4"/>
        <v>209752.2</v>
      </c>
      <c r="AA11" s="28">
        <f t="shared" si="5"/>
        <v>300993.57</v>
      </c>
      <c r="AB11" s="28">
        <f t="shared" si="6"/>
        <v>209752.2</v>
      </c>
      <c r="AC11" s="24" t="str" cm="1">
        <f t="array" ref="AC11">IF(OR(_xll.BDP($AX11,"EX028")="#N/A N/A",_xll.BDP($AX11,"EX028")="#N/A FIELD NOT APPLICABLE")," ", _xll.BDP($AX11,"EX028"))</f>
        <v>Fund</v>
      </c>
      <c r="AD11" s="34" t="str" cm="1">
        <f t="array" ref="AD11">IF(OR(_xll.BDP($AX11,"FD121")="#N/A N/A",_xll.BDP($AX11,"FD121")="#N/A FIELD NOT APPLICABLE")," ", _xll.BDP($AX11,"FD121"))</f>
        <v>Equity</v>
      </c>
      <c r="AE11" s="24" t="str" cm="1">
        <f t="array" ref="AE11">IF(OR(_xll.BDP($AX11,"FD118")="#N/A N/A",_xll.BDP($AX11,"FD118")="#N/A FIELD NOT APPLICABLE")," ", _xll.BDP($AX11,"FD118"))</f>
        <v>ETF</v>
      </c>
      <c r="AF11" s="21" t="str" cm="1">
        <f t="array" ref="AF11">IF(OR(_xll.BDP($AX11,"FD114")="#N/A N/A",_xll.BDP($AX11,"FD114")="#N/A FIELD NOT APPLICABLE")," ", _xll.BDP($AX11,"FD114"))</f>
        <v xml:space="preserve"> </v>
      </c>
      <c r="AG11" s="21" t="str" cm="1">
        <f t="array" ref="AG11">IF(OR(_xll.BDP($AX11,"FD003")="#N/A N/A",_xll.BDP($AX11,"FD003")="#N/A FIELD NOT APPLICABLE")," ", _xll.BDP($AX11,"FD003"))</f>
        <v>24/01/2008</v>
      </c>
      <c r="AH11" s="31" cm="1">
        <f t="array" ref="AH11">IF(OR(_xll.BDP($AX11,"PR061")="#N/A N/A",_xll.BDP($AX11,"PR061")="#N/A FIELD NOT APPLICABLE")," ", _xll.BDP($AX11,"PR061")/100)</f>
        <v>-1.2089339999999999E-2</v>
      </c>
      <c r="AI11" s="24" cm="1">
        <f t="array" ref="AI11">IF(OR(_xll.BDP($AX11,"RT075")="#N/A N/A",_xll.BDP($AX11,"RT075")="#N/A FIELD NOT APPLICABLE")," ", _xll.BDP($AX11,"RT075")/100)</f>
        <v>1.9007339999999998E-2</v>
      </c>
      <c r="AJ11" s="24" cm="1">
        <f t="array" ref="AJ11">IF(OR(_xll.BDP($AX11,"RT076")="#N/A N/A",_xll.BDP($AX11,"RT076")="#N/A FIELD NOT APPLICABLE")," ", _xll.BDP($AX11,"RT076")/100)</f>
        <v>5.3692120000000003E-2</v>
      </c>
      <c r="AK11" s="24" cm="1">
        <f t="array" ref="AK11">IF(OR(_xll.BDP($AX11,"FD252")="#N/A N/A",_xll.BDP($AX11,"FD252")="#N/A FIELD NOT APPLICABLE")," ", _xll.BDP($AX11,"FD252")/100)</f>
        <v>0</v>
      </c>
      <c r="AL11" s="24" cm="1">
        <f t="array" ref="AL11">IF(OR(_xll.BDP($AX11,"FD015")="#N/A N/A",_xll.BDP($AX11,"FD015")="#N/A FIELD NOT APPLICABLE")," ", _xll.BDP($AX11,"FD015")/100)</f>
        <v>6.7000000000000002E-3</v>
      </c>
      <c r="AM11" s="24" cm="1">
        <f t="array" ref="AM11">IF(OR(_xll.BDP($AX11,"FD138")="#N/A N/A",_xll.BDP($AX11,"FD138")="#N/A FIELD NOT APPLICABLE")," ", _xll.BDP($AX11,"FD138")/100)</f>
        <v>5.0000000000000001E-3</v>
      </c>
      <c r="AN11" s="35" cm="1">
        <f t="array" ref="AN11">IF(OR(_xll.BDP($AX11,"FD009")="#N/A N/A",_xll.BDP($AX11,"FD009")="#N/A FIELD NOT APPLICABLE")," ", _xll.BDP($AX11,"FD009")/100)</f>
        <v>0</v>
      </c>
      <c r="AO11" s="24" cm="1">
        <f t="array" ref="AO11">IF(OR(_xll.BDP($AX11,"RK512")="#N/A N/A",_xll.BDP($AX11,"RK512")="#N/A FIELD NOT APPLICABLE")," ", _xll.BDP($AX11,"RK512")/100)</f>
        <v>-2.9933100938796999E-3</v>
      </c>
      <c r="AP11" s="24" cm="1">
        <f t="array" ref="AP11">IF(OR(_xll.BDP($AX11,"RK514")="#N/A N/A",_xll.BDP($AX11,"RK514")="#N/A FIELD NOT APPLICABLE")," ", _xll.BDP($AX11,"RK514")/100)</f>
        <v>-3.1297698616981505E-3</v>
      </c>
      <c r="AQ11" s="24" cm="1">
        <f t="array" ref="AQ11">IF(OR(_xll.BDP($AX11,"RK521")="#N/A N/A",_xll.BDP($AX11,"RK521")="#N/A FIELD NOT APPLICABLE")," ", _xll.BDP($AX11,"RK521")/100)</f>
        <v>-3.278450071811676E-3</v>
      </c>
      <c r="AR11" s="24" cm="1">
        <f t="array" ref="AR11">IF(OR(_xll.BDP($AX11,"RK525")="#N/A N/A",_xll.BDP($AX11,"RK525")="#N/A FIELD NOT APPLICABLE")," ", _xll.BDP($AX11,"RK525")/100)</f>
        <v>1.0646799802780152E-2</v>
      </c>
      <c r="AS11" s="24" cm="1">
        <f t="array" ref="AS11">IF(OR(_xll.BDP($AX11,"RK524")="#N/A N/A",_xll.BDP($AX11,"RK524")="#N/A FIELD NOT APPLICABLE")," ", _xll.BDP($AX11,"RK524")/100)</f>
        <v>-5.0149997696280481E-5</v>
      </c>
      <c r="AT11" s="24" t="str" cm="1">
        <f t="array" ref="AT11">IF(OR(_xll.BDP($AX11,"FD183")="#N/A N/A",_xll.BDP($AX11,"FD183")="#N/A FIELD NOT APPLICABLE")," ", _xll.BDP($AX11,"FD183"))</f>
        <v>USD INC</v>
      </c>
      <c r="AU11" s="24" t="str" cm="1">
        <f t="array" ref="AU11">IF(OR(_xll.BDP($AX11,"DY997")="#N/A N/A",_xll.BDP($AX11,"DY997")="#N/A FIELD NOT APPLICABLE")," ", _xll.BDP($AX11,"DY997"))</f>
        <v xml:space="preserve"> </v>
      </c>
      <c r="AV11" s="24" t="str" cm="1">
        <f t="array" ref="AV11">IF(OR(_xll.BDP($AX11,"DY784")="#N/A N/A",_xll.BDP($AX11,"DY784")="#N/A FIELD NOT APPLICABLE")," ", _xll.BDP($AX11,"DY784"))</f>
        <v xml:space="preserve"> </v>
      </c>
      <c r="AW11" s="21" t="str">
        <f t="shared" si="7"/>
        <v>N</v>
      </c>
      <c r="AX11" s="21" t="str">
        <f t="shared" si="8"/>
        <v>BJK US Equity</v>
      </c>
      <c r="BC11" s="14" t="str" cm="1">
        <f t="array" ref="BC11">_xll.BDP(AX11,"ID005")</f>
        <v>US92189F8822</v>
      </c>
      <c r="BD11" s="16">
        <v>0.75</v>
      </c>
      <c r="BE11" s="17">
        <v>5</v>
      </c>
      <c r="BF11" s="36"/>
      <c r="BG11" s="19">
        <v>1.0000000000107532</v>
      </c>
    </row>
    <row r="12" spans="1:59" s="3" customFormat="1" ht="14.45" hidden="1" customHeight="1" x14ac:dyDescent="0.25">
      <c r="A12" s="47" t="s">
        <v>125</v>
      </c>
      <c r="B12" s="47" t="s">
        <v>156</v>
      </c>
      <c r="C12" s="47" t="s">
        <v>904</v>
      </c>
      <c r="D12" s="47" t="s">
        <v>740</v>
      </c>
      <c r="E12" s="21" t="str">
        <f>_xll.BDP(AX12,"SECURITY NAME")</f>
        <v>iShares MSCI Emerging Markets</v>
      </c>
      <c r="F12" s="21" t="str">
        <f>_xll.BDP(AX12,"CRNCY")</f>
        <v>USD</v>
      </c>
      <c r="G12" s="22" t="s">
        <v>224</v>
      </c>
      <c r="H12" s="21" t="str" cm="1">
        <f t="array" ref="H12">IF(OR(_xll.BDP($AX12,"FD120")="#N/A N/A",_xll.BDP($AX12,"FD120")="#N/A FIELD NOT APPLICABLE")," ",_xll.BDP($AX12,"FD120"))</f>
        <v>International</v>
      </c>
      <c r="I12" s="21" t="str" cm="1">
        <f t="array" ref="I12">IF(OR(_xll.BDP($AX12,"FD116")="#N/A N/A",_xll.BDP($AX12,"FD116")="#N/A FIELD NOT APPLICABLE")," ",_xll.BDP($AX12,"FD116"))</f>
        <v>Blend</v>
      </c>
      <c r="J12" s="21" t="str" cm="1">
        <f t="array" ref="J12">IF(OR(_xll.BDP($AX12,"FD133")="#N/A N/A",_xll.BDP($AX12,"FD133")="#N/A FIELD NOT APPLICABLE")," ", _xll.BDP($AX12,"FD133"))</f>
        <v xml:space="preserve"> </v>
      </c>
      <c r="K12" s="33">
        <f>_xll.BDP(AX12,"FUND_ASSETS_USD")/1000</f>
        <v>16.408910169899997</v>
      </c>
      <c r="L12" s="24">
        <f>IFERROR(_xll.BDP(AX12, "DV013")/100,0)</f>
        <v>3.3419252181365357E-2</v>
      </c>
      <c r="M12" s="24" cm="1">
        <f t="array" ref="M12">IF(OR(_xll.BDP($AX12,"PR079")="#N/A N/A",_xll.BDP($AX12,"PR079")="#N/A FIELD NOT APPLICABLE")," ", _xll.BDP($AX12,"PR079")/100)</f>
        <v>4.088953E-2</v>
      </c>
      <c r="N12" s="24" cm="1">
        <f t="array" ref="N12">IF(OR(_xll.BDP($AX12,"RT074")="#N/A N/A",_xll.BDP($AX12,"RT074")="#N/A FIELD NOT APPLICABLE")," ", _xll.BDP($AX12,"RT074")/100)</f>
        <v>8.2670460000000001E-2</v>
      </c>
      <c r="O12" s="26">
        <v>3875</v>
      </c>
      <c r="P12" s="27">
        <v>51.886899999999997</v>
      </c>
      <c r="Q12" s="21" cm="1">
        <f t="array" ref="Q12">IF(OR(_xll.BDP($AX12,"PX_last")="#N/A N/A",_xll.BDP($AX12,"PX_Last")="#N/A FIELD NOT APPLICABLE")," ",IF(F12="GBP",(_xll.BDP($AX12,"PX_LAST")/100),(_xll.BDP($AX12,"PX_LAST"))))</f>
        <v>43.53</v>
      </c>
      <c r="R12" s="28">
        <f>IF(F12="USD",AA12,(((_xll.BDP(F12&amp;"USD CURNCY","PX_LAST")))*AA12))</f>
        <v>201061.73749999999</v>
      </c>
      <c r="S12" s="28">
        <f>IF(F12="USD",AB12,(((_xll.BDP(F12&amp;"USD CURNCY","PX_LAST")))*AB12))</f>
        <v>168678.75</v>
      </c>
      <c r="T12" s="11">
        <f t="shared" si="0"/>
        <v>-32382.987499999988</v>
      </c>
      <c r="U12" s="12">
        <f t="shared" si="1"/>
        <v>-0.1610599207121643</v>
      </c>
      <c r="V12" s="12" cm="1">
        <f t="array" ref="V12">IFERROR(_xll.BDP($G12&amp;" Equity","CHG_PCT_1D")/100,"")</f>
        <v>1.8411969999999999E-3</v>
      </c>
      <c r="W12" s="12" cm="1">
        <f t="array" ref="W12">IFERROR(_xll.BDP($G12&amp;" Equity","CHG_PCT_5D")/100,"")</f>
        <v>3.8654259999999996E-2</v>
      </c>
      <c r="X12" s="12" t="e">
        <f t="shared" si="2"/>
        <v>#VALUE!</v>
      </c>
      <c r="Y12" s="28">
        <f t="shared" si="3"/>
        <v>5637.1176838874817</v>
      </c>
      <c r="Z12" s="28">
        <f t="shared" si="4"/>
        <v>168678.75</v>
      </c>
      <c r="AA12" s="28">
        <f t="shared" si="5"/>
        <v>201061.73749999999</v>
      </c>
      <c r="AB12" s="28">
        <f t="shared" si="6"/>
        <v>168678.75</v>
      </c>
      <c r="AC12" s="24" t="str" cm="1">
        <f t="array" ref="AC12">IF(OR(_xll.BDP($AX12,"EX028")="#N/A N/A",_xll.BDP($AX12,"EX028")="#N/A FIELD NOT APPLICABLE")," ", _xll.BDP($AX12,"EX028"))</f>
        <v>Fund</v>
      </c>
      <c r="AD12" s="34" t="str" cm="1">
        <f t="array" ref="AD12">IF(OR(_xll.BDP($AX12,"FD121")="#N/A N/A",_xll.BDP($AX12,"FD121")="#N/A FIELD NOT APPLICABLE")," ", _xll.BDP($AX12,"FD121"))</f>
        <v>Equity</v>
      </c>
      <c r="AE12" s="24" t="str" cm="1">
        <f t="array" ref="AE12">IF(OR(_xll.BDP($AX12,"FD118")="#N/A N/A",_xll.BDP($AX12,"FD118")="#N/A FIELD NOT APPLICABLE")," ", _xll.BDP($AX12,"FD118"))</f>
        <v>ETF</v>
      </c>
      <c r="AF12" s="21" t="str" cm="1">
        <f t="array" ref="AF12">IF(OR(_xll.BDP($AX12,"FD114")="#N/A N/A",_xll.BDP($AX12,"FD114")="#N/A FIELD NOT APPLICABLE")," ", _xll.BDP($AX12,"FD114"))</f>
        <v xml:space="preserve"> </v>
      </c>
      <c r="AG12" s="21" t="str" cm="1">
        <f t="array" ref="AG12">IF(OR(_xll.BDP($AX12,"FD003")="#N/A N/A",_xll.BDP($AX12,"FD003")="#N/A FIELD NOT APPLICABLE")," ", _xll.BDP($AX12,"FD003"))</f>
        <v>11/04/2003</v>
      </c>
      <c r="AH12" s="31" cm="1">
        <f t="array" ref="AH12">IF(OR(_xll.BDP($AX12,"PR061")="#N/A N/A",_xll.BDP($AX12,"PR061")="#N/A FIELD NOT APPLICABLE")," ", _xll.BDP($AX12,"PR061")/100)</f>
        <v>-5.4832179999999998E-3</v>
      </c>
      <c r="AI12" s="24" cm="1">
        <f t="array" ref="AI12">IF(OR(_xll.BDP($AX12,"RT075")="#N/A N/A",_xll.BDP($AX12,"RT075")="#N/A FIELD NOT APPLICABLE")," ", _xll.BDP($AX12,"RT075")/100)</f>
        <v>3.5454960000000001E-2</v>
      </c>
      <c r="AJ12" s="24" cm="1">
        <f t="array" ref="AJ12">IF(OR(_xll.BDP($AX12,"RT076")="#N/A N/A",_xll.BDP($AX12,"RT076")="#N/A FIELD NOT APPLICABLE")," ", _xll.BDP($AX12,"RT076")/100)</f>
        <v>5.9573280000000006E-2</v>
      </c>
      <c r="AK12" s="24" cm="1">
        <f t="array" ref="AK12">IF(OR(_xll.BDP($AX12,"FD252")="#N/A N/A",_xll.BDP($AX12,"FD252")="#N/A FIELD NOT APPLICABLE")," ", _xll.BDP($AX12,"FD252")/100)</f>
        <v>0</v>
      </c>
      <c r="AL12" s="24" cm="1">
        <f t="array" ref="AL12">IF(OR(_xll.BDP($AX12,"FD015")="#N/A N/A",_xll.BDP($AX12,"FD015")="#N/A FIELD NOT APPLICABLE")," ", _xll.BDP($AX12,"FD015")/100)</f>
        <v>7.1999999999999998E-3</v>
      </c>
      <c r="AM12" s="24" cm="1">
        <f t="array" ref="AM12">IF(OR(_xll.BDP($AX12,"FD138")="#N/A N/A",_xll.BDP($AX12,"FD138")="#N/A FIELD NOT APPLICABLE")," ", _xll.BDP($AX12,"FD138")/100)</f>
        <v>7.1999999999999998E-3</v>
      </c>
      <c r="AN12" s="35" cm="1">
        <f t="array" ref="AN12">IF(OR(_xll.BDP($AX12,"FD009")="#N/A N/A",_xll.BDP($AX12,"FD009")="#N/A FIELD NOT APPLICABLE")," ", _xll.BDP($AX12,"FD009")/100)</f>
        <v>0</v>
      </c>
      <c r="AO12" s="24" cm="1">
        <f t="array" ref="AO12">IF(OR(_xll.BDP($AX12,"RK512")="#N/A N/A",_xll.BDP($AX12,"RK512")="#N/A FIELD NOT APPLICABLE")," ", _xll.BDP($AX12,"RK512")/100)</f>
        <v>2.8400298953056334E-3</v>
      </c>
      <c r="AP12" s="24" cm="1">
        <f t="array" ref="AP12">IF(OR(_xll.BDP($AX12,"RK514")="#N/A N/A",_xll.BDP($AX12,"RK514")="#N/A FIELD NOT APPLICABLE")," ", _xll.BDP($AX12,"RK514")/100)</f>
        <v>2.5637501478195188E-3</v>
      </c>
      <c r="AQ12" s="24" cm="1">
        <f t="array" ref="AQ12">IF(OR(_xll.BDP($AX12,"RK521")="#N/A N/A",_xll.BDP($AX12,"RK521")="#N/A FIELD NOT APPLICABLE")," ", _xll.BDP($AX12,"RK521")/100)</f>
        <v>4.824559986591339E-3</v>
      </c>
      <c r="AR12" s="24" cm="1">
        <f t="array" ref="AR12">IF(OR(_xll.BDP($AX12,"RK525")="#N/A N/A",_xll.BDP($AX12,"RK525")="#N/A FIELD NOT APPLICABLE")," ", _xll.BDP($AX12,"RK525")/100)</f>
        <v>9.3180000782012943E-3</v>
      </c>
      <c r="AS12" s="24" cm="1">
        <f t="array" ref="AS12">IF(OR(_xll.BDP($AX12,"RK524")="#N/A N/A",_xll.BDP($AX12,"RK524")="#N/A FIELD NOT APPLICABLE")," ", _xll.BDP($AX12,"RK524")/100)</f>
        <v>2.0800000056624411E-4</v>
      </c>
      <c r="AT12" s="24" t="str" cm="1">
        <f t="array" ref="AT12">IF(OR(_xll.BDP($AX12,"FD183")="#N/A N/A",_xll.BDP($AX12,"FD183")="#N/A FIELD NOT APPLICABLE")," ", _xll.BDP($AX12,"FD183"))</f>
        <v>USD INC</v>
      </c>
      <c r="AU12" s="24" t="str" cm="1">
        <f t="array" ref="AU12">IF(OR(_xll.BDP($AX12,"DY997")="#N/A N/A",_xll.BDP($AX12,"DY997")="#N/A FIELD NOT APPLICABLE")," ", _xll.BDP($AX12,"DY997"))</f>
        <v xml:space="preserve"> </v>
      </c>
      <c r="AV12" s="24" t="str" cm="1">
        <f t="array" ref="AV12">IF(OR(_xll.BDP($AX12,"DY784")="#N/A N/A",_xll.BDP($AX12,"DY784")="#N/A FIELD NOT APPLICABLE")," ", _xll.BDP($AX12,"DY784"))</f>
        <v xml:space="preserve"> </v>
      </c>
      <c r="AW12" s="21" t="str">
        <f t="shared" si="7"/>
        <v>N</v>
      </c>
      <c r="AX12" s="21" t="str">
        <f t="shared" si="8"/>
        <v>EEM US Equity</v>
      </c>
      <c r="BC12" s="14" t="str" cm="1">
        <f t="array" ref="BC12">_xll.BDP(AX12,"ID005")</f>
        <v>US4642872349</v>
      </c>
      <c r="BD12" s="16">
        <v>0.7500000281852901</v>
      </c>
      <c r="BE12" s="17">
        <v>5</v>
      </c>
      <c r="BF12" s="36"/>
      <c r="BG12" s="19">
        <v>1.0000000000107532</v>
      </c>
    </row>
    <row r="13" spans="1:59" s="3" customFormat="1" ht="14.45" hidden="1" customHeight="1" x14ac:dyDescent="0.25">
      <c r="A13" s="47" t="s">
        <v>125</v>
      </c>
      <c r="B13" s="47" t="s">
        <v>156</v>
      </c>
      <c r="C13" s="47" t="s">
        <v>905</v>
      </c>
      <c r="D13" s="47" t="s">
        <v>740</v>
      </c>
      <c r="E13" s="21" t="str">
        <f>_xll.BDP(AX13,"SECURITY NAME")</f>
        <v>21Shares Solana Staking ETP</v>
      </c>
      <c r="F13" s="21" t="str">
        <f>_xll.BDP(AX13,"CRNCY")</f>
        <v>USD</v>
      </c>
      <c r="G13" s="22" t="s">
        <v>225</v>
      </c>
      <c r="H13" s="21" t="str" cm="1">
        <f t="array" ref="H13">IF(OR(_xll.BDP($AX13,"FD120")="#N/A N/A",_xll.BDP($AX13,"FD120")="#N/A FIELD NOT APPLICABLE")," ",_xll.BDP($AX13,"FD120"))</f>
        <v>Global</v>
      </c>
      <c r="I13" s="21" t="str" cm="1">
        <f t="array" ref="I13">IF(OR(_xll.BDP($AX13,"FD116")="#N/A N/A",_xll.BDP($AX13,"FD116")="#N/A FIELD NOT APPLICABLE")," ",_xll.BDP($AX13,"FD116"))</f>
        <v>Macro</v>
      </c>
      <c r="J13" s="21" t="str" cm="1">
        <f t="array" ref="J13">IF(OR(_xll.BDP($AX13,"FD133")="#N/A N/A",_xll.BDP($AX13,"FD133")="#N/A FIELD NOT APPLICABLE")," ", _xll.BDP($AX13,"FD133"))</f>
        <v xml:space="preserve"> </v>
      </c>
      <c r="K13" s="33">
        <f>_xll.BDP(AX13,"FUND_ASSETS_USD")/1000</f>
        <v>0.85764430000000003</v>
      </c>
      <c r="L13" s="24">
        <f>IFERROR(_xll.BDP(AX13, "DV013")/100,0)</f>
        <v>0</v>
      </c>
      <c r="M13" s="24" cm="1">
        <f t="array" ref="M13">IF(OR(_xll.BDP($AX13,"PR079")="#N/A N/A",_xll.BDP($AX13,"PR079")="#N/A FIELD NOT APPLICABLE")," ", _xll.BDP($AX13,"PR079")/100)</f>
        <v>-0.19875000000000001</v>
      </c>
      <c r="N13" s="24" cm="1">
        <f t="array" ref="N13">IF(OR(_xll.BDP($AX13,"RT074")="#N/A N/A",_xll.BDP($AX13,"RT074")="#N/A FIELD NOT APPLICABLE")," ", _xll.BDP($AX13,"RT074")/100)</f>
        <v>3.2833230000000005E-2</v>
      </c>
      <c r="O13" s="26">
        <v>210</v>
      </c>
      <c r="P13" s="27">
        <v>69.099999999999994</v>
      </c>
      <c r="Q13" s="21" cm="1">
        <f t="array" ref="Q13">IF(OR(_xll.BDP($AX13,"PX_last")="#N/A N/A",_xll.BDP($AX13,"PX_Last")="#N/A FIELD NOT APPLICABLE")," ",IF(F13="GBP",(_xll.BDP($AX13,"PX_LAST")/100),(_xll.BDP($AX13,"PX_LAST"))))</f>
        <v>96.15</v>
      </c>
      <c r="R13" s="28">
        <f>IF(F13="USD",AA13,(((_xll.BDP(F13&amp;"USD CURNCY","PX_LAST")))*AA13))</f>
        <v>14510.999999999998</v>
      </c>
      <c r="S13" s="28">
        <f>IF(F13="USD",AB13,(((_xll.BDP(F13&amp;"USD CURNCY","PX_LAST")))*AB13))</f>
        <v>20191.5</v>
      </c>
      <c r="T13" s="11">
        <f t="shared" si="0"/>
        <v>5680.5000000000018</v>
      </c>
      <c r="U13" s="12">
        <f t="shared" si="1"/>
        <v>0.39146164978292347</v>
      </c>
      <c r="V13" s="12" cm="1">
        <f t="array" ref="V13">IFERROR(_xll.BDP($G13&amp;" Equity","CHG_PCT_1D")/100,"")</f>
        <v>1.210526E-2</v>
      </c>
      <c r="W13" s="12" cm="1">
        <f t="array" ref="W13">IFERROR(_xll.BDP($G13&amp;" Equity","CHG_PCT_5D")/100,"")</f>
        <v>2.2111189999999999E-2</v>
      </c>
      <c r="X13" s="12" t="e">
        <f t="shared" si="2"/>
        <v>#VALUE!</v>
      </c>
      <c r="Y13" s="28">
        <f t="shared" si="3"/>
        <v>0</v>
      </c>
      <c r="Z13" s="28">
        <f t="shared" si="4"/>
        <v>20191.5</v>
      </c>
      <c r="AA13" s="28">
        <f t="shared" si="5"/>
        <v>14510.999999999998</v>
      </c>
      <c r="AB13" s="28">
        <f t="shared" si="6"/>
        <v>20191.5</v>
      </c>
      <c r="AC13" s="24" t="str" cm="1">
        <f t="array" ref="AC13">IF(OR(_xll.BDP($AX13,"EX028")="#N/A N/A",_xll.BDP($AX13,"EX028")="#N/A FIELD NOT APPLICABLE")," ", _xll.BDP($AX13,"EX028"))</f>
        <v>Fund</v>
      </c>
      <c r="AD13" s="34" t="str" cm="1">
        <f t="array" ref="AD13">IF(OR(_xll.BDP($AX13,"FD121")="#N/A N/A",_xll.BDP($AX13,"FD121")="#N/A FIELD NOT APPLICABLE")," ", _xll.BDP($AX13,"FD121"))</f>
        <v>Alternative</v>
      </c>
      <c r="AE13" s="24" t="str" cm="1">
        <f t="array" ref="AE13">IF(OR(_xll.BDP($AX13,"FD118")="#N/A N/A",_xll.BDP($AX13,"FD118")="#N/A FIELD NOT APPLICABLE")," ", _xll.BDP($AX13,"FD118"))</f>
        <v>ETC</v>
      </c>
      <c r="AF13" s="21" t="str" cm="1">
        <f t="array" ref="AF13">IF(OR(_xll.BDP($AX13,"FD114")="#N/A N/A",_xll.BDP($AX13,"FD114")="#N/A FIELD NOT APPLICABLE")," ", _xll.BDP($AX13,"FD114"))</f>
        <v xml:space="preserve"> </v>
      </c>
      <c r="AG13" s="21" t="str" cm="1">
        <f t="array" ref="AG13">IF(OR(_xll.BDP($AX13,"FD003")="#N/A N/A",_xll.BDP($AX13,"FD003")="#N/A FIELD NOT APPLICABLE")," ", _xll.BDP($AX13,"FD003"))</f>
        <v>30/06/2021</v>
      </c>
      <c r="AH13" s="31" cm="1">
        <f t="array" ref="AH13">IF(OR(_xll.BDP($AX13,"PR061")="#N/A N/A",_xll.BDP($AX13,"PR061")="#N/A FIELD NOT APPLICABLE")," ", _xll.BDP($AX13,"PR061")/100)</f>
        <v>0.14328179999999999</v>
      </c>
      <c r="AI13" s="24" cm="1">
        <f t="array" ref="AI13">IF(OR(_xll.BDP($AX13,"RT075")="#N/A N/A",_xll.BDP($AX13,"RT075")="#N/A FIELD NOT APPLICABLE")," ", _xll.BDP($AX13,"RT075")/100)</f>
        <v>0.16660049999999998</v>
      </c>
      <c r="AJ13" s="24" t="str" cm="1">
        <f t="array" ref="AJ13">IF(OR(_xll.BDP($AX13,"RT076")="#N/A N/A",_xll.BDP($AX13,"RT076")="#N/A FIELD NOT APPLICABLE")," ", _xll.BDP($AX13,"RT076")/100)</f>
        <v xml:space="preserve"> </v>
      </c>
      <c r="AK13" s="24" t="str" cm="1">
        <f t="array" ref="AK13">IF(OR(_xll.BDP($AX13,"FD252")="#N/A N/A",_xll.BDP($AX13,"FD252")="#N/A FIELD NOT APPLICABLE")," ", _xll.BDP($AX13,"FD252")/100)</f>
        <v xml:space="preserve"> </v>
      </c>
      <c r="AL13" s="24" cm="1">
        <f t="array" ref="AL13">IF(OR(_xll.BDP($AX13,"FD015")="#N/A N/A",_xll.BDP($AX13,"FD015")="#N/A FIELD NOT APPLICABLE")," ", _xll.BDP($AX13,"FD015")/100)</f>
        <v>2.5000000000000001E-2</v>
      </c>
      <c r="AM13" s="24" cm="1">
        <f t="array" ref="AM13">IF(OR(_xll.BDP($AX13,"FD138")="#N/A N/A",_xll.BDP($AX13,"FD138")="#N/A FIELD NOT APPLICABLE")," ", _xll.BDP($AX13,"FD138")/100)</f>
        <v>2.5000000000000001E-2</v>
      </c>
      <c r="AN13" s="35" t="str" cm="1">
        <f t="array" ref="AN13">IF(OR(_xll.BDP($AX13,"FD009")="#N/A N/A",_xll.BDP($AX13,"FD009")="#N/A FIELD NOT APPLICABLE")," ", _xll.BDP($AX13,"FD009")/100)</f>
        <v xml:space="preserve"> </v>
      </c>
      <c r="AO13" s="24" cm="1">
        <f t="array" ref="AO13">IF(OR(_xll.BDP($AX13,"RK512")="#N/A N/A",_xll.BDP($AX13,"RK512")="#N/A FIELD NOT APPLICABLE")," ", _xll.BDP($AX13,"RK512")/100)</f>
        <v>5.2973600000000001E-3</v>
      </c>
      <c r="AP13" s="24" cm="1">
        <f t="array" ref="AP13">IF(OR(_xll.BDP($AX13,"RK514")="#N/A N/A",_xll.BDP($AX13,"RK514")="#N/A FIELD NOT APPLICABLE")," ", _xll.BDP($AX13,"RK514")/100)</f>
        <v>5.9177800000000001E-3</v>
      </c>
      <c r="AQ13" s="24" cm="1">
        <f t="array" ref="AQ13">IF(OR(_xll.BDP($AX13,"RK521")="#N/A N/A",_xll.BDP($AX13,"RK521")="#N/A FIELD NOT APPLICABLE")," ", _xll.BDP($AX13,"RK521")/100)</f>
        <v>-1.86447E-2</v>
      </c>
      <c r="AR13" s="24" cm="1">
        <f t="array" ref="AR13">IF(OR(_xll.BDP($AX13,"RK525")="#N/A N/A",_xll.BDP($AX13,"RK525")="#N/A FIELD NOT APPLICABLE")," ", _xll.BDP($AX13,"RK525")/100)</f>
        <v>9.9426400000000009E-3</v>
      </c>
      <c r="AS13" s="24" cm="1">
        <f t="array" ref="AS13">IF(OR(_xll.BDP($AX13,"RK524")="#N/A N/A",_xll.BDP($AX13,"RK524")="#N/A FIELD NOT APPLICABLE")," ", _xll.BDP($AX13,"RK524")/100)</f>
        <v>-3.1726999999999998E-4</v>
      </c>
      <c r="AT13" s="24" t="str" cm="1">
        <f t="array" ref="AT13">IF(OR(_xll.BDP($AX13,"FD183")="#N/A N/A",_xll.BDP($AX13,"FD183")="#N/A FIELD NOT APPLICABLE")," ", _xll.BDP($AX13,"FD183"))</f>
        <v xml:space="preserve"> </v>
      </c>
      <c r="AU13" s="24" t="str" cm="1">
        <f t="array" ref="AU13">IF(OR(_xll.BDP($AX13,"DY997")="#N/A N/A",_xll.BDP($AX13,"DY997")="#N/A FIELD NOT APPLICABLE")," ", _xll.BDP($AX13,"DY997"))</f>
        <v xml:space="preserve"> </v>
      </c>
      <c r="AV13" s="24" t="str" cm="1">
        <f t="array" ref="AV13">IF(OR(_xll.BDP($AX13,"DY784")="#N/A N/A",_xll.BDP($AX13,"DY784")="#N/A FIELD NOT APPLICABLE")," ", _xll.BDP($AX13,"DY784"))</f>
        <v xml:space="preserve"> </v>
      </c>
      <c r="AW13" s="21" t="str">
        <f t="shared" si="7"/>
        <v>N</v>
      </c>
      <c r="AX13" s="21" t="str">
        <f t="shared" si="8"/>
        <v>ASOL SW Equity</v>
      </c>
      <c r="BC13" s="14" t="str" cm="1">
        <f t="array" ref="BC13">_xll.BDP(AX13,"ID005")</f>
        <v>CH1114873776</v>
      </c>
      <c r="BD13" s="16">
        <v>0</v>
      </c>
      <c r="BE13" s="17">
        <v>5</v>
      </c>
      <c r="BF13" s="36"/>
      <c r="BG13" s="19">
        <v>1.0000000000107532</v>
      </c>
    </row>
    <row r="14" spans="1:59" s="3" customFormat="1" ht="14.45" hidden="1" customHeight="1" x14ac:dyDescent="0.25">
      <c r="A14" s="47" t="s">
        <v>125</v>
      </c>
      <c r="B14" s="47" t="s">
        <v>156</v>
      </c>
      <c r="C14" s="47" t="s">
        <v>905</v>
      </c>
      <c r="D14" s="47" t="s">
        <v>740</v>
      </c>
      <c r="E14" s="21" t="str">
        <f>_xll.BDP(AX14,"SECURITY NAME")</f>
        <v>21Shares Cardano ETP</v>
      </c>
      <c r="F14" s="21" t="str">
        <f>_xll.BDP(AX14,"CRNCY")</f>
        <v>USD</v>
      </c>
      <c r="G14" s="22" t="s">
        <v>226</v>
      </c>
      <c r="H14" s="21" t="str" cm="1">
        <f t="array" ref="H14">IF(OR(_xll.BDP($AX14,"FD120")="#N/A N/A",_xll.BDP($AX14,"FD120")="#N/A FIELD NOT APPLICABLE")," ",_xll.BDP($AX14,"FD120"))</f>
        <v>Global</v>
      </c>
      <c r="I14" s="21" t="str" cm="1">
        <f t="array" ref="I14">IF(OR(_xll.BDP($AX14,"FD116")="#N/A N/A",_xll.BDP($AX14,"FD116")="#N/A FIELD NOT APPLICABLE")," ",_xll.BDP($AX14,"FD116"))</f>
        <v>Macro</v>
      </c>
      <c r="J14" s="21" t="str" cm="1">
        <f t="array" ref="J14">IF(OR(_xll.BDP($AX14,"FD133")="#N/A N/A",_xll.BDP($AX14,"FD133")="#N/A FIELD NOT APPLICABLE")," ", _xll.BDP($AX14,"FD133"))</f>
        <v xml:space="preserve"> </v>
      </c>
      <c r="K14" s="33">
        <f>_xll.BDP(AX14,"FUND_ASSETS_USD")/1000</f>
        <v>6.4877409999999996E-2</v>
      </c>
      <c r="L14" s="24">
        <f>IFERROR(_xll.BDP(AX14, "DV013")/100,0)</f>
        <v>0</v>
      </c>
      <c r="M14" s="24" cm="1">
        <f t="array" ref="M14">IF(OR(_xll.BDP($AX14,"PR079")="#N/A N/A",_xll.BDP($AX14,"PR079")="#N/A FIELD NOT APPLICABLE")," ", _xll.BDP($AX14,"PR079")/100)</f>
        <v>-0.15591049999999998</v>
      </c>
      <c r="N14" s="24" cm="1">
        <f t="array" ref="N14">IF(OR(_xll.BDP($AX14,"RT074")="#N/A N/A",_xll.BDP($AX14,"RT074")="#N/A FIELD NOT APPLICABLE")," ", _xll.BDP($AX14,"RT074")/100)</f>
        <v>0.4861723</v>
      </c>
      <c r="O14" s="26">
        <v>610</v>
      </c>
      <c r="P14" s="27">
        <v>23.99</v>
      </c>
      <c r="Q14" s="21" cm="1">
        <f t="array" ref="Q14">IF(OR(_xll.BDP($AX14,"PX_last")="#N/A N/A",_xll.BDP($AX14,"PX_Last")="#N/A FIELD NOT APPLICABLE")," ",IF(F14="GBP",(_xll.BDP($AX14,"PX_LAST")),(_xll.BDP($AX14,"PX_LAST"))))</f>
        <v>13.21</v>
      </c>
      <c r="R14" s="28">
        <f>IF(F14="USD",AA14,(((_xll.BDP(F14&amp;"USD CURNCY","PX_LAST")))*AA14))</f>
        <v>14633.9</v>
      </c>
      <c r="S14" s="28">
        <f>IF(F14="USD",AB14,(((_xll.BDP(F14&amp;"USD CURNCY","PX_LAST")))*AB14))</f>
        <v>8058.1</v>
      </c>
      <c r="T14" s="11">
        <f t="shared" si="0"/>
        <v>-6575.7999999999993</v>
      </c>
      <c r="U14" s="12">
        <f t="shared" si="1"/>
        <v>-0.44935389745727383</v>
      </c>
      <c r="V14" s="12" cm="1">
        <f t="array" ref="V14">IFERROR(_xll.BDP($G14&amp;" Equity","CHG_PCT_1D")/100,"")</f>
        <v>3.3419409999999997E-3</v>
      </c>
      <c r="W14" s="12" cm="1">
        <f t="array" ref="W14">IFERROR(_xll.BDP($G14&amp;" Equity","CHG_PCT_5D")/100,"")</f>
        <v>8.9394690000000013E-2</v>
      </c>
      <c r="X14" s="12" t="e">
        <f t="shared" si="2"/>
        <v>#VALUE!</v>
      </c>
      <c r="Y14" s="28">
        <f t="shared" si="3"/>
        <v>0</v>
      </c>
      <c r="Z14" s="28">
        <f t="shared" si="4"/>
        <v>8058.1</v>
      </c>
      <c r="AA14" s="28">
        <f t="shared" si="5"/>
        <v>14633.9</v>
      </c>
      <c r="AB14" s="28">
        <f t="shared" si="6"/>
        <v>8058.1</v>
      </c>
      <c r="AC14" s="24" t="str" cm="1">
        <f t="array" ref="AC14">IF(OR(_xll.BDP($AX14,"EX028")="#N/A N/A",_xll.BDP($AX14,"EX028")="#N/A FIELD NOT APPLICABLE")," ", _xll.BDP($AX14,"EX028"))</f>
        <v>Fund</v>
      </c>
      <c r="AD14" s="34" t="str" cm="1">
        <f t="array" ref="AD14">IF(OR(_xll.BDP($AX14,"FD121")="#N/A N/A",_xll.BDP($AX14,"FD121")="#N/A FIELD NOT APPLICABLE")," ", _xll.BDP($AX14,"FD121"))</f>
        <v>Alternative</v>
      </c>
      <c r="AE14" s="24" t="str" cm="1">
        <f t="array" ref="AE14">IF(OR(_xll.BDP($AX14,"FD118")="#N/A N/A",_xll.BDP($AX14,"FD118")="#N/A FIELD NOT APPLICABLE")," ", _xll.BDP($AX14,"FD118"))</f>
        <v>ETC</v>
      </c>
      <c r="AF14" s="21" t="str" cm="1">
        <f t="array" ref="AF14">IF(OR(_xll.BDP($AX14,"FD114")="#N/A N/A",_xll.BDP($AX14,"FD114")="#N/A FIELD NOT APPLICABLE")," ", _xll.BDP($AX14,"FD114"))</f>
        <v xml:space="preserve"> </v>
      </c>
      <c r="AG14" s="21" t="str" cm="1">
        <f t="array" ref="AG14">IF(OR(_xll.BDP($AX14,"FD003")="#N/A N/A",_xll.BDP($AX14,"FD003")="#N/A FIELD NOT APPLICABLE")," ", _xll.BDP($AX14,"FD003"))</f>
        <v>26/04/2021</v>
      </c>
      <c r="AH14" s="31" cm="1">
        <f t="array" ref="AH14">IF(OR(_xll.BDP($AX14,"PR061")="#N/A N/A",_xll.BDP($AX14,"PR061")="#N/A FIELD NOT APPLICABLE")," ", _xll.BDP($AX14,"PR061")/100)</f>
        <v>1.7876430000000002E-2</v>
      </c>
      <c r="AI14" s="24" cm="1">
        <f t="array" ref="AI14">IF(OR(_xll.BDP($AX14,"RT075")="#N/A N/A",_xll.BDP($AX14,"RT075")="#N/A FIELD NOT APPLICABLE")," ", _xll.BDP($AX14,"RT075")/100)</f>
        <v>-7.9096189999999997E-2</v>
      </c>
      <c r="AJ14" s="24" t="str" cm="1">
        <f t="array" ref="AJ14">IF(OR(_xll.BDP($AX14,"RT076")="#N/A N/A",_xll.BDP($AX14,"RT076")="#N/A FIELD NOT APPLICABLE")," ", _xll.BDP($AX14,"RT076")/100)</f>
        <v xml:space="preserve"> </v>
      </c>
      <c r="AK14" s="24" t="str" cm="1">
        <f t="array" ref="AK14">IF(OR(_xll.BDP($AX14,"FD252")="#N/A N/A",_xll.BDP($AX14,"FD252")="#N/A FIELD NOT APPLICABLE")," ", _xll.BDP($AX14,"FD252")/100)</f>
        <v xml:space="preserve"> </v>
      </c>
      <c r="AL14" s="24" cm="1">
        <f t="array" ref="AL14">IF(OR(_xll.BDP($AX14,"FD015")="#N/A N/A",_xll.BDP($AX14,"FD015")="#N/A FIELD NOT APPLICABLE")," ", _xll.BDP($AX14,"FD015")/100)</f>
        <v>2.5000000000000001E-2</v>
      </c>
      <c r="AM14" s="24" cm="1">
        <f t="array" ref="AM14">IF(OR(_xll.BDP($AX14,"FD138")="#N/A N/A",_xll.BDP($AX14,"FD138")="#N/A FIELD NOT APPLICABLE")," ", _xll.BDP($AX14,"FD138")/100)</f>
        <v>2.5000000000000001E-2</v>
      </c>
      <c r="AN14" s="35" t="str" cm="1">
        <f t="array" ref="AN14">IF(OR(_xll.BDP($AX14,"FD009")="#N/A N/A",_xll.BDP($AX14,"FD009")="#N/A FIELD NOT APPLICABLE")," ", _xll.BDP($AX14,"FD009")/100)</f>
        <v xml:space="preserve"> </v>
      </c>
      <c r="AO14" s="24" cm="1">
        <f t="array" ref="AO14">IF(OR(_xll.BDP($AX14,"RK512")="#N/A N/A",_xll.BDP($AX14,"RK512")="#N/A FIELD NOT APPLICABLE")," ", _xll.BDP($AX14,"RK512")/100)</f>
        <v>1.3951199999999999E-2</v>
      </c>
      <c r="AP14" s="24" cm="1">
        <f t="array" ref="AP14">IF(OR(_xll.BDP($AX14,"RK514")="#N/A N/A",_xll.BDP($AX14,"RK514")="#N/A FIELD NOT APPLICABLE")," ", _xll.BDP($AX14,"RK514")/100)</f>
        <v>1.8552599999999999E-2</v>
      </c>
      <c r="AQ14" s="24" cm="1">
        <f t="array" ref="AQ14">IF(OR(_xll.BDP($AX14,"RK521")="#N/A N/A",_xll.BDP($AX14,"RK521")="#N/A FIELD NOT APPLICABLE")," ", _xll.BDP($AX14,"RK521")/100)</f>
        <v>-2.6430799999999997E-2</v>
      </c>
      <c r="AR14" s="24" cm="1">
        <f t="array" ref="AR14">IF(OR(_xll.BDP($AX14,"RK525")="#N/A N/A",_xll.BDP($AX14,"RK525")="#N/A FIELD NOT APPLICABLE")," ", _xll.BDP($AX14,"RK525")/100)</f>
        <v>9.9147899999999997E-3</v>
      </c>
      <c r="AS14" s="24" cm="1">
        <f t="array" ref="AS14">IF(OR(_xll.BDP($AX14,"RK524")="#N/A N/A",_xll.BDP($AX14,"RK524")="#N/A FIELD NOT APPLICABLE")," ", _xll.BDP($AX14,"RK524")/100)</f>
        <v>-3.5431999999999998E-4</v>
      </c>
      <c r="AT14" s="24" t="str" cm="1">
        <f t="array" ref="AT14">IF(OR(_xll.BDP($AX14,"FD183")="#N/A N/A",_xll.BDP($AX14,"FD183")="#N/A FIELD NOT APPLICABLE")," ", _xll.BDP($AX14,"FD183"))</f>
        <v xml:space="preserve"> </v>
      </c>
      <c r="AU14" s="24" t="str" cm="1">
        <f t="array" ref="AU14">IF(OR(_xll.BDP($AX14,"DY997")="#N/A N/A",_xll.BDP($AX14,"DY997")="#N/A FIELD NOT APPLICABLE")," ", _xll.BDP($AX14,"DY997"))</f>
        <v xml:space="preserve"> </v>
      </c>
      <c r="AV14" s="24" t="str" cm="1">
        <f t="array" ref="AV14">IF(OR(_xll.BDP($AX14,"DY784")="#N/A N/A",_xll.BDP($AX14,"DY784")="#N/A FIELD NOT APPLICABLE")," ", _xll.BDP($AX14,"DY784"))</f>
        <v xml:space="preserve"> </v>
      </c>
      <c r="AW14" s="21" t="str">
        <f t="shared" si="7"/>
        <v>N</v>
      </c>
      <c r="AX14" s="21" t="str">
        <f t="shared" si="8"/>
        <v>AADA SW Equity</v>
      </c>
      <c r="BC14" s="14" t="str" cm="1">
        <f t="array" ref="BC14">_xll.BDP(AX14,"ID005")</f>
        <v>CH1102728750</v>
      </c>
      <c r="BD14" s="16">
        <v>0</v>
      </c>
      <c r="BE14" s="17">
        <v>5</v>
      </c>
      <c r="BF14" s="36"/>
      <c r="BG14" s="19">
        <v>1.0000000000107532</v>
      </c>
    </row>
    <row r="15" spans="1:59" s="3" customFormat="1" ht="14.45" hidden="1" customHeight="1" x14ac:dyDescent="0.25">
      <c r="A15" s="47" t="s">
        <v>125</v>
      </c>
      <c r="B15" s="47" t="s">
        <v>156</v>
      </c>
      <c r="C15" s="47" t="s">
        <v>905</v>
      </c>
      <c r="D15" s="47" t="s">
        <v>740</v>
      </c>
      <c r="E15" s="21" t="str">
        <f>_xll.BDP(AX15,"SECURITY NAME")</f>
        <v>21Shares Polkadot ETP</v>
      </c>
      <c r="F15" s="21" t="str">
        <f>_xll.BDP(AX15,"CRNCY")</f>
        <v>USD</v>
      </c>
      <c r="G15" s="22" t="s">
        <v>227</v>
      </c>
      <c r="H15" s="21" t="str" cm="1">
        <f t="array" ref="H15">IF(OR(_xll.BDP($AX15,"FD120")="#N/A N/A",_xll.BDP($AX15,"FD120")="#N/A FIELD NOT APPLICABLE")," ",_xll.BDP($AX15,"FD120"))</f>
        <v>Global</v>
      </c>
      <c r="I15" s="21" t="str" cm="1">
        <f t="array" ref="I15">IF(OR(_xll.BDP($AX15,"FD116")="#N/A N/A",_xll.BDP($AX15,"FD116")="#N/A FIELD NOT APPLICABLE")," ",_xll.BDP($AX15,"FD116"))</f>
        <v>Macro</v>
      </c>
      <c r="J15" s="21" t="str" cm="1">
        <f t="array" ref="J15">IF(OR(_xll.BDP($AX15,"FD133")="#N/A N/A",_xll.BDP($AX15,"FD133")="#N/A FIELD NOT APPLICABLE")," ", _xll.BDP($AX15,"FD133"))</f>
        <v xml:space="preserve"> </v>
      </c>
      <c r="K15" s="33">
        <f>_xll.BDP(AX15,"FUND_ASSETS_USD")/1000</f>
        <v>2.2665350000000001E-2</v>
      </c>
      <c r="L15" s="24">
        <f>IFERROR(_xll.BDP(AX15, "DV013")/100,0)</f>
        <v>0</v>
      </c>
      <c r="M15" s="24" cm="1">
        <f t="array" ref="M15">IF(OR(_xll.BDP($AX15,"PR079")="#N/A N/A",_xll.BDP($AX15,"PR079")="#N/A FIELD NOT APPLICABLE")," ", _xll.BDP($AX15,"PR079")/100)</f>
        <v>-0.359734</v>
      </c>
      <c r="N15" s="24" cm="1">
        <f t="array" ref="N15">IF(OR(_xll.BDP($AX15,"RT074")="#N/A N/A",_xll.BDP($AX15,"RT074")="#N/A FIELD NOT APPLICABLE")," ", _xll.BDP($AX15,"RT074")/100)</f>
        <v>-0.39637149999999999</v>
      </c>
      <c r="O15" s="26">
        <v>1230</v>
      </c>
      <c r="P15" s="27">
        <v>12</v>
      </c>
      <c r="Q15" s="21" cm="1">
        <f t="array" ref="Q15">IF(OR(_xll.BDP($AX15,"PX_last")="#N/A N/A",_xll.BDP($AX15,"PX_Last")="#N/A FIELD NOT APPLICABLE")," ",IF(F15="GBP",(_xll.BDP($AX15,"PX_LAST")/100),(_xll.BDP($AX15,"PX_LAST"))))</f>
        <v>2.1179999999999999</v>
      </c>
      <c r="R15" s="28">
        <f>IF(F15="USD",AA15,(((_xll.BDP(F15&amp;"USD CURNCY","PX_LAST")))*AA15))</f>
        <v>14760</v>
      </c>
      <c r="S15" s="28">
        <f>IF(F15="USD",AB15,(((_xll.BDP(F15&amp;"USD CURNCY","PX_LAST")))*AB15))</f>
        <v>2605.14</v>
      </c>
      <c r="T15" s="11">
        <f t="shared" si="0"/>
        <v>-12154.86</v>
      </c>
      <c r="U15" s="12">
        <f t="shared" si="1"/>
        <v>-0.82350000000000001</v>
      </c>
      <c r="V15" s="12" cm="1">
        <f t="array" ref="V15">IFERROR(_xll.BDP($G15&amp;" Equity","CHG_PCT_1D")/100,"")</f>
        <v>1.8514070000000001E-2</v>
      </c>
      <c r="W15" s="12" cm="1">
        <f t="array" ref="W15">IFERROR(_xll.BDP($G15&amp;" Equity","CHG_PCT_5D")/100,"")</f>
        <v>0.11874079999999999</v>
      </c>
      <c r="X15" s="12" t="e">
        <f t="shared" si="2"/>
        <v>#VALUE!</v>
      </c>
      <c r="Y15" s="28">
        <f t="shared" si="3"/>
        <v>0</v>
      </c>
      <c r="Z15" s="28">
        <f t="shared" si="4"/>
        <v>2605.14</v>
      </c>
      <c r="AA15" s="28">
        <f t="shared" si="5"/>
        <v>14760</v>
      </c>
      <c r="AB15" s="28">
        <f t="shared" si="6"/>
        <v>2605.14</v>
      </c>
      <c r="AC15" s="24" t="str" cm="1">
        <f t="array" ref="AC15">IF(OR(_xll.BDP($AX15,"EX028")="#N/A N/A",_xll.BDP($AX15,"EX028")="#N/A FIELD NOT APPLICABLE")," ", _xll.BDP($AX15,"EX028"))</f>
        <v>Fund</v>
      </c>
      <c r="AD15" s="34" t="str" cm="1">
        <f t="array" ref="AD15">IF(OR(_xll.BDP($AX15,"FD121")="#N/A N/A",_xll.BDP($AX15,"FD121")="#N/A FIELD NOT APPLICABLE")," ", _xll.BDP($AX15,"FD121"))</f>
        <v>Alternative</v>
      </c>
      <c r="AE15" s="24" t="str" cm="1">
        <f t="array" ref="AE15">IF(OR(_xll.BDP($AX15,"FD118")="#N/A N/A",_xll.BDP($AX15,"FD118")="#N/A FIELD NOT APPLICABLE")," ", _xll.BDP($AX15,"FD118"))</f>
        <v>ETC</v>
      </c>
      <c r="AF15" s="21" t="str" cm="1">
        <f t="array" ref="AF15">IF(OR(_xll.BDP($AX15,"FD114")="#N/A N/A",_xll.BDP($AX15,"FD114")="#N/A FIELD NOT APPLICABLE")," ", _xll.BDP($AX15,"FD114"))</f>
        <v xml:space="preserve"> </v>
      </c>
      <c r="AG15" s="21" t="str" cm="1">
        <f t="array" ref="AG15">IF(OR(_xll.BDP($AX15,"FD003")="#N/A N/A",_xll.BDP($AX15,"FD003")="#N/A FIELD NOT APPLICABLE")," ", _xll.BDP($AX15,"FD003"))</f>
        <v>04/02/2021</v>
      </c>
      <c r="AH15" s="31" cm="1">
        <f t="array" ref="AH15">IF(OR(_xll.BDP($AX15,"PR061")="#N/A N/A",_xll.BDP($AX15,"PR061")="#N/A FIELD NOT APPLICABLE")," ", _xll.BDP($AX15,"PR061")/100)</f>
        <v>-6.3335709999999996E-3</v>
      </c>
      <c r="AI15" s="24" cm="1">
        <f t="array" ref="AI15">IF(OR(_xll.BDP($AX15,"RT075")="#N/A N/A",_xll.BDP($AX15,"RT075")="#N/A FIELD NOT APPLICABLE")," ", _xll.BDP($AX15,"RT075")/100)</f>
        <v>-0.38993409999999995</v>
      </c>
      <c r="AJ15" s="24" t="str" cm="1">
        <f t="array" ref="AJ15">IF(OR(_xll.BDP($AX15,"RT076")="#N/A N/A",_xll.BDP($AX15,"RT076")="#N/A FIELD NOT APPLICABLE")," ", _xll.BDP($AX15,"RT076")/100)</f>
        <v xml:space="preserve"> </v>
      </c>
      <c r="AK15" s="24" t="str" cm="1">
        <f t="array" ref="AK15">IF(OR(_xll.BDP($AX15,"FD252")="#N/A N/A",_xll.BDP($AX15,"FD252")="#N/A FIELD NOT APPLICABLE")," ", _xll.BDP($AX15,"FD252")/100)</f>
        <v xml:space="preserve"> </v>
      </c>
      <c r="AL15" s="24" cm="1">
        <f t="array" ref="AL15">IF(OR(_xll.BDP($AX15,"FD015")="#N/A N/A",_xll.BDP($AX15,"FD015")="#N/A FIELD NOT APPLICABLE")," ", _xll.BDP($AX15,"FD015")/100)</f>
        <v>2.5000000000000001E-2</v>
      </c>
      <c r="AM15" s="24" cm="1">
        <f t="array" ref="AM15">IF(OR(_xll.BDP($AX15,"FD138")="#N/A N/A",_xll.BDP($AX15,"FD138")="#N/A FIELD NOT APPLICABLE")," ", _xll.BDP($AX15,"FD138")/100)</f>
        <v>2.5000000000000001E-2</v>
      </c>
      <c r="AN15" s="35" t="str" cm="1">
        <f t="array" ref="AN15">IF(OR(_xll.BDP($AX15,"FD009")="#N/A N/A",_xll.BDP($AX15,"FD009")="#N/A FIELD NOT APPLICABLE")," ", _xll.BDP($AX15,"FD009")/100)</f>
        <v xml:space="preserve"> </v>
      </c>
      <c r="AO15" s="24" cm="1">
        <f t="array" ref="AO15">IF(OR(_xll.BDP($AX15,"RK512")="#N/A N/A",_xll.BDP($AX15,"RK512")="#N/A FIELD NOT APPLICABLE")," ", _xll.BDP($AX15,"RK512")/100)</f>
        <v>-1.7408999999999999E-3</v>
      </c>
      <c r="AP15" s="24" cm="1">
        <f t="array" ref="AP15">IF(OR(_xll.BDP($AX15,"RK514")="#N/A N/A",_xll.BDP($AX15,"RK514")="#N/A FIELD NOT APPLICABLE")," ", _xll.BDP($AX15,"RK514")/100)</f>
        <v>-1.9506299999999999E-3</v>
      </c>
      <c r="AQ15" s="24" cm="1">
        <f t="array" ref="AQ15">IF(OR(_xll.BDP($AX15,"RK521")="#N/A N/A",_xll.BDP($AX15,"RK521")="#N/A FIELD NOT APPLICABLE")," ", _xll.BDP($AX15,"RK521")/100)</f>
        <v>-4.2546600000000004E-2</v>
      </c>
      <c r="AR15" s="24" cm="1">
        <f t="array" ref="AR15">IF(OR(_xll.BDP($AX15,"RK525")="#N/A N/A",_xll.BDP($AX15,"RK525")="#N/A FIELD NOT APPLICABLE")," ", _xll.BDP($AX15,"RK525")/100)</f>
        <v>9.8330099999999997E-3</v>
      </c>
      <c r="AS15" s="24" cm="1">
        <f t="array" ref="AS15">IF(OR(_xll.BDP($AX15,"RK524")="#N/A N/A",_xll.BDP($AX15,"RK524")="#N/A FIELD NOT APPLICABLE")," ", _xll.BDP($AX15,"RK524")/100)</f>
        <v>-8.5787999999999999E-4</v>
      </c>
      <c r="AT15" s="24" t="str" cm="1">
        <f t="array" ref="AT15">IF(OR(_xll.BDP($AX15,"FD183")="#N/A N/A",_xll.BDP($AX15,"FD183")="#N/A FIELD NOT APPLICABLE")," ", _xll.BDP($AX15,"FD183"))</f>
        <v xml:space="preserve"> </v>
      </c>
      <c r="AU15" s="24" t="str" cm="1">
        <f t="array" ref="AU15">IF(OR(_xll.BDP($AX15,"DY997")="#N/A N/A",_xll.BDP($AX15,"DY997")="#N/A FIELD NOT APPLICABLE")," ", _xll.BDP($AX15,"DY997"))</f>
        <v xml:space="preserve"> </v>
      </c>
      <c r="AV15" s="24" t="str" cm="1">
        <f t="array" ref="AV15">IF(OR(_xll.BDP($AX15,"DY784")="#N/A N/A",_xll.BDP($AX15,"DY784")="#N/A FIELD NOT APPLICABLE")," ", _xll.BDP($AX15,"DY784"))</f>
        <v xml:space="preserve"> </v>
      </c>
      <c r="AW15" s="21" t="str">
        <f t="shared" si="7"/>
        <v>N</v>
      </c>
      <c r="AX15" s="21" t="str">
        <f t="shared" si="8"/>
        <v>ADOT SW Equity</v>
      </c>
      <c r="BC15" s="14" t="str" cm="1">
        <f t="array" ref="BC15">_xll.BDP(AX15,"ID005")</f>
        <v>CH0593331561</v>
      </c>
      <c r="BD15" s="16">
        <v>0</v>
      </c>
      <c r="BE15" s="17">
        <v>5</v>
      </c>
      <c r="BF15" s="36"/>
      <c r="BG15" s="19">
        <v>1.0000000000107532</v>
      </c>
    </row>
    <row r="16" spans="1:59" s="3" customFormat="1" ht="14.45" hidden="1" customHeight="1" x14ac:dyDescent="0.25">
      <c r="A16" s="47" t="s">
        <v>125</v>
      </c>
      <c r="B16" s="47" t="s">
        <v>156</v>
      </c>
      <c r="C16" s="47" t="s">
        <v>905</v>
      </c>
      <c r="D16" s="47" t="s">
        <v>740</v>
      </c>
      <c r="E16" s="21" t="str">
        <f>_xll.BDP(AX16,"SECURITY NAME")</f>
        <v>21Shares Binance BNB ETP</v>
      </c>
      <c r="F16" s="21" t="str">
        <f>_xll.BDP(AX16,"CRNCY")</f>
        <v>USD</v>
      </c>
      <c r="G16" s="22" t="s">
        <v>228</v>
      </c>
      <c r="H16" s="21" t="str" cm="1">
        <f t="array" ref="H16">IF(OR(_xll.BDP($AX16,"FD120")="#N/A N/A",_xll.BDP($AX16,"FD120")="#N/A FIELD NOT APPLICABLE")," ",_xll.BDP($AX16,"FD120"))</f>
        <v>Global</v>
      </c>
      <c r="I16" s="21" t="str" cm="1">
        <f t="array" ref="I16">IF(OR(_xll.BDP($AX16,"FD116")="#N/A N/A",_xll.BDP($AX16,"FD116")="#N/A FIELD NOT APPLICABLE")," ",_xll.BDP($AX16,"FD116"))</f>
        <v xml:space="preserve"> </v>
      </c>
      <c r="J16" s="21" t="str" cm="1">
        <f t="array" ref="J16">IF(OR(_xll.BDP($AX16,"FD133")="#N/A N/A",_xll.BDP($AX16,"FD133")="#N/A FIELD NOT APPLICABLE")," ", _xll.BDP($AX16,"FD133"))</f>
        <v xml:space="preserve"> </v>
      </c>
      <c r="K16" s="33">
        <f>_xll.BDP(AX16,"FUND_ASSETS_USD")/1000</f>
        <v>1.4599289999999999E-2</v>
      </c>
      <c r="L16" s="24">
        <f>IFERROR(_xll.BDP(AX16, "DV013")/100,0)</f>
        <v>0</v>
      </c>
      <c r="M16" s="24" cm="1">
        <f t="array" ref="M16">IF(OR(_xll.BDP($AX16,"PR079")="#N/A N/A",_xll.BDP($AX16,"PR079")="#N/A FIELD NOT APPLICABLE")," ", _xll.BDP($AX16,"PR079")/100)</f>
        <v>-0.12273210000000001</v>
      </c>
      <c r="N16" s="24" cm="1">
        <f t="array" ref="N16">IF(OR(_xll.BDP($AX16,"RT074")="#N/A N/A",_xll.BDP($AX16,"RT074")="#N/A FIELD NOT APPLICABLE")," ", _xll.BDP($AX16,"RT074")/100)</f>
        <v>-1.462479E-2</v>
      </c>
      <c r="O16" s="26">
        <v>465</v>
      </c>
      <c r="P16" s="27">
        <v>32.22</v>
      </c>
      <c r="Q16" s="21" cm="1">
        <f t="array" ref="Q16">IF(OR(_xll.BDP($AX16,"PX_last")="#N/A N/A",_xll.BDP($AX16,"PX_Last")="#N/A FIELD NOT APPLICABLE")," ",IF(F16="GBP",(_xll.BDP($AX16,"PX_LAST")/100),(_xll.BDP($AX16,"PX_LAST"))))</f>
        <v>41.1</v>
      </c>
      <c r="R16" s="28">
        <f>IF(F16="USD",AA16,(((_xll.BDP(F16&amp;"USD CURNCY","PX_LAST")))*AA16))</f>
        <v>14982.3</v>
      </c>
      <c r="S16" s="28">
        <f>IF(F16="USD",AB16,(((_xll.BDP(F16&amp;"USD CURNCY","PX_LAST")))*AB16))</f>
        <v>19111.5</v>
      </c>
      <c r="T16" s="11">
        <f t="shared" si="0"/>
        <v>4129.2000000000007</v>
      </c>
      <c r="U16" s="12">
        <f t="shared" si="1"/>
        <v>0.27560521415270023</v>
      </c>
      <c r="V16" s="12" cm="1">
        <f t="array" ref="V16">IFERROR(_xll.BDP($G16&amp;" Equity","CHG_PCT_1D")/100,"")</f>
        <v>0</v>
      </c>
      <c r="W16" s="12" cm="1">
        <f t="array" ref="W16">IFERROR(_xll.BDP($G16&amp;" Equity","CHG_PCT_5D")/100,"")</f>
        <v>-1.154401E-2</v>
      </c>
      <c r="X16" s="12" t="e">
        <f t="shared" si="2"/>
        <v>#VALUE!</v>
      </c>
      <c r="Y16" s="28">
        <f t="shared" si="3"/>
        <v>0</v>
      </c>
      <c r="Z16" s="28">
        <f t="shared" si="4"/>
        <v>19111.5</v>
      </c>
      <c r="AA16" s="28">
        <f t="shared" si="5"/>
        <v>14982.3</v>
      </c>
      <c r="AB16" s="28">
        <f t="shared" si="6"/>
        <v>19111.5</v>
      </c>
      <c r="AC16" s="24" t="str" cm="1">
        <f t="array" ref="AC16">IF(OR(_xll.BDP($AX16,"EX028")="#N/A N/A",_xll.BDP($AX16,"EX028")="#N/A FIELD NOT APPLICABLE")," ", _xll.BDP($AX16,"EX028"))</f>
        <v>Fund</v>
      </c>
      <c r="AD16" s="34" t="str" cm="1">
        <f t="array" ref="AD16">IF(OR(_xll.BDP($AX16,"FD121")="#N/A N/A",_xll.BDP($AX16,"FD121")="#N/A FIELD NOT APPLICABLE")," ", _xll.BDP($AX16,"FD121"))</f>
        <v>Alternative</v>
      </c>
      <c r="AE16" s="24" t="str" cm="1">
        <f t="array" ref="AE16">IF(OR(_xll.BDP($AX16,"FD118")="#N/A N/A",_xll.BDP($AX16,"FD118")="#N/A FIELD NOT APPLICABLE")," ", _xll.BDP($AX16,"FD118"))</f>
        <v>ETC</v>
      </c>
      <c r="AF16" s="21" t="str" cm="1">
        <f t="array" ref="AF16">IF(OR(_xll.BDP($AX16,"FD114")="#N/A N/A",_xll.BDP($AX16,"FD114")="#N/A FIELD NOT APPLICABLE")," ", _xll.BDP($AX16,"FD114"))</f>
        <v xml:space="preserve"> </v>
      </c>
      <c r="AG16" s="21" t="str" cm="1">
        <f t="array" ref="AG16">IF(OR(_xll.BDP($AX16,"FD003")="#N/A N/A",_xll.BDP($AX16,"FD003")="#N/A FIELD NOT APPLICABLE")," ", _xll.BDP($AX16,"FD003"))</f>
        <v>15/10/2019</v>
      </c>
      <c r="AH16" s="31" cm="1">
        <f t="array" ref="AH16">IF(OR(_xll.BDP($AX16,"PR061")="#N/A N/A",_xll.BDP($AX16,"PR061")="#N/A FIELD NOT APPLICABLE")," ", _xll.BDP($AX16,"PR061")/100)</f>
        <v>-3.7019690000000001E-2</v>
      </c>
      <c r="AI16" s="24" cm="1">
        <f t="array" ref="AI16">IF(OR(_xll.BDP($AX16,"RT075")="#N/A N/A",_xll.BDP($AX16,"RT075")="#N/A FIELD NOT APPLICABLE")," ", _xll.BDP($AX16,"RT075")/100)</f>
        <v>0.1166415</v>
      </c>
      <c r="AJ16" s="24" cm="1">
        <f t="array" ref="AJ16">IF(OR(_xll.BDP($AX16,"RT076")="#N/A N/A",_xll.BDP($AX16,"RT076")="#N/A FIELD NOT APPLICABLE")," ", _xll.BDP($AX16,"RT076")/100)</f>
        <v>1.000159</v>
      </c>
      <c r="AK16" s="24" cm="1">
        <f t="array" ref="AK16">IF(OR(_xll.BDP($AX16,"FD252")="#N/A N/A",_xll.BDP($AX16,"FD252")="#N/A FIELD NOT APPLICABLE")," ", _xll.BDP($AX16,"FD252")/100)</f>
        <v>1.15E-2</v>
      </c>
      <c r="AL16" s="24" cm="1">
        <f t="array" ref="AL16">IF(OR(_xll.BDP($AX16,"FD015")="#N/A N/A",_xll.BDP($AX16,"FD015")="#N/A FIELD NOT APPLICABLE")," ", _xll.BDP($AX16,"FD015")/100)</f>
        <v>2.5000000000000001E-2</v>
      </c>
      <c r="AM16" s="24" cm="1">
        <f t="array" ref="AM16">IF(OR(_xll.BDP($AX16,"FD138")="#N/A N/A",_xll.BDP($AX16,"FD138")="#N/A FIELD NOT APPLICABLE")," ", _xll.BDP($AX16,"FD138")/100)</f>
        <v>0</v>
      </c>
      <c r="AN16" s="35" t="str" cm="1">
        <f t="array" ref="AN16">IF(OR(_xll.BDP($AX16,"FD009")="#N/A N/A",_xll.BDP($AX16,"FD009")="#N/A FIELD NOT APPLICABLE")," ", _xll.BDP($AX16,"FD009")/100)</f>
        <v xml:space="preserve"> </v>
      </c>
      <c r="AO16" s="24" cm="1">
        <f t="array" ref="AO16">IF(OR(_xll.BDP($AX16,"RK512")="#N/A N/A",_xll.BDP($AX16,"RK512")="#N/A FIELD NOT APPLICABLE")," ", _xll.BDP($AX16,"RK512")/100)</f>
        <v>1.4971899999999998E-3</v>
      </c>
      <c r="AP16" s="24" cm="1">
        <f t="array" ref="AP16">IF(OR(_xll.BDP($AX16,"RK514")="#N/A N/A",_xll.BDP($AX16,"RK514")="#N/A FIELD NOT APPLICABLE")," ", _xll.BDP($AX16,"RK514")/100)</f>
        <v>1.4685699999999998E-3</v>
      </c>
      <c r="AQ16" s="24" cm="1">
        <f t="array" ref="AQ16">IF(OR(_xll.BDP($AX16,"RK521")="#N/A N/A",_xll.BDP($AX16,"RK521")="#N/A FIELD NOT APPLICABLE")," ", _xll.BDP($AX16,"RK521")/100)</f>
        <v>-2.45609E-2</v>
      </c>
      <c r="AR16" s="24" cm="1">
        <f t="array" ref="AR16">IF(OR(_xll.BDP($AX16,"RK525")="#N/A N/A",_xll.BDP($AX16,"RK525")="#N/A FIELD NOT APPLICABLE")," ", _xll.BDP($AX16,"RK525")/100)</f>
        <v>9.5250999999999999E-3</v>
      </c>
      <c r="AS16" s="24" cm="1">
        <f t="array" ref="AS16">IF(OR(_xll.BDP($AX16,"RK524")="#N/A N/A",_xll.BDP($AX16,"RK524")="#N/A FIELD NOT APPLICABLE")," ", _xll.BDP($AX16,"RK524")/100)</f>
        <v>-3.5102000000000001E-4</v>
      </c>
      <c r="AT16" s="24" t="str" cm="1">
        <f t="array" ref="AT16">IF(OR(_xll.BDP($AX16,"FD183")="#N/A N/A",_xll.BDP($AX16,"FD183")="#N/A FIELD NOT APPLICABLE")," ", _xll.BDP($AX16,"FD183"))</f>
        <v xml:space="preserve"> </v>
      </c>
      <c r="AU16" s="24" t="str" cm="1">
        <f t="array" ref="AU16">IF(OR(_xll.BDP($AX16,"DY997")="#N/A N/A",_xll.BDP($AX16,"DY997")="#N/A FIELD NOT APPLICABLE")," ", _xll.BDP($AX16,"DY997"))</f>
        <v xml:space="preserve"> </v>
      </c>
      <c r="AV16" s="24" t="str" cm="1">
        <f t="array" ref="AV16">IF(OR(_xll.BDP($AX16,"DY784")="#N/A N/A",_xll.BDP($AX16,"DY784")="#N/A FIELD NOT APPLICABLE")," ", _xll.BDP($AX16,"DY784"))</f>
        <v xml:space="preserve"> </v>
      </c>
      <c r="AW16" s="21" t="str">
        <f t="shared" si="7"/>
        <v>N</v>
      </c>
      <c r="AX16" s="21" t="str">
        <f t="shared" si="8"/>
        <v>ABNB SW Equity</v>
      </c>
      <c r="BC16" s="14" t="str" cm="1">
        <f t="array" ref="BC16">_xll.BDP(AX16,"ID005")</f>
        <v>CH0496454155</v>
      </c>
      <c r="BD16" s="16">
        <v>0</v>
      </c>
      <c r="BE16" s="17">
        <v>5</v>
      </c>
      <c r="BF16" s="36"/>
      <c r="BG16" s="19">
        <v>1.0000000000107532</v>
      </c>
    </row>
    <row r="17" spans="1:59" s="3" customFormat="1" ht="14.45" hidden="1" customHeight="1" x14ac:dyDescent="0.25">
      <c r="A17" s="47" t="s">
        <v>125</v>
      </c>
      <c r="B17" s="47" t="s">
        <v>156</v>
      </c>
      <c r="C17" s="47" t="s">
        <v>905</v>
      </c>
      <c r="D17" s="47" t="s">
        <v>740</v>
      </c>
      <c r="E17" s="21" t="str">
        <f>_xll.BDP(AX17,"SECURITY NAME")</f>
        <v>21Shares Ethereum Staking ETP</v>
      </c>
      <c r="F17" s="21" t="str">
        <f>_xll.BDP(AX17,"CRNCY")</f>
        <v>USD</v>
      </c>
      <c r="G17" s="22" t="s">
        <v>229</v>
      </c>
      <c r="H17" s="21" t="str" cm="1">
        <f t="array" ref="H17">IF(OR(_xll.BDP($AX17,"FD120")="#N/A N/A",_xll.BDP($AX17,"FD120")="#N/A FIELD NOT APPLICABLE")," ",_xll.BDP($AX17,"FD120"))</f>
        <v>Global</v>
      </c>
      <c r="I17" s="21" t="str" cm="1">
        <f t="array" ref="I17">IF(OR(_xll.BDP($AX17,"FD116")="#N/A N/A",_xll.BDP($AX17,"FD116")="#N/A FIELD NOT APPLICABLE")," ",_xll.BDP($AX17,"FD116"))</f>
        <v xml:space="preserve"> </v>
      </c>
      <c r="J17" s="21" t="str" cm="1">
        <f t="array" ref="J17">IF(OR(_xll.BDP($AX17,"FD133")="#N/A N/A",_xll.BDP($AX17,"FD133")="#N/A FIELD NOT APPLICABLE")," ", _xll.BDP($AX17,"FD133"))</f>
        <v xml:space="preserve"> </v>
      </c>
      <c r="K17" s="33">
        <f>_xll.BDP(AX17,"FUND_ASSETS_USD")/1000</f>
        <v>0.25906479999999998</v>
      </c>
      <c r="L17" s="24">
        <f>IFERROR(_xll.BDP(AX17, "DV013")/100,0)</f>
        <v>0</v>
      </c>
      <c r="M17" s="24" cm="1">
        <f t="array" ref="M17">IF(OR(_xll.BDP($AX17,"PR079")="#N/A N/A",_xll.BDP($AX17,"PR079")="#N/A FIELD NOT APPLICABLE")," ", _xll.BDP($AX17,"PR079")/100)</f>
        <v>-0.44691360000000002</v>
      </c>
      <c r="N17" s="24" cm="1">
        <f t="array" ref="N17">IF(OR(_xll.BDP($AX17,"RT074")="#N/A N/A",_xll.BDP($AX17,"RT074")="#N/A FIELD NOT APPLICABLE")," ", _xll.BDP($AX17,"RT074")/100)</f>
        <v>-0.42563800000000002</v>
      </c>
      <c r="O17" s="26">
        <v>12905</v>
      </c>
      <c r="P17" s="27">
        <v>38.75</v>
      </c>
      <c r="Q17" s="21" cm="1">
        <f t="array" ref="Q17">IF(OR(_xll.BDP($AX17,"PX_last")="#N/A N/A",_xll.BDP($AX17,"PX_Last")="#N/A FIELD NOT APPLICABLE")," ",IF(F17="GBP",(_xll.BDP($AX17,"PX_LAST")/100),(_xll.BDP($AX17,"PX_LAST"))))</f>
        <v>20.16</v>
      </c>
      <c r="R17" s="28">
        <f>IF(F17="USD",AA17,(((_xll.BDP(F17&amp;"USD CURNCY","PX_LAST")))*AA17))</f>
        <v>500068.75</v>
      </c>
      <c r="S17" s="28">
        <f>IF(F17="USD",AB17,(((_xll.BDP(F17&amp;"USD CURNCY","PX_LAST")))*AB17))</f>
        <v>260164.8</v>
      </c>
      <c r="T17" s="11">
        <f>S17-R17</f>
        <v>-239903.95</v>
      </c>
      <c r="U17" s="12">
        <f>T17/R17</f>
        <v>-0.47974193548387101</v>
      </c>
      <c r="V17" s="12" cm="1">
        <f t="array" ref="V17">IFERROR(_xll.BDP($G17&amp;" Equity","CHG_PCT_1D")/100,"")</f>
        <v>1.797617E-2</v>
      </c>
      <c r="W17" s="12" cm="1">
        <f t="array" ref="W17">IFERROR(_xll.BDP($G17&amp;" Equity","CHG_PCT_5D")/100,"")</f>
        <v>5.6714540000000001E-2</v>
      </c>
      <c r="X17" s="12" t="e">
        <f t="shared" si="2"/>
        <v>#VALUE!</v>
      </c>
      <c r="Y17" s="28">
        <f>IFERROR(S17*L17,0)</f>
        <v>0</v>
      </c>
      <c r="Z17" s="28">
        <f>S17</f>
        <v>260164.8</v>
      </c>
      <c r="AA17" s="28">
        <f>P17*O17</f>
        <v>500068.75</v>
      </c>
      <c r="AB17" s="28">
        <f>IFERROR(O17*Q17,0)</f>
        <v>260164.8</v>
      </c>
      <c r="AC17" s="24" t="str" cm="1">
        <f t="array" ref="AC17">IF(OR(_xll.BDP($AX17,"EX028")="#N/A N/A",_xll.BDP($AX17,"EX028")="#N/A FIELD NOT APPLICABLE")," ", _xll.BDP($AX17,"EX028"))</f>
        <v>Fund</v>
      </c>
      <c r="AD17" s="34" t="str" cm="1">
        <f t="array" ref="AD17">IF(OR(_xll.BDP($AX17,"FD121")="#N/A N/A",_xll.BDP($AX17,"FD121")="#N/A FIELD NOT APPLICABLE")," ", _xll.BDP($AX17,"FD121"))</f>
        <v>Alternative</v>
      </c>
      <c r="AE17" s="24" t="str" cm="1">
        <f t="array" ref="AE17">IF(OR(_xll.BDP($AX17,"FD118")="#N/A N/A",_xll.BDP($AX17,"FD118")="#N/A FIELD NOT APPLICABLE")," ", _xll.BDP($AX17,"FD118"))</f>
        <v>ETC</v>
      </c>
      <c r="AF17" s="21" t="str" cm="1">
        <f t="array" ref="AF17">IF(OR(_xll.BDP($AX17,"FD114")="#N/A N/A",_xll.BDP($AX17,"FD114")="#N/A FIELD NOT APPLICABLE")," ", _xll.BDP($AX17,"FD114"))</f>
        <v xml:space="preserve"> </v>
      </c>
      <c r="AG17" s="21" t="str" cm="1">
        <f t="array" ref="AG17">IF(OR(_xll.BDP($AX17,"FD003")="#N/A N/A",_xll.BDP($AX17,"FD003")="#N/A FIELD NOT APPLICABLE")," ", _xll.BDP($AX17,"FD003"))</f>
        <v>05/03/2019</v>
      </c>
      <c r="AH17" s="31" cm="1">
        <f t="array" ref="AH17">IF(OR(_xll.BDP($AX17,"PR061")="#N/A N/A",_xll.BDP($AX17,"PR061")="#N/A FIELD NOT APPLICABLE")," ", _xll.BDP($AX17,"PR061")/100)</f>
        <v>-2.420135E-2</v>
      </c>
      <c r="AI17" s="24" cm="1">
        <f t="array" ref="AI17">IF(OR(_xll.BDP($AX17,"RT075")="#N/A N/A",_xll.BDP($AX17,"RT075")="#N/A FIELD NOT APPLICABLE")," ", _xll.BDP($AX17,"RT075")/100)</f>
        <v>-0.15398210000000001</v>
      </c>
      <c r="AJ17" s="24" cm="1">
        <f t="array" ref="AJ17">IF(OR(_xll.BDP($AX17,"RT076")="#N/A N/A",_xll.BDP($AX17,"RT076")="#N/A FIELD NOT APPLICABLE")," ", _xll.BDP($AX17,"RT076")/100)</f>
        <v>0.54138129999999995</v>
      </c>
      <c r="AK17" s="24" cm="1">
        <f t="array" ref="AK17">IF(OR(_xll.BDP($AX17,"FD252")="#N/A N/A",_xll.BDP($AX17,"FD252")="#N/A FIELD NOT APPLICABLE")," ", _xll.BDP($AX17,"FD252")/100)</f>
        <v>0</v>
      </c>
      <c r="AL17" s="24" cm="1">
        <f t="array" ref="AL17">IF(OR(_xll.BDP($AX17,"FD015")="#N/A N/A",_xll.BDP($AX17,"FD015")="#N/A FIELD NOT APPLICABLE")," ", _xll.BDP($AX17,"FD015")/100)</f>
        <v>1.49E-2</v>
      </c>
      <c r="AM17" s="24" cm="1">
        <f t="array" ref="AM17">IF(OR(_xll.BDP($AX17,"FD138")="#N/A N/A",_xll.BDP($AX17,"FD138")="#N/A FIELD NOT APPLICABLE")," ", _xll.BDP($AX17,"FD138")/100)</f>
        <v>1.49E-2</v>
      </c>
      <c r="AN17" s="35" t="str" cm="1">
        <f t="array" ref="AN17">IF(OR(_xll.BDP($AX17,"FD009")="#N/A N/A",_xll.BDP($AX17,"FD009")="#N/A FIELD NOT APPLICABLE")," ", _xll.BDP($AX17,"FD009")/100)</f>
        <v xml:space="preserve"> </v>
      </c>
      <c r="AO17" s="24" cm="1">
        <f t="array" ref="AO17">IF(OR(_xll.BDP($AX17,"RK512")="#N/A N/A",_xll.BDP($AX17,"RK512")="#N/A FIELD NOT APPLICABLE")," ", _xll.BDP($AX17,"RK512")/100)</f>
        <v>-5.5522899999999997E-3</v>
      </c>
      <c r="AP17" s="24" cm="1">
        <f t="array" ref="AP17">IF(OR(_xll.BDP($AX17,"RK514")="#N/A N/A",_xll.BDP($AX17,"RK514")="#N/A FIELD NOT APPLICABLE")," ", _xll.BDP($AX17,"RK514")/100)</f>
        <v>-5.3483899999999997E-3</v>
      </c>
      <c r="AQ17" s="24" cm="1">
        <f t="array" ref="AQ17">IF(OR(_xll.BDP($AX17,"RK521")="#N/A N/A",_xll.BDP($AX17,"RK521")="#N/A FIELD NOT APPLICABLE")," ", _xll.BDP($AX17,"RK521")/100)</f>
        <v>-4.4474099999999997E-3</v>
      </c>
      <c r="AR17" s="24" cm="1">
        <f t="array" ref="AR17">IF(OR(_xll.BDP($AX17,"RK525")="#N/A N/A",_xll.BDP($AX17,"RK525")="#N/A FIELD NOT APPLICABLE")," ", _xll.BDP($AX17,"RK525")/100)</f>
        <v>9.7900000000000001E-3</v>
      </c>
      <c r="AS17" s="24" cm="1">
        <f t="array" ref="AS17">IF(OR(_xll.BDP($AX17,"RK524")="#N/A N/A",_xll.BDP($AX17,"RK524")="#N/A FIELD NOT APPLICABLE")," ", _xll.BDP($AX17,"RK524")/100)</f>
        <v>-2.2617000000000001E-4</v>
      </c>
      <c r="AT17" s="24" t="str" cm="1">
        <f t="array" ref="AT17">IF(OR(_xll.BDP($AX17,"FD183")="#N/A N/A",_xll.BDP($AX17,"FD183")="#N/A FIELD NOT APPLICABLE")," ", _xll.BDP($AX17,"FD183"))</f>
        <v xml:space="preserve"> </v>
      </c>
      <c r="AU17" s="24" t="str" cm="1">
        <f t="array" ref="AU17">IF(OR(_xll.BDP($AX17,"DY997")="#N/A N/A",_xll.BDP($AX17,"DY997")="#N/A FIELD NOT APPLICABLE")," ", _xll.BDP($AX17,"DY997"))</f>
        <v xml:space="preserve"> </v>
      </c>
      <c r="AV17" s="24" t="str" cm="1">
        <f t="array" ref="AV17">IF(OR(_xll.BDP($AX17,"DY784")="#N/A N/A",_xll.BDP($AX17,"DY784")="#N/A FIELD NOT APPLICABLE")," ", _xll.BDP($AX17,"DY784"))</f>
        <v xml:space="preserve"> </v>
      </c>
      <c r="AW17" s="21" t="str">
        <f>IF(OR(AU17="Y",AV17="Y"),"Y","N")</f>
        <v>N</v>
      </c>
      <c r="AX17" s="21" t="str">
        <f>CONCATENATE(G17," Equity")</f>
        <v>AETH SW Equity</v>
      </c>
      <c r="BC17" s="14" t="str" cm="1">
        <f t="array" ref="BC17">_xll.BDP(AX17,"ID005")</f>
        <v>CH0454664027</v>
      </c>
      <c r="BD17" s="16">
        <v>0</v>
      </c>
      <c r="BE17" s="17">
        <v>5</v>
      </c>
      <c r="BF17" s="36"/>
      <c r="BG17" s="19">
        <v>1.0000000000107532</v>
      </c>
    </row>
    <row r="18" spans="1:59" s="3" customFormat="1" ht="14.45" hidden="1" customHeight="1" x14ac:dyDescent="0.25">
      <c r="A18" s="47" t="s">
        <v>125</v>
      </c>
      <c r="B18" s="47" t="s">
        <v>158</v>
      </c>
      <c r="C18" s="47" t="s">
        <v>263</v>
      </c>
      <c r="D18" s="47" t="s">
        <v>264</v>
      </c>
      <c r="E18" s="21" t="str">
        <f>_xll.BDP(AX18,"SECURITY NAME")</f>
        <v>Signature Select Global Equity</v>
      </c>
      <c r="F18" s="21" t="str">
        <f>_xll.BDP(AX18,"CRNCY")</f>
        <v>USD</v>
      </c>
      <c r="G18" s="22" t="s">
        <v>288</v>
      </c>
      <c r="H18" s="21" t="str" cm="1">
        <f t="array" ref="H18">IF(OR(_xll.BDP($AX18,"FD120")="#N/A N/A",_xll.BDP($AX18,"FD120")="#N/A FIELD NOT APPLICABLE")," ",_xll.BDP($AX18,"FD120"))</f>
        <v>Global</v>
      </c>
      <c r="I18" s="21" t="str" cm="1">
        <f t="array" ref="I18">IF(OR(_xll.BDP($AX18,"FD116")="#N/A N/A",_xll.BDP($AX18,"FD116")="#N/A FIELD NOT APPLICABLE")," ",_xll.BDP($AX18,"FD116"))</f>
        <v>Blend</v>
      </c>
      <c r="J18" s="21" t="str" cm="1">
        <f t="array" ref="J18">IF(OR(_xll.BDP($AX18,"FD133")="#N/A N/A",_xll.BDP($AX18,"FD133")="#N/A FIELD NOT APPLICABLE")," ", _xll.BDP($AX18,"FD133"))</f>
        <v xml:space="preserve"> </v>
      </c>
      <c r="K18" s="33">
        <f>_xll.BDP(AX18,"FUND_ASSETS_USD")/1000</f>
        <v>0.35697449999999997</v>
      </c>
      <c r="L18" s="24">
        <f>IFERROR(_xll.BDP(AX18, "DV013")/100,0)</f>
        <v>0</v>
      </c>
      <c r="M18" s="24" cm="1">
        <f t="array" ref="M18">IF(OR(_xll.BDP($AX18,"PR079")="#N/A N/A",_xll.BDP($AX18,"PR079")="#N/A FIELD NOT APPLICABLE")," ", _xll.BDP($AX18,"PR079")/100)</f>
        <v>-3.6060080000000001E-2</v>
      </c>
      <c r="N18" s="24" t="str" cm="1">
        <f t="array" ref="N18">IF(OR(_xll.BDP($AX18,"RT074")="#N/A N/A",_xll.BDP($AX18,"RT074")="#N/A FIELD NOT APPLICABLE")," ", _xll.BDP($AX18,"RT074")/100)</f>
        <v xml:space="preserve"> </v>
      </c>
      <c r="O18" s="26">
        <v>17000</v>
      </c>
      <c r="P18" s="27">
        <v>100.25</v>
      </c>
      <c r="Q18" s="21" cm="1">
        <f t="array" ref="Q18">IF(OR(_xll.BDP($AX18,"PX_last")="#N/A N/A",_xll.BDP($AX18,"PX_Last")="#N/A FIELD NOT APPLICABLE")," ",IF(F18="GBP",(_xll.BDP($AX18,"PX_LAST")),(_xll.BDP($AX18,"PX_LAST"))))</f>
        <v>86.61</v>
      </c>
      <c r="R18" s="28">
        <f>IF(F18="USD",AA18,(((_xll.BDP(F18&amp;"USD CURNCY","PX_LAST")))*AA18))</f>
        <v>1704250</v>
      </c>
      <c r="S18" s="28">
        <f>IF(F18="USD",AB18,(((_xll.BDP(F18&amp;"USD CURNCY","PX_LAST")))*AB18))</f>
        <v>1472370</v>
      </c>
      <c r="T18" s="11">
        <f t="shared" si="0"/>
        <v>-231880</v>
      </c>
      <c r="U18" s="12">
        <f t="shared" si="1"/>
        <v>-0.13605985037406484</v>
      </c>
      <c r="V18" s="12" cm="1">
        <f t="array" ref="V18">IFERROR(_xll.BDP($G18&amp;" Equity","CHG_PCT_1D")/100,"")</f>
        <v>5.6897350000000005E-3</v>
      </c>
      <c r="W18" s="12" cm="1">
        <f t="array" ref="W18">IFERROR(_xll.BDP($G18&amp;" Equity","CHG_PCT_5D")/100,"")</f>
        <v>2.5455839999999997E-2</v>
      </c>
      <c r="X18" s="12" t="e">
        <f t="shared" si="2"/>
        <v>#VALUE!</v>
      </c>
      <c r="Y18" s="28">
        <f t="shared" si="3"/>
        <v>0</v>
      </c>
      <c r="Z18" s="28">
        <f t="shared" si="4"/>
        <v>1472370</v>
      </c>
      <c r="AA18" s="28">
        <f t="shared" si="5"/>
        <v>1704250</v>
      </c>
      <c r="AB18" s="28">
        <f t="shared" si="6"/>
        <v>1472370</v>
      </c>
      <c r="AC18" s="24" t="str" cm="1">
        <f t="array" ref="AC18">IF(OR(_xll.BDP($AX18,"EX028")="#N/A N/A",_xll.BDP($AX18,"EX028")="#N/A FIELD NOT APPLICABLE")," ", _xll.BDP($AX18,"EX028"))</f>
        <v>Fund</v>
      </c>
      <c r="AD18" s="34" t="str" cm="1">
        <f t="array" ref="AD18">IF(OR(_xll.BDP($AX18,"FD121")="#N/A N/A",_xll.BDP($AX18,"FD121")="#N/A FIELD NOT APPLICABLE")," ", _xll.BDP($AX18,"FD121"))</f>
        <v>Equity</v>
      </c>
      <c r="AE18" s="24" t="str" cm="1">
        <f t="array" ref="AE18">IF(OR(_xll.BDP($AX18,"FD118")="#N/A N/A",_xll.BDP($AX18,"FD118")="#N/A FIELD NOT APPLICABLE")," ", _xll.BDP($AX18,"FD118"))</f>
        <v>Open-End Fund</v>
      </c>
      <c r="AF18" s="21" t="str" cm="1">
        <f t="array" ref="AF18">IF(OR(_xll.BDP($AX18,"FD114")="#N/A N/A",_xll.BDP($AX18,"FD114")="#N/A FIELD NOT APPLICABLE")," ", _xll.BDP($AX18,"FD114"))</f>
        <v xml:space="preserve"> </v>
      </c>
      <c r="AG18" s="21" t="str" cm="1">
        <f t="array" ref="AG18">IF(OR(_xll.BDP($AX18,"FD003")="#N/A N/A",_xll.BDP($AX18,"FD003")="#N/A FIELD NOT APPLICABLE")," ", _xll.BDP($AX18,"FD003"))</f>
        <v>01/07/2024</v>
      </c>
      <c r="AH18" s="31" cm="1">
        <f t="array" ref="AH18">IF(OR(_xll.BDP($AX18,"PR061")="#N/A N/A",_xll.BDP($AX18,"PR061")="#N/A FIELD NOT APPLICABLE")," ", _xll.BDP($AX18,"PR061")/100)</f>
        <v>-2.81643E-2</v>
      </c>
      <c r="AI18" s="24" t="str" cm="1">
        <f t="array" ref="AI18">IF(OR(_xll.BDP($AX18,"RT075")="#N/A N/A",_xll.BDP($AX18,"RT075")="#N/A FIELD NOT APPLICABLE")," ", _xll.BDP($AX18,"RT075")/100)</f>
        <v xml:space="preserve"> </v>
      </c>
      <c r="AJ18" s="24" t="str" cm="1">
        <f t="array" ref="AJ18">IF(OR(_xll.BDP($AX18,"RT076")="#N/A N/A",_xll.BDP($AX18,"RT076")="#N/A FIELD NOT APPLICABLE")," ", _xll.BDP($AX18,"RT076")/100)</f>
        <v xml:space="preserve"> </v>
      </c>
      <c r="AK18" s="24" t="str" cm="1">
        <f t="array" ref="AK18">IF(OR(_xll.BDP($AX18,"FD252")="#N/A N/A",_xll.BDP($AX18,"FD252")="#N/A FIELD NOT APPLICABLE")," ", _xll.BDP($AX18,"FD252")/100)</f>
        <v xml:space="preserve"> </v>
      </c>
      <c r="AL18" s="24" t="str" cm="1">
        <f t="array" ref="AL18">IF(OR(_xll.BDP($AX18,"FD015")="#N/A N/A",_xll.BDP($AX18,"FD015")="#N/A FIELD NOT APPLICABLE")," ", _xll.BDP($AX18,"FD015")/100)</f>
        <v xml:space="preserve"> </v>
      </c>
      <c r="AM18" s="24" t="str" cm="1">
        <f t="array" ref="AM18">IF(OR(_xll.BDP($AX18,"FD138")="#N/A N/A",_xll.BDP($AX18,"FD138")="#N/A FIELD NOT APPLICABLE")," ", _xll.BDP($AX18,"FD138")/100)</f>
        <v xml:space="preserve"> </v>
      </c>
      <c r="AN18" s="35" t="str" cm="1">
        <f t="array" ref="AN18">IF(OR(_xll.BDP($AX18,"FD009")="#N/A N/A",_xll.BDP($AX18,"FD009")="#N/A FIELD NOT APPLICABLE")," ", _xll.BDP($AX18,"FD009")/100)</f>
        <v xml:space="preserve"> </v>
      </c>
      <c r="AO18" s="24" t="str" cm="1">
        <f t="array" ref="AO18">IF(OR(_xll.BDP($AX18,"RK512")="#N/A N/A",_xll.BDP($AX18,"RK512")="#N/A FIELD NOT APPLICABLE")," ", _xll.BDP($AX18,"RK512")/100)</f>
        <v xml:space="preserve"> </v>
      </c>
      <c r="AP18" s="24" t="str" cm="1">
        <f t="array" ref="AP18">IF(OR(_xll.BDP($AX18,"RK514")="#N/A N/A",_xll.BDP($AX18,"RK514")="#N/A FIELD NOT APPLICABLE")," ", _xll.BDP($AX18,"RK514")/100)</f>
        <v xml:space="preserve"> </v>
      </c>
      <c r="AQ18" s="24" t="str" cm="1">
        <f t="array" ref="AQ18">IF(OR(_xll.BDP($AX18,"RK521")="#N/A N/A",_xll.BDP($AX18,"RK521")="#N/A FIELD NOT APPLICABLE")," ", _xll.BDP($AX18,"RK521")/100)</f>
        <v xml:space="preserve"> </v>
      </c>
      <c r="AR18" s="24" t="str" cm="1">
        <f t="array" ref="AR18">IF(OR(_xll.BDP($AX18,"RK525")="#N/A N/A",_xll.BDP($AX18,"RK525")="#N/A FIELD NOT APPLICABLE")," ", _xll.BDP($AX18,"RK525")/100)</f>
        <v xml:space="preserve"> </v>
      </c>
      <c r="AS18" s="24" t="str" cm="1">
        <f t="array" ref="AS18">IF(OR(_xll.BDP($AX18,"RK524")="#N/A N/A",_xll.BDP($AX18,"RK524")="#N/A FIELD NOT APPLICABLE")," ", _xll.BDP($AX18,"RK524")/100)</f>
        <v xml:space="preserve"> </v>
      </c>
      <c r="AT18" s="24" t="str" cm="1">
        <f t="array" ref="AT18">IF(OR(_xll.BDP($AX18,"FD183")="#N/A N/A",_xll.BDP($AX18,"FD183")="#N/A FIELD NOT APPLICABLE")," ", _xll.BDP($AX18,"FD183"))</f>
        <v>F ACC USD</v>
      </c>
      <c r="AU18" s="24" t="str" cm="1">
        <f t="array" ref="AU18">IF(OR(_xll.BDP($AX18,"DY997")="#N/A N/A",_xll.BDP($AX18,"DY997")="#N/A FIELD NOT APPLICABLE")," ", _xll.BDP($AX18,"DY997"))</f>
        <v xml:space="preserve"> </v>
      </c>
      <c r="AV18" s="24" t="str" cm="1">
        <f t="array" ref="AV18">IF(OR(_xll.BDP($AX18,"DY784")="#N/A N/A",_xll.BDP($AX18,"DY784")="#N/A FIELD NOT APPLICABLE")," ", _xll.BDP($AX18,"DY784"))</f>
        <v xml:space="preserve"> </v>
      </c>
      <c r="AW18" s="21" t="str">
        <f t="shared" si="7"/>
        <v>N</v>
      </c>
      <c r="AX18" s="21" t="str">
        <f t="shared" si="8"/>
        <v>SGXZ13072848 Equity</v>
      </c>
      <c r="BC18" s="14" t="str" cm="1">
        <f t="array" ref="BC18">_xll.BDP(AX18,"ID005")</f>
        <v>SGXZ13072848</v>
      </c>
      <c r="BD18" s="16">
        <v>0.6</v>
      </c>
      <c r="BE18" s="17">
        <v>5</v>
      </c>
      <c r="BF18" s="36"/>
      <c r="BG18" s="19">
        <v>1.0000000000107532</v>
      </c>
    </row>
    <row r="19" spans="1:59" s="3" customFormat="1" ht="14.45" hidden="1" customHeight="1" x14ac:dyDescent="0.25">
      <c r="A19" s="47" t="s">
        <v>125</v>
      </c>
      <c r="B19" s="47" t="s">
        <v>158</v>
      </c>
      <c r="C19" s="47" t="s">
        <v>263</v>
      </c>
      <c r="D19" s="47" t="s">
        <v>264</v>
      </c>
      <c r="E19" s="21" t="str">
        <f>_xll.BDP(AX19,"SECURITY NAME")</f>
        <v>iShares STOXX Europe 600 UCITS</v>
      </c>
      <c r="F19" s="21" t="str">
        <f>_xll.BDP(AX19,"CRNCY")</f>
        <v>EUR</v>
      </c>
      <c r="G19" s="22" t="s">
        <v>930</v>
      </c>
      <c r="H19" s="21" t="str" cm="1">
        <f t="array" ref="H19">IF(OR(_xll.BDP($AX19,"FD120")="#N/A N/A",_xll.BDP($AX19,"FD120")="#N/A FIELD NOT APPLICABLE")," ",_xll.BDP($AX19,"FD120"))</f>
        <v>European Region</v>
      </c>
      <c r="I19" s="21" t="str" cm="1">
        <f t="array" ref="I19">IF(OR(_xll.BDP($AX19,"FD116")="#N/A N/A",_xll.BDP($AX19,"FD116")="#N/A FIELD NOT APPLICABLE")," ",_xll.BDP($AX19,"FD116"))</f>
        <v>Blend</v>
      </c>
      <c r="J19" s="21" t="str" cm="1">
        <f t="array" ref="J19">IF(OR(_xll.BDP($AX19,"FD133")="#N/A N/A",_xll.BDP($AX19,"FD133")="#N/A FIELD NOT APPLICABLE")," ", _xll.BDP($AX19,"FD133"))</f>
        <v xml:space="preserve"> </v>
      </c>
      <c r="K19" s="33">
        <f>_xll.BDP(AX19,"FUND_ASSETS_USD")/1000</f>
        <v>8.9540459999999999</v>
      </c>
      <c r="L19" s="24">
        <f>IFERROR(_xll.BDP(AX19, "DV013")/100,0)</f>
        <v>1.1299407817145602E-2</v>
      </c>
      <c r="M19" s="24" cm="1">
        <f t="array" ref="M19">IF(OR(_xll.BDP($AX19,"PR079")="#N/A N/A",_xll.BDP($AX19,"PR079")="#N/A FIELD NOT APPLICABLE")," ", _xll.BDP($AX19,"PR079")/100)</f>
        <v>4.6932850000000005E-2</v>
      </c>
      <c r="N19" s="24" cm="1">
        <f t="array" ref="N19">IF(OR(_xll.BDP($AX19,"RT074")="#N/A N/A",_xll.BDP($AX19,"RT074")="#N/A FIELD NOT APPLICABLE")," ", _xll.BDP($AX19,"RT074")/100)</f>
        <v>6.0126780000000005E-2</v>
      </c>
      <c r="O19" s="26">
        <v>5000</v>
      </c>
      <c r="P19" s="27">
        <v>54.737000000000002</v>
      </c>
      <c r="Q19" s="21" cm="1">
        <f t="array" ref="Q19">IF(OR(_xll.BDP($AX19,"PX_last")="#N/A N/A",_xll.BDP($AX19,"PX_Last")="#N/A FIELD NOT APPLICABLE")," ",IF(F19="GBP",(_xll.BDP($AX19,"PX_LAST")),(_xll.BDP($AX19,"PX_LAST"))))</f>
        <v>52.31</v>
      </c>
      <c r="R19" s="28">
        <f>IF(F19="USD",AA19,(((_xll.BDP(F19&amp;"USD CURNCY","PX_LAST")))*AA19))</f>
        <v>311754.58350000001</v>
      </c>
      <c r="S19" s="28">
        <f>IF(F19="USD",AB19,(((_xll.BDP(F19&amp;"USD CURNCY","PX_LAST")))*AB19))</f>
        <v>297931.60499999998</v>
      </c>
      <c r="T19" s="11">
        <f>S19-R19</f>
        <v>-13822.978500000027</v>
      </c>
      <c r="U19" s="12">
        <f>T19/R19</f>
        <v>-4.4339295175110156E-2</v>
      </c>
      <c r="V19" s="12" cm="1">
        <f t="array" ref="V19">IFERROR(_xll.BDP($G19&amp;" Equity","CHG_PCT_1D")/100,"")</f>
        <v>2.6835350000000003E-3</v>
      </c>
      <c r="W19" s="12" cm="1">
        <f t="array" ref="W19">IFERROR(_xll.BDP($G19&amp;" Equity","CHG_PCT_5D")/100,"")</f>
        <v>3.2773940000000001E-2</v>
      </c>
      <c r="X19" s="12" t="e">
        <f>S19/$H$43</f>
        <v>#VALUE!</v>
      </c>
      <c r="Y19" s="28">
        <f>IFERROR(S19*L19,0)</f>
        <v>3366.4507065117355</v>
      </c>
      <c r="Z19" s="28">
        <f>S19</f>
        <v>297931.60499999998</v>
      </c>
      <c r="AA19" s="28">
        <f>P19*O19</f>
        <v>273685</v>
      </c>
      <c r="AB19" s="28">
        <f>IFERROR(O19*Q19,0)</f>
        <v>261550</v>
      </c>
      <c r="AC19" s="24" t="str" cm="1">
        <f t="array" ref="AC19">IF(OR(_xll.BDP($AX19,"EX028")="#N/A N/A",_xll.BDP($AX19,"EX028")="#N/A FIELD NOT APPLICABLE")," ", _xll.BDP($AX19,"EX028"))</f>
        <v>Fund</v>
      </c>
      <c r="AD19" s="34" t="str" cm="1">
        <f t="array" ref="AD19">IF(OR(_xll.BDP($AX19,"FD121")="#N/A N/A",_xll.BDP($AX19,"FD121")="#N/A FIELD NOT APPLICABLE")," ", _xll.BDP($AX19,"FD121"))</f>
        <v>Equity</v>
      </c>
      <c r="AE19" s="24" t="str" cm="1">
        <f t="array" ref="AE19">IF(OR(_xll.BDP($AX19,"FD118")="#N/A N/A",_xll.BDP($AX19,"FD118")="#N/A FIELD NOT APPLICABLE")," ", _xll.BDP($AX19,"FD118"))</f>
        <v>ETF</v>
      </c>
      <c r="AF19" s="21" t="str" cm="1">
        <f t="array" ref="AF19">IF(OR(_xll.BDP($AX19,"FD114")="#N/A N/A",_xll.BDP($AX19,"FD114")="#N/A FIELD NOT APPLICABLE")," ", _xll.BDP($AX19,"FD114"))</f>
        <v xml:space="preserve"> </v>
      </c>
      <c r="AG19" s="21" t="str" cm="1">
        <f t="array" ref="AG19">IF(OR(_xll.BDP($AX19,"FD003")="#N/A N/A",_xll.BDP($AX19,"FD003")="#N/A FIELD NOT APPLICABLE")," ", _xll.BDP($AX19,"FD003"))</f>
        <v>13/02/2004</v>
      </c>
      <c r="AH19" s="31" cm="1">
        <f t="array" ref="AH19">IF(OR(_xll.BDP($AX19,"PR061")="#N/A N/A",_xll.BDP($AX19,"PR061")="#N/A FIELD NOT APPLICABLE")," ", _xll.BDP($AX19,"PR061")/100)</f>
        <v>-2.6790699999999997E-2</v>
      </c>
      <c r="AI19" s="24" cm="1">
        <f t="array" ref="AI19">IF(OR(_xll.BDP($AX19,"RT075")="#N/A N/A",_xll.BDP($AX19,"RT075")="#N/A FIELD NOT APPLICABLE")," ", _xll.BDP($AX19,"RT075")/100)</f>
        <v>8.4252690000000005E-2</v>
      </c>
      <c r="AJ19" s="24" cm="1">
        <f t="array" ref="AJ19">IF(OR(_xll.BDP($AX19,"RT076")="#N/A N/A",_xll.BDP($AX19,"RT076")="#N/A FIELD NOT APPLICABLE")," ", _xll.BDP($AX19,"RT076")/100)</f>
        <v>0.1185563</v>
      </c>
      <c r="AK19" s="24" cm="1">
        <f t="array" ref="AK19">IF(OR(_xll.BDP($AX19,"FD252")="#N/A N/A",_xll.BDP($AX19,"FD252")="#N/A FIELD NOT APPLICABLE")," ", _xll.BDP($AX19,"FD252")/100)</f>
        <v>0.02</v>
      </c>
      <c r="AL19" s="24" cm="1">
        <f t="array" ref="AL19">IF(OR(_xll.BDP($AX19,"FD015")="#N/A N/A",_xll.BDP($AX19,"FD015")="#N/A FIELD NOT APPLICABLE")," ", _xll.BDP($AX19,"FD015")/100)</f>
        <v>2E-3</v>
      </c>
      <c r="AM19" s="24" cm="1">
        <f t="array" ref="AM19">IF(OR(_xll.BDP($AX19,"FD138")="#N/A N/A",_xll.BDP($AX19,"FD138")="#N/A FIELD NOT APPLICABLE")," ", _xll.BDP($AX19,"FD138")/100)</f>
        <v>2E-3</v>
      </c>
      <c r="AN19" s="35" t="str" cm="1">
        <f t="array" ref="AN19">IF(OR(_xll.BDP($AX19,"FD009")="#N/A N/A",_xll.BDP($AX19,"FD009")="#N/A FIELD NOT APPLICABLE")," ", _xll.BDP($AX19,"FD009")/100)</f>
        <v xml:space="preserve"> </v>
      </c>
      <c r="AO19" s="24" cm="1">
        <f t="array" ref="AO19">IF(OR(_xll.BDP($AX19,"RK512")="#N/A N/A",_xll.BDP($AX19,"RK512")="#N/A FIELD NOT APPLICABLE")," ", _xll.BDP($AX19,"RK512")/100)</f>
        <v>2.6751100000000001E-3</v>
      </c>
      <c r="AP19" s="24" cm="1">
        <f t="array" ref="AP19">IF(OR(_xll.BDP($AX19,"RK514")="#N/A N/A",_xll.BDP($AX19,"RK514")="#N/A FIELD NOT APPLICABLE")," ", _xll.BDP($AX19,"RK514")/100)</f>
        <v>2.0084999999999999E-3</v>
      </c>
      <c r="AQ19" s="24" cm="1">
        <f t="array" ref="AQ19">IF(OR(_xll.BDP($AX19,"RK521")="#N/A N/A",_xll.BDP($AX19,"RK521")="#N/A FIELD NOT APPLICABLE")," ", _xll.BDP($AX19,"RK521")/100)</f>
        <v>7.2995600000000001E-3</v>
      </c>
      <c r="AR19" s="24" cm="1">
        <f t="array" ref="AR19">IF(OR(_xll.BDP($AX19,"RK525")="#N/A N/A",_xll.BDP($AX19,"RK525")="#N/A FIELD NOT APPLICABLE")," ", _xll.BDP($AX19,"RK525")/100)</f>
        <v>9.6235000000000001E-3</v>
      </c>
      <c r="AS19" s="24" cm="1">
        <f t="array" ref="AS19">IF(OR(_xll.BDP($AX19,"RK524")="#N/A N/A",_xll.BDP($AX19,"RK524")="#N/A FIELD NOT APPLICABLE")," ", _xll.BDP($AX19,"RK524")/100)</f>
        <v>1.8419999999999998E-4</v>
      </c>
      <c r="AT19" s="24" t="str" cm="1">
        <f t="array" ref="AT19">IF(OR(_xll.BDP($AX19,"FD183")="#N/A N/A",_xll.BDP($AX19,"FD183")="#N/A FIELD NOT APPLICABLE")," ", _xll.BDP($AX19,"FD183"))</f>
        <v>EUR (Dist)</v>
      </c>
      <c r="AU19" s="24" t="str" cm="1">
        <f t="array" ref="AU19">IF(OR(_xll.BDP($AX19,"DY997")="#N/A N/A",_xll.BDP($AX19,"DY997")="#N/A FIELD NOT APPLICABLE")," ", _xll.BDP($AX19,"DY997"))</f>
        <v xml:space="preserve"> </v>
      </c>
      <c r="AV19" s="24" t="str" cm="1">
        <f t="array" ref="AV19">IF(OR(_xll.BDP($AX19,"DY784")="#N/A N/A",_xll.BDP($AX19,"DY784")="#N/A FIELD NOT APPLICABLE")," ", _xll.BDP($AX19,"DY784"))</f>
        <v xml:space="preserve"> </v>
      </c>
      <c r="AW19" s="21" t="str">
        <f>IF(OR(AU19="Y",AV19="Y"),"Y","N")</f>
        <v>N</v>
      </c>
      <c r="AX19" s="21" t="str">
        <f>CONCATENATE(G19," Equity")</f>
        <v>SXXPIEX GY Equity</v>
      </c>
      <c r="BC19" s="14" t="str" cm="1">
        <f t="array" ref="BC19">_xll.BDP(AX19,"ID005")</f>
        <v>DE0002635307</v>
      </c>
      <c r="BD19" s="16">
        <v>0.6</v>
      </c>
      <c r="BE19" s="17">
        <v>5</v>
      </c>
      <c r="BF19" s="36"/>
      <c r="BG19" s="19">
        <v>1.0000000000107532</v>
      </c>
    </row>
    <row r="20" spans="1:59" s="3" customFormat="1" ht="14.45" hidden="1" customHeight="1" x14ac:dyDescent="0.25">
      <c r="A20" s="47" t="s">
        <v>125</v>
      </c>
      <c r="B20" s="47" t="s">
        <v>158</v>
      </c>
      <c r="C20" s="47" t="s">
        <v>263</v>
      </c>
      <c r="D20" s="47" t="s">
        <v>264</v>
      </c>
      <c r="E20" s="21" t="str">
        <f>_xll.BDP(AX20,"SECURITY NAME")</f>
        <v>SPDR S&amp;P 500 ETF Trust</v>
      </c>
      <c r="F20" s="21" t="str">
        <f>_xll.BDP(AX20,"CRNCY")</f>
        <v>USD</v>
      </c>
      <c r="G20" s="22" t="s">
        <v>289</v>
      </c>
      <c r="H20" s="21" t="str" cm="1">
        <f t="array" ref="H20">IF(OR(_xll.BDP($AX20,"FD120")="#N/A N/A",_xll.BDP($AX20,"FD120")="#N/A FIELD NOT APPLICABLE")," ",_xll.BDP($AX20,"FD120"))</f>
        <v>U.S.</v>
      </c>
      <c r="I20" s="21" t="str" cm="1">
        <f t="array" ref="I20">IF(OR(_xll.BDP($AX20,"FD116")="#N/A N/A",_xll.BDP($AX20,"FD116")="#N/A FIELD NOT APPLICABLE")," ",_xll.BDP($AX20,"FD116"))</f>
        <v>Blend</v>
      </c>
      <c r="J20" s="21" t="str" cm="1">
        <f t="array" ref="J20">IF(OR(_xll.BDP($AX20,"FD133")="#N/A N/A",_xll.BDP($AX20,"FD133")="#N/A FIELD NOT APPLICABLE")," ", _xll.BDP($AX20,"FD133"))</f>
        <v xml:space="preserve"> </v>
      </c>
      <c r="K20" s="33">
        <f>_xll.BDP(AX20,"FUND_ASSETS_USD")/1000</f>
        <v>568.27099092800995</v>
      </c>
      <c r="L20" s="24">
        <f>IFERROR(_xll.BDP(AX20, "DV013")/100,0)</f>
        <v>1.2312085180325011E-2</v>
      </c>
      <c r="M20" s="24" cm="1">
        <f t="array" ref="M20">IF(OR(_xll.BDP($AX20,"PR079")="#N/A N/A",_xll.BDP($AX20,"PR079")="#N/A FIELD NOT APPLICABLE")," ", _xll.BDP($AX20,"PR079")/100)</f>
        <v>-6.0111280000000003E-2</v>
      </c>
      <c r="N20" s="24" cm="1">
        <f t="array" ref="N20">IF(OR(_xll.BDP($AX20,"RT074")="#N/A N/A",_xll.BDP($AX20,"RT074")="#N/A FIELD NOT APPLICABLE")," ", _xll.BDP($AX20,"RT074")/100)</f>
        <v>9.7552810000000004E-2</v>
      </c>
      <c r="O20" s="26">
        <v>500</v>
      </c>
      <c r="P20" s="27">
        <v>446.43</v>
      </c>
      <c r="Q20" s="21" cm="1">
        <f t="array" ref="Q20">IF(OR(_xll.BDP($AX20,"PX_last")="#N/A N/A",_xll.BDP($AX20,"PX_Last")="#N/A FIELD NOT APPLICABLE")," ",IF(F20="GBP",(_xll.BDP($AX20,"PX_LAST")),(_xll.BDP($AX20,"PX_LAST"))))</f>
        <v>550.85</v>
      </c>
      <c r="R20" s="28">
        <f>IF(F20="USD",AA20,(((_xll.BDP(F20&amp;"USD CURNCY","PX_LAST")))*AA20))</f>
        <v>223215</v>
      </c>
      <c r="S20" s="28">
        <f>IF(F20="USD",AB20,(((_xll.BDP(F20&amp;"USD CURNCY","PX_LAST")))*AB20))</f>
        <v>275425</v>
      </c>
      <c r="T20" s="11">
        <f t="shared" si="0"/>
        <v>52210</v>
      </c>
      <c r="U20" s="12">
        <f t="shared" si="1"/>
        <v>0.23390005151983514</v>
      </c>
      <c r="V20" s="12" cm="1">
        <f t="array" ref="V20">IFERROR(_xll.BDP($G20&amp;" Equity","CHG_PCT_1D")/100,"")</f>
        <v>3.813744E-4</v>
      </c>
      <c r="W20" s="12" cm="1">
        <f t="array" ref="W20">IFERROR(_xll.BDP($G20&amp;" Equity","CHG_PCT_5D")/100,"")</f>
        <v>7.1942870000000006E-2</v>
      </c>
      <c r="X20" s="12" t="e">
        <f t="shared" si="2"/>
        <v>#VALUE!</v>
      </c>
      <c r="Y20" s="28">
        <f t="shared" si="3"/>
        <v>3391.0560607910161</v>
      </c>
      <c r="Z20" s="28">
        <f t="shared" si="4"/>
        <v>275425</v>
      </c>
      <c r="AA20" s="28">
        <f t="shared" si="5"/>
        <v>223215</v>
      </c>
      <c r="AB20" s="28">
        <f t="shared" si="6"/>
        <v>275425</v>
      </c>
      <c r="AC20" s="24" t="str" cm="1">
        <f t="array" ref="AC20">IF(OR(_xll.BDP($AX20,"EX028")="#N/A N/A",_xll.BDP($AX20,"EX028")="#N/A FIELD NOT APPLICABLE")," ", _xll.BDP($AX20,"EX028"))</f>
        <v>Fund</v>
      </c>
      <c r="AD20" s="34" t="str" cm="1">
        <f t="array" ref="AD20">IF(OR(_xll.BDP($AX20,"FD121")="#N/A N/A",_xll.BDP($AX20,"FD121")="#N/A FIELD NOT APPLICABLE")," ", _xll.BDP($AX20,"FD121"))</f>
        <v>Equity</v>
      </c>
      <c r="AE20" s="24" t="str" cm="1">
        <f t="array" ref="AE20">IF(OR(_xll.BDP($AX20,"FD118")="#N/A N/A",_xll.BDP($AX20,"FD118")="#N/A FIELD NOT APPLICABLE")," ", _xll.BDP($AX20,"FD118"))</f>
        <v>ETF</v>
      </c>
      <c r="AF20" s="21" t="str" cm="1">
        <f t="array" ref="AF20">IF(OR(_xll.BDP($AX20,"FD114")="#N/A N/A",_xll.BDP($AX20,"FD114")="#N/A FIELD NOT APPLICABLE")," ", _xll.BDP($AX20,"FD114"))</f>
        <v xml:space="preserve"> </v>
      </c>
      <c r="AG20" s="21" t="str" cm="1">
        <f t="array" ref="AG20">IF(OR(_xll.BDP($AX20,"FD003")="#N/A N/A",_xll.BDP($AX20,"FD003")="#N/A FIELD NOT APPLICABLE")," ", _xll.BDP($AX20,"FD003"))</f>
        <v>22/01/1993</v>
      </c>
      <c r="AH20" s="31" cm="1">
        <f t="array" ref="AH20">IF(OR(_xll.BDP($AX20,"PR061")="#N/A N/A",_xll.BDP($AX20,"PR061")="#N/A FIELD NOT APPLICABLE")," ", _xll.BDP($AX20,"PR061")/100)</f>
        <v>-8.6563249999999994E-3</v>
      </c>
      <c r="AI20" s="24" cm="1">
        <f t="array" ref="AI20">IF(OR(_xll.BDP($AX20,"RT075")="#N/A N/A",_xll.BDP($AX20,"RT075")="#N/A FIELD NOT APPLICABLE")," ", _xll.BDP($AX20,"RT075")/100)</f>
        <v>0.10388700000000001</v>
      </c>
      <c r="AJ20" s="24" cm="1">
        <f t="array" ref="AJ20">IF(OR(_xll.BDP($AX20,"RT076")="#N/A N/A",_xll.BDP($AX20,"RT076")="#N/A FIELD NOT APPLICABLE")," ", _xll.BDP($AX20,"RT076")/100)</f>
        <v>0.1570069</v>
      </c>
      <c r="AK20" s="24" cm="1">
        <f t="array" ref="AK20">IF(OR(_xll.BDP($AX20,"FD252")="#N/A N/A",_xll.BDP($AX20,"FD252")="#N/A FIELD NOT APPLICABLE")," ", _xll.BDP($AX20,"FD252")/100)</f>
        <v>0</v>
      </c>
      <c r="AL20" s="24" cm="1">
        <f t="array" ref="AL20">IF(OR(_xll.BDP($AX20,"FD015")="#N/A N/A",_xll.BDP($AX20,"FD015")="#N/A FIELD NOT APPLICABLE")," ", _xll.BDP($AX20,"FD015")/100)</f>
        <v>9.4499999999999998E-4</v>
      </c>
      <c r="AM20" s="24" cm="1">
        <f t="array" ref="AM20">IF(OR(_xll.BDP($AX20,"FD138")="#N/A N/A",_xll.BDP($AX20,"FD138")="#N/A FIELD NOT APPLICABLE")," ", _xll.BDP($AX20,"FD138")/100)</f>
        <v>9.4499999999999998E-4</v>
      </c>
      <c r="AN20" s="35" cm="1">
        <f t="array" ref="AN20">IF(OR(_xll.BDP($AX20,"FD009")="#N/A N/A",_xll.BDP($AX20,"FD009")="#N/A FIELD NOT APPLICABLE")," ", _xll.BDP($AX20,"FD009")/100)</f>
        <v>0</v>
      </c>
      <c r="AO20" s="24" cm="1">
        <f t="array" ref="AO20">IF(OR(_xll.BDP($AX20,"RK512")="#N/A N/A",_xll.BDP($AX20,"RK512")="#N/A FIELD NOT APPLICABLE")," ", _xll.BDP($AX20,"RK512")/100)</f>
        <v>3.8215500116348267E-3</v>
      </c>
      <c r="AP20" s="24" cm="1">
        <f t="array" ref="AP20">IF(OR(_xll.BDP($AX20,"RK514")="#N/A N/A",_xll.BDP($AX20,"RK514")="#N/A FIELD NOT APPLICABLE")," ", _xll.BDP($AX20,"RK514")/100)</f>
        <v>3.4362998604774474E-3</v>
      </c>
      <c r="AQ20" s="24" cm="1">
        <f t="array" ref="AQ20">IF(OR(_xll.BDP($AX20,"RK521")="#N/A N/A",_xll.BDP($AX20,"RK521")="#N/A FIELD NOT APPLICABLE")," ", _xll.BDP($AX20,"RK521")/100)</f>
        <v>-9.5170997083187108E-4</v>
      </c>
      <c r="AR20" s="24" cm="1">
        <f t="array" ref="AR20">IF(OR(_xll.BDP($AX20,"RK525")="#N/A N/A",_xll.BDP($AX20,"RK525")="#N/A FIELD NOT APPLICABLE")," ", _xll.BDP($AX20,"RK525")/100)</f>
        <v>9.9748098850250249E-3</v>
      </c>
      <c r="AS20" s="24" cm="1">
        <f t="array" ref="AS20">IF(OR(_xll.BDP($AX20,"RK524")="#N/A N/A",_xll.BDP($AX20,"RK524")="#N/A FIELD NOT APPLICABLE")," ", _xll.BDP($AX20,"RK524")/100)</f>
        <v>-1.3050000416114926E-5</v>
      </c>
      <c r="AT20" s="24" t="str" cm="1">
        <f t="array" ref="AT20">IF(OR(_xll.BDP($AX20,"FD183")="#N/A N/A",_xll.BDP($AX20,"FD183")="#N/A FIELD NOT APPLICABLE")," ", _xll.BDP($AX20,"FD183"))</f>
        <v>USD INC</v>
      </c>
      <c r="AU20" s="24" t="str" cm="1">
        <f t="array" ref="AU20">IF(OR(_xll.BDP($AX20,"DY997")="#N/A N/A",_xll.BDP($AX20,"DY997")="#N/A FIELD NOT APPLICABLE")," ", _xll.BDP($AX20,"DY997"))</f>
        <v xml:space="preserve"> </v>
      </c>
      <c r="AV20" s="24" t="str" cm="1">
        <f t="array" ref="AV20">IF(OR(_xll.BDP($AX20,"DY784")="#N/A N/A",_xll.BDP($AX20,"DY784")="#N/A FIELD NOT APPLICABLE")," ", _xll.BDP($AX20,"DY784"))</f>
        <v xml:space="preserve"> </v>
      </c>
      <c r="AW20" s="21" t="str">
        <f t="shared" si="7"/>
        <v>N</v>
      </c>
      <c r="AX20" s="21" t="str">
        <f t="shared" si="8"/>
        <v>SPY US Equity</v>
      </c>
      <c r="BC20" s="14" t="str" cm="1">
        <f t="array" ref="BC20">_xll.BDP(AX20,"ID005")</f>
        <v>US78462F1030</v>
      </c>
      <c r="BD20" s="16">
        <v>0.75</v>
      </c>
      <c r="BE20" s="17">
        <v>5</v>
      </c>
      <c r="BF20" s="36"/>
      <c r="BG20" s="19">
        <v>1.0000000000107532</v>
      </c>
    </row>
    <row r="21" spans="1:59" s="3" customFormat="1" ht="14.45" hidden="1" customHeight="1" x14ac:dyDescent="0.25">
      <c r="A21" s="47" t="s">
        <v>125</v>
      </c>
      <c r="B21" s="47" t="s">
        <v>158</v>
      </c>
      <c r="C21" s="47" t="s">
        <v>263</v>
      </c>
      <c r="D21" s="47" t="s">
        <v>264</v>
      </c>
      <c r="E21" s="21" t="str">
        <f>_xll.BDP(AX21,"SECURITY NAME")</f>
        <v>SPDR Gold Shares</v>
      </c>
      <c r="F21" s="21" t="str">
        <f>_xll.BDP(AX21,"CRNCY")</f>
        <v>USD</v>
      </c>
      <c r="G21" s="22" t="s">
        <v>290</v>
      </c>
      <c r="H21" s="21" t="str" cm="1">
        <f t="array" ref="H21">IF(OR(_xll.BDP($AX21,"FD120")="#N/A N/A",_xll.BDP($AX21,"FD120")="#N/A FIELD NOT APPLICABLE")," ",_xll.BDP($AX21,"FD120"))</f>
        <v>Global</v>
      </c>
      <c r="I21" s="21" t="str" cm="1">
        <f t="array" ref="I21">IF(OR(_xll.BDP($AX21,"FD116")="#N/A N/A",_xll.BDP($AX21,"FD116")="#N/A FIELD NOT APPLICABLE")," ",_xll.BDP($AX21,"FD116"))</f>
        <v>Precious Metals</v>
      </c>
      <c r="J21" s="21" t="str" cm="1">
        <f t="array" ref="J21">IF(OR(_xll.BDP($AX21,"FD133")="#N/A N/A",_xll.BDP($AX21,"FD133")="#N/A FIELD NOT APPLICABLE")," ", _xll.BDP($AX21,"FD133"))</f>
        <v xml:space="preserve"> </v>
      </c>
      <c r="K21" s="33">
        <f>_xll.BDP(AX21,"FUND_ASSETS_USD")/1000</f>
        <v>100.25512503893999</v>
      </c>
      <c r="L21" s="24">
        <f>IFERROR(_xll.BDP(AX21, "DV013")/100,0)</f>
        <v>0</v>
      </c>
      <c r="M21" s="24" cm="1">
        <f t="array" ref="M21">IF(OR(_xll.BDP($AX21,"PR079")="#N/A N/A",_xll.BDP($AX21,"PR079")="#N/A FIELD NOT APPLICABLE")," ", _xll.BDP($AX21,"PR079")/100)</f>
        <v>0.27646300000000001</v>
      </c>
      <c r="N21" s="24" cm="1">
        <f t="array" ref="N21">IF(OR(_xll.BDP($AX21,"RT074")="#N/A N/A",_xll.BDP($AX21,"RT074")="#N/A FIELD NOT APPLICABLE")," ", _xll.BDP($AX21,"RT074")/100)</f>
        <v>0.4267842</v>
      </c>
      <c r="O21" s="26">
        <v>2000</v>
      </c>
      <c r="P21" s="27">
        <v>160.06100000000001</v>
      </c>
      <c r="Q21" s="21" cm="1">
        <f t="array" ref="Q21">IF(OR(_xll.BDP($AX21,"PX_last")="#N/A N/A",_xll.BDP($AX21,"PX_Last")="#N/A FIELD NOT APPLICABLE")," ",IF(F21="GBP",(_xll.BDP($AX21,"PX_LAST")/100),(_xll.BDP($AX21,"PX_LAST"))))</f>
        <v>309.07</v>
      </c>
      <c r="R21" s="28">
        <f>IF(F21="USD",AA21,(((_xll.BDP(F21&amp;"USD CURNCY","PX_LAST")))*AA21))</f>
        <v>320122</v>
      </c>
      <c r="S21" s="28">
        <f>IF(F21="USD",AB21,(((_xll.BDP(F21&amp;"USD CURNCY","PX_LAST")))*AB21))</f>
        <v>618140</v>
      </c>
      <c r="T21" s="11">
        <f t="shared" si="0"/>
        <v>298018</v>
      </c>
      <c r="U21" s="12">
        <f t="shared" si="1"/>
        <v>0.93095132480741716</v>
      </c>
      <c r="V21" s="12" cm="1">
        <f t="array" ref="V21">IFERROR(_xll.BDP($G21&amp;" Equity","CHG_PCT_1D")/100,"")</f>
        <v>1.424212E-2</v>
      </c>
      <c r="W21" s="12" cm="1">
        <f t="array" ref="W21">IFERROR(_xll.BDP($G21&amp;" Equity","CHG_PCT_5D")/100,"")</f>
        <v>-2.0659719999999999E-2</v>
      </c>
      <c r="X21" s="12" t="e">
        <f t="shared" si="2"/>
        <v>#VALUE!</v>
      </c>
      <c r="Y21" s="28">
        <f t="shared" si="3"/>
        <v>0</v>
      </c>
      <c r="Z21" s="28">
        <f t="shared" si="4"/>
        <v>618140</v>
      </c>
      <c r="AA21" s="28">
        <f t="shared" si="5"/>
        <v>320122</v>
      </c>
      <c r="AB21" s="28">
        <f t="shared" si="6"/>
        <v>618140</v>
      </c>
      <c r="AC21" s="24" t="str" cm="1">
        <f t="array" ref="AC21">IF(OR(_xll.BDP($AX21,"EX028")="#N/A N/A",_xll.BDP($AX21,"EX028")="#N/A FIELD NOT APPLICABLE")," ", _xll.BDP($AX21,"EX028"))</f>
        <v>Fund</v>
      </c>
      <c r="AD21" s="34" t="str" cm="1">
        <f t="array" ref="AD21">IF(OR(_xll.BDP($AX21,"FD121")="#N/A N/A",_xll.BDP($AX21,"FD121")="#N/A FIELD NOT APPLICABLE")," ", _xll.BDP($AX21,"FD121"))</f>
        <v>Commodity</v>
      </c>
      <c r="AE21" s="24" t="str" cm="1">
        <f t="array" ref="AE21">IF(OR(_xll.BDP($AX21,"FD118")="#N/A N/A",_xll.BDP($AX21,"FD118")="#N/A FIELD NOT APPLICABLE")," ", _xll.BDP($AX21,"FD118"))</f>
        <v>ETF</v>
      </c>
      <c r="AF21" s="21" t="str" cm="1">
        <f t="array" ref="AF21">IF(OR(_xll.BDP($AX21,"FD114")="#N/A N/A",_xll.BDP($AX21,"FD114")="#N/A FIELD NOT APPLICABLE")," ", _xll.BDP($AX21,"FD114"))</f>
        <v xml:space="preserve"> </v>
      </c>
      <c r="AG21" s="21" t="str" cm="1">
        <f t="array" ref="AG21">IF(OR(_xll.BDP($AX21,"FD003")="#N/A N/A",_xll.BDP($AX21,"FD003")="#N/A FIELD NOT APPLICABLE")," ", _xll.BDP($AX21,"FD003"))</f>
        <v>18/11/2004</v>
      </c>
      <c r="AH21" s="31" cm="1">
        <f t="array" ref="AH21">IF(OR(_xll.BDP($AX21,"PR061")="#N/A N/A",_xll.BDP($AX21,"PR061")="#N/A FIELD NOT APPLICABLE")," ", _xll.BDP($AX21,"PR061")/100)</f>
        <v>8.8044790000000012E-2</v>
      </c>
      <c r="AI21" s="24" cm="1">
        <f t="array" ref="AI21">IF(OR(_xll.BDP($AX21,"RT075")="#N/A N/A",_xll.BDP($AX21,"RT075")="#N/A FIELD NOT APPLICABLE")," ", _xll.BDP($AX21,"RT075")/100)</f>
        <v>0.20414309999999999</v>
      </c>
      <c r="AJ21" s="24" cm="1">
        <f t="array" ref="AJ21">IF(OR(_xll.BDP($AX21,"RT076")="#N/A N/A",_xll.BDP($AX21,"RT076")="#N/A FIELD NOT APPLICABLE")," ", _xll.BDP($AX21,"RT076")/100)</f>
        <v>0.13946630000000002</v>
      </c>
      <c r="AK21" s="24" cm="1">
        <f t="array" ref="AK21">IF(OR(_xll.BDP($AX21,"FD252")="#N/A N/A",_xll.BDP($AX21,"FD252")="#N/A FIELD NOT APPLICABLE")," ", _xll.BDP($AX21,"FD252")/100)</f>
        <v>0</v>
      </c>
      <c r="AL21" s="24" cm="1">
        <f t="array" ref="AL21">IF(OR(_xll.BDP($AX21,"FD015")="#N/A N/A",_xll.BDP($AX21,"FD015")="#N/A FIELD NOT APPLICABLE")," ", _xll.BDP($AX21,"FD015")/100)</f>
        <v>4.0000000000000001E-3</v>
      </c>
      <c r="AM21" s="24" cm="1">
        <f t="array" ref="AM21">IF(OR(_xll.BDP($AX21,"FD138")="#N/A N/A",_xll.BDP($AX21,"FD138")="#N/A FIELD NOT APPLICABLE")," ", _xll.BDP($AX21,"FD138")/100)</f>
        <v>4.0000000000000001E-3</v>
      </c>
      <c r="AN21" s="35" cm="1">
        <f t="array" ref="AN21">IF(OR(_xll.BDP($AX21,"FD009")="#N/A N/A",_xll.BDP($AX21,"FD009")="#N/A FIELD NOT APPLICABLE")," ", _xll.BDP($AX21,"FD009")/100)</f>
        <v>0</v>
      </c>
      <c r="AO21" s="24" cm="1">
        <f t="array" ref="AO21">IF(OR(_xll.BDP($AX21,"RK512")="#N/A N/A",_xll.BDP($AX21,"RK512")="#N/A FIELD NOT APPLICABLE")," ", _xll.BDP($AX21,"RK512")/100)</f>
        <v>2.5316100120544433E-2</v>
      </c>
      <c r="AP21" s="24" cm="1">
        <f t="array" ref="AP21">IF(OR(_xll.BDP($AX21,"RK514")="#N/A N/A",_xll.BDP($AX21,"RK514")="#N/A FIELD NOT APPLICABLE")," ", _xll.BDP($AX21,"RK514")/100)</f>
        <v>2.5547699928283693E-2</v>
      </c>
      <c r="AQ21" s="24" cm="1">
        <f t="array" ref="AQ21">IF(OR(_xll.BDP($AX21,"RK521")="#N/A N/A",_xll.BDP($AX21,"RK521")="#N/A FIELD NOT APPLICABLE")," ", _xll.BDP($AX21,"RK521")/100)</f>
        <v>6.726800203323364E-3</v>
      </c>
      <c r="AR21" s="24" cm="1">
        <f t="array" ref="AR21">IF(OR(_xll.BDP($AX21,"RK525")="#N/A N/A",_xll.BDP($AX21,"RK525")="#N/A FIELD NOT APPLICABLE")," ", _xll.BDP($AX21,"RK525")/100)</f>
        <v>9.897919893264771E-3</v>
      </c>
      <c r="AS21" s="24" cm="1">
        <f t="array" ref="AS21">IF(OR(_xll.BDP($AX21,"RK524")="#N/A N/A",_xll.BDP($AX21,"RK524")="#N/A FIELD NOT APPLICABLE")," ", _xll.BDP($AX21,"RK524")/100)</f>
        <v>1.9693000242114068E-4</v>
      </c>
      <c r="AT21" s="24" t="str" cm="1">
        <f t="array" ref="AT21">IF(OR(_xll.BDP($AX21,"FD183")="#N/A N/A",_xll.BDP($AX21,"FD183")="#N/A FIELD NOT APPLICABLE")," ", _xll.BDP($AX21,"FD183"))</f>
        <v>USD INC</v>
      </c>
      <c r="AU21" s="24" t="str" cm="1">
        <f t="array" ref="AU21">IF(OR(_xll.BDP($AX21,"DY997")="#N/A N/A",_xll.BDP($AX21,"DY997")="#N/A FIELD NOT APPLICABLE")," ", _xll.BDP($AX21,"DY997"))</f>
        <v xml:space="preserve"> </v>
      </c>
      <c r="AV21" s="24" t="str" cm="1">
        <f t="array" ref="AV21">IF(OR(_xll.BDP($AX21,"DY784")="#N/A N/A",_xll.BDP($AX21,"DY784")="#N/A FIELD NOT APPLICABLE")," ", _xll.BDP($AX21,"DY784"))</f>
        <v xml:space="preserve"> </v>
      </c>
      <c r="AW21" s="21" t="str">
        <f t="shared" si="7"/>
        <v>N</v>
      </c>
      <c r="AX21" s="21" t="str">
        <f t="shared" si="8"/>
        <v>GLD US Equity</v>
      </c>
      <c r="BC21" s="14" t="str" cm="1">
        <f t="array" ref="BC21">_xll.BDP(AX21,"ID005")</f>
        <v>US78463V1070</v>
      </c>
      <c r="BD21" s="16">
        <v>0.65</v>
      </c>
      <c r="BE21" s="17">
        <v>5</v>
      </c>
      <c r="BF21" s="36"/>
      <c r="BG21" s="19">
        <v>1.0000000000107532</v>
      </c>
    </row>
    <row r="22" spans="1:59" s="3" customFormat="1" ht="14.45" hidden="1" customHeight="1" x14ac:dyDescent="0.25">
      <c r="A22" s="47" t="s">
        <v>125</v>
      </c>
      <c r="B22" s="47" t="s">
        <v>159</v>
      </c>
      <c r="C22" s="47" t="s">
        <v>291</v>
      </c>
      <c r="D22" s="47" t="s">
        <v>292</v>
      </c>
      <c r="E22" s="21" t="str">
        <f>_xll.BDP(AX22,"SECURITY NAME")</f>
        <v>CSOP Hang Seng Tech Index ETF</v>
      </c>
      <c r="F22" s="21" t="str">
        <f>_xll.BDP(AX22,"CRNCY")</f>
        <v>HKD</v>
      </c>
      <c r="G22" s="22" t="s">
        <v>364</v>
      </c>
      <c r="H22" s="21" t="str" cm="1">
        <f t="array" ref="H22">IF(OR(_xll.BDP($AX22,"FD120")="#N/A N/A",_xll.BDP($AX22,"FD120")="#N/A FIELD NOT APPLICABLE")," ",_xll.BDP($AX22,"FD120"))</f>
        <v>Hong Kong</v>
      </c>
      <c r="I22" s="21" t="str" cm="1">
        <f t="array" ref="I22">IF(OR(_xll.BDP($AX22,"FD116")="#N/A N/A",_xll.BDP($AX22,"FD116")="#N/A FIELD NOT APPLICABLE")," ",_xll.BDP($AX22,"FD116"))</f>
        <v>Blend</v>
      </c>
      <c r="J22" s="21" t="str" cm="1">
        <f t="array" ref="J22">IF(OR(_xll.BDP($AX22,"FD133")="#N/A N/A",_xll.BDP($AX22,"FD133")="#N/A FIELD NOT APPLICABLE")," ", _xll.BDP($AX22,"FD133"))</f>
        <v>Technology</v>
      </c>
      <c r="K22" s="33">
        <f>_xll.BDP(AX22,"FUND_ASSETS_USD")/1000</f>
        <v>5.481439</v>
      </c>
      <c r="L22" s="24">
        <f>IFERROR(_xll.BDP(AX22, "DV013")/100,0)</f>
        <v>0</v>
      </c>
      <c r="M22" s="24" cm="1">
        <f t="array" ref="M22">IF(OR(_xll.BDP($AX22,"PR079")="#N/A N/A",_xll.BDP($AX22,"PR079")="#N/A FIELD NOT APPLICABLE")," ", _xll.BDP($AX22,"PR079")/100)</f>
        <v>0.12021850000000001</v>
      </c>
      <c r="N22" s="24" cm="1">
        <f t="array" ref="N22">IF(OR(_xll.BDP($AX22,"RT074")="#N/A N/A",_xll.BDP($AX22,"RT074")="#N/A FIELD NOT APPLICABLE")," ", _xll.BDP($AX22,"RT074")/100)</f>
        <v>0.34395600000000004</v>
      </c>
      <c r="O22" s="26">
        <v>654000</v>
      </c>
      <c r="P22" s="27">
        <v>7.4619999999999997</v>
      </c>
      <c r="Q22" s="21" cm="1">
        <f t="array" ref="Q22">IF(OR(_xll.BDP($AX22,"PX_last")="#N/A N/A",_xll.BDP($AX22,"PX_Last")="#N/A FIELD NOT APPLICABLE")," ",IF(F22="GBP",(_xll.BDP($AX22,"PX_LAST")/100),(_xll.BDP($AX22,"PX_LAST"))))</f>
        <v>4.92</v>
      </c>
      <c r="R22" s="28">
        <f>IF(F22="USD",AA22,(((_xll.BDP(F22&amp;"USD CURNCY","PX_LAST")))*AA22))</f>
        <v>629002.27572000003</v>
      </c>
      <c r="S22" s="28">
        <f>IF(F22="USD",AB22,(((_xll.BDP(F22&amp;"USD CURNCY","PX_LAST")))*AB22))</f>
        <v>414726.77520000003</v>
      </c>
      <c r="T22" s="11">
        <f t="shared" si="0"/>
        <v>-214275.50052</v>
      </c>
      <c r="U22" s="12">
        <f t="shared" si="1"/>
        <v>-0.34065934065934067</v>
      </c>
      <c r="V22" s="12" cm="1">
        <f t="array" ref="V22">IFERROR(_xll.BDP($G22&amp;" Equity","CHG_PCT_1D")/100,"")</f>
        <v>5.7236299999999995E-3</v>
      </c>
      <c r="W22" s="12" cm="1">
        <f t="array" ref="W22">IFERROR(_xll.BDP($G22&amp;" Equity","CHG_PCT_5D")/100,"")</f>
        <v>2.3720349999999998E-2</v>
      </c>
      <c r="X22" s="12" t="e">
        <f t="shared" si="2"/>
        <v>#VALUE!</v>
      </c>
      <c r="Y22" s="28">
        <f t="shared" si="3"/>
        <v>0</v>
      </c>
      <c r="Z22" s="28">
        <f t="shared" si="4"/>
        <v>414726.77520000003</v>
      </c>
      <c r="AA22" s="28">
        <f t="shared" si="5"/>
        <v>4880148</v>
      </c>
      <c r="AB22" s="28">
        <f t="shared" si="6"/>
        <v>3217680</v>
      </c>
      <c r="AC22" s="24" t="str" cm="1">
        <f t="array" ref="AC22">IF(OR(_xll.BDP($AX22,"EX028")="#N/A N/A",_xll.BDP($AX22,"EX028")="#N/A FIELD NOT APPLICABLE")," ", _xll.BDP($AX22,"EX028"))</f>
        <v>Fund</v>
      </c>
      <c r="AD22" s="34" t="str" cm="1">
        <f t="array" ref="AD22">IF(OR(_xll.BDP($AX22,"FD121")="#N/A N/A",_xll.BDP($AX22,"FD121")="#N/A FIELD NOT APPLICABLE")," ", _xll.BDP($AX22,"FD121"))</f>
        <v>Equity</v>
      </c>
      <c r="AE22" s="24" t="str" cm="1">
        <f t="array" ref="AE22">IF(OR(_xll.BDP($AX22,"FD118")="#N/A N/A",_xll.BDP($AX22,"FD118")="#N/A FIELD NOT APPLICABLE")," ", _xll.BDP($AX22,"FD118"))</f>
        <v>ETF</v>
      </c>
      <c r="AF22" s="21" t="str" cm="1">
        <f t="array" ref="AF22">IF(OR(_xll.BDP($AX22,"FD114")="#N/A N/A",_xll.BDP($AX22,"FD114")="#N/A FIELD NOT APPLICABLE")," ", _xll.BDP($AX22,"FD114"))</f>
        <v xml:space="preserve"> </v>
      </c>
      <c r="AG22" s="21" t="str" cm="1">
        <f t="array" ref="AG22">IF(OR(_xll.BDP($AX22,"FD003")="#N/A N/A",_xll.BDP($AX22,"FD003")="#N/A FIELD NOT APPLICABLE")," ", _xll.BDP($AX22,"FD003"))</f>
        <v>28/08/2020</v>
      </c>
      <c r="AH22" s="31" cm="1">
        <f t="array" ref="AH22">IF(OR(_xll.BDP($AX22,"PR061")="#N/A N/A",_xll.BDP($AX22,"PR061")="#N/A FIELD NOT APPLICABLE")," ", _xll.BDP($AX22,"PR061")/100)</f>
        <v>-8.8888899999999993E-2</v>
      </c>
      <c r="AI22" s="24" cm="1">
        <f t="array" ref="AI22">IF(OR(_xll.BDP($AX22,"RT075")="#N/A N/A",_xll.BDP($AX22,"RT075")="#N/A FIELD NOT APPLICABLE")," ", _xll.BDP($AX22,"RT075")/100)</f>
        <v>6.9339390000000001E-2</v>
      </c>
      <c r="AJ22" s="24" t="str" cm="1">
        <f t="array" ref="AJ22">IF(OR(_xll.BDP($AX22,"RT076")="#N/A N/A",_xll.BDP($AX22,"RT076")="#N/A FIELD NOT APPLICABLE")," ", _xll.BDP($AX22,"RT076")/100)</f>
        <v xml:space="preserve"> </v>
      </c>
      <c r="AK22" s="24" cm="1">
        <f t="array" ref="AK22">IF(OR(_xll.BDP($AX22,"FD252")="#N/A N/A",_xll.BDP($AX22,"FD252")="#N/A FIELD NOT APPLICABLE")," ", _xll.BDP($AX22,"FD252")/100)</f>
        <v>0.05</v>
      </c>
      <c r="AL22" s="24" cm="1">
        <f t="array" ref="AL22">IF(OR(_xll.BDP($AX22,"FD015")="#N/A N/A",_xll.BDP($AX22,"FD015")="#N/A FIELD NOT APPLICABLE")," ", _xll.BDP($AX22,"FD015")/100)</f>
        <v>1.06E-2</v>
      </c>
      <c r="AM22" s="24" cm="1">
        <f t="array" ref="AM22">IF(OR(_xll.BDP($AX22,"FD138")="#N/A N/A",_xll.BDP($AX22,"FD138")="#N/A FIELD NOT APPLICABLE")," ", _xll.BDP($AX22,"FD138")/100)</f>
        <v>9.8999999999999991E-3</v>
      </c>
      <c r="AN22" s="35" t="str" cm="1">
        <f t="array" ref="AN22">IF(OR(_xll.BDP($AX22,"FD009")="#N/A N/A",_xll.BDP($AX22,"FD009")="#N/A FIELD NOT APPLICABLE")," ", _xll.BDP($AX22,"FD009")/100)</f>
        <v xml:space="preserve"> </v>
      </c>
      <c r="AO22" s="24" cm="1">
        <f t="array" ref="AO22">IF(OR(_xll.BDP($AX22,"RK512")="#N/A N/A",_xll.BDP($AX22,"RK512")="#N/A FIELD NOT APPLICABLE")," ", _xll.BDP($AX22,"RK512")/100)</f>
        <v>1.0016000000000001E-2</v>
      </c>
      <c r="AP22" s="24" cm="1">
        <f t="array" ref="AP22">IF(OR(_xll.BDP($AX22,"RK514")="#N/A N/A",_xll.BDP($AX22,"RK514")="#N/A FIELD NOT APPLICABLE")," ", _xll.BDP($AX22,"RK514")/100)</f>
        <v>1.2511600000000001E-2</v>
      </c>
      <c r="AQ22" s="24" cm="1">
        <f t="array" ref="AQ22">IF(OR(_xll.BDP($AX22,"RK521")="#N/A N/A",_xll.BDP($AX22,"RK521")="#N/A FIELD NOT APPLICABLE")," ", _xll.BDP($AX22,"RK521")/100)</f>
        <v>-6.5049900000000004E-3</v>
      </c>
      <c r="AR22" s="24" cm="1">
        <f t="array" ref="AR22">IF(OR(_xll.BDP($AX22,"RK525")="#N/A N/A",_xll.BDP($AX22,"RK525")="#N/A FIELD NOT APPLICABLE")," ", _xll.BDP($AX22,"RK525")/100)</f>
        <v>1.0082500000000001E-2</v>
      </c>
      <c r="AS22" s="24" cm="1">
        <f t="array" ref="AS22">IF(OR(_xll.BDP($AX22,"RK524")="#N/A N/A",_xll.BDP($AX22,"RK524")="#N/A FIELD NOT APPLICABLE")," ", _xll.BDP($AX22,"RK524")/100)</f>
        <v>-1.8571000000000001E-4</v>
      </c>
      <c r="AT22" s="24" t="str" cm="1">
        <f t="array" ref="AT22">IF(OR(_xll.BDP($AX22,"FD183")="#N/A N/A",_xll.BDP($AX22,"FD183")="#N/A FIELD NOT APPLICABLE")," ", _xll.BDP($AX22,"FD183"))</f>
        <v>LISTED CLASS HKD</v>
      </c>
      <c r="AU22" s="24" t="str" cm="1">
        <f t="array" ref="AU22">IF(OR(_xll.BDP($AX22,"DY997")="#N/A N/A",_xll.BDP($AX22,"DY997")="#N/A FIELD NOT APPLICABLE")," ", _xll.BDP($AX22,"DY997"))</f>
        <v xml:space="preserve"> </v>
      </c>
      <c r="AV22" s="24" t="str" cm="1">
        <f t="array" ref="AV22">IF(OR(_xll.BDP($AX22,"DY784")="#N/A N/A",_xll.BDP($AX22,"DY784")="#N/A FIELD NOT APPLICABLE")," ", _xll.BDP($AX22,"DY784"))</f>
        <v xml:space="preserve"> </v>
      </c>
      <c r="AW22" s="21" t="str">
        <f t="shared" si="7"/>
        <v>N</v>
      </c>
      <c r="AX22" s="21" t="str">
        <f t="shared" si="8"/>
        <v>3033 HK Equity</v>
      </c>
      <c r="BC22" s="14" t="str" cm="1">
        <f t="array" ref="BC22">_xll.BDP(AX22,"ID005")</f>
        <v>HK0000642568</v>
      </c>
      <c r="BD22" s="16">
        <v>0.65</v>
      </c>
      <c r="BE22" s="17">
        <v>5</v>
      </c>
      <c r="BF22" s="36"/>
      <c r="BG22" s="19">
        <v>1.0000000000107532</v>
      </c>
    </row>
    <row r="23" spans="1:59" s="3" customFormat="1" ht="14.45" hidden="1" customHeight="1" x14ac:dyDescent="0.25">
      <c r="A23" s="47" t="s">
        <v>125</v>
      </c>
      <c r="B23" s="47" t="s">
        <v>159</v>
      </c>
      <c r="C23" s="47" t="s">
        <v>291</v>
      </c>
      <c r="D23" s="47" t="s">
        <v>292</v>
      </c>
      <c r="E23" s="21" t="str">
        <f>_xll.BDP(AX23,"SECURITY NAME")</f>
        <v>iShares Core TOPIX ETF</v>
      </c>
      <c r="F23" s="21" t="str">
        <f>_xll.BDP(AX23,"CRNCY")</f>
        <v>JPY</v>
      </c>
      <c r="G23" s="22" t="s">
        <v>365</v>
      </c>
      <c r="H23" s="21" t="str" cm="1">
        <f t="array" ref="H23">IF(OR(_xll.BDP($AX23,"FD120")="#N/A N/A",_xll.BDP($AX23,"FD120")="#N/A FIELD NOT APPLICABLE")," ",_xll.BDP($AX23,"FD120"))</f>
        <v>Japan</v>
      </c>
      <c r="I23" s="21" t="str" cm="1">
        <f t="array" ref="I23">IF(OR(_xll.BDP($AX23,"FD116")="#N/A N/A",_xll.BDP($AX23,"FD116")="#N/A FIELD NOT APPLICABLE")," ",_xll.BDP($AX23,"FD116"))</f>
        <v>Blend</v>
      </c>
      <c r="J23" s="21" t="str" cm="1">
        <f t="array" ref="J23">IF(OR(_xll.BDP($AX23,"FD133")="#N/A N/A",_xll.BDP($AX23,"FD133")="#N/A FIELD NOT APPLICABLE")," ", _xll.BDP($AX23,"FD133"))</f>
        <v xml:space="preserve"> </v>
      </c>
      <c r="K23" s="33">
        <f>_xll.BDP(AX23,"FUND_ASSETS_USD")/1000</f>
        <v>13.283580000000001</v>
      </c>
      <c r="L23" s="24">
        <f>IFERROR(_xll.BDP(AX23, "DV013")/100,0)</f>
        <v>2.1881838074398249E-2</v>
      </c>
      <c r="M23" s="24" cm="1">
        <f t="array" ref="M23">IF(OR(_xll.BDP($AX23,"PR079")="#N/A N/A",_xll.BDP($AX23,"PR079")="#N/A FIELD NOT APPLICABLE")," ", _xll.BDP($AX23,"PR079")/100)</f>
        <v>-4.7916670000000001E-2</v>
      </c>
      <c r="N23" s="24" cm="1">
        <f t="array" ref="N23">IF(OR(_xll.BDP($AX23,"RT074")="#N/A N/A",_xll.BDP($AX23,"RT074")="#N/A FIELD NOT APPLICABLE")," ", _xll.BDP($AX23,"RT074")/100)</f>
        <v>1.207451E-2</v>
      </c>
      <c r="O23" s="26">
        <v>141380</v>
      </c>
      <c r="P23" s="27">
        <v>262.101</v>
      </c>
      <c r="Q23" s="21" cm="1">
        <f t="array" ref="Q23">IF(OR(_xll.BDP($AX23,"PX_last")="#N/A N/A",_xll.BDP($AX23,"PX_Last")="#N/A FIELD NOT APPLICABLE")," ",IF(F23="GBP",(_xll.BDP($AX23,"PX_LAST")/100),(_xll.BDP($AX23,"PX_LAST"))))</f>
        <v>274.2</v>
      </c>
      <c r="R23" s="28">
        <f>IF(F23="USD",AA23,(((_xll.BDP(F23&amp;"USD CURNCY","PX_LAST")))*AA23))</f>
        <v>259798.48989318003</v>
      </c>
      <c r="S23" s="28">
        <f>IF(F23="USD",AB23,(((_xll.BDP(F23&amp;"USD CURNCY","PX_LAST")))*AB23))</f>
        <v>271791.20235600002</v>
      </c>
      <c r="T23" s="11">
        <f t="shared" si="0"/>
        <v>11992.712462819996</v>
      </c>
      <c r="U23" s="12">
        <f t="shared" si="1"/>
        <v>4.6161594194604354E-2</v>
      </c>
      <c r="V23" s="12" cm="1">
        <f t="array" ref="V23">IFERROR(_xll.BDP($G23&amp;" Equity","CHG_PCT_1D")/100,"")</f>
        <v>1.0316879999999999E-2</v>
      </c>
      <c r="W23" s="12" cm="1">
        <f t="array" ref="W23">IFERROR(_xll.BDP($G23&amp;" Equity","CHG_PCT_5D")/100,"")</f>
        <v>4.7764620000000008E-2</v>
      </c>
      <c r="X23" s="12" t="e">
        <f t="shared" si="2"/>
        <v>#VALUE!</v>
      </c>
      <c r="Y23" s="28">
        <f t="shared" si="3"/>
        <v>5947.29108</v>
      </c>
      <c r="Z23" s="28">
        <f t="shared" si="4"/>
        <v>271791.20235600002</v>
      </c>
      <c r="AA23" s="28">
        <f t="shared" si="5"/>
        <v>37055839.380000003</v>
      </c>
      <c r="AB23" s="28">
        <f t="shared" si="6"/>
        <v>38766396</v>
      </c>
      <c r="AC23" s="24" t="str" cm="1">
        <f t="array" ref="AC23">IF(OR(_xll.BDP($AX23,"EX028")="#N/A N/A",_xll.BDP($AX23,"EX028")="#N/A FIELD NOT APPLICABLE")," ", _xll.BDP($AX23,"EX028"))</f>
        <v>Fund</v>
      </c>
      <c r="AD23" s="34" t="str" cm="1">
        <f t="array" ref="AD23">IF(OR(_xll.BDP($AX23,"FD121")="#N/A N/A",_xll.BDP($AX23,"FD121")="#N/A FIELD NOT APPLICABLE")," ", _xll.BDP($AX23,"FD121"))</f>
        <v>Equity</v>
      </c>
      <c r="AE23" s="24" t="str" cm="1">
        <f t="array" ref="AE23">IF(OR(_xll.BDP($AX23,"FD118")="#N/A N/A",_xll.BDP($AX23,"FD118")="#N/A FIELD NOT APPLICABLE")," ", _xll.BDP($AX23,"FD118"))</f>
        <v>ETF</v>
      </c>
      <c r="AF23" s="21" t="str" cm="1">
        <f t="array" ref="AF23">IF(OR(_xll.BDP($AX23,"FD114")="#N/A N/A",_xll.BDP($AX23,"FD114")="#N/A FIELD NOT APPLICABLE")," ", _xll.BDP($AX23,"FD114"))</f>
        <v xml:space="preserve"> </v>
      </c>
      <c r="AG23" s="21" t="str" cm="1">
        <f t="array" ref="AG23">IF(OR(_xll.BDP($AX23,"FD003")="#N/A N/A",_xll.BDP($AX23,"FD003")="#N/A FIELD NOT APPLICABLE")," ", _xll.BDP($AX23,"FD003"))</f>
        <v>20/10/2015</v>
      </c>
      <c r="AH23" s="31" cm="1">
        <f t="array" ref="AH23">IF(OR(_xll.BDP($AX23,"PR061")="#N/A N/A",_xll.BDP($AX23,"PR061")="#N/A FIELD NOT APPLICABLE")," ", _xll.BDP($AX23,"PR061")/100)</f>
        <v>-3.6880969999999999E-2</v>
      </c>
      <c r="AI23" s="24" cm="1">
        <f t="array" ref="AI23">IF(OR(_xll.BDP($AX23,"RT075")="#N/A N/A",_xll.BDP($AX23,"RT075")="#N/A FIELD NOT APPLICABLE")," ", _xll.BDP($AX23,"RT075")/100)</f>
        <v>0.14517279999999999</v>
      </c>
      <c r="AJ23" s="24" cm="1">
        <f t="array" ref="AJ23">IF(OR(_xll.BDP($AX23,"RT076")="#N/A N/A",_xll.BDP($AX23,"RT076")="#N/A FIELD NOT APPLICABLE")," ", _xll.BDP($AX23,"RT076")/100)</f>
        <v>0.15488569999999999</v>
      </c>
      <c r="AK23" s="24" t="str" cm="1">
        <f t="array" ref="AK23">IF(OR(_xll.BDP($AX23,"FD252")="#N/A N/A",_xll.BDP($AX23,"FD252")="#N/A FIELD NOT APPLICABLE")," ", _xll.BDP($AX23,"FD252")/100)</f>
        <v xml:space="preserve"> </v>
      </c>
      <c r="AL23" s="24" cm="1">
        <f t="array" ref="AL23">IF(OR(_xll.BDP($AX23,"FD015")="#N/A N/A",_xll.BDP($AX23,"FD015")="#N/A FIELD NOT APPLICABLE")," ", _xll.BDP($AX23,"FD015")/100)</f>
        <v>4.4999999999999999E-4</v>
      </c>
      <c r="AM23" s="24" cm="1">
        <f t="array" ref="AM23">IF(OR(_xll.BDP($AX23,"FD138")="#N/A N/A",_xll.BDP($AX23,"FD138")="#N/A FIELD NOT APPLICABLE")," ", _xll.BDP($AX23,"FD138")/100)</f>
        <v>4.4999999999999999E-4</v>
      </c>
      <c r="AN23" s="35" t="str" cm="1">
        <f t="array" ref="AN23">IF(OR(_xll.BDP($AX23,"FD009")="#N/A N/A",_xll.BDP($AX23,"FD009")="#N/A FIELD NOT APPLICABLE")," ", _xll.BDP($AX23,"FD009")/100)</f>
        <v xml:space="preserve"> </v>
      </c>
      <c r="AO23" s="24" cm="1">
        <f t="array" ref="AO23">IF(OR(_xll.BDP($AX23,"RK512")="#N/A N/A",_xll.BDP($AX23,"RK512")="#N/A FIELD NOT APPLICABLE")," ", _xll.BDP($AX23,"RK512")/100)</f>
        <v>1.1228100000000001E-3</v>
      </c>
      <c r="AP23" s="24" cm="1">
        <f t="array" ref="AP23">IF(OR(_xll.BDP($AX23,"RK514")="#N/A N/A",_xll.BDP($AX23,"RK514")="#N/A FIELD NOT APPLICABLE")," ", _xll.BDP($AX23,"RK514")/100)</f>
        <v>1.06898E-3</v>
      </c>
      <c r="AQ23" s="24" cm="1">
        <f t="array" ref="AQ23">IF(OR(_xll.BDP($AX23,"RK521")="#N/A N/A",_xll.BDP($AX23,"RK521")="#N/A FIELD NOT APPLICABLE")," ", _xll.BDP($AX23,"RK521")/100)</f>
        <v>-1.5859100000000001E-3</v>
      </c>
      <c r="AR23" s="24" cm="1">
        <f t="array" ref="AR23">IF(OR(_xll.BDP($AX23,"RK525")="#N/A N/A",_xll.BDP($AX23,"RK525")="#N/A FIELD NOT APPLICABLE")," ", _xll.BDP($AX23,"RK525")/100)</f>
        <v>9.8499699999999996E-3</v>
      </c>
      <c r="AS23" s="24" cm="1">
        <f t="array" ref="AS23">IF(OR(_xll.BDP($AX23,"RK524")="#N/A N/A",_xll.BDP($AX23,"RK524")="#N/A FIELD NOT APPLICABLE")," ", _xll.BDP($AX23,"RK524")/100)</f>
        <v>-2.3620000000000001E-5</v>
      </c>
      <c r="AT23" s="24" t="str" cm="1">
        <f t="array" ref="AT23">IF(OR(_xll.BDP($AX23,"FD183")="#N/A N/A",_xll.BDP($AX23,"FD183")="#N/A FIELD NOT APPLICABLE")," ", _xll.BDP($AX23,"FD183"))</f>
        <v xml:space="preserve"> </v>
      </c>
      <c r="AU23" s="24" t="str" cm="1">
        <f t="array" ref="AU23">IF(OR(_xll.BDP($AX23,"DY997")="#N/A N/A",_xll.BDP($AX23,"DY997")="#N/A FIELD NOT APPLICABLE")," ", _xll.BDP($AX23,"DY997"))</f>
        <v xml:space="preserve"> </v>
      </c>
      <c r="AV23" s="24" t="str" cm="1">
        <f t="array" ref="AV23">IF(OR(_xll.BDP($AX23,"DY784")="#N/A N/A",_xll.BDP($AX23,"DY784")="#N/A FIELD NOT APPLICABLE")," ", _xll.BDP($AX23,"DY784"))</f>
        <v xml:space="preserve"> </v>
      </c>
      <c r="AW23" s="21" t="str">
        <f t="shared" si="7"/>
        <v>N</v>
      </c>
      <c r="AX23" s="21" t="str">
        <f t="shared" si="8"/>
        <v>1475 JT Equity</v>
      </c>
      <c r="BC23" s="14" t="str" cm="1">
        <f t="array" ref="BC23">_xll.BDP(AX23,"ID005")</f>
        <v>JP3048120004</v>
      </c>
      <c r="BD23" s="16">
        <v>0.65</v>
      </c>
      <c r="BE23" s="17">
        <v>5</v>
      </c>
      <c r="BF23" s="36"/>
      <c r="BG23" s="19">
        <v>1.0000000000107532</v>
      </c>
    </row>
    <row r="24" spans="1:59" s="3" customFormat="1" ht="14.45" hidden="1" customHeight="1" x14ac:dyDescent="0.25">
      <c r="A24" s="47" t="s">
        <v>125</v>
      </c>
      <c r="B24" s="47" t="s">
        <v>159</v>
      </c>
      <c r="C24" s="47" t="s">
        <v>291</v>
      </c>
      <c r="D24" s="47" t="s">
        <v>292</v>
      </c>
      <c r="E24" s="21" t="str">
        <f>_xll.BDP(AX24,"SECURITY NAME")</f>
        <v>Energy Select Sector SPDR Fund</v>
      </c>
      <c r="F24" s="21" t="str">
        <f>_xll.BDP(AX24,"CRNCY")</f>
        <v>USD</v>
      </c>
      <c r="G24" s="22" t="s">
        <v>363</v>
      </c>
      <c r="H24" s="21" t="str" cm="1">
        <f t="array" ref="H24">IF(OR(_xll.BDP($AX24,"FD120")="#N/A N/A",_xll.BDP($AX24,"FD120")="#N/A FIELD NOT APPLICABLE")," ",_xll.BDP($AX24,"FD120"))</f>
        <v>U.S.</v>
      </c>
      <c r="I24" s="21" t="str" cm="1">
        <f t="array" ref="I24">IF(OR(_xll.BDP($AX24,"FD116")="#N/A N/A",_xll.BDP($AX24,"FD116")="#N/A FIELD NOT APPLICABLE")," ",_xll.BDP($AX24,"FD116"))</f>
        <v>Blend</v>
      </c>
      <c r="J24" s="21" t="str" cm="1">
        <f t="array" ref="J24">IF(OR(_xll.BDP($AX24,"FD133")="#N/A N/A",_xll.BDP($AX24,"FD133")="#N/A FIELD NOT APPLICABLE")," ", _xll.BDP($AX24,"FD133"))</f>
        <v>Energy</v>
      </c>
      <c r="K24" s="33">
        <f>_xll.BDP(AX24,"FUND_ASSETS_USD")/1000</f>
        <v>26.862585501869997</v>
      </c>
      <c r="L24" s="24">
        <f>IFERROR(_xll.BDP(AX24, "DV013")/100,0)</f>
        <v>3.4534409633239692E-2</v>
      </c>
      <c r="M24" s="24" cm="1">
        <f t="array" ref="M24">IF(OR(_xll.BDP($AX24,"PR079")="#N/A N/A",_xll.BDP($AX24,"PR079")="#N/A FIELD NOT APPLICABLE")," ", _xll.BDP($AX24,"PR079")/100)</f>
        <v>-3.1403260000000002E-2</v>
      </c>
      <c r="N24" s="24" cm="1">
        <f t="array" ref="N24">IF(OR(_xll.BDP($AX24,"RT074")="#N/A N/A",_xll.BDP($AX24,"RT074")="#N/A FIELD NOT APPLICABLE")," ", _xll.BDP($AX24,"RT074")/100)</f>
        <v>-0.105272</v>
      </c>
      <c r="O24" s="26">
        <v>13775</v>
      </c>
      <c r="P24" s="27">
        <v>53.018000000000001</v>
      </c>
      <c r="Q24" s="21" cm="1">
        <f t="array" ref="Q24">IF(OR(_xll.BDP($AX24,"PX_last")="#N/A N/A",_xll.BDP($AX24,"PX_Last")="#N/A FIELD NOT APPLICABLE")," ",IF(F24="GBP",(_xll.BDP($AX24,"PX_LAST")/100),(_xll.BDP($AX24,"PX_LAST"))))</f>
        <v>82.97</v>
      </c>
      <c r="R24" s="28">
        <f>IF(F24="USD",AA24,(((_xll.BDP(F24&amp;"USD CURNCY","PX_LAST")))*AA24))</f>
        <v>730322.95</v>
      </c>
      <c r="S24" s="28">
        <f>IF(F24="USD",AB24,(((_xll.BDP(F24&amp;"USD CURNCY","PX_LAST")))*AB24))</f>
        <v>1142911.75</v>
      </c>
      <c r="T24" s="11">
        <f t="shared" si="0"/>
        <v>412588.80000000005</v>
      </c>
      <c r="U24" s="12">
        <f t="shared" si="1"/>
        <v>0.56494020898562758</v>
      </c>
      <c r="V24" s="12" cm="1">
        <f t="array" ref="V24">IFERROR(_xll.BDP($G24&amp;" Equity","CHG_PCT_1D")/100,"")</f>
        <v>7.039689E-3</v>
      </c>
      <c r="W24" s="12" cm="1">
        <f t="array" ref="W24">IFERROR(_xll.BDP($G24&amp;" Equity","CHG_PCT_5D")/100,"")</f>
        <v>4.5357190000000006E-2</v>
      </c>
      <c r="X24" s="12" t="e">
        <f t="shared" si="2"/>
        <v>#VALUE!</v>
      </c>
      <c r="Y24" s="28">
        <f t="shared" si="3"/>
        <v>39469.782549142838</v>
      </c>
      <c r="Z24" s="28">
        <f t="shared" si="4"/>
        <v>1142911.75</v>
      </c>
      <c r="AA24" s="28">
        <f t="shared" si="5"/>
        <v>730322.95</v>
      </c>
      <c r="AB24" s="28">
        <f t="shared" si="6"/>
        <v>1142911.75</v>
      </c>
      <c r="AC24" s="24" t="str" cm="1">
        <f t="array" ref="AC24">IF(OR(_xll.BDP($AX24,"EX028")="#N/A N/A",_xll.BDP($AX24,"EX028")="#N/A FIELD NOT APPLICABLE")," ", _xll.BDP($AX24,"EX028"))</f>
        <v>Fund</v>
      </c>
      <c r="AD24" s="34" t="str" cm="1">
        <f t="array" ref="AD24">IF(OR(_xll.BDP($AX24,"FD121")="#N/A N/A",_xll.BDP($AX24,"FD121")="#N/A FIELD NOT APPLICABLE")," ", _xll.BDP($AX24,"FD121"))</f>
        <v>Equity</v>
      </c>
      <c r="AE24" s="24" t="str" cm="1">
        <f t="array" ref="AE24">IF(OR(_xll.BDP($AX24,"FD118")="#N/A N/A",_xll.BDP($AX24,"FD118")="#N/A FIELD NOT APPLICABLE")," ", _xll.BDP($AX24,"FD118"))</f>
        <v>ETF</v>
      </c>
      <c r="AF24" s="21" t="str" cm="1">
        <f t="array" ref="AF24">IF(OR(_xll.BDP($AX24,"FD114")="#N/A N/A",_xll.BDP($AX24,"FD114")="#N/A FIELD NOT APPLICABLE")," ", _xll.BDP($AX24,"FD114"))</f>
        <v xml:space="preserve"> </v>
      </c>
      <c r="AG24" s="21" t="str" cm="1">
        <f t="array" ref="AG24">IF(OR(_xll.BDP($AX24,"FD003")="#N/A N/A",_xll.BDP($AX24,"FD003")="#N/A FIELD NOT APPLICABLE")," ", _xll.BDP($AX24,"FD003"))</f>
        <v>22/12/1998</v>
      </c>
      <c r="AH24" s="31" cm="1">
        <f t="array" ref="AH24">IF(OR(_xll.BDP($AX24,"PR061")="#N/A N/A",_xll.BDP($AX24,"PR061")="#N/A FIELD NOT APPLICABLE")," ", _xll.BDP($AX24,"PR061")/100)</f>
        <v>-0.10234769999999999</v>
      </c>
      <c r="AI24" s="24" cm="1">
        <f t="array" ref="AI24">IF(OR(_xll.BDP($AX24,"RT075")="#N/A N/A",_xll.BDP($AX24,"RT075")="#N/A FIELD NOT APPLICABLE")," ", _xll.BDP($AX24,"RT075")/100)</f>
        <v>6.1969770000000007E-2</v>
      </c>
      <c r="AJ24" s="24" cm="1">
        <f t="array" ref="AJ24">IF(OR(_xll.BDP($AX24,"RT076")="#N/A N/A",_xll.BDP($AX24,"RT076")="#N/A FIELD NOT APPLICABLE")," ", _xll.BDP($AX24,"RT076")/100)</f>
        <v>0.2300064</v>
      </c>
      <c r="AK24" s="24" cm="1">
        <f t="array" ref="AK24">IF(OR(_xll.BDP($AX24,"FD252")="#N/A N/A",_xll.BDP($AX24,"FD252")="#N/A FIELD NOT APPLICABLE")," ", _xll.BDP($AX24,"FD252")/100)</f>
        <v>0</v>
      </c>
      <c r="AL24" s="24" cm="1">
        <f t="array" ref="AL24">IF(OR(_xll.BDP($AX24,"FD015")="#N/A N/A",_xll.BDP($AX24,"FD015")="#N/A FIELD NOT APPLICABLE")," ", _xll.BDP($AX24,"FD015")/100)</f>
        <v>8.0000000000000004E-4</v>
      </c>
      <c r="AM24" s="24" cm="1">
        <f t="array" ref="AM24">IF(OR(_xll.BDP($AX24,"FD138")="#N/A N/A",_xll.BDP($AX24,"FD138")="#N/A FIELD NOT APPLICABLE")," ", _xll.BDP($AX24,"FD138")/100)</f>
        <v>2.9999999999999997E-4</v>
      </c>
      <c r="AN24" s="35" t="str" cm="1">
        <f t="array" ref="AN24">IF(OR(_xll.BDP($AX24,"FD009")="#N/A N/A",_xll.BDP($AX24,"FD009")="#N/A FIELD NOT APPLICABLE")," ", _xll.BDP($AX24,"FD009")/100)</f>
        <v xml:space="preserve"> </v>
      </c>
      <c r="AO24" s="24" cm="1">
        <f t="array" ref="AO24">IF(OR(_xll.BDP($AX24,"RK512")="#N/A N/A",_xll.BDP($AX24,"RK512")="#N/A FIELD NOT APPLICABLE")," ", _xll.BDP($AX24,"RK512")/100)</f>
        <v>-4.9930599331855776E-3</v>
      </c>
      <c r="AP24" s="24" cm="1">
        <f t="array" ref="AP24">IF(OR(_xll.BDP($AX24,"RK514")="#N/A N/A",_xll.BDP($AX24,"RK514")="#N/A FIELD NOT APPLICABLE")," ", _xll.BDP($AX24,"RK514")/100)</f>
        <v>-4.0639600157737731E-3</v>
      </c>
      <c r="AQ24" s="24" cm="1">
        <f t="array" ref="AQ24">IF(OR(_xll.BDP($AX24,"RK521")="#N/A N/A",_xll.BDP($AX24,"RK521")="#N/A FIELD NOT APPLICABLE")," ", _xll.BDP($AX24,"RK521")/100)</f>
        <v>-4.9520999193191533E-4</v>
      </c>
      <c r="AR24" s="24" cm="1">
        <f t="array" ref="AR24">IF(OR(_xll.BDP($AX24,"RK525")="#N/A N/A",_xll.BDP($AX24,"RK525")="#N/A FIELD NOT APPLICABLE")," ", _xll.BDP($AX24,"RK525")/100)</f>
        <v>1.0094399452209473E-2</v>
      </c>
      <c r="AS24" s="24" cm="1">
        <f t="array" ref="AS24">IF(OR(_xll.BDP($AX24,"RK524")="#N/A N/A",_xll.BDP($AX24,"RK524")="#N/A FIELD NOT APPLICABLE")," ", _xll.BDP($AX24,"RK524")/100)</f>
        <v>5.729999975301325E-6</v>
      </c>
      <c r="AT24" s="24" t="str" cm="1">
        <f t="array" ref="AT24">IF(OR(_xll.BDP($AX24,"FD183")="#N/A N/A",_xll.BDP($AX24,"FD183")="#N/A FIELD NOT APPLICABLE")," ", _xll.BDP($AX24,"FD183"))</f>
        <v>USD INC</v>
      </c>
      <c r="AU24" s="24" t="str" cm="1">
        <f t="array" ref="AU24">IF(OR(_xll.BDP($AX24,"DY997")="#N/A N/A",_xll.BDP($AX24,"DY997")="#N/A FIELD NOT APPLICABLE")," ", _xll.BDP($AX24,"DY997"))</f>
        <v xml:space="preserve"> </v>
      </c>
      <c r="AV24" s="24" t="str" cm="1">
        <f t="array" ref="AV24">IF(OR(_xll.BDP($AX24,"DY784")="#N/A N/A",_xll.BDP($AX24,"DY784")="#N/A FIELD NOT APPLICABLE")," ", _xll.BDP($AX24,"DY784"))</f>
        <v xml:space="preserve"> </v>
      </c>
      <c r="AW24" s="21" t="str">
        <f t="shared" si="7"/>
        <v>N</v>
      </c>
      <c r="AX24" s="21" t="str">
        <f t="shared" si="8"/>
        <v>XLE US Equity</v>
      </c>
      <c r="BC24" s="14" t="str" cm="1">
        <f t="array" ref="BC24">_xll.BDP(AX24,"ID005")</f>
        <v>US81369Y5069</v>
      </c>
      <c r="BD24" s="16">
        <v>0.65</v>
      </c>
      <c r="BE24" s="17">
        <v>5</v>
      </c>
      <c r="BF24" s="36"/>
      <c r="BG24" s="19">
        <v>1.0000000000107532</v>
      </c>
    </row>
    <row r="25" spans="1:59" s="3" customFormat="1" ht="14.45" hidden="1" customHeight="1" x14ac:dyDescent="0.25">
      <c r="A25" s="47" t="s">
        <v>125</v>
      </c>
      <c r="B25" s="47" t="s">
        <v>159</v>
      </c>
      <c r="C25" s="47" t="s">
        <v>291</v>
      </c>
      <c r="D25" s="47" t="s">
        <v>292</v>
      </c>
      <c r="E25" s="21" t="str">
        <f>_xll.BDP(AX25,"SECURITY NAME")</f>
        <v>iShares MSCI China ETF</v>
      </c>
      <c r="F25" s="21" t="str">
        <f>_xll.BDP(AX25,"CRNCY")</f>
        <v>USD</v>
      </c>
      <c r="G25" s="22" t="s">
        <v>366</v>
      </c>
      <c r="H25" s="21" t="str" cm="1">
        <f t="array" ref="H25">IF(OR(_xll.BDP($AX25,"FD120")="#N/A N/A",_xll.BDP($AX25,"FD120")="#N/A FIELD NOT APPLICABLE")," ",_xll.BDP($AX25,"FD120"))</f>
        <v>China</v>
      </c>
      <c r="I25" s="21" t="str" cm="1">
        <f t="array" ref="I25">IF(OR(_xll.BDP($AX25,"FD116")="#N/A N/A",_xll.BDP($AX25,"FD116")="#N/A FIELD NOT APPLICABLE")," ",_xll.BDP($AX25,"FD116"))</f>
        <v>Blend</v>
      </c>
      <c r="J25" s="21" t="str" cm="1">
        <f t="array" ref="J25">IF(OR(_xll.BDP($AX25,"FD133")="#N/A N/A",_xll.BDP($AX25,"FD133")="#N/A FIELD NOT APPLICABLE")," ", _xll.BDP($AX25,"FD133"))</f>
        <v xml:space="preserve"> </v>
      </c>
      <c r="K25" s="33">
        <f>_xll.BDP(AX25,"FUND_ASSETS_USD")/1000</f>
        <v>5.5278730520000003</v>
      </c>
      <c r="L25" s="24">
        <f>IFERROR(_xll.BDP(AX25, "DV013")/100,0)</f>
        <v>3.4371224755606285E-2</v>
      </c>
      <c r="M25" s="24" cm="1">
        <f t="array" ref="M25">IF(OR(_xll.BDP($AX25,"PR079")="#N/A N/A",_xll.BDP($AX25,"PR079")="#N/A FIELD NOT APPLICABLE")," ", _xll.BDP($AX25,"PR079")/100)</f>
        <v>0.1064874</v>
      </c>
      <c r="N25" s="24" cm="1">
        <f t="array" ref="N25">IF(OR(_xll.BDP($AX25,"RT074")="#N/A N/A",_xll.BDP($AX25,"RT074")="#N/A FIELD NOT APPLICABLE")," ", _xll.BDP($AX25,"RT074")/100)</f>
        <v>0.25291429999999998</v>
      </c>
      <c r="O25" s="26">
        <v>22886</v>
      </c>
      <c r="P25" s="27">
        <v>60.671999999999997</v>
      </c>
      <c r="Q25" s="21" cm="1">
        <f t="array" ref="Q25">IF(OR(_xll.BDP($AX25,"PX_last")="#N/A N/A",_xll.BDP($AX25,"PX_Last")="#N/A FIELD NOT APPLICABLE")," ",IF(F25="GBP",(_xll.BDP($AX25,"PX_LAST")/100),(_xll.BDP($AX25,"PX_LAST"))))</f>
        <v>51.85</v>
      </c>
      <c r="R25" s="28">
        <f>IF(F25="USD",AA25,(((_xll.BDP(F25&amp;"USD CURNCY","PX_LAST")))*AA25))</f>
        <v>1388539.392</v>
      </c>
      <c r="S25" s="28">
        <f>IF(F25="USD",AB25,(((_xll.BDP(F25&amp;"USD CURNCY","PX_LAST")))*AB25))</f>
        <v>1186639.1000000001</v>
      </c>
      <c r="T25" s="11">
        <f t="shared" si="0"/>
        <v>-201900.2919999999</v>
      </c>
      <c r="U25" s="12">
        <f t="shared" si="1"/>
        <v>-0.14540479957805899</v>
      </c>
      <c r="V25" s="12" cm="1">
        <f t="array" ref="V25">IFERROR(_xll.BDP($G25&amp;" Equity","CHG_PCT_1D")/100,"")</f>
        <v>-1.155847E-3</v>
      </c>
      <c r="W25" s="12" cm="1">
        <f t="array" ref="W25">IFERROR(_xll.BDP($G25&amp;" Equity","CHG_PCT_5D")/100,"")</f>
        <v>4.9807650000000002E-2</v>
      </c>
      <c r="X25" s="12" t="e">
        <f t="shared" ref="X25:X37" si="9">S25/$H$44</f>
        <v>#VALUE!</v>
      </c>
      <c r="Y25" s="28">
        <f t="shared" si="3"/>
        <v>40786.239209890366</v>
      </c>
      <c r="Z25" s="28">
        <f t="shared" si="4"/>
        <v>1186639.1000000001</v>
      </c>
      <c r="AA25" s="28">
        <f t="shared" si="5"/>
        <v>1388539.392</v>
      </c>
      <c r="AB25" s="28">
        <f t="shared" si="6"/>
        <v>1186639.1000000001</v>
      </c>
      <c r="AC25" s="24" t="str" cm="1">
        <f t="array" ref="AC25">IF(OR(_xll.BDP($AX25,"EX028")="#N/A N/A",_xll.BDP($AX25,"EX028")="#N/A FIELD NOT APPLICABLE")," ", _xll.BDP($AX25,"EX028"))</f>
        <v>Fund</v>
      </c>
      <c r="AD25" s="34" t="str" cm="1">
        <f t="array" ref="AD25">IF(OR(_xll.BDP($AX25,"FD121")="#N/A N/A",_xll.BDP($AX25,"FD121")="#N/A FIELD NOT APPLICABLE")," ", _xll.BDP($AX25,"FD121"))</f>
        <v>Equity</v>
      </c>
      <c r="AE25" s="24" t="str" cm="1">
        <f t="array" ref="AE25">IF(OR(_xll.BDP($AX25,"FD118")="#N/A N/A",_xll.BDP($AX25,"FD118")="#N/A FIELD NOT APPLICABLE")," ", _xll.BDP($AX25,"FD118"))</f>
        <v>ETF</v>
      </c>
      <c r="AF25" s="21" t="str" cm="1">
        <f t="array" ref="AF25">IF(OR(_xll.BDP($AX25,"FD114")="#N/A N/A",_xll.BDP($AX25,"FD114")="#N/A FIELD NOT APPLICABLE")," ", _xll.BDP($AX25,"FD114"))</f>
        <v xml:space="preserve"> </v>
      </c>
      <c r="AG25" s="21" t="str" cm="1">
        <f t="array" ref="AG25">IF(OR(_xll.BDP($AX25,"FD003")="#N/A N/A",_xll.BDP($AX25,"FD003")="#N/A FIELD NOT APPLICABLE")," ", _xll.BDP($AX25,"FD003"))</f>
        <v>31/03/2011</v>
      </c>
      <c r="AH25" s="31" cm="1">
        <f t="array" ref="AH25">IF(OR(_xll.BDP($AX25,"PR061")="#N/A N/A",_xll.BDP($AX25,"PR061")="#N/A FIELD NOT APPLICABLE")," ", _xll.BDP($AX25,"PR061")/100)</f>
        <v>-4.9844229999999996E-2</v>
      </c>
      <c r="AI25" s="24" cm="1">
        <f t="array" ref="AI25">IF(OR(_xll.BDP($AX25,"RT075")="#N/A N/A",_xll.BDP($AX25,"RT075")="#N/A FIELD NOT APPLICABLE")," ", _xll.BDP($AX25,"RT075")/100)</f>
        <v>4.8361020000000005E-2</v>
      </c>
      <c r="AJ25" s="24" cm="1">
        <f t="array" ref="AJ25">IF(OR(_xll.BDP($AX25,"RT076")="#N/A N/A",_xll.BDP($AX25,"RT076")="#N/A FIELD NOT APPLICABLE")," ", _xll.BDP($AX25,"RT076")/100)</f>
        <v>-1.039172E-2</v>
      </c>
      <c r="AK25" s="24" cm="1">
        <f t="array" ref="AK25">IF(OR(_xll.BDP($AX25,"FD252")="#N/A N/A",_xll.BDP($AX25,"FD252")="#N/A FIELD NOT APPLICABLE")," ", _xll.BDP($AX25,"FD252")/100)</f>
        <v>0</v>
      </c>
      <c r="AL25" s="24" cm="1">
        <f t="array" ref="AL25">IF(OR(_xll.BDP($AX25,"FD015")="#N/A N/A",_xll.BDP($AX25,"FD015")="#N/A FIELD NOT APPLICABLE")," ", _xll.BDP($AX25,"FD015")/100)</f>
        <v>5.8999999999999999E-3</v>
      </c>
      <c r="AM25" s="24" cm="1">
        <f t="array" ref="AM25">IF(OR(_xll.BDP($AX25,"FD138")="#N/A N/A",_xll.BDP($AX25,"FD138")="#N/A FIELD NOT APPLICABLE")," ", _xll.BDP($AX25,"FD138")/100)</f>
        <v>5.8999999999999999E-3</v>
      </c>
      <c r="AN25" s="35" cm="1">
        <f t="array" ref="AN25">IF(OR(_xll.BDP($AX25,"FD009")="#N/A N/A",_xll.BDP($AX25,"FD009")="#N/A FIELD NOT APPLICABLE")," ", _xll.BDP($AX25,"FD009")/100)</f>
        <v>0</v>
      </c>
      <c r="AO25" s="24" cm="1">
        <f t="array" ref="AO25">IF(OR(_xll.BDP($AX25,"RK512")="#N/A N/A",_xll.BDP($AX25,"RK512")="#N/A FIELD NOT APPLICABLE")," ", _xll.BDP($AX25,"RK512")/100)</f>
        <v>8.1891798973083504E-3</v>
      </c>
      <c r="AP25" s="24" cm="1">
        <f t="array" ref="AP25">IF(OR(_xll.BDP($AX25,"RK514")="#N/A N/A",_xll.BDP($AX25,"RK514")="#N/A FIELD NOT APPLICABLE")," ", _xll.BDP($AX25,"RK514")/100)</f>
        <v>1.0161900520324707E-2</v>
      </c>
      <c r="AQ25" s="24" cm="1">
        <f t="array" ref="AQ25">IF(OR(_xll.BDP($AX25,"RK521")="#N/A N/A",_xll.BDP($AX25,"RK521")="#N/A FIELD NOT APPLICABLE")," ", _xll.BDP($AX25,"RK521")/100)</f>
        <v>5.9025102853775026E-3</v>
      </c>
      <c r="AR25" s="24" cm="1">
        <f t="array" ref="AR25">IF(OR(_xll.BDP($AX25,"RK525")="#N/A N/A",_xll.BDP($AX25,"RK525")="#N/A FIELD NOT APPLICABLE")," ", _xll.BDP($AX25,"RK525")/100)</f>
        <v>9.9774700403213509E-3</v>
      </c>
      <c r="AS25" s="24" cm="1">
        <f t="array" ref="AS25">IF(OR(_xll.BDP($AX25,"RK524")="#N/A N/A",_xll.BDP($AX25,"RK524")="#N/A FIELD NOT APPLICABLE")," ", _xll.BDP($AX25,"RK524")/100)</f>
        <v>1.2507000006735326E-4</v>
      </c>
      <c r="AT25" s="24" t="str" cm="1">
        <f t="array" ref="AT25">IF(OR(_xll.BDP($AX25,"FD183")="#N/A N/A",_xll.BDP($AX25,"FD183")="#N/A FIELD NOT APPLICABLE")," ", _xll.BDP($AX25,"FD183"))</f>
        <v>USD INC</v>
      </c>
      <c r="AU25" s="24" t="str" cm="1">
        <f t="array" ref="AU25">IF(OR(_xll.BDP($AX25,"DY997")="#N/A N/A",_xll.BDP($AX25,"DY997")="#N/A FIELD NOT APPLICABLE")," ", _xll.BDP($AX25,"DY997"))</f>
        <v xml:space="preserve"> </v>
      </c>
      <c r="AV25" s="24" t="str" cm="1">
        <f t="array" ref="AV25">IF(OR(_xll.BDP($AX25,"DY784")="#N/A N/A",_xll.BDP($AX25,"DY784")="#N/A FIELD NOT APPLICABLE")," ", _xll.BDP($AX25,"DY784"))</f>
        <v xml:space="preserve"> </v>
      </c>
      <c r="AW25" s="21" t="str">
        <f t="shared" si="7"/>
        <v>N</v>
      </c>
      <c r="AX25" s="21" t="str">
        <f t="shared" si="8"/>
        <v>MCHI US Equity</v>
      </c>
      <c r="BC25" s="14" t="str" cm="1">
        <f t="array" ref="BC25">_xll.BDP(AX25,"ID005")</f>
        <v>US46429B6719</v>
      </c>
      <c r="BD25" s="16">
        <v>0.65</v>
      </c>
      <c r="BE25" s="17">
        <v>5</v>
      </c>
      <c r="BF25" s="36" t="s">
        <v>367</v>
      </c>
      <c r="BG25" s="19">
        <v>1.0000000000107532</v>
      </c>
    </row>
    <row r="26" spans="1:59" s="3" customFormat="1" ht="14.45" hidden="1" customHeight="1" x14ac:dyDescent="0.25">
      <c r="A26" s="47" t="s">
        <v>125</v>
      </c>
      <c r="B26" s="47" t="s">
        <v>159</v>
      </c>
      <c r="C26" s="47" t="s">
        <v>291</v>
      </c>
      <c r="D26" s="47" t="s">
        <v>292</v>
      </c>
      <c r="E26" s="21" t="str">
        <f>_xll.BDP(AX26,"SECURITY NAME")</f>
        <v>VanEck Gold Miners ETF/USA</v>
      </c>
      <c r="F26" s="21" t="str">
        <f>_xll.BDP(AX26,"CRNCY")</f>
        <v>USD</v>
      </c>
      <c r="G26" s="22" t="s">
        <v>357</v>
      </c>
      <c r="H26" s="21" t="str" cm="1">
        <f t="array" ref="H26">IF(OR(_xll.BDP($AX26,"FD120")="#N/A N/A",_xll.BDP($AX26,"FD120")="#N/A FIELD NOT APPLICABLE")," ",_xll.BDP($AX26,"FD120"))</f>
        <v>Global</v>
      </c>
      <c r="I26" s="21" t="str" cm="1">
        <f t="array" ref="I26">IF(OR(_xll.BDP($AX26,"FD116")="#N/A N/A",_xll.BDP($AX26,"FD116")="#N/A FIELD NOT APPLICABLE")," ",_xll.BDP($AX26,"FD116"))</f>
        <v>Blend</v>
      </c>
      <c r="J26" s="21" t="str" cm="1">
        <f t="array" ref="J26">IF(OR(_xll.BDP($AX26,"FD133")="#N/A N/A",_xll.BDP($AX26,"FD133")="#N/A FIELD NOT APPLICABLE")," ", _xll.BDP($AX26,"FD133"))</f>
        <v>Materials</v>
      </c>
      <c r="K26" s="33">
        <f>_xll.BDP(AX26,"FUND_ASSETS_USD")/1000</f>
        <v>15.102854389719999</v>
      </c>
      <c r="L26" s="24">
        <f>IFERROR(_xll.BDP(AX26, "DV013")/100,0)</f>
        <v>8.1428283143086932E-3</v>
      </c>
      <c r="M26" s="24" cm="1">
        <f t="array" ref="M26">IF(OR(_xll.BDP($AX26,"PR079")="#N/A N/A",_xll.BDP($AX26,"PR079")="#N/A FIELD NOT APPLICABLE")," ", _xll.BDP($AX26,"PR079")/100)</f>
        <v>0.45768210000000004</v>
      </c>
      <c r="N26" s="24" cm="1">
        <f t="array" ref="N26">IF(OR(_xll.BDP($AX26,"RT074")="#N/A N/A",_xll.BDP($AX26,"RT074")="#N/A FIELD NOT APPLICABLE")," ", _xll.BDP($AX26,"RT074")/100)</f>
        <v>0.44615940000000004</v>
      </c>
      <c r="O26" s="26">
        <v>32205</v>
      </c>
      <c r="P26" s="27">
        <v>33.067999999999998</v>
      </c>
      <c r="Q26" s="21" cm="1">
        <f t="array" ref="Q26">IF(OR(_xll.BDP($AX26,"PX_last")="#N/A N/A",_xll.BDP($AX26,"PX_Last")="#N/A FIELD NOT APPLICABLE")," ",IF(F26="GBP",(_xll.BDP($AX26,"PX_LAST")),(_xll.BDP($AX26,"PX_LAST"))))</f>
        <v>49.43</v>
      </c>
      <c r="R26" s="28">
        <f>IF(F26="USD",AA26,(((_xll.BDP(F26&amp;"USD CURNCY","PX_LAST")))*AA26))</f>
        <v>1064954.94</v>
      </c>
      <c r="S26" s="28">
        <f>IF(F26="USD",AB26,(((_xll.BDP(F26&amp;"USD CURNCY","PX_LAST")))*AB26))</f>
        <v>1591893.15</v>
      </c>
      <c r="T26" s="11">
        <f t="shared" si="0"/>
        <v>526938.21</v>
      </c>
      <c r="U26" s="12">
        <f t="shared" si="1"/>
        <v>0.49479859683077293</v>
      </c>
      <c r="V26" s="12" cm="1">
        <f t="array" ref="V26">IFERROR(_xll.BDP($G26&amp;" Equity","CHG_PCT_1D")/100,"")</f>
        <v>1.270232E-2</v>
      </c>
      <c r="W26" s="12" cm="1">
        <f t="array" ref="W26">IFERROR(_xll.BDP($G26&amp;" Equity","CHG_PCT_5D")/100,"")</f>
        <v>-4.3166860000000001E-2</v>
      </c>
      <c r="X26" s="12" t="e">
        <f t="shared" si="9"/>
        <v>#VALUE!</v>
      </c>
      <c r="Y26" s="28">
        <f t="shared" si="3"/>
        <v>12962.512615174055</v>
      </c>
      <c r="Z26" s="28">
        <f t="shared" si="4"/>
        <v>1591893.15</v>
      </c>
      <c r="AA26" s="28">
        <f t="shared" si="5"/>
        <v>1064954.94</v>
      </c>
      <c r="AB26" s="28">
        <f t="shared" si="6"/>
        <v>1591893.15</v>
      </c>
      <c r="AC26" s="24" t="str" cm="1">
        <f t="array" ref="AC26">IF(OR(_xll.BDP($AX26,"EX028")="#N/A N/A",_xll.BDP($AX26,"EX028")="#N/A FIELD NOT APPLICABLE")," ", _xll.BDP($AX26,"EX028"))</f>
        <v>Fund</v>
      </c>
      <c r="AD26" s="34" t="str" cm="1">
        <f t="array" ref="AD26">IF(OR(_xll.BDP($AX26,"FD121")="#N/A N/A",_xll.BDP($AX26,"FD121")="#N/A FIELD NOT APPLICABLE")," ", _xll.BDP($AX26,"FD121"))</f>
        <v>Equity</v>
      </c>
      <c r="AE26" s="24" t="str" cm="1">
        <f t="array" ref="AE26">IF(OR(_xll.BDP($AX26,"FD118")="#N/A N/A",_xll.BDP($AX26,"FD118")="#N/A FIELD NOT APPLICABLE")," ", _xll.BDP($AX26,"FD118"))</f>
        <v>ETF</v>
      </c>
      <c r="AF26" s="21" t="str" cm="1">
        <f t="array" ref="AF26">IF(OR(_xll.BDP($AX26,"FD114")="#N/A N/A",_xll.BDP($AX26,"FD114")="#N/A FIELD NOT APPLICABLE")," ", _xll.BDP($AX26,"FD114"))</f>
        <v xml:space="preserve"> </v>
      </c>
      <c r="AG26" s="21" t="str" cm="1">
        <f t="array" ref="AG26">IF(OR(_xll.BDP($AX26,"FD003")="#N/A N/A",_xll.BDP($AX26,"FD003")="#N/A FIELD NOT APPLICABLE")," ", _xll.BDP($AX26,"FD003"))</f>
        <v>22/05/2006</v>
      </c>
      <c r="AH26" s="31" cm="1">
        <f t="array" ref="AH26">IF(OR(_xll.BDP($AX26,"PR061")="#N/A N/A",_xll.BDP($AX26,"PR061")="#N/A FIELD NOT APPLICABLE")," ", _xll.BDP($AX26,"PR061")/100)</f>
        <v>8.4704859999999993E-2</v>
      </c>
      <c r="AI26" s="24" cm="1">
        <f t="array" ref="AI26">IF(OR(_xll.BDP($AX26,"RT075")="#N/A N/A",_xll.BDP($AX26,"RT075")="#N/A FIELD NOT APPLICABLE")," ", _xll.BDP($AX26,"RT075")/100)</f>
        <v>0.1343048</v>
      </c>
      <c r="AJ26" s="24" cm="1">
        <f t="array" ref="AJ26">IF(OR(_xll.BDP($AX26,"RT076")="#N/A N/A",_xll.BDP($AX26,"RT076")="#N/A FIELD NOT APPLICABLE")," ", _xll.BDP($AX26,"RT076")/100)</f>
        <v>9.350493E-2</v>
      </c>
      <c r="AK26" s="24" cm="1">
        <f t="array" ref="AK26">IF(OR(_xll.BDP($AX26,"FD252")="#N/A N/A",_xll.BDP($AX26,"FD252")="#N/A FIELD NOT APPLICABLE")," ", _xll.BDP($AX26,"FD252")/100)</f>
        <v>0</v>
      </c>
      <c r="AL26" s="24" cm="1">
        <f t="array" ref="AL26">IF(OR(_xll.BDP($AX26,"FD015")="#N/A N/A",_xll.BDP($AX26,"FD015")="#N/A FIELD NOT APPLICABLE")," ", _xll.BDP($AX26,"FD015")/100)</f>
        <v>5.1000000000000004E-3</v>
      </c>
      <c r="AM26" s="24" cm="1">
        <f t="array" ref="AM26">IF(OR(_xll.BDP($AX26,"FD138")="#N/A N/A",_xll.BDP($AX26,"FD138")="#N/A FIELD NOT APPLICABLE")," ", _xll.BDP($AX26,"FD138")/100)</f>
        <v>5.0000000000000001E-3</v>
      </c>
      <c r="AN26" s="35" cm="1">
        <f t="array" ref="AN26">IF(OR(_xll.BDP($AX26,"FD009")="#N/A N/A",_xll.BDP($AX26,"FD009")="#N/A FIELD NOT APPLICABLE")," ", _xll.BDP($AX26,"FD009")/100)</f>
        <v>0</v>
      </c>
      <c r="AO26" s="24" cm="1">
        <f t="array" ref="AO26">IF(OR(_xll.BDP($AX26,"RK512")="#N/A N/A",_xll.BDP($AX26,"RK512")="#N/A FIELD NOT APPLICABLE")," ", _xll.BDP($AX26,"RK512")/100)</f>
        <v>1.3181300163269042E-2</v>
      </c>
      <c r="AP26" s="24" cm="1">
        <f t="array" ref="AP26">IF(OR(_xll.BDP($AX26,"RK514")="#N/A N/A",_xll.BDP($AX26,"RK514")="#N/A FIELD NOT APPLICABLE")," ", _xll.BDP($AX26,"RK514")/100)</f>
        <v>1.5141299962997436E-2</v>
      </c>
      <c r="AQ26" s="24" cm="1">
        <f t="array" ref="AQ26">IF(OR(_xll.BDP($AX26,"RK521")="#N/A N/A",_xll.BDP($AX26,"RK521")="#N/A FIELD NOT APPLICABLE")," ", _xll.BDP($AX26,"RK521")/100)</f>
        <v>-1.3115100562572479E-3</v>
      </c>
      <c r="AR26" s="24" cm="1">
        <f t="array" ref="AR26">IF(OR(_xll.BDP($AX26,"RK525")="#N/A N/A",_xll.BDP($AX26,"RK525")="#N/A FIELD NOT APPLICABLE")," ", _xll.BDP($AX26,"RK525")/100)</f>
        <v>1.0230900049209594E-2</v>
      </c>
      <c r="AS26" s="24" cm="1">
        <f t="array" ref="AS26">IF(OR(_xll.BDP($AX26,"RK524")="#N/A N/A",_xll.BDP($AX26,"RK524")="#N/A FIELD NOT APPLICABLE")," ", _xll.BDP($AX26,"RK524")/100)</f>
        <v>-2.1112000569701195E-4</v>
      </c>
      <c r="AT26" s="24" t="str" cm="1">
        <f t="array" ref="AT26">IF(OR(_xll.BDP($AX26,"FD183")="#N/A N/A",_xll.BDP($AX26,"FD183")="#N/A FIELD NOT APPLICABLE")," ", _xll.BDP($AX26,"FD183"))</f>
        <v>USD INC</v>
      </c>
      <c r="AU26" s="24" t="str" cm="1">
        <f t="array" ref="AU26">IF(OR(_xll.BDP($AX26,"DY997")="#N/A N/A",_xll.BDP($AX26,"DY997")="#N/A FIELD NOT APPLICABLE")," ", _xll.BDP($AX26,"DY997"))</f>
        <v xml:space="preserve"> </v>
      </c>
      <c r="AV26" s="24" t="str" cm="1">
        <f t="array" ref="AV26">IF(OR(_xll.BDP($AX26,"DY784")="#N/A N/A",_xll.BDP($AX26,"DY784")="#N/A FIELD NOT APPLICABLE")," ", _xll.BDP($AX26,"DY784"))</f>
        <v xml:space="preserve"> </v>
      </c>
      <c r="AW26" s="21" t="str">
        <f t="shared" si="7"/>
        <v>N</v>
      </c>
      <c r="AX26" s="21" t="str">
        <f t="shared" si="8"/>
        <v>GDX US Equity</v>
      </c>
      <c r="BC26" s="14" t="str" cm="1">
        <f t="array" ref="BC26">_xll.BDP(AX26,"ID005")</f>
        <v>US92189F1066</v>
      </c>
      <c r="BD26" s="16">
        <v>0.65</v>
      </c>
      <c r="BE26" s="17">
        <v>5</v>
      </c>
      <c r="BF26" s="36"/>
      <c r="BG26" s="19">
        <v>1.0000000000107532</v>
      </c>
    </row>
    <row r="27" spans="1:59" s="3" customFormat="1" ht="14.45" hidden="1" customHeight="1" x14ac:dyDescent="0.25">
      <c r="A27" s="47" t="s">
        <v>125</v>
      </c>
      <c r="B27" s="47" t="s">
        <v>159</v>
      </c>
      <c r="C27" s="47" t="s">
        <v>291</v>
      </c>
      <c r="D27" s="47" t="s">
        <v>292</v>
      </c>
      <c r="E27" s="21" t="str">
        <f>_xll.BDP(AX27,"SECURITY NAME")</f>
        <v>Invesco QQQ Trust Series 1</v>
      </c>
      <c r="F27" s="21" t="str">
        <f>_xll.BDP(AX27,"CRNCY")</f>
        <v>USD</v>
      </c>
      <c r="G27" s="22" t="s">
        <v>360</v>
      </c>
      <c r="H27" s="21" t="str" cm="1">
        <f t="array" ref="H27">IF(OR(_xll.BDP($AX27,"FD120")="#N/A N/A",_xll.BDP($AX27,"FD120")="#N/A FIELD NOT APPLICABLE")," ",_xll.BDP($AX27,"FD120"))</f>
        <v>U.S.</v>
      </c>
      <c r="I27" s="21" t="str" cm="1">
        <f t="array" ref="I27">IF(OR(_xll.BDP($AX27,"FD116")="#N/A N/A",_xll.BDP($AX27,"FD116")="#N/A FIELD NOT APPLICABLE")," ",_xll.BDP($AX27,"FD116"))</f>
        <v>Growth</v>
      </c>
      <c r="J27" s="21" t="str" cm="1">
        <f t="array" ref="J27">IF(OR(_xll.BDP($AX27,"FD133")="#N/A N/A",_xll.BDP($AX27,"FD133")="#N/A FIELD NOT APPLICABLE")," ", _xll.BDP($AX27,"FD133"))</f>
        <v xml:space="preserve"> </v>
      </c>
      <c r="K27" s="33">
        <f>_xll.BDP(AX27,"FUND_ASSETS_USD")/1000</f>
        <v>297.22970614648</v>
      </c>
      <c r="L27" s="24">
        <f>IFERROR(_xll.BDP(AX27, "DV013")/100,0)</f>
        <v>6.0600748019942067E-3</v>
      </c>
      <c r="M27" s="24" cm="1">
        <f t="array" ref="M27">IF(OR(_xll.BDP($AX27,"PR079")="#N/A N/A",_xll.BDP($AX27,"PR079")="#N/A FIELD NOT APPLICABLE")," ", _xll.BDP($AX27,"PR079")/100)</f>
        <v>-7.593453E-2</v>
      </c>
      <c r="N27" s="24" cm="1">
        <f t="array" ref="N27">IF(OR(_xll.BDP($AX27,"RT074")="#N/A N/A",_xll.BDP($AX27,"RT074")="#N/A FIELD NOT APPLICABLE")," ", _xll.BDP($AX27,"RT074")/100)</f>
        <v>0.10273939999999999</v>
      </c>
      <c r="O27" s="26">
        <v>1796</v>
      </c>
      <c r="P27" s="27">
        <v>331.92599999999999</v>
      </c>
      <c r="Q27" s="21" cm="1">
        <f t="array" ref="Q27">IF(OR(_xll.BDP($AX27,"PX_last")="#N/A N/A",_xll.BDP($AX27,"PX_Last")="#N/A FIELD NOT APPLICABLE")," ",IF(F27="GBP",(_xll.BDP($AX27,"PX_LAST")),(_xll.BDP($AX27,"PX_LAST"))))</f>
        <v>472.41</v>
      </c>
      <c r="R27" s="28">
        <f>IF(F27="USD",AA27,(((_xll.BDP(F27&amp;"USD CURNCY","PX_LAST")))*AA27))</f>
        <v>596139.09600000002</v>
      </c>
      <c r="S27" s="28">
        <f>IF(F27="USD",AB27,(((_xll.BDP(F27&amp;"USD CURNCY","PX_LAST")))*AB27))</f>
        <v>848448.3600000001</v>
      </c>
      <c r="T27" s="11">
        <f>S27-R27</f>
        <v>252309.26400000008</v>
      </c>
      <c r="U27" s="12">
        <f>T27/R27</f>
        <v>0.42323891469785446</v>
      </c>
      <c r="V27" s="12" cm="1">
        <f t="array" ref="V27">IFERROR(_xll.BDP($G27&amp;" Equity","CHG_PCT_1D")/100,"")</f>
        <v>-3.1742000000000001E-4</v>
      </c>
      <c r="W27" s="12" cm="1">
        <f t="array" ref="W27">IFERROR(_xll.BDP($G27&amp;" Equity","CHG_PCT_5D")/100,"")</f>
        <v>9.0739070000000005E-2</v>
      </c>
      <c r="X27" s="12" t="e">
        <f t="shared" si="9"/>
        <v>#VALUE!</v>
      </c>
      <c r="Y27" s="28">
        <f>IFERROR(S27*L27,0)</f>
        <v>5141.66052722931</v>
      </c>
      <c r="Z27" s="28">
        <f>S27</f>
        <v>848448.3600000001</v>
      </c>
      <c r="AA27" s="28">
        <f>P27*O27</f>
        <v>596139.09600000002</v>
      </c>
      <c r="AB27" s="28">
        <f>IFERROR(O27*Q27,0)</f>
        <v>848448.3600000001</v>
      </c>
      <c r="AC27" s="24" t="str" cm="1">
        <f t="array" ref="AC27">IF(OR(_xll.BDP($AX27,"EX028")="#N/A N/A",_xll.BDP($AX27,"EX028")="#N/A FIELD NOT APPLICABLE")," ", _xll.BDP($AX27,"EX028"))</f>
        <v>Fund</v>
      </c>
      <c r="AD27" s="34" t="str" cm="1">
        <f t="array" ref="AD27">IF(OR(_xll.BDP($AX27,"FD121")="#N/A N/A",_xll.BDP($AX27,"FD121")="#N/A FIELD NOT APPLICABLE")," ", _xll.BDP($AX27,"FD121"))</f>
        <v>Equity</v>
      </c>
      <c r="AE27" s="24" t="str" cm="1">
        <f t="array" ref="AE27">IF(OR(_xll.BDP($AX27,"FD118")="#N/A N/A",_xll.BDP($AX27,"FD118")="#N/A FIELD NOT APPLICABLE")," ", _xll.BDP($AX27,"FD118"))</f>
        <v>ETF</v>
      </c>
      <c r="AF27" s="21" t="str" cm="1">
        <f t="array" ref="AF27">IF(OR(_xll.BDP($AX27,"FD114")="#N/A N/A",_xll.BDP($AX27,"FD114")="#N/A FIELD NOT APPLICABLE")," ", _xll.BDP($AX27,"FD114"))</f>
        <v xml:space="preserve"> </v>
      </c>
      <c r="AG27" s="21" t="str" cm="1">
        <f t="array" ref="AG27">IF(OR(_xll.BDP($AX27,"FD003")="#N/A N/A",_xll.BDP($AX27,"FD003")="#N/A FIELD NOT APPLICABLE")," ", _xll.BDP($AX27,"FD003"))</f>
        <v>10/03/1999</v>
      </c>
      <c r="AH27" s="31" cm="1">
        <f t="array" ref="AH27">IF(OR(_xll.BDP($AX27,"PR061")="#N/A N/A",_xll.BDP($AX27,"PR061")="#N/A FIELD NOT APPLICABLE")," ", _xll.BDP($AX27,"PR061")/100)</f>
        <v>7.3996620000000004E-3</v>
      </c>
      <c r="AI27" s="24" cm="1">
        <f t="array" ref="AI27">IF(OR(_xll.BDP($AX27,"RT075")="#N/A N/A",_xll.BDP($AX27,"RT075")="#N/A FIELD NOT APPLICABLE")," ", _xll.BDP($AX27,"RT075")/100)</f>
        <v>0.13684399999999999</v>
      </c>
      <c r="AJ27" s="24" cm="1">
        <f t="array" ref="AJ27">IF(OR(_xll.BDP($AX27,"RT076")="#N/A N/A",_xll.BDP($AX27,"RT076")="#N/A FIELD NOT APPLICABLE")," ", _xll.BDP($AX27,"RT076")/100)</f>
        <v>0.1816393</v>
      </c>
      <c r="AK27" s="24" cm="1">
        <f t="array" ref="AK27">IF(OR(_xll.BDP($AX27,"FD252")="#N/A N/A",_xll.BDP($AX27,"FD252")="#N/A FIELD NOT APPLICABLE")," ", _xll.BDP($AX27,"FD252")/100)</f>
        <v>0</v>
      </c>
      <c r="AL27" s="24" cm="1">
        <f t="array" ref="AL27">IF(OR(_xll.BDP($AX27,"FD015")="#N/A N/A",_xll.BDP($AX27,"FD015")="#N/A FIELD NOT APPLICABLE")," ", _xll.BDP($AX27,"FD015")/100)</f>
        <v>2E-3</v>
      </c>
      <c r="AM27" s="24" cm="1">
        <f t="array" ref="AM27">IF(OR(_xll.BDP($AX27,"FD138")="#N/A N/A",_xll.BDP($AX27,"FD138")="#N/A FIELD NOT APPLICABLE")," ", _xll.BDP($AX27,"FD138")/100)</f>
        <v>2E-3</v>
      </c>
      <c r="AN27" s="35" cm="1">
        <f t="array" ref="AN27">IF(OR(_xll.BDP($AX27,"FD009")="#N/A N/A",_xll.BDP($AX27,"FD009")="#N/A FIELD NOT APPLICABLE")," ", _xll.BDP($AX27,"FD009")/100)</f>
        <v>0</v>
      </c>
      <c r="AO27" s="24" cm="1">
        <f t="array" ref="AO27">IF(OR(_xll.BDP($AX27,"RK512")="#N/A N/A",_xll.BDP($AX27,"RK512")="#N/A FIELD NOT APPLICABLE")," ", _xll.BDP($AX27,"RK512")/100)</f>
        <v>3.697279989719391E-3</v>
      </c>
      <c r="AP27" s="24" cm="1">
        <f t="array" ref="AP27">IF(OR(_xll.BDP($AX27,"RK514")="#N/A N/A",_xll.BDP($AX27,"RK514")="#N/A FIELD NOT APPLICABLE")," ", _xll.BDP($AX27,"RK514")/100)</f>
        <v>3.5987898707389833E-3</v>
      </c>
      <c r="AQ27" s="24" cm="1">
        <f t="array" ref="AQ27">IF(OR(_xll.BDP($AX27,"RK521")="#N/A N/A",_xll.BDP($AX27,"RK521")="#N/A FIELD NOT APPLICABLE")," ", _xll.BDP($AX27,"RK521")/100)</f>
        <v>-1.8125399947166443E-3</v>
      </c>
      <c r="AR27" s="24" cm="1">
        <f t="array" ref="AR27">IF(OR(_xll.BDP($AX27,"RK525")="#N/A N/A",_xll.BDP($AX27,"RK525")="#N/A FIELD NOT APPLICABLE")," ", _xll.BDP($AX27,"RK525")/100)</f>
        <v>1.0037699937820435E-2</v>
      </c>
      <c r="AS27" s="24" cm="1">
        <f t="array" ref="AS27">IF(OR(_xll.BDP($AX27,"RK524")="#N/A N/A",_xll.BDP($AX27,"RK524")="#N/A FIELD NOT APPLICABLE")," ", _xll.BDP($AX27,"RK524")/100)</f>
        <v>-4.3990002013742923E-5</v>
      </c>
      <c r="AT27" s="24" t="str" cm="1">
        <f t="array" ref="AT27">IF(OR(_xll.BDP($AX27,"FD183")="#N/A N/A",_xll.BDP($AX27,"FD183")="#N/A FIELD NOT APPLICABLE")," ", _xll.BDP($AX27,"FD183"))</f>
        <v>USD INC</v>
      </c>
      <c r="AU27" s="24" t="str" cm="1">
        <f t="array" ref="AU27">IF(OR(_xll.BDP($AX27,"DY997")="#N/A N/A",_xll.BDP($AX27,"DY997")="#N/A FIELD NOT APPLICABLE")," ", _xll.BDP($AX27,"DY997"))</f>
        <v xml:space="preserve"> </v>
      </c>
      <c r="AV27" s="24" t="str" cm="1">
        <f t="array" ref="AV27">IF(OR(_xll.BDP($AX27,"DY784")="#N/A N/A",_xll.BDP($AX27,"DY784")="#N/A FIELD NOT APPLICABLE")," ", _xll.BDP($AX27,"DY784"))</f>
        <v xml:space="preserve"> </v>
      </c>
      <c r="AW27" s="21" t="str">
        <f>IF(OR(AU27="Y",AV27="Y"),"Y","N")</f>
        <v>N</v>
      </c>
      <c r="AX27" s="21" t="str">
        <f>CONCATENATE(G27," Equity")</f>
        <v>QQQ US Equity</v>
      </c>
      <c r="BC27" s="14" t="str" cm="1">
        <f t="array" ref="BC27">_xll.BDP(AX27,"ID005")</f>
        <v>US46090E1038</v>
      </c>
      <c r="BD27" s="16">
        <v>0.65</v>
      </c>
      <c r="BE27" s="17">
        <v>5</v>
      </c>
      <c r="BF27" s="36"/>
      <c r="BG27" s="19">
        <v>1.0000000000107532</v>
      </c>
    </row>
    <row r="28" spans="1:59" s="3" customFormat="1" ht="14.45" hidden="1" customHeight="1" x14ac:dyDescent="0.25">
      <c r="A28" s="47" t="s">
        <v>125</v>
      </c>
      <c r="B28" s="47" t="s">
        <v>159</v>
      </c>
      <c r="C28" s="47" t="s">
        <v>291</v>
      </c>
      <c r="D28" s="47" t="s">
        <v>292</v>
      </c>
      <c r="E28" s="21" t="str">
        <f>_xll.BDP(AX28,"SECURITY NAME")</f>
        <v>iShares MSCI Emerging Markets</v>
      </c>
      <c r="F28" s="21" t="str">
        <f>_xll.BDP(AX28,"CRNCY")</f>
        <v>USD</v>
      </c>
      <c r="G28" s="22" t="s">
        <v>224</v>
      </c>
      <c r="H28" s="21" t="str" cm="1">
        <f t="array" ref="H28">IF(OR(_xll.BDP($AX28,"FD120")="#N/A N/A",_xll.BDP($AX28,"FD120")="#N/A FIELD NOT APPLICABLE")," ",_xll.BDP($AX28,"FD120"))</f>
        <v>International</v>
      </c>
      <c r="I28" s="21" t="str" cm="1">
        <f t="array" ref="I28">IF(OR(_xll.BDP($AX28,"FD116")="#N/A N/A",_xll.BDP($AX28,"FD116")="#N/A FIELD NOT APPLICABLE")," ",_xll.BDP($AX28,"FD116"))</f>
        <v>Blend</v>
      </c>
      <c r="J28" s="21" t="str" cm="1">
        <f t="array" ref="J28">IF(OR(_xll.BDP($AX28,"FD133")="#N/A N/A",_xll.BDP($AX28,"FD133")="#N/A FIELD NOT APPLICABLE")," ", _xll.BDP($AX28,"FD133"))</f>
        <v xml:space="preserve"> </v>
      </c>
      <c r="K28" s="33">
        <f>_xll.BDP(AX28,"FUND_ASSETS_USD")/1000</f>
        <v>16.408910169899997</v>
      </c>
      <c r="L28" s="24">
        <f>IFERROR(_xll.BDP(AX28, "DV013")/100,0)</f>
        <v>3.3419252181365357E-2</v>
      </c>
      <c r="M28" s="24" cm="1">
        <f t="array" ref="M28">IF(OR(_xll.BDP($AX28,"PR079")="#N/A N/A",_xll.BDP($AX28,"PR079")="#N/A FIELD NOT APPLICABLE")," ", _xll.BDP($AX28,"PR079")/100)</f>
        <v>4.088953E-2</v>
      </c>
      <c r="N28" s="24" cm="1">
        <f t="array" ref="N28">IF(OR(_xll.BDP($AX28,"RT074")="#N/A N/A",_xll.BDP($AX28,"RT074")="#N/A FIELD NOT APPLICABLE")," ", _xll.BDP($AX28,"RT074")/100)</f>
        <v>8.2670460000000001E-2</v>
      </c>
      <c r="O28" s="26">
        <v>15705</v>
      </c>
      <c r="P28" s="27">
        <v>51.116999999999997</v>
      </c>
      <c r="Q28" s="21" cm="1">
        <f t="array" ref="Q28">IF(OR(_xll.BDP($AX28,"PX_last")="#N/A N/A",_xll.BDP($AX28,"PX_Last")="#N/A FIELD NOT APPLICABLE")," ",IF(F28="GBP",(_xll.BDP($AX28,"PX_LAST")),(_xll.BDP($AX28,"PX_LAST"))))</f>
        <v>43.53</v>
      </c>
      <c r="R28" s="28">
        <f>IF(F28="USD",AA28,(((_xll.BDP(F28&amp;"USD CURNCY","PX_LAST")))*AA28))</f>
        <v>802792.48499999999</v>
      </c>
      <c r="S28" s="28">
        <f>IF(F28="USD",AB28,(((_xll.BDP(F28&amp;"USD CURNCY","PX_LAST")))*AB28))</f>
        <v>683638.65</v>
      </c>
      <c r="T28" s="11">
        <f>S28-R28</f>
        <v>-119153.83499999996</v>
      </c>
      <c r="U28" s="12">
        <f>T28/R28</f>
        <v>-0.14842420329831557</v>
      </c>
      <c r="V28" s="12" cm="1">
        <f t="array" ref="V28">IFERROR(_xll.BDP($G28&amp;" Equity","CHG_PCT_1D")/100,"")</f>
        <v>1.8411969999999999E-3</v>
      </c>
      <c r="W28" s="12" cm="1">
        <f t="array" ref="W28">IFERROR(_xll.BDP($G28&amp;" Equity","CHG_PCT_5D")/100,"")</f>
        <v>3.8654259999999996E-2</v>
      </c>
      <c r="X28" s="12" t="e">
        <f t="shared" si="9"/>
        <v>#VALUE!</v>
      </c>
      <c r="Y28" s="28">
        <f>IFERROR(S28*L28,0)</f>
        <v>22846.692445278168</v>
      </c>
      <c r="Z28" s="28">
        <f>S28</f>
        <v>683638.65</v>
      </c>
      <c r="AA28" s="28">
        <f>P28*O28</f>
        <v>802792.48499999999</v>
      </c>
      <c r="AB28" s="28">
        <f>IFERROR(O28*Q28,0)</f>
        <v>683638.65</v>
      </c>
      <c r="AC28" s="24" t="str" cm="1">
        <f t="array" ref="AC28">IF(OR(_xll.BDP($AX28,"EX028")="#N/A N/A",_xll.BDP($AX28,"EX028")="#N/A FIELD NOT APPLICABLE")," ", _xll.BDP($AX28,"EX028"))</f>
        <v>Fund</v>
      </c>
      <c r="AD28" s="34" t="str" cm="1">
        <f t="array" ref="AD28">IF(OR(_xll.BDP($AX28,"FD121")="#N/A N/A",_xll.BDP($AX28,"FD121")="#N/A FIELD NOT APPLICABLE")," ", _xll.BDP($AX28,"FD121"))</f>
        <v>Equity</v>
      </c>
      <c r="AE28" s="24" t="str" cm="1">
        <f t="array" ref="AE28">IF(OR(_xll.BDP($AX28,"FD118")="#N/A N/A",_xll.BDP($AX28,"FD118")="#N/A FIELD NOT APPLICABLE")," ", _xll.BDP($AX28,"FD118"))</f>
        <v>ETF</v>
      </c>
      <c r="AF28" s="21" t="str" cm="1">
        <f t="array" ref="AF28">IF(OR(_xll.BDP($AX28,"FD114")="#N/A N/A",_xll.BDP($AX28,"FD114")="#N/A FIELD NOT APPLICABLE")," ", _xll.BDP($AX28,"FD114"))</f>
        <v xml:space="preserve"> </v>
      </c>
      <c r="AG28" s="21" t="str" cm="1">
        <f t="array" ref="AG28">IF(OR(_xll.BDP($AX28,"FD003")="#N/A N/A",_xll.BDP($AX28,"FD003")="#N/A FIELD NOT APPLICABLE")," ", _xll.BDP($AX28,"FD003"))</f>
        <v>11/04/2003</v>
      </c>
      <c r="AH28" s="31" cm="1">
        <f t="array" ref="AH28">IF(OR(_xll.BDP($AX28,"PR061")="#N/A N/A",_xll.BDP($AX28,"PR061")="#N/A FIELD NOT APPLICABLE")," ", _xll.BDP($AX28,"PR061")/100)</f>
        <v>-5.4832179999999998E-3</v>
      </c>
      <c r="AI28" s="24" cm="1">
        <f t="array" ref="AI28">IF(OR(_xll.BDP($AX28,"RT075")="#N/A N/A",_xll.BDP($AX28,"RT075")="#N/A FIELD NOT APPLICABLE")," ", _xll.BDP($AX28,"RT075")/100)</f>
        <v>3.5454960000000001E-2</v>
      </c>
      <c r="AJ28" s="24" cm="1">
        <f t="array" ref="AJ28">IF(OR(_xll.BDP($AX28,"RT076")="#N/A N/A",_xll.BDP($AX28,"RT076")="#N/A FIELD NOT APPLICABLE")," ", _xll.BDP($AX28,"RT076")/100)</f>
        <v>5.9573280000000006E-2</v>
      </c>
      <c r="AK28" s="24" cm="1">
        <f t="array" ref="AK28">IF(OR(_xll.BDP($AX28,"FD252")="#N/A N/A",_xll.BDP($AX28,"FD252")="#N/A FIELD NOT APPLICABLE")," ", _xll.BDP($AX28,"FD252")/100)</f>
        <v>0</v>
      </c>
      <c r="AL28" s="24" cm="1">
        <f t="array" ref="AL28">IF(OR(_xll.BDP($AX28,"FD015")="#N/A N/A",_xll.BDP($AX28,"FD015")="#N/A FIELD NOT APPLICABLE")," ", _xll.BDP($AX28,"FD015")/100)</f>
        <v>7.1999999999999998E-3</v>
      </c>
      <c r="AM28" s="24" cm="1">
        <f t="array" ref="AM28">IF(OR(_xll.BDP($AX28,"FD138")="#N/A N/A",_xll.BDP($AX28,"FD138")="#N/A FIELD NOT APPLICABLE")," ", _xll.BDP($AX28,"FD138")/100)</f>
        <v>7.1999999999999998E-3</v>
      </c>
      <c r="AN28" s="35" cm="1">
        <f t="array" ref="AN28">IF(OR(_xll.BDP($AX28,"FD009")="#N/A N/A",_xll.BDP($AX28,"FD009")="#N/A FIELD NOT APPLICABLE")," ", _xll.BDP($AX28,"FD009")/100)</f>
        <v>0</v>
      </c>
      <c r="AO28" s="24" cm="1">
        <f t="array" ref="AO28">IF(OR(_xll.BDP($AX28,"RK512")="#N/A N/A",_xll.BDP($AX28,"RK512")="#N/A FIELD NOT APPLICABLE")," ", _xll.BDP($AX28,"RK512")/100)</f>
        <v>2.8400298953056334E-3</v>
      </c>
      <c r="AP28" s="24" cm="1">
        <f t="array" ref="AP28">IF(OR(_xll.BDP($AX28,"RK514")="#N/A N/A",_xll.BDP($AX28,"RK514")="#N/A FIELD NOT APPLICABLE")," ", _xll.BDP($AX28,"RK514")/100)</f>
        <v>2.5637501478195188E-3</v>
      </c>
      <c r="AQ28" s="24" cm="1">
        <f t="array" ref="AQ28">IF(OR(_xll.BDP($AX28,"RK521")="#N/A N/A",_xll.BDP($AX28,"RK521")="#N/A FIELD NOT APPLICABLE")," ", _xll.BDP($AX28,"RK521")/100)</f>
        <v>4.824559986591339E-3</v>
      </c>
      <c r="AR28" s="24" cm="1">
        <f t="array" ref="AR28">IF(OR(_xll.BDP($AX28,"RK525")="#N/A N/A",_xll.BDP($AX28,"RK525")="#N/A FIELD NOT APPLICABLE")," ", _xll.BDP($AX28,"RK525")/100)</f>
        <v>9.3180000782012943E-3</v>
      </c>
      <c r="AS28" s="24" cm="1">
        <f t="array" ref="AS28">IF(OR(_xll.BDP($AX28,"RK524")="#N/A N/A",_xll.BDP($AX28,"RK524")="#N/A FIELD NOT APPLICABLE")," ", _xll.BDP($AX28,"RK524")/100)</f>
        <v>2.0800000056624411E-4</v>
      </c>
      <c r="AT28" s="24" t="str" cm="1">
        <f t="array" ref="AT28">IF(OR(_xll.BDP($AX28,"FD183")="#N/A N/A",_xll.BDP($AX28,"FD183")="#N/A FIELD NOT APPLICABLE")," ", _xll.BDP($AX28,"FD183"))</f>
        <v>USD INC</v>
      </c>
      <c r="AU28" s="24" t="str" cm="1">
        <f t="array" ref="AU28">IF(OR(_xll.BDP($AX28,"DY997")="#N/A N/A",_xll.BDP($AX28,"DY997")="#N/A FIELD NOT APPLICABLE")," ", _xll.BDP($AX28,"DY997"))</f>
        <v xml:space="preserve"> </v>
      </c>
      <c r="AV28" s="24" t="str" cm="1">
        <f t="array" ref="AV28">IF(OR(_xll.BDP($AX28,"DY784")="#N/A N/A",_xll.BDP($AX28,"DY784")="#N/A FIELD NOT APPLICABLE")," ", _xll.BDP($AX28,"DY784"))</f>
        <v xml:space="preserve"> </v>
      </c>
      <c r="AW28" s="21" t="str">
        <f>IF(OR(AU28="Y",AV28="Y"),"Y","N")</f>
        <v>N</v>
      </c>
      <c r="AX28" s="21" t="str">
        <f>CONCATENATE(G28," Equity")</f>
        <v>EEM US Equity</v>
      </c>
      <c r="BC28" s="14" t="str" cm="1">
        <f t="array" ref="BC28">_xll.BDP(AX28,"ID005")</f>
        <v>US4642872349</v>
      </c>
      <c r="BD28" s="16">
        <v>0.65</v>
      </c>
      <c r="BE28" s="17">
        <v>5</v>
      </c>
      <c r="BF28" s="36"/>
      <c r="BG28" s="19">
        <v>1.0000000000107532</v>
      </c>
    </row>
    <row r="29" spans="1:59" s="3" customFormat="1" ht="14.45" hidden="1" customHeight="1" x14ac:dyDescent="0.25">
      <c r="A29" s="47" t="s">
        <v>125</v>
      </c>
      <c r="B29" s="47" t="s">
        <v>159</v>
      </c>
      <c r="C29" s="47" t="s">
        <v>291</v>
      </c>
      <c r="D29" s="47" t="s">
        <v>292</v>
      </c>
      <c r="E29" s="21" t="str">
        <f>_xll.BDP(AX29,"SECURITY NAME")</f>
        <v>SPDR S&amp;P Biotech ETF</v>
      </c>
      <c r="F29" s="21" t="str">
        <f>_xll.BDP(AX29,"CRNCY")</f>
        <v>USD</v>
      </c>
      <c r="G29" s="22" t="s">
        <v>362</v>
      </c>
      <c r="H29" s="21" t="str" cm="1">
        <f t="array" ref="H29">IF(OR(_xll.BDP($AX29,"FD120")="#N/A N/A",_xll.BDP($AX29,"FD120")="#N/A FIELD NOT APPLICABLE")," ",_xll.BDP($AX29,"FD120"))</f>
        <v>U.S.</v>
      </c>
      <c r="I29" s="21" t="str" cm="1">
        <f t="array" ref="I29">IF(OR(_xll.BDP($AX29,"FD116")="#N/A N/A",_xll.BDP($AX29,"FD116")="#N/A FIELD NOT APPLICABLE")," ",_xll.BDP($AX29,"FD116"))</f>
        <v>Blend</v>
      </c>
      <c r="J29" s="21" t="str" cm="1">
        <f t="array" ref="J29">IF(OR(_xll.BDP($AX29,"FD133")="#N/A N/A",_xll.BDP($AX29,"FD133")="#N/A FIELD NOT APPLICABLE")," ", _xll.BDP($AX29,"FD133"))</f>
        <v>Health Care</v>
      </c>
      <c r="K29" s="33">
        <f>_xll.BDP(AX29,"FUND_ASSETS_USD")/1000</f>
        <v>5.0831151319899996</v>
      </c>
      <c r="L29" s="24">
        <f>IFERROR(_xll.BDP(AX29, "DV013")/100,0)</f>
        <v>2.5808037012262428E-4</v>
      </c>
      <c r="M29" s="24" cm="1">
        <f t="array" ref="M29">IF(OR(_xll.BDP($AX29,"PR079")="#N/A N/A",_xll.BDP($AX29,"PR079")="#N/A FIELD NOT APPLICABLE")," ", _xll.BDP($AX29,"PR079")/100)</f>
        <v>-9.6491199999999999E-2</v>
      </c>
      <c r="N29" s="24" cm="1">
        <f t="array" ref="N29">IF(OR(_xll.BDP($AX29,"RT074")="#N/A N/A",_xll.BDP($AX29,"RT074")="#N/A FIELD NOT APPLICABLE")," ", _xll.BDP($AX29,"RT074")/100)</f>
        <v>-2.3962810000000001E-2</v>
      </c>
      <c r="O29" s="26">
        <v>3335</v>
      </c>
      <c r="P29" s="27">
        <v>87.694999999999993</v>
      </c>
      <c r="Q29" s="21" cm="1">
        <f t="array" ref="Q29">IF(OR(_xll.BDP($AX29,"PX_last")="#N/A N/A",_xll.BDP($AX29,"PX_Last")="#N/A FIELD NOT APPLICABLE")," ",IF(F29="GBP",(_xll.BDP($AX29,"PX_LAST")),(_xll.BDP($AX29,"PX_LAST"))))</f>
        <v>81.37</v>
      </c>
      <c r="R29" s="28">
        <f>IF(F29="USD",AA29,(((_xll.BDP(F29&amp;"USD CURNCY","PX_LAST")))*AA29))</f>
        <v>292462.82499999995</v>
      </c>
      <c r="S29" s="28">
        <f>IF(F29="USD",AB29,(((_xll.BDP(F29&amp;"USD CURNCY","PX_LAST")))*AB29))</f>
        <v>271368.95</v>
      </c>
      <c r="T29" s="11">
        <f>S29-R29</f>
        <v>-21093.874999999942</v>
      </c>
      <c r="U29" s="12">
        <f>T29/R29</f>
        <v>-7.2124978619077296E-2</v>
      </c>
      <c r="V29" s="12" cm="1">
        <f t="array" ref="V29">IFERROR(_xll.BDP($G29&amp;" Equity","CHG_PCT_1D")/100,"")</f>
        <v>1.3956390000000001E-2</v>
      </c>
      <c r="W29" s="12" cm="1">
        <f t="array" ref="W29">IFERROR(_xll.BDP($G29&amp;" Equity","CHG_PCT_5D")/100,"")</f>
        <v>7.760562E-2</v>
      </c>
      <c r="X29" s="12" t="e">
        <f t="shared" si="9"/>
        <v>#VALUE!</v>
      </c>
      <c r="Y29" s="28">
        <f>IFERROR(S29*L29,0)</f>
        <v>70.034999055787921</v>
      </c>
      <c r="Z29" s="28">
        <f>S29</f>
        <v>271368.95</v>
      </c>
      <c r="AA29" s="28">
        <f>P29*O29</f>
        <v>292462.82499999995</v>
      </c>
      <c r="AB29" s="28">
        <f>IFERROR(O29*Q29,0)</f>
        <v>271368.95</v>
      </c>
      <c r="AC29" s="24" t="str" cm="1">
        <f t="array" ref="AC29">IF(OR(_xll.BDP($AX29,"EX028")="#N/A N/A",_xll.BDP($AX29,"EX028")="#N/A FIELD NOT APPLICABLE")," ", _xll.BDP($AX29,"EX028"))</f>
        <v>Fund</v>
      </c>
      <c r="AD29" s="34" t="str" cm="1">
        <f t="array" ref="AD29">IF(OR(_xll.BDP($AX29,"FD121")="#N/A N/A",_xll.BDP($AX29,"FD121")="#N/A FIELD NOT APPLICABLE")," ", _xll.BDP($AX29,"FD121"))</f>
        <v>Equity</v>
      </c>
      <c r="AE29" s="24" t="str" cm="1">
        <f t="array" ref="AE29">IF(OR(_xll.BDP($AX29,"FD118")="#N/A N/A",_xll.BDP($AX29,"FD118")="#N/A FIELD NOT APPLICABLE")," ", _xll.BDP($AX29,"FD118"))</f>
        <v>ETF</v>
      </c>
      <c r="AF29" s="21" t="str" cm="1">
        <f t="array" ref="AF29">IF(OR(_xll.BDP($AX29,"FD114")="#N/A N/A",_xll.BDP($AX29,"FD114")="#N/A FIELD NOT APPLICABLE")," ", _xll.BDP($AX29,"FD114"))</f>
        <v xml:space="preserve"> </v>
      </c>
      <c r="AG29" s="21" t="str" cm="1">
        <f t="array" ref="AG29">IF(OR(_xll.BDP($AX29,"FD003")="#N/A N/A",_xll.BDP($AX29,"FD003")="#N/A FIELD NOT APPLICABLE")," ", _xll.BDP($AX29,"FD003"))</f>
        <v>06/02/2006</v>
      </c>
      <c r="AH29" s="31" cm="1">
        <f t="array" ref="AH29">IF(OR(_xll.BDP($AX29,"PR061")="#N/A N/A",_xll.BDP($AX29,"PR061")="#N/A FIELD NOT APPLICABLE")," ", _xll.BDP($AX29,"PR061")/100)</f>
        <v>-3.590049E-2</v>
      </c>
      <c r="AI29" s="24" cm="1">
        <f t="array" ref="AI29">IF(OR(_xll.BDP($AX29,"RT075")="#N/A N/A",_xll.BDP($AX29,"RT075")="#N/A FIELD NOT APPLICABLE")," ", _xll.BDP($AX29,"RT075")/100)</f>
        <v>2.2712389999999999E-2</v>
      </c>
      <c r="AJ29" s="24" cm="1">
        <f t="array" ref="AJ29">IF(OR(_xll.BDP($AX29,"RT076")="#N/A N/A",_xll.BDP($AX29,"RT076")="#N/A FIELD NOT APPLICABLE")," ", _xll.BDP($AX29,"RT076")/100)</f>
        <v>-3.0248110000000002E-2</v>
      </c>
      <c r="AK29" s="24" cm="1">
        <f t="array" ref="AK29">IF(OR(_xll.BDP($AX29,"FD252")="#N/A N/A",_xll.BDP($AX29,"FD252")="#N/A FIELD NOT APPLICABLE")," ", _xll.BDP($AX29,"FD252")/100)</f>
        <v>0</v>
      </c>
      <c r="AL29" s="24" cm="1">
        <f t="array" ref="AL29">IF(OR(_xll.BDP($AX29,"FD015")="#N/A N/A",_xll.BDP($AX29,"FD015")="#N/A FIELD NOT APPLICABLE")," ", _xll.BDP($AX29,"FD015")/100)</f>
        <v>3.4999999999999996E-3</v>
      </c>
      <c r="AM29" s="24" cm="1">
        <f t="array" ref="AM29">IF(OR(_xll.BDP($AX29,"FD138")="#N/A N/A",_xll.BDP($AX29,"FD138")="#N/A FIELD NOT APPLICABLE")," ", _xll.BDP($AX29,"FD138")/100)</f>
        <v>3.4999999999999996E-3</v>
      </c>
      <c r="AN29" s="35" cm="1">
        <f t="array" ref="AN29">IF(OR(_xll.BDP($AX29,"FD009")="#N/A N/A",_xll.BDP($AX29,"FD009")="#N/A FIELD NOT APPLICABLE")," ", _xll.BDP($AX29,"FD009")/100)</f>
        <v>0</v>
      </c>
      <c r="AO29" s="24" cm="1">
        <f t="array" ref="AO29">IF(OR(_xll.BDP($AX29,"RK512")="#N/A N/A",_xll.BDP($AX29,"RK512")="#N/A FIELD NOT APPLICABLE")," ", _xll.BDP($AX29,"RK512")/100)</f>
        <v>-1.5695199370384216E-3</v>
      </c>
      <c r="AP29" s="24" cm="1">
        <f t="array" ref="AP29">IF(OR(_xll.BDP($AX29,"RK514")="#N/A N/A",_xll.BDP($AX29,"RK514")="#N/A FIELD NOT APPLICABLE")," ", _xll.BDP($AX29,"RK514")/100)</f>
        <v>-1.385750025510788E-3</v>
      </c>
      <c r="AQ29" s="24" cm="1">
        <f t="array" ref="AQ29">IF(OR(_xll.BDP($AX29,"RK521")="#N/A N/A",_xll.BDP($AX29,"RK521")="#N/A FIELD NOT APPLICABLE")," ", _xll.BDP($AX29,"RK521")/100)</f>
        <v>-6.7960999906063085E-4</v>
      </c>
      <c r="AR29" s="24" cm="1">
        <f t="array" ref="AR29">IF(OR(_xll.BDP($AX29,"RK525")="#N/A N/A",_xll.BDP($AX29,"RK525")="#N/A FIELD NOT APPLICABLE")," ", _xll.BDP($AX29,"RK525")/100)</f>
        <v>9.9998801946640011E-3</v>
      </c>
      <c r="AS29" s="24" cm="1">
        <f t="array" ref="AS29">IF(OR(_xll.BDP($AX29,"RK524")="#N/A N/A",_xll.BDP($AX29,"RK524")="#N/A FIELD NOT APPLICABLE")," ", _xll.BDP($AX29,"RK524")/100)</f>
        <v>-1.3070000568404793E-5</v>
      </c>
      <c r="AT29" s="24" t="str" cm="1">
        <f t="array" ref="AT29">IF(OR(_xll.BDP($AX29,"FD183")="#N/A N/A",_xll.BDP($AX29,"FD183")="#N/A FIELD NOT APPLICABLE")," ", _xll.BDP($AX29,"FD183"))</f>
        <v>USD INC</v>
      </c>
      <c r="AU29" s="24" t="str" cm="1">
        <f t="array" ref="AU29">IF(OR(_xll.BDP($AX29,"DY997")="#N/A N/A",_xll.BDP($AX29,"DY997")="#N/A FIELD NOT APPLICABLE")," ", _xll.BDP($AX29,"DY997"))</f>
        <v xml:space="preserve"> </v>
      </c>
      <c r="AV29" s="24" t="str" cm="1">
        <f t="array" ref="AV29">IF(OR(_xll.BDP($AX29,"DY784")="#N/A N/A",_xll.BDP($AX29,"DY784")="#N/A FIELD NOT APPLICABLE")," ", _xll.BDP($AX29,"DY784"))</f>
        <v xml:space="preserve"> </v>
      </c>
      <c r="AW29" s="21" t="str">
        <f>IF(OR(AU29="Y",AV29="Y"),"Y","N")</f>
        <v>N</v>
      </c>
      <c r="AX29" s="21" t="str">
        <f>CONCATENATE(G29," Equity")</f>
        <v>XBI US Equity</v>
      </c>
      <c r="BC29" s="14" t="str" cm="1">
        <f t="array" ref="BC29">_xll.BDP(AX29,"ID005")</f>
        <v>US78464A8707</v>
      </c>
      <c r="BD29" s="16">
        <v>0.65</v>
      </c>
      <c r="BE29" s="17">
        <v>5</v>
      </c>
      <c r="BF29" s="36"/>
      <c r="BG29" s="19">
        <v>1.0000000000107532</v>
      </c>
    </row>
    <row r="30" spans="1:59" s="3" customFormat="1" ht="14.45" hidden="1" customHeight="1" x14ac:dyDescent="0.25">
      <c r="A30" s="47" t="s">
        <v>125</v>
      </c>
      <c r="B30" s="47" t="s">
        <v>159</v>
      </c>
      <c r="C30" s="47" t="s">
        <v>291</v>
      </c>
      <c r="D30" s="47" t="s">
        <v>292</v>
      </c>
      <c r="E30" s="21" t="str">
        <f>_xll.BDP(AX30,"SECURITY NAME")</f>
        <v>iShares MSCI Japan ETF</v>
      </c>
      <c r="F30" s="21" t="str">
        <f>_xll.BDP(AX30,"CRNCY")</f>
        <v>USD</v>
      </c>
      <c r="G30" s="22" t="s">
        <v>356</v>
      </c>
      <c r="H30" s="21" t="str" cm="1">
        <f t="array" ref="H30">IF(OR(_xll.BDP($AX30,"FD120")="#N/A N/A",_xll.BDP($AX30,"FD120")="#N/A FIELD NOT APPLICABLE")," ",_xll.BDP($AX30,"FD120"))</f>
        <v>Japan</v>
      </c>
      <c r="I30" s="21" t="str" cm="1">
        <f t="array" ref="I30">IF(OR(_xll.BDP($AX30,"FD116")="#N/A N/A",_xll.BDP($AX30,"FD116")="#N/A FIELD NOT APPLICABLE")," ",_xll.BDP($AX30,"FD116"))</f>
        <v>Blend</v>
      </c>
      <c r="J30" s="21" t="str" cm="1">
        <f t="array" ref="J30">IF(OR(_xll.BDP($AX30,"FD133")="#N/A N/A",_xll.BDP($AX30,"FD133")="#N/A FIELD NOT APPLICABLE")," ", _xll.BDP($AX30,"FD133"))</f>
        <v xml:space="preserve"> </v>
      </c>
      <c r="K30" s="33">
        <f>_xll.BDP(AX30,"FUND_ASSETS_USD")/1000</f>
        <v>14.418245274149999</v>
      </c>
      <c r="L30" s="24">
        <f>IFERROR(_xll.BDP(AX30, "DV013")/100,0)</f>
        <v>2.967524335747946E-2</v>
      </c>
      <c r="M30" s="24" cm="1">
        <f t="array" ref="M30">IF(OR(_xll.BDP($AX30,"PR079")="#N/A N/A",_xll.BDP($AX30,"PR079")="#N/A FIELD NOT APPLICABLE")," ", _xll.BDP($AX30,"PR079")/100)</f>
        <v>6.9150549999999991E-2</v>
      </c>
      <c r="N30" s="24" cm="1">
        <f t="array" ref="N30">IF(OR(_xll.BDP($AX30,"RT074")="#N/A N/A",_xll.BDP($AX30,"RT074")="#N/A FIELD NOT APPLICABLE")," ", _xll.BDP($AX30,"RT074")/100)</f>
        <v>9.3542979999999998E-2</v>
      </c>
      <c r="O30" s="26">
        <v>8420</v>
      </c>
      <c r="P30" s="27">
        <v>65.992000000000004</v>
      </c>
      <c r="Q30" s="21" cm="1">
        <f t="array" ref="Q30">IF(OR(_xll.BDP($AX30,"PX_last")="#N/A N/A",_xll.BDP($AX30,"PX_Last")="#N/A FIELD NOT APPLICABLE")," ",IF(F30="GBP",(_xll.BDP($AX30,"PX_LAST")),(_xll.BDP($AX30,"PX_LAST"))))</f>
        <v>71.739999999999995</v>
      </c>
      <c r="R30" s="28">
        <f>IF(F30="USD",AA30,(((_xll.BDP(F30&amp;"USD CURNCY","PX_LAST")))*AA30))</f>
        <v>555652.64</v>
      </c>
      <c r="S30" s="28">
        <f>IF(F30="USD",AB30,(((_xll.BDP(F30&amp;"USD CURNCY","PX_LAST")))*AB30))</f>
        <v>604050.79999999993</v>
      </c>
      <c r="T30" s="11">
        <f t="shared" si="0"/>
        <v>48398.159999999916</v>
      </c>
      <c r="U30" s="12">
        <f t="shared" si="1"/>
        <v>8.7101466844465847E-2</v>
      </c>
      <c r="V30" s="12" cm="1">
        <f t="array" ref="V30">IFERROR(_xll.BDP($G30&amp;" Equity","CHG_PCT_1D")/100,"")</f>
        <v>1.3706370000000001E-2</v>
      </c>
      <c r="W30" s="12" cm="1">
        <f t="array" ref="W30">IFERROR(_xll.BDP($G30&amp;" Equity","CHG_PCT_5D")/100,"")</f>
        <v>5.6242640000000003E-2</v>
      </c>
      <c r="X30" s="12" t="e">
        <f t="shared" si="9"/>
        <v>#VALUE!</v>
      </c>
      <c r="Y30" s="28">
        <f t="shared" si="3"/>
        <v>17925.354490280151</v>
      </c>
      <c r="Z30" s="28">
        <f t="shared" si="4"/>
        <v>604050.79999999993</v>
      </c>
      <c r="AA30" s="28">
        <f t="shared" si="5"/>
        <v>555652.64</v>
      </c>
      <c r="AB30" s="28">
        <f t="shared" si="6"/>
        <v>604050.79999999993</v>
      </c>
      <c r="AC30" s="24" t="str" cm="1">
        <f t="array" ref="AC30">IF(OR(_xll.BDP($AX30,"EX028")="#N/A N/A",_xll.BDP($AX30,"EX028")="#N/A FIELD NOT APPLICABLE")," ", _xll.BDP($AX30,"EX028"))</f>
        <v>Fund</v>
      </c>
      <c r="AD30" s="34" t="str" cm="1">
        <f t="array" ref="AD30">IF(OR(_xll.BDP($AX30,"FD121")="#N/A N/A",_xll.BDP($AX30,"FD121")="#N/A FIELD NOT APPLICABLE")," ", _xll.BDP($AX30,"FD121"))</f>
        <v>Equity</v>
      </c>
      <c r="AE30" s="24" t="str" cm="1">
        <f t="array" ref="AE30">IF(OR(_xll.BDP($AX30,"FD118")="#N/A N/A",_xll.BDP($AX30,"FD118")="#N/A FIELD NOT APPLICABLE")," ", _xll.BDP($AX30,"FD118"))</f>
        <v>ETF</v>
      </c>
      <c r="AF30" s="21" t="str" cm="1">
        <f t="array" ref="AF30">IF(OR(_xll.BDP($AX30,"FD114")="#N/A N/A",_xll.BDP($AX30,"FD114")="#N/A FIELD NOT APPLICABLE")," ", _xll.BDP($AX30,"FD114"))</f>
        <v xml:space="preserve"> </v>
      </c>
      <c r="AG30" s="21" t="str" cm="1">
        <f t="array" ref="AG30">IF(OR(_xll.BDP($AX30,"FD003")="#N/A N/A",_xll.BDP($AX30,"FD003")="#N/A FIELD NOT APPLICABLE")," ", _xll.BDP($AX30,"FD003"))</f>
        <v>18/03/1996</v>
      </c>
      <c r="AH30" s="31" cm="1">
        <f t="array" ref="AH30">IF(OR(_xll.BDP($AX30,"PR061")="#N/A N/A",_xll.BDP($AX30,"PR061")="#N/A FIELD NOT APPLICABLE")," ", _xll.BDP($AX30,"PR061")/100)</f>
        <v>3.6405639999999996E-2</v>
      </c>
      <c r="AI30" s="24" cm="1">
        <f t="array" ref="AI30">IF(OR(_xll.BDP($AX30,"RT075")="#N/A N/A",_xll.BDP($AX30,"RT075")="#N/A FIELD NOT APPLICABLE")," ", _xll.BDP($AX30,"RT075")/100)</f>
        <v>9.8004830000000001E-2</v>
      </c>
      <c r="AJ30" s="24" cm="1">
        <f t="array" ref="AJ30">IF(OR(_xll.BDP($AX30,"RT076")="#N/A N/A",_xll.BDP($AX30,"RT076")="#N/A FIELD NOT APPLICABLE")," ", _xll.BDP($AX30,"RT076")/100)</f>
        <v>8.4036680000000002E-2</v>
      </c>
      <c r="AK30" s="24" cm="1">
        <f t="array" ref="AK30">IF(OR(_xll.BDP($AX30,"FD252")="#N/A N/A",_xll.BDP($AX30,"FD252")="#N/A FIELD NOT APPLICABLE")," ", _xll.BDP($AX30,"FD252")/100)</f>
        <v>0</v>
      </c>
      <c r="AL30" s="24" cm="1">
        <f t="array" ref="AL30">IF(OR(_xll.BDP($AX30,"FD015")="#N/A N/A",_xll.BDP($AX30,"FD015")="#N/A FIELD NOT APPLICABLE")," ", _xll.BDP($AX30,"FD015")/100)</f>
        <v>5.0000000000000001E-3</v>
      </c>
      <c r="AM30" s="24" cm="1">
        <f t="array" ref="AM30">IF(OR(_xll.BDP($AX30,"FD138")="#N/A N/A",_xll.BDP($AX30,"FD138")="#N/A FIELD NOT APPLICABLE")," ", _xll.BDP($AX30,"FD138")/100)</f>
        <v>5.0000000000000001E-3</v>
      </c>
      <c r="AN30" s="35" cm="1">
        <f t="array" ref="AN30">IF(OR(_xll.BDP($AX30,"FD009")="#N/A N/A",_xll.BDP($AX30,"FD009")="#N/A FIELD NOT APPLICABLE")," ", _xll.BDP($AX30,"FD009")/100)</f>
        <v>5</v>
      </c>
      <c r="AO30" s="24" cm="1">
        <f t="array" ref="AO30">IF(OR(_xll.BDP($AX30,"RK512")="#N/A N/A",_xll.BDP($AX30,"RK512")="#N/A FIELD NOT APPLICABLE")," ", _xll.BDP($AX30,"RK512")/100)</f>
        <v>2.6230099797248841E-3</v>
      </c>
      <c r="AP30" s="24" cm="1">
        <f t="array" ref="AP30">IF(OR(_xll.BDP($AX30,"RK514")="#N/A N/A",_xll.BDP($AX30,"RK514")="#N/A FIELD NOT APPLICABLE")," ", _xll.BDP($AX30,"RK514")/100)</f>
        <v>2.2828699648380279E-3</v>
      </c>
      <c r="AQ30" s="24" cm="1">
        <f t="array" ref="AQ30">IF(OR(_xll.BDP($AX30,"RK521")="#N/A N/A",_xll.BDP($AX30,"RK521")="#N/A FIELD NOT APPLICABLE")," ", _xll.BDP($AX30,"RK521")/100)</f>
        <v>2.2803500294685366E-3</v>
      </c>
      <c r="AR30" s="24" cm="1">
        <f t="array" ref="AR30">IF(OR(_xll.BDP($AX30,"RK525")="#N/A N/A",_xll.BDP($AX30,"RK525")="#N/A FIELD NOT APPLICABLE")," ", _xll.BDP($AX30,"RK525")/100)</f>
        <v>7.8647500276565543E-3</v>
      </c>
      <c r="AS30" s="24" cm="1">
        <f t="array" ref="AS30">IF(OR(_xll.BDP($AX30,"RK524")="#N/A N/A",_xll.BDP($AX30,"RK524")="#N/A FIELD NOT APPLICABLE")," ", _xll.BDP($AX30,"RK524")/100)</f>
        <v>4.4757999479770659E-4</v>
      </c>
      <c r="AT30" s="24" t="str" cm="1">
        <f t="array" ref="AT30">IF(OR(_xll.BDP($AX30,"FD183")="#N/A N/A",_xll.BDP($AX30,"FD183")="#N/A FIELD NOT APPLICABLE")," ", _xll.BDP($AX30,"FD183"))</f>
        <v>USD INC</v>
      </c>
      <c r="AU30" s="24" t="str" cm="1">
        <f t="array" ref="AU30">IF(OR(_xll.BDP($AX30,"DY997")="#N/A N/A",_xll.BDP($AX30,"DY997")="#N/A FIELD NOT APPLICABLE")," ", _xll.BDP($AX30,"DY997"))</f>
        <v xml:space="preserve"> </v>
      </c>
      <c r="AV30" s="24" t="str" cm="1">
        <f t="array" ref="AV30">IF(OR(_xll.BDP($AX30,"DY784")="#N/A N/A",_xll.BDP($AX30,"DY784")="#N/A FIELD NOT APPLICABLE")," ", _xll.BDP($AX30,"DY784"))</f>
        <v xml:space="preserve"> </v>
      </c>
      <c r="AW30" s="21" t="str">
        <f t="shared" si="7"/>
        <v>N</v>
      </c>
      <c r="AX30" s="21" t="str">
        <f t="shared" si="8"/>
        <v>EWJ US Equity</v>
      </c>
      <c r="BC30" s="14" t="str" cm="1">
        <f t="array" ref="BC30">_xll.BDP(AX30,"ID005")</f>
        <v>US46434G8226</v>
      </c>
      <c r="BD30" s="16">
        <v>0.65</v>
      </c>
      <c r="BE30" s="17">
        <v>5</v>
      </c>
      <c r="BF30" s="36" t="s">
        <v>367</v>
      </c>
      <c r="BG30" s="19">
        <v>1.0000000000107532</v>
      </c>
    </row>
    <row r="31" spans="1:59" s="3" customFormat="1" ht="14.45" hidden="1" customHeight="1" x14ac:dyDescent="0.25">
      <c r="A31" s="47" t="s">
        <v>125</v>
      </c>
      <c r="B31" s="47" t="s">
        <v>159</v>
      </c>
      <c r="C31" s="47" t="s">
        <v>291</v>
      </c>
      <c r="D31" s="47" t="s">
        <v>292</v>
      </c>
      <c r="E31" s="21" t="str">
        <f>_xll.BDP(AX31,"SECURITY NAME")</f>
        <v>iShares Silver Trust</v>
      </c>
      <c r="F31" s="21" t="str">
        <f>_xll.BDP(AX31,"CRNCY")</f>
        <v>USD</v>
      </c>
      <c r="G31" s="22" t="s">
        <v>799</v>
      </c>
      <c r="H31" s="21" t="str" cm="1">
        <f t="array" ref="H31">IF(OR(_xll.BDP($AX31,"FD120")="#N/A N/A",_xll.BDP($AX31,"FD120")="#N/A FIELD NOT APPLICABLE")," ",_xll.BDP($AX31,"FD120"))</f>
        <v>Global</v>
      </c>
      <c r="I31" s="21" t="str" cm="1">
        <f t="array" ref="I31">IF(OR(_xll.BDP($AX31,"FD116")="#N/A N/A",_xll.BDP($AX31,"FD116")="#N/A FIELD NOT APPLICABLE")," ",_xll.BDP($AX31,"FD116"))</f>
        <v>Precious Metals</v>
      </c>
      <c r="J31" s="21" t="str" cm="1">
        <f t="array" ref="J31">IF(OR(_xll.BDP($AX31,"FD133")="#N/A N/A",_xll.BDP($AX31,"FD133")="#N/A FIELD NOT APPLICABLE")," ", _xll.BDP($AX31,"FD133"))</f>
        <v xml:space="preserve"> </v>
      </c>
      <c r="K31" s="33">
        <f>_xll.BDP(AX31,"FUND_ASSETS_USD")/1000</f>
        <v>14.91249335521</v>
      </c>
      <c r="L31" s="24">
        <f>IFERROR(_xll.BDP(AX31, "DV013")/100,0)</f>
        <v>0</v>
      </c>
      <c r="M31" s="24" cm="1">
        <f t="array" ref="M31">IF(OR(_xll.BDP($AX31,"PR079")="#N/A N/A",_xll.BDP($AX31,"PR079")="#N/A FIELD NOT APPLICABLE")," ", _xll.BDP($AX31,"PR079")/100)</f>
        <v>0.1466008</v>
      </c>
      <c r="N31" s="24" cm="1">
        <f t="array" ref="N31">IF(OR(_xll.BDP($AX31,"RT074")="#N/A N/A",_xll.BDP($AX31,"RT074")="#N/A FIELD NOT APPLICABLE")," ", _xll.BDP($AX31,"RT074")/100)</f>
        <v>0.21293690000000001</v>
      </c>
      <c r="O31" s="26">
        <v>6960</v>
      </c>
      <c r="P31" s="27">
        <v>27.071000000000002</v>
      </c>
      <c r="Q31" s="21" cm="1">
        <f t="array" ref="Q31">IF(OR(_xll.BDP($AX31,"PX_last")="#N/A N/A",_xll.BDP($AX31,"PX_Last")="#N/A FIELD NOT APPLICABLE")," ",IF(F31="GBP",(_xll.BDP($AX31,"PX_LAST")),(_xll.BDP($AX31,"PX_LAST"))))</f>
        <v>30.19</v>
      </c>
      <c r="R31" s="28">
        <f>IF(F31="USD",AA31,(((_xll.BDP(F31&amp;"USD CURNCY","PX_LAST")))*AA31))</f>
        <v>188414.16</v>
      </c>
      <c r="S31" s="28">
        <f>IF(F31="USD",AB31,(((_xll.BDP(F31&amp;"USD CURNCY","PX_LAST")))*AB31))</f>
        <v>210122.40000000002</v>
      </c>
      <c r="T31" s="11">
        <f t="shared" si="0"/>
        <v>21708.24000000002</v>
      </c>
      <c r="U31" s="12">
        <f t="shared" si="1"/>
        <v>0.1152155443094087</v>
      </c>
      <c r="V31" s="12" cm="1">
        <f t="array" ref="V31">IFERROR(_xll.BDP($G31&amp;" Equity","CHG_PCT_1D")/100,"")</f>
        <v>4.6589019999999995E-3</v>
      </c>
      <c r="W31" s="12" cm="1">
        <f t="array" ref="W31">IFERROR(_xll.BDP($G31&amp;" Equity","CHG_PCT_5D")/100,"")</f>
        <v>1.342732E-2</v>
      </c>
      <c r="X31" s="12" t="e">
        <f t="shared" si="9"/>
        <v>#VALUE!</v>
      </c>
      <c r="Y31" s="28">
        <f t="shared" si="3"/>
        <v>0</v>
      </c>
      <c r="Z31" s="28">
        <f t="shared" si="4"/>
        <v>210122.40000000002</v>
      </c>
      <c r="AA31" s="28">
        <f t="shared" si="5"/>
        <v>188414.16</v>
      </c>
      <c r="AB31" s="28">
        <f t="shared" si="6"/>
        <v>210122.40000000002</v>
      </c>
      <c r="AC31" s="24" t="str" cm="1">
        <f t="array" ref="AC31">IF(OR(_xll.BDP($AX31,"EX028")="#N/A N/A",_xll.BDP($AX31,"EX028")="#N/A FIELD NOT APPLICABLE")," ", _xll.BDP($AX31,"EX028"))</f>
        <v>Fund</v>
      </c>
      <c r="AD31" s="34" t="str" cm="1">
        <f t="array" ref="AD31">IF(OR(_xll.BDP($AX31,"FD121")="#N/A N/A",_xll.BDP($AX31,"FD121")="#N/A FIELD NOT APPLICABLE")," ", _xll.BDP($AX31,"FD121"))</f>
        <v>Commodity</v>
      </c>
      <c r="AE31" s="24" t="str" cm="1">
        <f t="array" ref="AE31">IF(OR(_xll.BDP($AX31,"FD118")="#N/A N/A",_xll.BDP($AX31,"FD118")="#N/A FIELD NOT APPLICABLE")," ", _xll.BDP($AX31,"FD118"))</f>
        <v>ETF</v>
      </c>
      <c r="AF31" s="21" t="str" cm="1">
        <f t="array" ref="AF31">IF(OR(_xll.BDP($AX31,"FD114")="#N/A N/A",_xll.BDP($AX31,"FD114")="#N/A FIELD NOT APPLICABLE")," ", _xll.BDP($AX31,"FD114"))</f>
        <v xml:space="preserve"> </v>
      </c>
      <c r="AG31" s="21" t="str" cm="1">
        <f t="array" ref="AG31">IF(OR(_xll.BDP($AX31,"FD003")="#N/A N/A",_xll.BDP($AX31,"FD003")="#N/A FIELD NOT APPLICABLE")," ", _xll.BDP($AX31,"FD003"))</f>
        <v>28/04/2006</v>
      </c>
      <c r="AH31" s="31" cm="1">
        <f t="array" ref="AH31">IF(OR(_xll.BDP($AX31,"PR061")="#N/A N/A",_xll.BDP($AX31,"PR061")="#N/A FIELD NOT APPLICABLE")," ", _xll.BDP($AX31,"PR061")/100)</f>
        <v>-2.6129030000000001E-2</v>
      </c>
      <c r="AI31" s="24" cm="1">
        <f t="array" ref="AI31">IF(OR(_xll.BDP($AX31,"RT075")="#N/A N/A",_xll.BDP($AX31,"RT075")="#N/A FIELD NOT APPLICABLE")," ", _xll.BDP($AX31,"RT075")/100)</f>
        <v>0.12107810000000001</v>
      </c>
      <c r="AJ31" s="24" cm="1">
        <f t="array" ref="AJ31">IF(OR(_xll.BDP($AX31,"RT076")="#N/A N/A",_xll.BDP($AX31,"RT076")="#N/A FIELD NOT APPLICABLE")," ", _xll.BDP($AX31,"RT076")/100)</f>
        <v>0.1643742</v>
      </c>
      <c r="AK31" s="24" cm="1">
        <f t="array" ref="AK31">IF(OR(_xll.BDP($AX31,"FD252")="#N/A N/A",_xll.BDP($AX31,"FD252")="#N/A FIELD NOT APPLICABLE")," ", _xll.BDP($AX31,"FD252")/100)</f>
        <v>0</v>
      </c>
      <c r="AL31" s="24" cm="1">
        <f t="array" ref="AL31">IF(OR(_xll.BDP($AX31,"FD015")="#N/A N/A",_xll.BDP($AX31,"FD015")="#N/A FIELD NOT APPLICABLE")," ", _xll.BDP($AX31,"FD015")/100)</f>
        <v>5.0000000000000001E-3</v>
      </c>
      <c r="AM31" s="24" cm="1">
        <f t="array" ref="AM31">IF(OR(_xll.BDP($AX31,"FD138")="#N/A N/A",_xll.BDP($AX31,"FD138")="#N/A FIELD NOT APPLICABLE")," ", _xll.BDP($AX31,"FD138")/100)</f>
        <v>5.0000000000000001E-3</v>
      </c>
      <c r="AN31" s="35" cm="1">
        <f t="array" ref="AN31">IF(OR(_xll.BDP($AX31,"FD009")="#N/A N/A",_xll.BDP($AX31,"FD009")="#N/A FIELD NOT APPLICABLE")," ", _xll.BDP($AX31,"FD009")/100)</f>
        <v>0</v>
      </c>
      <c r="AO31" s="24" cm="1">
        <f t="array" ref="AO31">IF(OR(_xll.BDP($AX31,"RK512")="#N/A N/A",_xll.BDP($AX31,"RK512")="#N/A FIELD NOT APPLICABLE")," ", _xll.BDP($AX31,"RK512")/100)</f>
        <v>7.0690298080444336E-3</v>
      </c>
      <c r="AP31" s="24" cm="1">
        <f t="array" ref="AP31">IF(OR(_xll.BDP($AX31,"RK514")="#N/A N/A",_xll.BDP($AX31,"RK514")="#N/A FIELD NOT APPLICABLE")," ", _xll.BDP($AX31,"RK514")/100)</f>
        <v>7.0630198717117308E-3</v>
      </c>
      <c r="AQ31" s="24" cm="1">
        <f t="array" ref="AQ31">IF(OR(_xll.BDP($AX31,"RK521")="#N/A N/A",_xll.BDP($AX31,"RK521")="#N/A FIELD NOT APPLICABLE")," ", _xll.BDP($AX31,"RK521")/100)</f>
        <v>1.3696000576019288E-2</v>
      </c>
      <c r="AR31" s="24" cm="1">
        <f t="array" ref="AR31">IF(OR(_xll.BDP($AX31,"RK525")="#N/A N/A",_xll.BDP($AX31,"RK525")="#N/A FIELD NOT APPLICABLE")," ", _xll.BDP($AX31,"RK525")/100)</f>
        <v>8.9454901218414314E-3</v>
      </c>
      <c r="AS31" s="24" cm="1">
        <f t="array" ref="AS31">IF(OR(_xll.BDP($AX31,"RK524")="#N/A N/A",_xll.BDP($AX31,"RK524")="#N/A FIELD NOT APPLICABLE")," ", _xll.BDP($AX31,"RK524")/100)</f>
        <v>7.0929996669292453E-4</v>
      </c>
      <c r="AT31" s="24" t="str" cm="1">
        <f t="array" ref="AT31">IF(OR(_xll.BDP($AX31,"FD183")="#N/A N/A",_xll.BDP($AX31,"FD183")="#N/A FIELD NOT APPLICABLE")," ", _xll.BDP($AX31,"FD183"))</f>
        <v xml:space="preserve"> </v>
      </c>
      <c r="AU31" s="24" t="str" cm="1">
        <f t="array" ref="AU31">IF(OR(_xll.BDP($AX31,"DY997")="#N/A N/A",_xll.BDP($AX31,"DY997")="#N/A FIELD NOT APPLICABLE")," ", _xll.BDP($AX31,"DY997"))</f>
        <v xml:space="preserve"> </v>
      </c>
      <c r="AV31" s="24" t="str" cm="1">
        <f t="array" ref="AV31">IF(OR(_xll.BDP($AX31,"DY784")="#N/A N/A",_xll.BDP($AX31,"DY784")="#N/A FIELD NOT APPLICABLE")," ", _xll.BDP($AX31,"DY784"))</f>
        <v xml:space="preserve"> </v>
      </c>
      <c r="AW31" s="21" t="str">
        <f t="shared" si="7"/>
        <v>N</v>
      </c>
      <c r="AX31" s="21" t="str">
        <f t="shared" si="8"/>
        <v>SLV US Equity</v>
      </c>
      <c r="BC31" s="14" t="str" cm="1">
        <f t="array" ref="BC31">_xll.BDP(AX31,"ID005")</f>
        <v>US46428Q1094</v>
      </c>
      <c r="BD31" s="16">
        <v>0.65</v>
      </c>
      <c r="BE31" s="17">
        <v>5</v>
      </c>
      <c r="BF31" s="36"/>
      <c r="BG31" s="19">
        <v>1.0000000000107532</v>
      </c>
    </row>
    <row r="32" spans="1:59" s="3" customFormat="1" ht="14.45" hidden="1" customHeight="1" x14ac:dyDescent="0.25">
      <c r="A32" s="47" t="s">
        <v>125</v>
      </c>
      <c r="B32" s="47" t="s">
        <v>159</v>
      </c>
      <c r="C32" s="47" t="s">
        <v>291</v>
      </c>
      <c r="D32" s="47" t="s">
        <v>292</v>
      </c>
      <c r="E32" s="21" t="str">
        <f>_xll.BDP(AX32,"SECURITY NAME")</f>
        <v>SPDR EURO STOXX 50 ETF</v>
      </c>
      <c r="F32" s="21" t="str">
        <f>_xll.BDP(AX32,"CRNCY")</f>
        <v>USD</v>
      </c>
      <c r="G32" s="22" t="s">
        <v>376</v>
      </c>
      <c r="H32" s="21" t="str" cm="1">
        <f t="array" ref="H32">IF(OR(_xll.BDP($AX32,"FD120")="#N/A N/A",_xll.BDP($AX32,"FD120")="#N/A FIELD NOT APPLICABLE")," ",_xll.BDP($AX32,"FD120"))</f>
        <v>Eurozone</v>
      </c>
      <c r="I32" s="21" t="str" cm="1">
        <f t="array" ref="I32">IF(OR(_xll.BDP($AX32,"FD116")="#N/A N/A",_xll.BDP($AX32,"FD116")="#N/A FIELD NOT APPLICABLE")," ",_xll.BDP($AX32,"FD116"))</f>
        <v>Blend</v>
      </c>
      <c r="J32" s="21" t="str" cm="1">
        <f t="array" ref="J32">IF(OR(_xll.BDP($AX32,"FD133")="#N/A N/A",_xll.BDP($AX32,"FD133")="#N/A FIELD NOT APPLICABLE")," ", _xll.BDP($AX32,"FD133"))</f>
        <v xml:space="preserve"> </v>
      </c>
      <c r="K32" s="33">
        <f>_xll.BDP(AX32,"FUND_ASSETS_USD")/1000</f>
        <v>4.3877672367300002</v>
      </c>
      <c r="L32" s="24">
        <f>IFERROR(_xll.BDP(AX32, "DV013")/100,0)</f>
        <v>1.0289292546634132E-2</v>
      </c>
      <c r="M32" s="24" cm="1">
        <f t="array" ref="M32">IF(OR(_xll.BDP($AX32,"PR079")="#N/A N/A",_xll.BDP($AX32,"PR079")="#N/A FIELD NOT APPLICABLE")," ", _xll.BDP($AX32,"PR079")/100)</f>
        <v>0.17736239999999998</v>
      </c>
      <c r="N32" s="24" cm="1">
        <f t="array" ref="N32">IF(OR(_xll.BDP($AX32,"RT074")="#N/A N/A",_xll.BDP($AX32,"RT074")="#N/A FIELD NOT APPLICABLE")," ", _xll.BDP($AX32,"RT074")/100)</f>
        <v>0.1288938</v>
      </c>
      <c r="O32" s="26">
        <v>4500</v>
      </c>
      <c r="P32" s="27">
        <v>51.250999999999998</v>
      </c>
      <c r="Q32" s="21" cm="1">
        <f t="array" ref="Q32">IF(OR(_xll.BDP($AX32,"PX_last")="#N/A N/A",_xll.BDP($AX32,"PX_Last")="#N/A FIELD NOT APPLICABLE")," ",IF(F32="GBP",(_xll.BDP($AX32,"PX_LAST")/100),(_xll.BDP($AX32,"PX_LAST"))))</f>
        <v>56.69</v>
      </c>
      <c r="R32" s="28">
        <f>IF(F32="USD",AA32,(((_xll.BDP(F32&amp;"USD CURNCY","PX_LAST")))*AA32))</f>
        <v>230629.5</v>
      </c>
      <c r="S32" s="28">
        <f>IF(F32="USD",AB32,(((_xll.BDP(F32&amp;"USD CURNCY","PX_LAST")))*AB32))</f>
        <v>255105</v>
      </c>
      <c r="T32" s="11">
        <f t="shared" si="0"/>
        <v>24475.5</v>
      </c>
      <c r="U32" s="12">
        <f t="shared" si="1"/>
        <v>0.10612475854129676</v>
      </c>
      <c r="V32" s="12" cm="1">
        <f t="array" ref="V32">IFERROR(_xll.BDP($G32&amp;" Equity","CHG_PCT_1D")/100,"")</f>
        <v>4.6074779999999999E-3</v>
      </c>
      <c r="W32" s="12" cm="1">
        <f t="array" ref="W32">IFERROR(_xll.BDP($G32&amp;" Equity","CHG_PCT_5D")/100,"")</f>
        <v>6.7005460000000003E-2</v>
      </c>
      <c r="X32" s="12" t="e">
        <f t="shared" si="9"/>
        <v>#VALUE!</v>
      </c>
      <c r="Y32" s="28">
        <f t="shared" si="3"/>
        <v>2624.8499751091003</v>
      </c>
      <c r="Z32" s="28">
        <f t="shared" si="4"/>
        <v>255105</v>
      </c>
      <c r="AA32" s="28">
        <f t="shared" si="5"/>
        <v>230629.5</v>
      </c>
      <c r="AB32" s="28">
        <f t="shared" si="6"/>
        <v>255105</v>
      </c>
      <c r="AC32" s="24" t="str" cm="1">
        <f t="array" ref="AC32">IF(OR(_xll.BDP($AX32,"EX028")="#N/A N/A",_xll.BDP($AX32,"EX028")="#N/A FIELD NOT APPLICABLE")," ", _xll.BDP($AX32,"EX028"))</f>
        <v>Fund</v>
      </c>
      <c r="AD32" s="34" t="str" cm="1">
        <f t="array" ref="AD32">IF(OR(_xll.BDP($AX32,"FD121")="#N/A N/A",_xll.BDP($AX32,"FD121")="#N/A FIELD NOT APPLICABLE")," ", _xll.BDP($AX32,"FD121"))</f>
        <v>Equity</v>
      </c>
      <c r="AE32" s="24" t="str" cm="1">
        <f t="array" ref="AE32">IF(OR(_xll.BDP($AX32,"FD118")="#N/A N/A",_xll.BDP($AX32,"FD118")="#N/A FIELD NOT APPLICABLE")," ", _xll.BDP($AX32,"FD118"))</f>
        <v>ETF</v>
      </c>
      <c r="AF32" s="21" t="str" cm="1">
        <f t="array" ref="AF32">IF(OR(_xll.BDP($AX32,"FD114")="#N/A N/A",_xll.BDP($AX32,"FD114")="#N/A FIELD NOT APPLICABLE")," ", _xll.BDP($AX32,"FD114"))</f>
        <v xml:space="preserve"> </v>
      </c>
      <c r="AG32" s="21" t="str" cm="1">
        <f t="array" ref="AG32">IF(OR(_xll.BDP($AX32,"FD003")="#N/A N/A",_xll.BDP($AX32,"FD003")="#N/A FIELD NOT APPLICABLE")," ", _xll.BDP($AX32,"FD003"))</f>
        <v>21/10/2002</v>
      </c>
      <c r="AH32" s="31" cm="1">
        <f t="array" ref="AH32">IF(OR(_xll.BDP($AX32,"PR061")="#N/A N/A",_xll.BDP($AX32,"PR061")="#N/A FIELD NOT APPLICABLE")," ", _xll.BDP($AX32,"PR061")/100)</f>
        <v>3.0539930000000003E-2</v>
      </c>
      <c r="AI32" s="24" cm="1">
        <f t="array" ref="AI32">IF(OR(_xll.BDP($AX32,"RT075")="#N/A N/A",_xll.BDP($AX32,"RT075")="#N/A FIELD NOT APPLICABLE")," ", _xll.BDP($AX32,"RT075")/100)</f>
        <v>0.17169309999999999</v>
      </c>
      <c r="AJ32" s="24" cm="1">
        <f t="array" ref="AJ32">IF(OR(_xll.BDP($AX32,"RT076")="#N/A N/A",_xll.BDP($AX32,"RT076")="#N/A FIELD NOT APPLICABLE")," ", _xll.BDP($AX32,"RT076")/100)</f>
        <v>0.16295419999999999</v>
      </c>
      <c r="AK32" s="24" cm="1">
        <f t="array" ref="AK32">IF(OR(_xll.BDP($AX32,"FD252")="#N/A N/A",_xll.BDP($AX32,"FD252")="#N/A FIELD NOT APPLICABLE")," ", _xll.BDP($AX32,"FD252")/100)</f>
        <v>0</v>
      </c>
      <c r="AL32" s="24" cm="1">
        <f t="array" ref="AL32">IF(OR(_xll.BDP($AX32,"FD015")="#N/A N/A",_xll.BDP($AX32,"FD015")="#N/A FIELD NOT APPLICABLE")," ", _xll.BDP($AX32,"FD015")/100)</f>
        <v>2.8999999999999998E-3</v>
      </c>
      <c r="AM32" s="24" cm="1">
        <f t="array" ref="AM32">IF(OR(_xll.BDP($AX32,"FD138")="#N/A N/A",_xll.BDP($AX32,"FD138")="#N/A FIELD NOT APPLICABLE")," ", _xll.BDP($AX32,"FD138")/100)</f>
        <v>2.8999999999999998E-3</v>
      </c>
      <c r="AN32" s="35" cm="1">
        <f t="array" ref="AN32">IF(OR(_xll.BDP($AX32,"FD009")="#N/A N/A",_xll.BDP($AX32,"FD009")="#N/A FIELD NOT APPLICABLE")," ", _xll.BDP($AX32,"FD009")/100)</f>
        <v>0</v>
      </c>
      <c r="AO32" s="24" cm="1">
        <f t="array" ref="AO32">IF(OR(_xll.BDP($AX32,"RK512")="#N/A N/A",_xll.BDP($AX32,"RK512")="#N/A FIELD NOT APPLICABLE")," ", _xll.BDP($AX32,"RK512")/100)</f>
        <v>4.8264300823211669E-3</v>
      </c>
      <c r="AP32" s="24" cm="1">
        <f t="array" ref="AP32">IF(OR(_xll.BDP($AX32,"RK514")="#N/A N/A",_xll.BDP($AX32,"RK514")="#N/A FIELD NOT APPLICABLE")," ", _xll.BDP($AX32,"RK514")/100)</f>
        <v>4.7096401453018185E-3</v>
      </c>
      <c r="AQ32" s="24" cm="1">
        <f t="array" ref="AQ32">IF(OR(_xll.BDP($AX32,"RK521")="#N/A N/A",_xll.BDP($AX32,"RK521")="#N/A FIELD NOT APPLICABLE")," ", _xll.BDP($AX32,"RK521")/100)</f>
        <v>4.2269700765609737E-3</v>
      </c>
      <c r="AR32" s="24" cm="1">
        <f t="array" ref="AR32">IF(OR(_xll.BDP($AX32,"RK525")="#N/A N/A",_xll.BDP($AX32,"RK525")="#N/A FIELD NOT APPLICABLE")," ", _xll.BDP($AX32,"RK525")/100)</f>
        <v>1.0163500308990478E-2</v>
      </c>
      <c r="AS32" s="24" cm="1">
        <f t="array" ref="AS32">IF(OR(_xll.BDP($AX32,"RK524")="#N/A N/A",_xll.BDP($AX32,"RK524")="#N/A FIELD NOT APPLICABLE")," ", _xll.BDP($AX32,"RK524")/100)</f>
        <v>3.8980001118034121E-5</v>
      </c>
      <c r="AT32" s="24" t="str" cm="1">
        <f t="array" ref="AT32">IF(OR(_xll.BDP($AX32,"FD183")="#N/A N/A",_xll.BDP($AX32,"FD183")="#N/A FIELD NOT APPLICABLE")," ", _xll.BDP($AX32,"FD183"))</f>
        <v>USD INC</v>
      </c>
      <c r="AU32" s="24" t="str" cm="1">
        <f t="array" ref="AU32">IF(OR(_xll.BDP($AX32,"DY997")="#N/A N/A",_xll.BDP($AX32,"DY997")="#N/A FIELD NOT APPLICABLE")," ", _xll.BDP($AX32,"DY997"))</f>
        <v xml:space="preserve"> </v>
      </c>
      <c r="AV32" s="24" t="str" cm="1">
        <f t="array" ref="AV32">IF(OR(_xll.BDP($AX32,"DY784")="#N/A N/A",_xll.BDP($AX32,"DY784")="#N/A FIELD NOT APPLICABLE")," ", _xll.BDP($AX32,"DY784"))</f>
        <v xml:space="preserve"> </v>
      </c>
      <c r="AW32" s="21" t="str">
        <f t="shared" si="7"/>
        <v>N</v>
      </c>
      <c r="AX32" s="21" t="str">
        <f t="shared" si="8"/>
        <v>FEZ US Equity</v>
      </c>
      <c r="BC32" s="14" t="str" cm="1">
        <f t="array" ref="BC32">_xll.BDP(AX32,"ID005")</f>
        <v>US78463X2027</v>
      </c>
      <c r="BD32" s="16">
        <v>0.65</v>
      </c>
      <c r="BE32" s="17">
        <v>5</v>
      </c>
      <c r="BF32" s="36"/>
      <c r="BG32" s="19">
        <v>1.0000000000107532</v>
      </c>
    </row>
    <row r="33" spans="1:59" s="3" customFormat="1" ht="14.45" hidden="1" customHeight="1" x14ac:dyDescent="0.25">
      <c r="A33" s="47" t="s">
        <v>125</v>
      </c>
      <c r="B33" s="47" t="s">
        <v>159</v>
      </c>
      <c r="C33" s="47" t="s">
        <v>291</v>
      </c>
      <c r="D33" s="47" t="s">
        <v>292</v>
      </c>
      <c r="E33" s="21" t="str">
        <f>_xll.BDP(AX33,"SECURITY NAME")</f>
        <v>iShares 20+ Year Treasury Bond</v>
      </c>
      <c r="F33" s="21" t="str">
        <f>_xll.BDP(AX33,"CRNCY")</f>
        <v>USD</v>
      </c>
      <c r="G33" s="22" t="s">
        <v>214</v>
      </c>
      <c r="H33" s="21" t="str" cm="1">
        <f t="array" ref="H33">IF(OR(_xll.BDP($AX33,"FD120")="#N/A N/A",_xll.BDP($AX33,"FD120")="#N/A FIELD NOT APPLICABLE")," ",_xll.BDP($AX33,"FD120"))</f>
        <v>U.S.</v>
      </c>
      <c r="I33" s="21" t="str" cm="1">
        <f t="array" ref="I33">IF(OR(_xll.BDP($AX33,"FD116")="#N/A N/A",_xll.BDP($AX33,"FD116")="#N/A FIELD NOT APPLICABLE")," ",_xll.BDP($AX33,"FD116"))</f>
        <v>Government</v>
      </c>
      <c r="J33" s="21" t="str" cm="1">
        <f t="array" ref="J33">IF(OR(_xll.BDP($AX33,"FD133")="#N/A N/A",_xll.BDP($AX33,"FD133")="#N/A FIELD NOT APPLICABLE")," ", _xll.BDP($AX33,"FD133"))</f>
        <v xml:space="preserve"> </v>
      </c>
      <c r="K33" s="33">
        <f>_xll.BDP(AX33,"FUND_ASSETS_USD")/1000</f>
        <v>48.381800145699998</v>
      </c>
      <c r="L33" s="24">
        <f>IFERROR(_xll.BDP(AX33, "DV013")/100,0)</f>
        <v>4.3677854564617702E-2</v>
      </c>
      <c r="M33" s="24" cm="1">
        <f t="array" ref="M33">IF(OR(_xll.BDP($AX33,"PR079")="#N/A N/A",_xll.BDP($AX33,"PR079")="#N/A FIELD NOT APPLICABLE")," ", _xll.BDP($AX33,"PR079")/100)</f>
        <v>2.4275709999999999E-2</v>
      </c>
      <c r="N33" s="24" cm="1">
        <f t="array" ref="N33">IF(OR(_xll.BDP($AX33,"RT074")="#N/A N/A",_xll.BDP($AX33,"RT074")="#N/A FIELD NOT APPLICABLE")," ", _xll.BDP($AX33,"RT074")/100)</f>
        <v>5.5893379999999999E-2</v>
      </c>
      <c r="O33" s="26">
        <v>3051</v>
      </c>
      <c r="P33" s="27">
        <v>91.036000000000001</v>
      </c>
      <c r="Q33" s="21" cm="1">
        <f t="array" ref="Q33">IF(OR(_xll.BDP($AX33,"PX_last")="#N/A N/A",_xll.BDP($AX33,"PX_Last")="#N/A FIELD NOT APPLICABLE")," ",IF(F33="GBP",(_xll.BDP($AX33,"PX_LAST")),(_xll.BDP($AX33,"PX_LAST"))))</f>
        <v>89.45</v>
      </c>
      <c r="R33" s="28">
        <f>IF(F33="USD",AA33,(((_xll.BDP(F33&amp;"USD CURNCY","PX_LAST")))*AA33))</f>
        <v>277750.83600000001</v>
      </c>
      <c r="S33" s="28">
        <f>IF(F33="USD",AB33,(((_xll.BDP(F33&amp;"USD CURNCY","PX_LAST")))*AB33))</f>
        <v>272911.95</v>
      </c>
      <c r="T33" s="11">
        <f t="shared" si="0"/>
        <v>-4838.8859999999986</v>
      </c>
      <c r="U33" s="12">
        <f t="shared" si="1"/>
        <v>-1.7421679335647429E-2</v>
      </c>
      <c r="V33" s="12" cm="1">
        <f t="array" ref="V33">IFERROR(_xll.BDP($G33&amp;" Equity","CHG_PCT_1D")/100,"")</f>
        <v>6.2999210000000009E-3</v>
      </c>
      <c r="W33" s="12" cm="1">
        <f t="array" ref="W33">IFERROR(_xll.BDP($G33&amp;" Equity","CHG_PCT_5D")/100,"")</f>
        <v>4.0116279999999997E-2</v>
      </c>
      <c r="X33" s="12" t="e">
        <f t="shared" si="9"/>
        <v>#VALUE!</v>
      </c>
      <c r="Y33" s="28">
        <f t="shared" si="3"/>
        <v>11920.208461046219</v>
      </c>
      <c r="Z33" s="28">
        <f t="shared" si="4"/>
        <v>272911.95</v>
      </c>
      <c r="AA33" s="28">
        <f t="shared" si="5"/>
        <v>277750.83600000001</v>
      </c>
      <c r="AB33" s="28">
        <f t="shared" si="6"/>
        <v>272911.95</v>
      </c>
      <c r="AC33" s="24" t="str" cm="1">
        <f t="array" ref="AC33">IF(OR(_xll.BDP($AX33,"EX028")="#N/A N/A",_xll.BDP($AX33,"EX028")="#N/A FIELD NOT APPLICABLE")," ", _xll.BDP($AX33,"EX028"))</f>
        <v>Fund</v>
      </c>
      <c r="AD33" s="34" t="str" cm="1">
        <f t="array" ref="AD33">IF(OR(_xll.BDP($AX33,"FD121")="#N/A N/A",_xll.BDP($AX33,"FD121")="#N/A FIELD NOT APPLICABLE")," ", _xll.BDP($AX33,"FD121"))</f>
        <v>Fixed Income</v>
      </c>
      <c r="AE33" s="24" t="str" cm="1">
        <f t="array" ref="AE33">IF(OR(_xll.BDP($AX33,"FD118")="#N/A N/A",_xll.BDP($AX33,"FD118")="#N/A FIELD NOT APPLICABLE")," ", _xll.BDP($AX33,"FD118"))</f>
        <v>ETF</v>
      </c>
      <c r="AF33" s="21" t="str" cm="1">
        <f t="array" ref="AF33">IF(OR(_xll.BDP($AX33,"FD114")="#N/A N/A",_xll.BDP($AX33,"FD114")="#N/A FIELD NOT APPLICABLE")," ", _xll.BDP($AX33,"FD114"))</f>
        <v>Investment Grade A or higher</v>
      </c>
      <c r="AG33" s="21" t="str" cm="1">
        <f t="array" ref="AG33">IF(OR(_xll.BDP($AX33,"FD003")="#N/A N/A",_xll.BDP($AX33,"FD003")="#N/A FIELD NOT APPLICABLE")," ", _xll.BDP($AX33,"FD003"))</f>
        <v>26/07/2002</v>
      </c>
      <c r="AH33" s="31" cm="1">
        <f t="array" ref="AH33">IF(OR(_xll.BDP($AX33,"PR061")="#N/A N/A",_xll.BDP($AX33,"PR061")="#N/A FIELD NOT APPLICABLE")," ", _xll.BDP($AX33,"PR061")/100)</f>
        <v>-7.6547529999999994E-3</v>
      </c>
      <c r="AI33" s="24" cm="1">
        <f t="array" ref="AI33">IF(OR(_xll.BDP($AX33,"RT075")="#N/A N/A",_xll.BDP($AX33,"RT075")="#N/A FIELD NOT APPLICABLE")," ", _xll.BDP($AX33,"RT075")/100)</f>
        <v>-6.4069710000000002E-2</v>
      </c>
      <c r="AJ33" s="24" cm="1">
        <f t="array" ref="AJ33">IF(OR(_xll.BDP($AX33,"RT076")="#N/A N/A",_xll.BDP($AX33,"RT076")="#N/A FIELD NOT APPLICABLE")," ", _xll.BDP($AX33,"RT076")/100)</f>
        <v>-9.6303120000000006E-2</v>
      </c>
      <c r="AK33" s="24" cm="1">
        <f t="array" ref="AK33">IF(OR(_xll.BDP($AX33,"FD252")="#N/A N/A",_xll.BDP($AX33,"FD252")="#N/A FIELD NOT APPLICABLE")," ", _xll.BDP($AX33,"FD252")/100)</f>
        <v>0</v>
      </c>
      <c r="AL33" s="24" cm="1">
        <f t="array" ref="AL33">IF(OR(_xll.BDP($AX33,"FD015")="#N/A N/A",_xll.BDP($AX33,"FD015")="#N/A FIELD NOT APPLICABLE")," ", _xll.BDP($AX33,"FD015")/100)</f>
        <v>1.5E-3</v>
      </c>
      <c r="AM33" s="24" cm="1">
        <f t="array" ref="AM33">IF(OR(_xll.BDP($AX33,"FD138")="#N/A N/A",_xll.BDP($AX33,"FD138")="#N/A FIELD NOT APPLICABLE")," ", _xll.BDP($AX33,"FD138")/100)</f>
        <v>1.5E-3</v>
      </c>
      <c r="AN33" s="35" cm="1">
        <f t="array" ref="AN33">IF(OR(_xll.BDP($AX33,"FD009")="#N/A N/A",_xll.BDP($AX33,"FD009")="#N/A FIELD NOT APPLICABLE")," ", _xll.BDP($AX33,"FD009")/100)</f>
        <v>0</v>
      </c>
      <c r="AO33" s="24" cm="1">
        <f t="array" ref="AO33">IF(OR(_xll.BDP($AX33,"RK512")="#N/A N/A",_xll.BDP($AX33,"RK512")="#N/A FIELD NOT APPLICABLE")," ", _xll.BDP($AX33,"RK512")/100)</f>
        <v>9.4336003065109252E-4</v>
      </c>
      <c r="AP33" s="24" cm="1">
        <f t="array" ref="AP33">IF(OR(_xll.BDP($AX33,"RK514")="#N/A N/A",_xll.BDP($AX33,"RK514")="#N/A FIELD NOT APPLICABLE")," ", _xll.BDP($AX33,"RK514")/100)</f>
        <v>9.028600156307221E-4</v>
      </c>
      <c r="AQ33" s="24" t="str" cm="1">
        <f t="array" ref="AQ33">IF(OR(_xll.BDP($AX33,"RK521")="#N/A N/A",_xll.BDP($AX33,"RK521")="#N/A FIELD NOT APPLICABLE")," ", _xll.BDP($AX33,"RK521")/100)</f>
        <v xml:space="preserve"> </v>
      </c>
      <c r="AR33" s="24" t="str" cm="1">
        <f t="array" ref="AR33">IF(OR(_xll.BDP($AX33,"RK525")="#N/A N/A",_xll.BDP($AX33,"RK525")="#N/A FIELD NOT APPLICABLE")," ", _xll.BDP($AX33,"RK525")/100)</f>
        <v xml:space="preserve"> </v>
      </c>
      <c r="AS33" s="24" t="str" cm="1">
        <f t="array" ref="AS33">IF(OR(_xll.BDP($AX33,"RK524")="#N/A N/A",_xll.BDP($AX33,"RK524")="#N/A FIELD NOT APPLICABLE")," ", _xll.BDP($AX33,"RK524")/100)</f>
        <v xml:space="preserve"> </v>
      </c>
      <c r="AT33" s="24" t="str" cm="1">
        <f t="array" ref="AT33">IF(OR(_xll.BDP($AX33,"FD183")="#N/A N/A",_xll.BDP($AX33,"FD183")="#N/A FIELD NOT APPLICABLE")," ", _xll.BDP($AX33,"FD183"))</f>
        <v>USD INC</v>
      </c>
      <c r="AU33" s="24" t="str" cm="1">
        <f t="array" ref="AU33">IF(OR(_xll.BDP($AX33,"DY997")="#N/A N/A",_xll.BDP($AX33,"DY997")="#N/A FIELD NOT APPLICABLE")," ", _xll.BDP($AX33,"DY997"))</f>
        <v xml:space="preserve"> </v>
      </c>
      <c r="AV33" s="24" t="str" cm="1">
        <f t="array" ref="AV33">IF(OR(_xll.BDP($AX33,"DY784")="#N/A N/A",_xll.BDP($AX33,"DY784")="#N/A FIELD NOT APPLICABLE")," ", _xll.BDP($AX33,"DY784"))</f>
        <v xml:space="preserve"> </v>
      </c>
      <c r="AW33" s="21" t="str">
        <f t="shared" si="7"/>
        <v>N</v>
      </c>
      <c r="AX33" s="21" t="str">
        <f t="shared" si="8"/>
        <v>TLT US Equity</v>
      </c>
      <c r="BC33" s="14" t="str" cm="1">
        <f t="array" ref="BC33">_xll.BDP(AX33,"ID005")</f>
        <v>US4642874329</v>
      </c>
      <c r="BD33" s="16">
        <v>0.65</v>
      </c>
      <c r="BE33" s="17">
        <v>5</v>
      </c>
      <c r="BF33" s="36" t="s">
        <v>367</v>
      </c>
      <c r="BG33" s="19">
        <v>1.0000000000107532</v>
      </c>
    </row>
    <row r="34" spans="1:59" s="3" customFormat="1" ht="14.45" hidden="1" customHeight="1" x14ac:dyDescent="0.25">
      <c r="A34" s="47" t="s">
        <v>125</v>
      </c>
      <c r="B34" s="47" t="s">
        <v>159</v>
      </c>
      <c r="C34" s="47" t="s">
        <v>291</v>
      </c>
      <c r="D34" s="47" t="s">
        <v>292</v>
      </c>
      <c r="E34" s="21" t="str">
        <f>_xll.BDP(AX34,"SECURITY NAME")</f>
        <v>STANDARD CHARTERED FUNDS VCC-S</v>
      </c>
      <c r="F34" s="21" t="str">
        <f>_xll.BDP(AX34,"CRNCY")</f>
        <v>USD</v>
      </c>
      <c r="G34" s="22" t="s">
        <v>807</v>
      </c>
      <c r="H34" s="21" t="str" cm="1">
        <f t="array" ref="H34">IF(OR(_xll.BDP($AX34,"FD120")="#N/A N/A",_xll.BDP($AX34,"FD120")="#N/A FIELD NOT APPLICABLE")," ",_xll.BDP($AX34,"FD120"))</f>
        <v>Global</v>
      </c>
      <c r="I34" s="21" t="str" cm="1">
        <f t="array" ref="I34">IF(OR(_xll.BDP($AX34,"FD116")="#N/A N/A",_xll.BDP($AX34,"FD116")="#N/A FIELD NOT APPLICABLE")," ",_xll.BDP($AX34,"FD116"))</f>
        <v>Multi-Strategy</v>
      </c>
      <c r="J34" s="21" t="str" cm="1">
        <f t="array" ref="J34">IF(OR(_xll.BDP($AX34,"FD133")="#N/A N/A",_xll.BDP($AX34,"FD133")="#N/A FIELD NOT APPLICABLE")," ", _xll.BDP($AX34,"FD133"))</f>
        <v xml:space="preserve"> </v>
      </c>
      <c r="K34" s="33">
        <f>_xll.BDP(AX34,"FUND_ASSETS_USD")/1000</f>
        <v>1.2625629999999999E-2</v>
      </c>
      <c r="L34" s="24">
        <f>IFERROR(_xll.BDP(AX34, "DV013")/100,0)</f>
        <v>0</v>
      </c>
      <c r="M34" s="24" t="str" cm="1">
        <f t="array" ref="M34">IF(OR(_xll.BDP($AX34,"PR079")="#N/A N/A",_xll.BDP($AX34,"PR079")="#N/A FIELD NOT APPLICABLE")," ", _xll.BDP($AX34,"PR079")/100)</f>
        <v xml:space="preserve"> </v>
      </c>
      <c r="N34" s="24" t="str" cm="1">
        <f t="array" ref="N34">IF(OR(_xll.BDP($AX34,"RT074")="#N/A N/A",_xll.BDP($AX34,"RT074")="#N/A FIELD NOT APPLICABLE")," ", _xll.BDP($AX34,"RT074")/100)</f>
        <v xml:space="preserve"> </v>
      </c>
      <c r="O34" s="26">
        <v>100.4</v>
      </c>
      <c r="P34" s="27">
        <v>1199.203</v>
      </c>
      <c r="Q34" s="22">
        <v>1000</v>
      </c>
      <c r="R34" s="28">
        <f>IF(F34="USD",AA34,(((_xll.BDP(F34&amp;"USD CURNCY","PX_LAST")))*AA34))</f>
        <v>120399.98120000001</v>
      </c>
      <c r="S34" s="28">
        <f>IF(F34="USD",AB34,(((_xll.BDP(F34&amp;"USD CURNCY","PX_LAST")))*AB34))</f>
        <v>100400</v>
      </c>
      <c r="T34" s="11">
        <f t="shared" si="0"/>
        <v>-19999.981200000009</v>
      </c>
      <c r="U34" s="12">
        <f t="shared" si="1"/>
        <v>-0.16611282660233512</v>
      </c>
      <c r="V34" s="12" t="str" cm="1">
        <f t="array" ref="V34">IFERROR(_xll.BDP($G34&amp;" Equity","CHG_PCT_1D")/100,"")</f>
        <v/>
      </c>
      <c r="W34" s="12" t="str" cm="1">
        <f t="array" ref="W34">IFERROR(_xll.BDP($G34&amp;" Equity","CHG_PCT_5D")/100,"")</f>
        <v/>
      </c>
      <c r="X34" s="12" t="e">
        <f t="shared" si="9"/>
        <v>#VALUE!</v>
      </c>
      <c r="Y34" s="28">
        <f t="shared" si="3"/>
        <v>0</v>
      </c>
      <c r="Z34" s="28">
        <f t="shared" si="4"/>
        <v>100400</v>
      </c>
      <c r="AA34" s="28">
        <f t="shared" si="5"/>
        <v>120399.98120000001</v>
      </c>
      <c r="AB34" s="28">
        <f t="shared" si="6"/>
        <v>100400</v>
      </c>
      <c r="AC34" s="24" t="str" cm="1">
        <f t="array" ref="AC34">IF(OR(_xll.BDP($AX34,"EX028")="#N/A N/A",_xll.BDP($AX34,"EX028")="#N/A FIELD NOT APPLICABLE")," ", _xll.BDP($AX34,"EX028"))</f>
        <v>Fund</v>
      </c>
      <c r="AD34" s="34" t="str" cm="1">
        <f t="array" ref="AD34">IF(OR(_xll.BDP($AX34,"FD121")="#N/A N/A",_xll.BDP($AX34,"FD121")="#N/A FIELD NOT APPLICABLE")," ", _xll.BDP($AX34,"FD121"))</f>
        <v>Alternative</v>
      </c>
      <c r="AE34" s="24" t="str" cm="1">
        <f t="array" ref="AE34">IF(OR(_xll.BDP($AX34,"FD118")="#N/A N/A",_xll.BDP($AX34,"FD118")="#N/A FIELD NOT APPLICABLE")," ", _xll.BDP($AX34,"FD118"))</f>
        <v>Open-End Fund</v>
      </c>
      <c r="AF34" s="21" t="str" cm="1">
        <f t="array" ref="AF34">IF(OR(_xll.BDP($AX34,"FD114")="#N/A N/A",_xll.BDP($AX34,"FD114")="#N/A FIELD NOT APPLICABLE")," ", _xll.BDP($AX34,"FD114"))</f>
        <v xml:space="preserve"> </v>
      </c>
      <c r="AG34" s="21" t="str" cm="1">
        <f t="array" ref="AG34">IF(OR(_xll.BDP($AX34,"FD003")="#N/A N/A",_xll.BDP($AX34,"FD003")="#N/A FIELD NOT APPLICABLE")," ", _xll.BDP($AX34,"FD003"))</f>
        <v>31/12/2024</v>
      </c>
      <c r="AH34" s="31" t="str" cm="1">
        <f t="array" ref="AH34">IF(OR(_xll.BDP($AX34,"PR061")="#N/A N/A",_xll.BDP($AX34,"PR061")="#N/A FIELD NOT APPLICABLE")," ", _xll.BDP($AX34,"PR061")/100)</f>
        <v xml:space="preserve"> </v>
      </c>
      <c r="AI34" s="24" t="str" cm="1">
        <f t="array" ref="AI34">IF(OR(_xll.BDP($AX34,"RT075")="#N/A N/A",_xll.BDP($AX34,"RT075")="#N/A FIELD NOT APPLICABLE")," ", _xll.BDP($AX34,"RT075")/100)</f>
        <v xml:space="preserve"> </v>
      </c>
      <c r="AJ34" s="24" t="str" cm="1">
        <f t="array" ref="AJ34">IF(OR(_xll.BDP($AX34,"RT076")="#N/A N/A",_xll.BDP($AX34,"RT076")="#N/A FIELD NOT APPLICABLE")," ", _xll.BDP($AX34,"RT076")/100)</f>
        <v xml:space="preserve"> </v>
      </c>
      <c r="AK34" s="24" t="str" cm="1">
        <f t="array" ref="AK34">IF(OR(_xll.BDP($AX34,"FD252")="#N/A N/A",_xll.BDP($AX34,"FD252")="#N/A FIELD NOT APPLICABLE")," ", _xll.BDP($AX34,"FD252")/100)</f>
        <v xml:space="preserve"> </v>
      </c>
      <c r="AL34" s="24" t="str" cm="1">
        <f t="array" ref="AL34">IF(OR(_xll.BDP($AX34,"FD015")="#N/A N/A",_xll.BDP($AX34,"FD015")="#N/A FIELD NOT APPLICABLE")," ", _xll.BDP($AX34,"FD015")/100)</f>
        <v xml:space="preserve"> </v>
      </c>
      <c r="AM34" s="24" t="str" cm="1">
        <f t="array" ref="AM34">IF(OR(_xll.BDP($AX34,"FD138")="#N/A N/A",_xll.BDP($AX34,"FD138")="#N/A FIELD NOT APPLICABLE")," ", _xll.BDP($AX34,"FD138")/100)</f>
        <v xml:space="preserve"> </v>
      </c>
      <c r="AN34" s="35" t="str" cm="1">
        <f t="array" ref="AN34">IF(OR(_xll.BDP($AX34,"FD009")="#N/A N/A",_xll.BDP($AX34,"FD009")="#N/A FIELD NOT APPLICABLE")," ", _xll.BDP($AX34,"FD009")/100)</f>
        <v xml:space="preserve"> </v>
      </c>
      <c r="AO34" s="24" t="str" cm="1">
        <f t="array" ref="AO34">IF(OR(_xll.BDP($AX34,"RK512")="#N/A N/A",_xll.BDP($AX34,"RK512")="#N/A FIELD NOT APPLICABLE")," ", _xll.BDP($AX34,"RK512")/100)</f>
        <v xml:space="preserve"> </v>
      </c>
      <c r="AP34" s="24" t="str" cm="1">
        <f t="array" ref="AP34">IF(OR(_xll.BDP($AX34,"RK514")="#N/A N/A",_xll.BDP($AX34,"RK514")="#N/A FIELD NOT APPLICABLE")," ", _xll.BDP($AX34,"RK514")/100)</f>
        <v xml:space="preserve"> </v>
      </c>
      <c r="AQ34" s="24" t="str" cm="1">
        <f t="array" ref="AQ34">IF(OR(_xll.BDP($AX34,"RK521")="#N/A N/A",_xll.BDP($AX34,"RK521")="#N/A FIELD NOT APPLICABLE")," ", _xll.BDP($AX34,"RK521")/100)</f>
        <v xml:space="preserve"> </v>
      </c>
      <c r="AR34" s="24" t="str" cm="1">
        <f t="array" ref="AR34">IF(OR(_xll.BDP($AX34,"RK525")="#N/A N/A",_xll.BDP($AX34,"RK525")="#N/A FIELD NOT APPLICABLE")," ", _xll.BDP($AX34,"RK525")/100)</f>
        <v xml:space="preserve"> </v>
      </c>
      <c r="AS34" s="24" t="str" cm="1">
        <f t="array" ref="AS34">IF(OR(_xll.BDP($AX34,"RK524")="#N/A N/A",_xll.BDP($AX34,"RK524")="#N/A FIELD NOT APPLICABLE")," ", _xll.BDP($AX34,"RK524")/100)</f>
        <v xml:space="preserve"> </v>
      </c>
      <c r="AT34" s="24" t="str" cm="1">
        <f t="array" ref="AT34">IF(OR(_xll.BDP($AX34,"FD183")="#N/A N/A",_xll.BDP($AX34,"FD183")="#N/A FIELD NOT APPLICABLE")," ", _xll.BDP($AX34,"FD183"))</f>
        <v>A USD ACC</v>
      </c>
      <c r="AU34" s="24" t="str" cm="1">
        <f t="array" ref="AU34">IF(OR(_xll.BDP($AX34,"DY997")="#N/A N/A",_xll.BDP($AX34,"DY997")="#N/A FIELD NOT APPLICABLE")," ", _xll.BDP($AX34,"DY997"))</f>
        <v xml:space="preserve"> </v>
      </c>
      <c r="AV34" s="24" t="str" cm="1">
        <f t="array" ref="AV34">IF(OR(_xll.BDP($AX34,"DY784")="#N/A N/A",_xll.BDP($AX34,"DY784")="#N/A FIELD NOT APPLICABLE")," ", _xll.BDP($AX34,"DY784"))</f>
        <v xml:space="preserve"> </v>
      </c>
      <c r="AW34" s="21" t="str">
        <f t="shared" si="7"/>
        <v>N</v>
      </c>
      <c r="AX34" s="21" t="str">
        <f t="shared" si="8"/>
        <v>SCMMAAU SP Equity</v>
      </c>
      <c r="BC34" s="14" t="str" cm="1">
        <f t="array" ref="BC34">_xll.BDP(AX34,"ID005")</f>
        <v>SGXZ90886987</v>
      </c>
      <c r="BD34" s="16">
        <v>0.65</v>
      </c>
      <c r="BE34" s="17">
        <v>5</v>
      </c>
      <c r="BF34" s="36">
        <v>45593</v>
      </c>
      <c r="BG34" s="19">
        <v>1.0000000000107532</v>
      </c>
    </row>
    <row r="35" spans="1:59" s="3" customFormat="1" ht="14.45" hidden="1" customHeight="1" x14ac:dyDescent="0.25">
      <c r="A35" s="47" t="s">
        <v>125</v>
      </c>
      <c r="B35" s="47" t="s">
        <v>800</v>
      </c>
      <c r="C35" s="47" t="s">
        <v>812</v>
      </c>
      <c r="D35" s="47" t="s">
        <v>292</v>
      </c>
      <c r="E35" s="21" t="str">
        <f>_xll.BDP(AX35,"SECURITY NAME")</f>
        <v>SPDR S&amp;P Biotech ETF</v>
      </c>
      <c r="F35" s="21" t="str">
        <f>_xll.BDP(AX35,"CRNCY")</f>
        <v>USD</v>
      </c>
      <c r="G35" s="22" t="s">
        <v>362</v>
      </c>
      <c r="H35" s="21" t="str" cm="1">
        <f t="array" ref="H35">IF(OR(_xll.BDP($AX35,"FD120")="#N/A N/A",_xll.BDP($AX35,"FD120")="#N/A FIELD NOT APPLICABLE")," ",_xll.BDP($AX35,"FD120"))</f>
        <v>U.S.</v>
      </c>
      <c r="I35" s="21" t="str" cm="1">
        <f t="array" ref="I35">IF(OR(_xll.BDP($AX35,"FD116")="#N/A N/A",_xll.BDP($AX35,"FD116")="#N/A FIELD NOT APPLICABLE")," ",_xll.BDP($AX35,"FD116"))</f>
        <v>Blend</v>
      </c>
      <c r="J35" s="21" t="str" cm="1">
        <f t="array" ref="J35">IF(OR(_xll.BDP($AX35,"FD133")="#N/A N/A",_xll.BDP($AX35,"FD133")="#N/A FIELD NOT APPLICABLE")," ", _xll.BDP($AX35,"FD133"))</f>
        <v>Health Care</v>
      </c>
      <c r="K35" s="33">
        <f>_xll.BDP(AX35,"FUND_ASSETS_USD")/1000</f>
        <v>5.0831151319899996</v>
      </c>
      <c r="L35" s="24">
        <f>IFERROR(_xll.BDP(AX35, "DV013")/100,0)</f>
        <v>2.5808037012262428E-4</v>
      </c>
      <c r="M35" s="24" cm="1">
        <f t="array" ref="M35">IF(OR(_xll.BDP($AX35,"PR079")="#N/A N/A",_xll.BDP($AX35,"PR079")="#N/A FIELD NOT APPLICABLE")," ", _xll.BDP($AX35,"PR079")/100)</f>
        <v>-9.6491199999999999E-2</v>
      </c>
      <c r="N35" s="24" cm="1">
        <f t="array" ref="N35">IF(OR(_xll.BDP($AX35,"RT074")="#N/A N/A",_xll.BDP($AX35,"RT074")="#N/A FIELD NOT APPLICABLE")," ", _xll.BDP($AX35,"RT074")/100)</f>
        <v>-2.3962810000000001E-2</v>
      </c>
      <c r="O35" s="26">
        <v>1925</v>
      </c>
      <c r="P35" s="27">
        <v>101.83799999999999</v>
      </c>
      <c r="Q35" s="21" cm="1">
        <f t="array" ref="Q35">IF(OR(_xll.BDP($AX35,"PX_last")="#N/A N/A",_xll.BDP($AX35,"PX_Last")="#N/A FIELD NOT APPLICABLE")," ",IF(F35="GBP",(_xll.BDP($AX35,"PX_LAST")/100),(_xll.BDP($AX35,"PX_LAST"))))</f>
        <v>81.37</v>
      </c>
      <c r="R35" s="28">
        <f>IF(F35="USD",AA35,(((_xll.BDP(F35&amp;"USD CURNCY","PX_LAST")))*AA35))</f>
        <v>196038.15</v>
      </c>
      <c r="S35" s="28">
        <f>IF(F35="USD",AB35,(((_xll.BDP(F35&amp;"USD CURNCY","PX_LAST")))*AB35))</f>
        <v>156637.25</v>
      </c>
      <c r="T35" s="11">
        <f t="shared" si="0"/>
        <v>-39400.899999999994</v>
      </c>
      <c r="U35" s="12">
        <f t="shared" si="1"/>
        <v>-0.20098587953416208</v>
      </c>
      <c r="V35" s="12" cm="1">
        <f t="array" ref="V35">IFERROR(_xll.BDP($G35&amp;" Equity","CHG_PCT_1D")/100,"")</f>
        <v>1.3956390000000001E-2</v>
      </c>
      <c r="W35" s="12" cm="1">
        <f t="array" ref="W35">IFERROR(_xll.BDP($G35&amp;" Equity","CHG_PCT_5D")/100,"")</f>
        <v>7.760562E-2</v>
      </c>
      <c r="X35" s="12" t="e">
        <f t="shared" si="9"/>
        <v>#VALUE!</v>
      </c>
      <c r="Y35" s="28">
        <f t="shared" si="3"/>
        <v>40.424999454990029</v>
      </c>
      <c r="Z35" s="28">
        <f t="shared" si="4"/>
        <v>156637.25</v>
      </c>
      <c r="AA35" s="28">
        <f t="shared" si="5"/>
        <v>196038.15</v>
      </c>
      <c r="AB35" s="28">
        <f t="shared" si="6"/>
        <v>156637.25</v>
      </c>
      <c r="AC35" s="24" t="str" cm="1">
        <f t="array" ref="AC35">IF(OR(_xll.BDP($AX35,"EX028")="#N/A N/A",_xll.BDP($AX35,"EX028")="#N/A FIELD NOT APPLICABLE")," ", _xll.BDP($AX35,"EX028"))</f>
        <v>Fund</v>
      </c>
      <c r="AD35" s="34" t="str" cm="1">
        <f t="array" ref="AD35">IF(OR(_xll.BDP($AX35,"FD121")="#N/A N/A",_xll.BDP($AX35,"FD121")="#N/A FIELD NOT APPLICABLE")," ", _xll.BDP($AX35,"FD121"))</f>
        <v>Equity</v>
      </c>
      <c r="AE35" s="24" t="str" cm="1">
        <f t="array" ref="AE35">IF(OR(_xll.BDP($AX35,"FD118")="#N/A N/A",_xll.BDP($AX35,"FD118")="#N/A FIELD NOT APPLICABLE")," ", _xll.BDP($AX35,"FD118"))</f>
        <v>ETF</v>
      </c>
      <c r="AF35" s="21" t="str" cm="1">
        <f t="array" ref="AF35">IF(OR(_xll.BDP($AX35,"FD114")="#N/A N/A",_xll.BDP($AX35,"FD114")="#N/A FIELD NOT APPLICABLE")," ", _xll.BDP($AX35,"FD114"))</f>
        <v xml:space="preserve"> </v>
      </c>
      <c r="AG35" s="21" t="str" cm="1">
        <f t="array" ref="AG35">IF(OR(_xll.BDP($AX35,"FD003")="#N/A N/A",_xll.BDP($AX35,"FD003")="#N/A FIELD NOT APPLICABLE")," ", _xll.BDP($AX35,"FD003"))</f>
        <v>06/02/2006</v>
      </c>
      <c r="AH35" s="31" cm="1">
        <f t="array" ref="AH35">IF(OR(_xll.BDP($AX35,"PR061")="#N/A N/A",_xll.BDP($AX35,"PR061")="#N/A FIELD NOT APPLICABLE")," ", _xll.BDP($AX35,"PR061")/100)</f>
        <v>-3.590049E-2</v>
      </c>
      <c r="AI35" s="24" cm="1">
        <f t="array" ref="AI35">IF(OR(_xll.BDP($AX35,"RT075")="#N/A N/A",_xll.BDP($AX35,"RT075")="#N/A FIELD NOT APPLICABLE")," ", _xll.BDP($AX35,"RT075")/100)</f>
        <v>2.2712389999999999E-2</v>
      </c>
      <c r="AJ35" s="24" cm="1">
        <f t="array" ref="AJ35">IF(OR(_xll.BDP($AX35,"RT076")="#N/A N/A",_xll.BDP($AX35,"RT076")="#N/A FIELD NOT APPLICABLE")," ", _xll.BDP($AX35,"RT076")/100)</f>
        <v>-3.0248110000000002E-2</v>
      </c>
      <c r="AK35" s="24" cm="1">
        <f t="array" ref="AK35">IF(OR(_xll.BDP($AX35,"FD252")="#N/A N/A",_xll.BDP($AX35,"FD252")="#N/A FIELD NOT APPLICABLE")," ", _xll.BDP($AX35,"FD252")/100)</f>
        <v>0</v>
      </c>
      <c r="AL35" s="24" cm="1">
        <f t="array" ref="AL35">IF(OR(_xll.BDP($AX35,"FD015")="#N/A N/A",_xll.BDP($AX35,"FD015")="#N/A FIELD NOT APPLICABLE")," ", _xll.BDP($AX35,"FD015")/100)</f>
        <v>3.4999999999999996E-3</v>
      </c>
      <c r="AM35" s="24" cm="1">
        <f t="array" ref="AM35">IF(OR(_xll.BDP($AX35,"FD138")="#N/A N/A",_xll.BDP($AX35,"FD138")="#N/A FIELD NOT APPLICABLE")," ", _xll.BDP($AX35,"FD138")/100)</f>
        <v>3.4999999999999996E-3</v>
      </c>
      <c r="AN35" s="35" cm="1">
        <f t="array" ref="AN35">IF(OR(_xll.BDP($AX35,"FD009")="#N/A N/A",_xll.BDP($AX35,"FD009")="#N/A FIELD NOT APPLICABLE")," ", _xll.BDP($AX35,"FD009")/100)</f>
        <v>0</v>
      </c>
      <c r="AO35" s="24" cm="1">
        <f t="array" ref="AO35">IF(OR(_xll.BDP($AX35,"RK512")="#N/A N/A",_xll.BDP($AX35,"RK512")="#N/A FIELD NOT APPLICABLE")," ", _xll.BDP($AX35,"RK512")/100)</f>
        <v>-1.5695199370384216E-3</v>
      </c>
      <c r="AP35" s="24" cm="1">
        <f t="array" ref="AP35">IF(OR(_xll.BDP($AX35,"RK514")="#N/A N/A",_xll.BDP($AX35,"RK514")="#N/A FIELD NOT APPLICABLE")," ", _xll.BDP($AX35,"RK514")/100)</f>
        <v>-1.385750025510788E-3</v>
      </c>
      <c r="AQ35" s="24" cm="1">
        <f t="array" ref="AQ35">IF(OR(_xll.BDP($AX35,"RK521")="#N/A N/A",_xll.BDP($AX35,"RK521")="#N/A FIELD NOT APPLICABLE")," ", _xll.BDP($AX35,"RK521")/100)</f>
        <v>-6.7960999906063085E-4</v>
      </c>
      <c r="AR35" s="24" cm="1">
        <f t="array" ref="AR35">IF(OR(_xll.BDP($AX35,"RK525")="#N/A N/A",_xll.BDP($AX35,"RK525")="#N/A FIELD NOT APPLICABLE")," ", _xll.BDP($AX35,"RK525")/100)</f>
        <v>9.9998801946640011E-3</v>
      </c>
      <c r="AS35" s="24" cm="1">
        <f t="array" ref="AS35">IF(OR(_xll.BDP($AX35,"RK524")="#N/A N/A",_xll.BDP($AX35,"RK524")="#N/A FIELD NOT APPLICABLE")," ", _xll.BDP($AX35,"RK524")/100)</f>
        <v>-1.3070000568404793E-5</v>
      </c>
      <c r="AT35" s="24" t="str" cm="1">
        <f t="array" ref="AT35">IF(OR(_xll.BDP($AX35,"FD183")="#N/A N/A",_xll.BDP($AX35,"FD183")="#N/A FIELD NOT APPLICABLE")," ", _xll.BDP($AX35,"FD183"))</f>
        <v>USD INC</v>
      </c>
      <c r="AU35" s="24" t="str" cm="1">
        <f t="array" ref="AU35">IF(OR(_xll.BDP($AX35,"DY997")="#N/A N/A",_xll.BDP($AX35,"DY997")="#N/A FIELD NOT APPLICABLE")," ", _xll.BDP($AX35,"DY997"))</f>
        <v xml:space="preserve"> </v>
      </c>
      <c r="AV35" s="24" t="str" cm="1">
        <f t="array" ref="AV35">IF(OR(_xll.BDP($AX35,"DY784")="#N/A N/A",_xll.BDP($AX35,"DY784")="#N/A FIELD NOT APPLICABLE")," ", _xll.BDP($AX35,"DY784"))</f>
        <v xml:space="preserve"> </v>
      </c>
      <c r="AW35" s="21" t="str">
        <f t="shared" si="7"/>
        <v>N</v>
      </c>
      <c r="AX35" s="21" t="str">
        <f t="shared" si="8"/>
        <v>XBI US Equity</v>
      </c>
      <c r="BC35" s="14" t="str" cm="1">
        <f t="array" ref="BC35">_xll.BDP(AX35,"ID005")</f>
        <v>US78464A8707</v>
      </c>
      <c r="BD35" s="16">
        <v>0.65</v>
      </c>
      <c r="BE35" s="17">
        <v>5</v>
      </c>
      <c r="BF35" s="36">
        <v>45593</v>
      </c>
      <c r="BG35" s="19">
        <v>1.0000000000107532</v>
      </c>
    </row>
    <row r="36" spans="1:59" s="3" customFormat="1" ht="14.45" hidden="1" customHeight="1" x14ac:dyDescent="0.25">
      <c r="A36" s="47" t="s">
        <v>125</v>
      </c>
      <c r="B36" s="47" t="s">
        <v>800</v>
      </c>
      <c r="C36" s="47" t="s">
        <v>812</v>
      </c>
      <c r="D36" s="47" t="s">
        <v>292</v>
      </c>
      <c r="E36" s="21" t="str">
        <f>_xll.BDP(AX36,"SECURITY NAME")</f>
        <v>Invesco S&amp;P 500 Low Volatility</v>
      </c>
      <c r="F36" s="21" t="str">
        <f>_xll.BDP(AX36,"CRNCY")</f>
        <v>USD</v>
      </c>
      <c r="G36" s="22" t="s">
        <v>826</v>
      </c>
      <c r="H36" s="21" t="str" cm="1">
        <f t="array" ref="H36">IF(OR(_xll.BDP($AX36,"FD120")="#N/A N/A",_xll.BDP($AX36,"FD120")="#N/A FIELD NOT APPLICABLE")," ",_xll.BDP($AX36,"FD120"))</f>
        <v>U.S.</v>
      </c>
      <c r="I36" s="21" t="str" cm="1">
        <f t="array" ref="I36">IF(OR(_xll.BDP($AX36,"FD116")="#N/A N/A",_xll.BDP($AX36,"FD116")="#N/A FIELD NOT APPLICABLE")," ",_xll.BDP($AX36,"FD116"))</f>
        <v>Blend</v>
      </c>
      <c r="J36" s="21" t="str" cm="1">
        <f t="array" ref="J36">IF(OR(_xll.BDP($AX36,"FD133")="#N/A N/A",_xll.BDP($AX36,"FD133")="#N/A FIELD NOT APPLICABLE")," ", _xll.BDP($AX36,"FD133"))</f>
        <v xml:space="preserve"> </v>
      </c>
      <c r="K36" s="33">
        <f>_xll.BDP(AX36,"FUND_ASSETS_USD")/1000</f>
        <v>7.6310030661299999</v>
      </c>
      <c r="L36" s="24">
        <f>IFERROR(_xll.BDP(AX36, "DV013")/100,0)</f>
        <v>1.9010711170599281E-2</v>
      </c>
      <c r="M36" s="24" cm="1">
        <f t="array" ref="M36">IF(OR(_xll.BDP($AX36,"PR079")="#N/A N/A",_xll.BDP($AX36,"PR079")="#N/A FIELD NOT APPLICABLE")," ", _xll.BDP($AX36,"PR079")/100)</f>
        <v>2.7000000000000003E-2</v>
      </c>
      <c r="N36" s="24" cm="1">
        <f t="array" ref="N36">IF(OR(_xll.BDP($AX36,"RT074")="#N/A N/A",_xll.BDP($AX36,"RT074")="#N/A FIELD NOT APPLICABLE")," ", _xll.BDP($AX36,"RT074")/100)</f>
        <v>0.1454366</v>
      </c>
      <c r="O36" s="26">
        <v>2275</v>
      </c>
      <c r="P36" s="27">
        <v>65.888000000000005</v>
      </c>
      <c r="Q36" s="21" cm="1">
        <f t="array" ref="Q36">IF(OR(_xll.BDP($AX36,"PX_last")="#N/A N/A",_xll.BDP($AX36,"PX_Last")="#N/A FIELD NOT APPLICABLE")," ",IF(F36="GBP",(_xll.BDP($AX36,"PX_LAST")/100),(_xll.BDP($AX36,"PX_LAST"))))</f>
        <v>71.89</v>
      </c>
      <c r="R36" s="28">
        <f>IF(F36="USD",AA36,(((_xll.BDP(F36&amp;"USD CURNCY","PX_LAST")))*AA36))</f>
        <v>149895.20000000001</v>
      </c>
      <c r="S36" s="28">
        <f>IF(F36="USD",AB36,(((_xll.BDP(F36&amp;"USD CURNCY","PX_LAST")))*AB36))</f>
        <v>163549.75</v>
      </c>
      <c r="T36" s="11">
        <f t="shared" ref="T36:T41" si="10">S36-R36</f>
        <v>13654.549999999988</v>
      </c>
      <c r="U36" s="12">
        <f t="shared" ref="U36:U41" si="11">T36/R36</f>
        <v>9.1093977659057704E-2</v>
      </c>
      <c r="V36" s="12" cm="1">
        <f t="array" ref="V36">IFERROR(_xll.BDP($G36&amp;" Equity","CHG_PCT_1D")/100,"")</f>
        <v>3.6297639999999997E-3</v>
      </c>
      <c r="W36" s="12" cm="1">
        <f t="array" ref="W36">IFERROR(_xll.BDP($G36&amp;" Equity","CHG_PCT_5D")/100,"")</f>
        <v>1.539548E-2</v>
      </c>
      <c r="X36" s="12" t="e">
        <f t="shared" si="9"/>
        <v>#VALUE!</v>
      </c>
      <c r="Y36" s="28">
        <f t="shared" ref="Y36:Y41" si="12">IFERROR(S36*L36,0)</f>
        <v>3109.1970592737198</v>
      </c>
      <c r="Z36" s="28">
        <f t="shared" ref="Z36:Z41" si="13">S36</f>
        <v>163549.75</v>
      </c>
      <c r="AA36" s="28">
        <f t="shared" ref="AA36:AA41" si="14">P36*O36</f>
        <v>149895.20000000001</v>
      </c>
      <c r="AB36" s="28">
        <f t="shared" ref="AB36:AB41" si="15">IFERROR(O36*Q36,0)</f>
        <v>163549.75</v>
      </c>
      <c r="AC36" s="24" t="str" cm="1">
        <f t="array" ref="AC36">IF(OR(_xll.BDP($AX36,"EX028")="#N/A N/A",_xll.BDP($AX36,"EX028")="#N/A FIELD NOT APPLICABLE")," ", _xll.BDP($AX36,"EX028"))</f>
        <v>Fund</v>
      </c>
      <c r="AD36" s="34" t="str" cm="1">
        <f t="array" ref="AD36">IF(OR(_xll.BDP($AX36,"FD121")="#N/A N/A",_xll.BDP($AX36,"FD121")="#N/A FIELD NOT APPLICABLE")," ", _xll.BDP($AX36,"FD121"))</f>
        <v>Equity</v>
      </c>
      <c r="AE36" s="24" t="str" cm="1">
        <f t="array" ref="AE36">IF(OR(_xll.BDP($AX36,"FD118")="#N/A N/A",_xll.BDP($AX36,"FD118")="#N/A FIELD NOT APPLICABLE")," ", _xll.BDP($AX36,"FD118"))</f>
        <v>ETF</v>
      </c>
      <c r="AF36" s="21" t="str" cm="1">
        <f t="array" ref="AF36">IF(OR(_xll.BDP($AX36,"FD114")="#N/A N/A",_xll.BDP($AX36,"FD114")="#N/A FIELD NOT APPLICABLE")," ", _xll.BDP($AX36,"FD114"))</f>
        <v xml:space="preserve"> </v>
      </c>
      <c r="AG36" s="21" t="str" cm="1">
        <f t="array" ref="AG36">IF(OR(_xll.BDP($AX36,"FD003")="#N/A N/A",_xll.BDP($AX36,"FD003")="#N/A FIELD NOT APPLICABLE")," ", _xll.BDP($AX36,"FD003"))</f>
        <v>05/05/2011</v>
      </c>
      <c r="AH36" s="31" cm="1">
        <f t="array" ref="AH36">IF(OR(_xll.BDP($AX36,"PR061")="#N/A N/A",_xll.BDP($AX36,"PR061")="#N/A FIELD NOT APPLICABLE")," ", _xll.BDP($AX36,"PR061")/100)</f>
        <v>-2.4823669999999999E-2</v>
      </c>
      <c r="AI36" s="24" cm="1">
        <f t="array" ref="AI36">IF(OR(_xll.BDP($AX36,"RT075")="#N/A N/A",_xll.BDP($AX36,"RT075")="#N/A FIELD NOT APPLICABLE")," ", _xll.BDP($AX36,"RT075")/100)</f>
        <v>4.3464349999999999E-2</v>
      </c>
      <c r="AJ36" s="24" cm="1">
        <f t="array" ref="AJ36">IF(OR(_xll.BDP($AX36,"RT076")="#N/A N/A",_xll.BDP($AX36,"RT076")="#N/A FIELD NOT APPLICABLE")," ", _xll.BDP($AX36,"RT076")/100)</f>
        <v>9.5290890000000003E-2</v>
      </c>
      <c r="AK36" s="24" cm="1">
        <f t="array" ref="AK36">IF(OR(_xll.BDP($AX36,"FD252")="#N/A N/A",_xll.BDP($AX36,"FD252")="#N/A FIELD NOT APPLICABLE")," ", _xll.BDP($AX36,"FD252")/100)</f>
        <v>0</v>
      </c>
      <c r="AL36" s="24" cm="1">
        <f t="array" ref="AL36">IF(OR(_xll.BDP($AX36,"FD015")="#N/A N/A",_xll.BDP($AX36,"FD015")="#N/A FIELD NOT APPLICABLE")," ", _xll.BDP($AX36,"FD015")/100)</f>
        <v>2.5000000000000001E-3</v>
      </c>
      <c r="AM36" s="24" cm="1">
        <f t="array" ref="AM36">IF(OR(_xll.BDP($AX36,"FD138")="#N/A N/A",_xll.BDP($AX36,"FD138")="#N/A FIELD NOT APPLICABLE")," ", _xll.BDP($AX36,"FD138")/100)</f>
        <v>2.5000000000000001E-3</v>
      </c>
      <c r="AN36" s="35" cm="1">
        <f t="array" ref="AN36">IF(OR(_xll.BDP($AX36,"FD009")="#N/A N/A",_xll.BDP($AX36,"FD009")="#N/A FIELD NOT APPLICABLE")," ", _xll.BDP($AX36,"FD009")/100)</f>
        <v>0</v>
      </c>
      <c r="AO36" s="24" cm="1">
        <f t="array" ref="AO36">IF(OR(_xll.BDP($AX36,"RK512")="#N/A N/A",_xll.BDP($AX36,"RK512")="#N/A FIELD NOT APPLICABLE")," ", _xll.BDP($AX36,"RK512")/100)</f>
        <v>8.7872099876403816E-3</v>
      </c>
      <c r="AP36" s="24" cm="1">
        <f t="array" ref="AP36">IF(OR(_xll.BDP($AX36,"RK514")="#N/A N/A",_xll.BDP($AX36,"RK514")="#N/A FIELD NOT APPLICABLE")," ", _xll.BDP($AX36,"RK514")/100)</f>
        <v>7.5161802768707276E-3</v>
      </c>
      <c r="AQ36" s="24" cm="1">
        <f t="array" ref="AQ36">IF(OR(_xll.BDP($AX36,"RK521")="#N/A N/A",_xll.BDP($AX36,"RK521")="#N/A FIELD NOT APPLICABLE")," ", _xll.BDP($AX36,"RK521")/100)</f>
        <v>-2.794789969921112E-3</v>
      </c>
      <c r="AR36" s="24" cm="1">
        <f t="array" ref="AR36">IF(OR(_xll.BDP($AX36,"RK525")="#N/A N/A",_xll.BDP($AX36,"RK525")="#N/A FIELD NOT APPLICABLE")," ", _xll.BDP($AX36,"RK525")/100)</f>
        <v>1.0039600133895875E-2</v>
      </c>
      <c r="AS36" s="24" cm="1">
        <f t="array" ref="AS36">IF(OR(_xll.BDP($AX36,"RK524")="#N/A N/A",_xll.BDP($AX36,"RK524")="#N/A FIELD NOT APPLICABLE")," ", _xll.BDP($AX36,"RK524")/100)</f>
        <v>-6.4619998447597033E-5</v>
      </c>
      <c r="AT36" s="24" t="str" cm="1">
        <f t="array" ref="AT36">IF(OR(_xll.BDP($AX36,"FD183")="#N/A N/A",_xll.BDP($AX36,"FD183")="#N/A FIELD NOT APPLICABLE")," ", _xll.BDP($AX36,"FD183"))</f>
        <v>USD INC</v>
      </c>
      <c r="AU36" s="24" t="str" cm="1">
        <f t="array" ref="AU36">IF(OR(_xll.BDP($AX36,"DY997")="#N/A N/A",_xll.BDP($AX36,"DY997")="#N/A FIELD NOT APPLICABLE")," ", _xll.BDP($AX36,"DY997"))</f>
        <v xml:space="preserve"> </v>
      </c>
      <c r="AV36" s="24" t="str" cm="1">
        <f t="array" ref="AV36">IF(OR(_xll.BDP($AX36,"DY784")="#N/A N/A",_xll.BDP($AX36,"DY784")="#N/A FIELD NOT APPLICABLE")," ", _xll.BDP($AX36,"DY784"))</f>
        <v xml:space="preserve"> </v>
      </c>
      <c r="AW36" s="21" t="str">
        <f t="shared" ref="AW36:AW41" si="16">IF(OR(AU36="Y",AV36="Y"),"Y","N")</f>
        <v>N</v>
      </c>
      <c r="AX36" s="21" t="str">
        <f t="shared" ref="AX36:AX41" si="17">CONCATENATE(G36," Equity")</f>
        <v>SPLV US Equity</v>
      </c>
      <c r="BC36" s="14" t="str" cm="1">
        <f t="array" ref="BC36">_xll.BDP(AX36,"ID005")</f>
        <v>US46138E3541</v>
      </c>
      <c r="BD36" s="16">
        <v>0.65</v>
      </c>
      <c r="BE36" s="17">
        <v>5</v>
      </c>
      <c r="BF36" s="36">
        <v>45593</v>
      </c>
      <c r="BG36" s="19">
        <v>1.0000000000107532</v>
      </c>
    </row>
    <row r="37" spans="1:59" s="3" customFormat="1" ht="14.45" hidden="1" customHeight="1" x14ac:dyDescent="0.25">
      <c r="A37" s="47" t="s">
        <v>125</v>
      </c>
      <c r="B37" s="47" t="s">
        <v>801</v>
      </c>
      <c r="C37" s="47">
        <v>6540181</v>
      </c>
      <c r="D37" s="47" t="s">
        <v>407</v>
      </c>
      <c r="E37" s="21" t="str">
        <f>_xll.BDP(AX37,"SECURITY NAME")</f>
        <v>iShares MSCI Japan ETF</v>
      </c>
      <c r="F37" s="21" t="str">
        <f>_xll.BDP(AX37,"CRNCY")</f>
        <v>USD</v>
      </c>
      <c r="G37" s="22" t="s">
        <v>356</v>
      </c>
      <c r="H37" s="21" t="str" cm="1">
        <f t="array" ref="H37">IF(OR(_xll.BDP($AX37,"FD120")="#N/A N/A",_xll.BDP($AX37,"FD120")="#N/A FIELD NOT APPLICABLE")," ",_xll.BDP($AX37,"FD120"))</f>
        <v>Japan</v>
      </c>
      <c r="I37" s="21" t="str" cm="1">
        <f t="array" ref="I37">IF(OR(_xll.BDP($AX37,"FD116")="#N/A N/A",_xll.BDP($AX37,"FD116")="#N/A FIELD NOT APPLICABLE")," ",_xll.BDP($AX37,"FD116"))</f>
        <v>Blend</v>
      </c>
      <c r="J37" s="21" t="str" cm="1">
        <f t="array" ref="J37">IF(OR(_xll.BDP($AX37,"FD133")="#N/A N/A",_xll.BDP($AX37,"FD133")="#N/A FIELD NOT APPLICABLE")," ", _xll.BDP($AX37,"FD133"))</f>
        <v xml:space="preserve"> </v>
      </c>
      <c r="K37" s="33">
        <f>_xll.BDP(AX37,"FUND_ASSETS_USD")/1000</f>
        <v>14.418245274149999</v>
      </c>
      <c r="L37" s="24">
        <f>IFERROR(_xll.BDP(AX37, "DV013")/100,0)</f>
        <v>2.967524335747946E-2</v>
      </c>
      <c r="M37" s="24" cm="1">
        <f t="array" ref="M37">IF(OR(_xll.BDP($AX37,"PR079")="#N/A N/A",_xll.BDP($AX37,"PR079")="#N/A FIELD NOT APPLICABLE")," ", _xll.BDP($AX37,"PR079")/100)</f>
        <v>6.9150549999999991E-2</v>
      </c>
      <c r="N37" s="24" cm="1">
        <f t="array" ref="N37">IF(OR(_xll.BDP($AX37,"RT074")="#N/A N/A",_xll.BDP($AX37,"RT074")="#N/A FIELD NOT APPLICABLE")," ", _xll.BDP($AX37,"RT074")/100)</f>
        <v>9.3542979999999998E-2</v>
      </c>
      <c r="O37" s="26">
        <v>640</v>
      </c>
      <c r="P37" s="27">
        <v>65.859499999999997</v>
      </c>
      <c r="Q37" s="21" cm="1">
        <f t="array" ref="Q37">IF(OR(_xll.BDP($AX37,"PX_last")="#N/A N/A",_xll.BDP($AX37,"PX_Last")="#N/A FIELD NOT APPLICABLE")," ",IF(F37="GBP",(_xll.BDP($AX37,"PX_LAST")/100),(_xll.BDP($AX37,"PX_LAST"))))</f>
        <v>71.739999999999995</v>
      </c>
      <c r="R37" s="28">
        <f>IF(F37="USD",AA37,(((_xll.BDP(F37&amp;"USD CURNCY","PX_LAST")))*AA37))</f>
        <v>42150.080000000002</v>
      </c>
      <c r="S37" s="28">
        <f>IF(F37="USD",AB37,(((_xll.BDP(F37&amp;"USD CURNCY","PX_LAST")))*AB37))</f>
        <v>45913.599999999999</v>
      </c>
      <c r="T37" s="11">
        <f t="shared" si="10"/>
        <v>3763.5199999999968</v>
      </c>
      <c r="U37" s="12">
        <f t="shared" si="11"/>
        <v>8.9288561255399676E-2</v>
      </c>
      <c r="V37" s="12" cm="1">
        <f t="array" ref="V37">IFERROR(_xll.BDP($G37&amp;" Equity","CHG_PCT_1D")/100,"")</f>
        <v>1.3706370000000001E-2</v>
      </c>
      <c r="W37" s="12" cm="1">
        <f t="array" ref="W37">IFERROR(_xll.BDP($G37&amp;" Equity","CHG_PCT_5D")/100,"")</f>
        <v>5.6242640000000003E-2</v>
      </c>
      <c r="X37" s="12" t="e">
        <f t="shared" si="9"/>
        <v>#VALUE!</v>
      </c>
      <c r="Y37" s="28">
        <f t="shared" si="12"/>
        <v>1362.497253417969</v>
      </c>
      <c r="Z37" s="28">
        <f t="shared" si="13"/>
        <v>45913.599999999999</v>
      </c>
      <c r="AA37" s="28">
        <f t="shared" si="14"/>
        <v>42150.080000000002</v>
      </c>
      <c r="AB37" s="28">
        <f t="shared" si="15"/>
        <v>45913.599999999999</v>
      </c>
      <c r="AC37" s="24" t="str" cm="1">
        <f t="array" ref="AC37">IF(OR(_xll.BDP($AX37,"EX028")="#N/A N/A",_xll.BDP($AX37,"EX028")="#N/A FIELD NOT APPLICABLE")," ", _xll.BDP($AX37,"EX028"))</f>
        <v>Fund</v>
      </c>
      <c r="AD37" s="34" t="str" cm="1">
        <f t="array" ref="AD37">IF(OR(_xll.BDP($AX37,"FD121")="#N/A N/A",_xll.BDP($AX37,"FD121")="#N/A FIELD NOT APPLICABLE")," ", _xll.BDP($AX37,"FD121"))</f>
        <v>Equity</v>
      </c>
      <c r="AE37" s="24" t="str" cm="1">
        <f t="array" ref="AE37">IF(OR(_xll.BDP($AX37,"FD118")="#N/A N/A",_xll.BDP($AX37,"FD118")="#N/A FIELD NOT APPLICABLE")," ", _xll.BDP($AX37,"FD118"))</f>
        <v>ETF</v>
      </c>
      <c r="AF37" s="21" t="str" cm="1">
        <f t="array" ref="AF37">IF(OR(_xll.BDP($AX37,"FD114")="#N/A N/A",_xll.BDP($AX37,"FD114")="#N/A FIELD NOT APPLICABLE")," ", _xll.BDP($AX37,"FD114"))</f>
        <v xml:space="preserve"> </v>
      </c>
      <c r="AG37" s="21" t="str" cm="1">
        <f t="array" ref="AG37">IF(OR(_xll.BDP($AX37,"FD003")="#N/A N/A",_xll.BDP($AX37,"FD003")="#N/A FIELD NOT APPLICABLE")," ", _xll.BDP($AX37,"FD003"))</f>
        <v>18/03/1996</v>
      </c>
      <c r="AH37" s="31" cm="1">
        <f t="array" ref="AH37">IF(OR(_xll.BDP($AX37,"PR061")="#N/A N/A",_xll.BDP($AX37,"PR061")="#N/A FIELD NOT APPLICABLE")," ", _xll.BDP($AX37,"PR061")/100)</f>
        <v>3.6405639999999996E-2</v>
      </c>
      <c r="AI37" s="24" cm="1">
        <f t="array" ref="AI37">IF(OR(_xll.BDP($AX37,"RT075")="#N/A N/A",_xll.BDP($AX37,"RT075")="#N/A FIELD NOT APPLICABLE")," ", _xll.BDP($AX37,"RT075")/100)</f>
        <v>9.8004830000000001E-2</v>
      </c>
      <c r="AJ37" s="24" cm="1">
        <f t="array" ref="AJ37">IF(OR(_xll.BDP($AX37,"RT076")="#N/A N/A",_xll.BDP($AX37,"RT076")="#N/A FIELD NOT APPLICABLE")," ", _xll.BDP($AX37,"RT076")/100)</f>
        <v>8.4036680000000002E-2</v>
      </c>
      <c r="AK37" s="24" cm="1">
        <f t="array" ref="AK37">IF(OR(_xll.BDP($AX37,"FD252")="#N/A N/A",_xll.BDP($AX37,"FD252")="#N/A FIELD NOT APPLICABLE")," ", _xll.BDP($AX37,"FD252")/100)</f>
        <v>0</v>
      </c>
      <c r="AL37" s="24" cm="1">
        <f t="array" ref="AL37">IF(OR(_xll.BDP($AX37,"FD015")="#N/A N/A",_xll.BDP($AX37,"FD015")="#N/A FIELD NOT APPLICABLE")," ", _xll.BDP($AX37,"FD015")/100)</f>
        <v>5.0000000000000001E-3</v>
      </c>
      <c r="AM37" s="24" cm="1">
        <f t="array" ref="AM37">IF(OR(_xll.BDP($AX37,"FD138")="#N/A N/A",_xll.BDP($AX37,"FD138")="#N/A FIELD NOT APPLICABLE")," ", _xll.BDP($AX37,"FD138")/100)</f>
        <v>5.0000000000000001E-3</v>
      </c>
      <c r="AN37" s="35" cm="1">
        <f t="array" ref="AN37">IF(OR(_xll.BDP($AX37,"FD009")="#N/A N/A",_xll.BDP($AX37,"FD009")="#N/A FIELD NOT APPLICABLE")," ", _xll.BDP($AX37,"FD009")/100)</f>
        <v>5</v>
      </c>
      <c r="AO37" s="24" cm="1">
        <f t="array" ref="AO37">IF(OR(_xll.BDP($AX37,"RK512")="#N/A N/A",_xll.BDP($AX37,"RK512")="#N/A FIELD NOT APPLICABLE")," ", _xll.BDP($AX37,"RK512")/100)</f>
        <v>2.6230099797248841E-3</v>
      </c>
      <c r="AP37" s="24" cm="1">
        <f t="array" ref="AP37">IF(OR(_xll.BDP($AX37,"RK514")="#N/A N/A",_xll.BDP($AX37,"RK514")="#N/A FIELD NOT APPLICABLE")," ", _xll.BDP($AX37,"RK514")/100)</f>
        <v>2.2828699648380279E-3</v>
      </c>
      <c r="AQ37" s="24" cm="1">
        <f t="array" ref="AQ37">IF(OR(_xll.BDP($AX37,"RK521")="#N/A N/A",_xll.BDP($AX37,"RK521")="#N/A FIELD NOT APPLICABLE")," ", _xll.BDP($AX37,"RK521")/100)</f>
        <v>2.2803500294685366E-3</v>
      </c>
      <c r="AR37" s="24" cm="1">
        <f t="array" ref="AR37">IF(OR(_xll.BDP($AX37,"RK525")="#N/A N/A",_xll.BDP($AX37,"RK525")="#N/A FIELD NOT APPLICABLE")," ", _xll.BDP($AX37,"RK525")/100)</f>
        <v>7.8647500276565543E-3</v>
      </c>
      <c r="AS37" s="24" cm="1">
        <f t="array" ref="AS37">IF(OR(_xll.BDP($AX37,"RK524")="#N/A N/A",_xll.BDP($AX37,"RK524")="#N/A FIELD NOT APPLICABLE")," ", _xll.BDP($AX37,"RK524")/100)</f>
        <v>4.4757999479770659E-4</v>
      </c>
      <c r="AT37" s="24" t="str" cm="1">
        <f t="array" ref="AT37">IF(OR(_xll.BDP($AX37,"FD183")="#N/A N/A",_xll.BDP($AX37,"FD183")="#N/A FIELD NOT APPLICABLE")," ", _xll.BDP($AX37,"FD183"))</f>
        <v>USD INC</v>
      </c>
      <c r="AU37" s="24" t="str" cm="1">
        <f t="array" ref="AU37">IF(OR(_xll.BDP($AX37,"DY997")="#N/A N/A",_xll.BDP($AX37,"DY997")="#N/A FIELD NOT APPLICABLE")," ", _xll.BDP($AX37,"DY997"))</f>
        <v xml:space="preserve"> </v>
      </c>
      <c r="AV37" s="24" t="str" cm="1">
        <f t="array" ref="AV37">IF(OR(_xll.BDP($AX37,"DY784")="#N/A N/A",_xll.BDP($AX37,"DY784")="#N/A FIELD NOT APPLICABLE")," ", _xll.BDP($AX37,"DY784"))</f>
        <v xml:space="preserve"> </v>
      </c>
      <c r="AW37" s="21" t="str">
        <f t="shared" si="16"/>
        <v>N</v>
      </c>
      <c r="AX37" s="21" t="str">
        <f t="shared" si="17"/>
        <v>EWJ US Equity</v>
      </c>
      <c r="BC37" s="14" t="str" cm="1">
        <f t="array" ref="BC37">_xll.BDP(AX37,"ID005")</f>
        <v>US46434G8226</v>
      </c>
      <c r="BD37" s="16">
        <v>0.65</v>
      </c>
      <c r="BE37" s="17">
        <v>5</v>
      </c>
      <c r="BF37" s="36">
        <v>45593</v>
      </c>
      <c r="BG37" s="19">
        <v>1.0000000000107532</v>
      </c>
    </row>
    <row r="38" spans="1:59" s="3" customFormat="1" ht="14.45" hidden="1" customHeight="1" x14ac:dyDescent="0.25">
      <c r="A38" s="47" t="s">
        <v>125</v>
      </c>
      <c r="B38" s="47" t="s">
        <v>801</v>
      </c>
      <c r="C38" s="47" t="s">
        <v>910</v>
      </c>
      <c r="D38" s="47" t="s">
        <v>911</v>
      </c>
      <c r="E38" s="21" t="str">
        <f>_xll.BDP(AX38,"SECURITY NAME")</f>
        <v>iShares U.S. Regional Banks ET</v>
      </c>
      <c r="F38" s="21" t="str">
        <f>_xll.BDP(AX38,"CRNCY")</f>
        <v>USD</v>
      </c>
      <c r="G38" s="22" t="s">
        <v>845</v>
      </c>
      <c r="H38" s="21" t="str" cm="1">
        <f t="array" ref="H38">IF(OR(_xll.BDP($AX38,"FD120")="#N/A N/A",_xll.BDP($AX38,"FD120")="#N/A FIELD NOT APPLICABLE")," ",_xll.BDP($AX38,"FD120"))</f>
        <v>U.S.</v>
      </c>
      <c r="I38" s="21" t="str" cm="1">
        <f t="array" ref="I38">IF(OR(_xll.BDP($AX38,"FD116")="#N/A N/A",_xll.BDP($AX38,"FD116")="#N/A FIELD NOT APPLICABLE")," ",_xll.BDP($AX38,"FD116"))</f>
        <v>Blend</v>
      </c>
      <c r="J38" s="21" t="str" cm="1">
        <f t="array" ref="J38">IF(OR(_xll.BDP($AX38,"FD133")="#N/A N/A",_xll.BDP($AX38,"FD133")="#N/A FIELD NOT APPLICABLE")," ", _xll.BDP($AX38,"FD133"))</f>
        <v>Financial</v>
      </c>
      <c r="K38" s="33">
        <f>_xll.BDP(AX38,"FUND_ASSETS_USD")/1000</f>
        <v>0.60967095800000004</v>
      </c>
      <c r="L38" s="24">
        <f>IFERROR(_xll.BDP(AX38, "DV013")/100,0)</f>
        <v>2.3683993934878352E-2</v>
      </c>
      <c r="M38" s="24" cm="1">
        <f t="array" ref="M38">IF(OR(_xll.BDP($AX38,"PR079")="#N/A N/A",_xll.BDP($AX38,"PR079")="#N/A FIELD NOT APPLICABLE")," ", _xll.BDP($AX38,"PR079")/100)</f>
        <v>-0.12907069999999998</v>
      </c>
      <c r="N38" s="24" cm="1">
        <f t="array" ref="N38">IF(OR(_xll.BDP($AX38,"RT074")="#N/A N/A",_xll.BDP($AX38,"RT074")="#N/A FIELD NOT APPLICABLE")," ", _xll.BDP($AX38,"RT074")/100)</f>
        <v>8.4848459999999987E-2</v>
      </c>
      <c r="O38" s="26">
        <v>4920</v>
      </c>
      <c r="P38" s="27">
        <v>46.0657</v>
      </c>
      <c r="Q38" s="21" cm="1">
        <f t="array" ref="Q38">IF(OR(_xll.BDP($AX38,"PX_last")="#N/A N/A",_xll.BDP($AX38,"PX_Last")="#N/A FIELD NOT APPLICABLE")," ",IF(F38="GBP",(_xll.BDP($AX38,"PX_LAST")/100),(_xll.BDP($AX38,"PX_LAST"))))</f>
        <v>43.86</v>
      </c>
      <c r="R38" s="28">
        <f>IF(F38="USD",AA38,(((_xll.BDP(F38&amp;"USD CURNCY","PX_LAST")))*AA38))</f>
        <v>226643.24400000001</v>
      </c>
      <c r="S38" s="28">
        <f>IF(F38="USD",AB38,(((_xll.BDP(F38&amp;"USD CURNCY","PX_LAST")))*AB38))</f>
        <v>215791.2</v>
      </c>
      <c r="T38" s="11">
        <f t="shared" si="10"/>
        <v>-10852.043999999994</v>
      </c>
      <c r="U38" s="12">
        <f t="shared" si="11"/>
        <v>-4.7881612566399702E-2</v>
      </c>
      <c r="V38" s="12" cm="1">
        <f t="array" ref="V38">IFERROR(_xll.BDP($G38&amp;" Equity","CHG_PCT_1D")/100,"")</f>
        <v>8.0441280000000011E-3</v>
      </c>
      <c r="W38" s="12" cm="1">
        <f t="array" ref="W38">IFERROR(_xll.BDP($G38&amp;" Equity","CHG_PCT_5D")/100,"")</f>
        <v>7.0539420000000005E-2</v>
      </c>
      <c r="X38" s="12" t="e">
        <f>S38/$H$44</f>
        <v>#VALUE!</v>
      </c>
      <c r="Y38" s="28">
        <f t="shared" si="12"/>
        <v>5110.7974720001221</v>
      </c>
      <c r="Z38" s="28">
        <f t="shared" si="13"/>
        <v>215791.2</v>
      </c>
      <c r="AA38" s="28">
        <f t="shared" si="14"/>
        <v>226643.24400000001</v>
      </c>
      <c r="AB38" s="28">
        <f t="shared" si="15"/>
        <v>215791.2</v>
      </c>
      <c r="AC38" s="24" t="str" cm="1">
        <f t="array" ref="AC38">IF(OR(_xll.BDP($AX38,"EX028")="#N/A N/A",_xll.BDP($AX38,"EX028")="#N/A FIELD NOT APPLICABLE")," ", _xll.BDP($AX38,"EX028"))</f>
        <v>Fund</v>
      </c>
      <c r="AD38" s="34" t="str" cm="1">
        <f t="array" ref="AD38">IF(OR(_xll.BDP($AX38,"FD121")="#N/A N/A",_xll.BDP($AX38,"FD121")="#N/A FIELD NOT APPLICABLE")," ", _xll.BDP($AX38,"FD121"))</f>
        <v>Equity</v>
      </c>
      <c r="AE38" s="24" t="str" cm="1">
        <f t="array" ref="AE38">IF(OR(_xll.BDP($AX38,"FD118")="#N/A N/A",_xll.BDP($AX38,"FD118")="#N/A FIELD NOT APPLICABLE")," ", _xll.BDP($AX38,"FD118"))</f>
        <v>ETF</v>
      </c>
      <c r="AF38" s="21" t="str" cm="1">
        <f t="array" ref="AF38">IF(OR(_xll.BDP($AX38,"FD114")="#N/A N/A",_xll.BDP($AX38,"FD114")="#N/A FIELD NOT APPLICABLE")," ", _xll.BDP($AX38,"FD114"))</f>
        <v xml:space="preserve"> </v>
      </c>
      <c r="AG38" s="21" t="str" cm="1">
        <f t="array" ref="AG38">IF(OR(_xll.BDP($AX38,"FD003")="#N/A N/A",_xll.BDP($AX38,"FD003")="#N/A FIELD NOT APPLICABLE")," ", _xll.BDP($AX38,"FD003"))</f>
        <v>05/05/2006</v>
      </c>
      <c r="AH38" s="31" cm="1">
        <f t="array" ref="AH38">IF(OR(_xll.BDP($AX38,"PR061")="#N/A N/A",_xll.BDP($AX38,"PR061")="#N/A FIELD NOT APPLICABLE")," ", _xll.BDP($AX38,"PR061")/100)</f>
        <v>-4.6521739999999999E-2</v>
      </c>
      <c r="AI38" s="24" cm="1">
        <f t="array" ref="AI38">IF(OR(_xll.BDP($AX38,"RT075")="#N/A N/A",_xll.BDP($AX38,"RT075")="#N/A FIELD NOT APPLICABLE")," ", _xll.BDP($AX38,"RT075")/100)</f>
        <v>-3.8238919999999996E-2</v>
      </c>
      <c r="AJ38" s="24" cm="1">
        <f t="array" ref="AJ38">IF(OR(_xll.BDP($AX38,"RT076")="#N/A N/A",_xll.BDP($AX38,"RT076")="#N/A FIELD NOT APPLICABLE")," ", _xll.BDP($AX38,"RT076")/100)</f>
        <v>8.9777090000000004E-2</v>
      </c>
      <c r="AK38" s="24" cm="1">
        <f t="array" ref="AK38">IF(OR(_xll.BDP($AX38,"FD252")="#N/A N/A",_xll.BDP($AX38,"FD252")="#N/A FIELD NOT APPLICABLE")," ", _xll.BDP($AX38,"FD252")/100)</f>
        <v>0</v>
      </c>
      <c r="AL38" s="24" cm="1">
        <f t="array" ref="AL38">IF(OR(_xll.BDP($AX38,"FD015")="#N/A N/A",_xll.BDP($AX38,"FD015")="#N/A FIELD NOT APPLICABLE")," ", _xll.BDP($AX38,"FD015")/100)</f>
        <v>4.0000000000000001E-3</v>
      </c>
      <c r="AM38" s="24" cm="1">
        <f t="array" ref="AM38">IF(OR(_xll.BDP($AX38,"FD138")="#N/A N/A",_xll.BDP($AX38,"FD138")="#N/A FIELD NOT APPLICABLE")," ", _xll.BDP($AX38,"FD138")/100)</f>
        <v>4.0000000000000001E-3</v>
      </c>
      <c r="AN38" s="35" cm="1">
        <f t="array" ref="AN38">IF(OR(_xll.BDP($AX38,"FD009")="#N/A N/A",_xll.BDP($AX38,"FD009")="#N/A FIELD NOT APPLICABLE")," ", _xll.BDP($AX38,"FD009")/100)</f>
        <v>0</v>
      </c>
      <c r="AO38" s="24" cm="1">
        <f t="array" ref="AO38">IF(OR(_xll.BDP($AX38,"RK512")="#N/A N/A",_xll.BDP($AX38,"RK512")="#N/A FIELD NOT APPLICABLE")," ", _xll.BDP($AX38,"RK512")/100)</f>
        <v>2.5665900111198426E-3</v>
      </c>
      <c r="AP38" s="24" cm="1">
        <f t="array" ref="AP38">IF(OR(_xll.BDP($AX38,"RK514")="#N/A N/A",_xll.BDP($AX38,"RK514")="#N/A FIELD NOT APPLICABLE")," ", _xll.BDP($AX38,"RK514")/100)</f>
        <v>2.178730070590973E-3</v>
      </c>
      <c r="AQ38" s="24" cm="1">
        <f t="array" ref="AQ38">IF(OR(_xll.BDP($AX38,"RK521")="#N/A N/A",_xll.BDP($AX38,"RK521")="#N/A FIELD NOT APPLICABLE")," ", _xll.BDP($AX38,"RK521")/100)</f>
        <v>-2.5248900055885315E-3</v>
      </c>
      <c r="AR38" s="24" cm="1">
        <f t="array" ref="AR38">IF(OR(_xll.BDP($AX38,"RK525")="#N/A N/A",_xll.BDP($AX38,"RK525")="#N/A FIELD NOT APPLICABLE")," ", _xll.BDP($AX38,"RK525")/100)</f>
        <v>9.9903702735900882E-3</v>
      </c>
      <c r="AS38" s="24" cm="1">
        <f t="array" ref="AS38">IF(OR(_xll.BDP($AX38,"RK524")="#N/A N/A",_xll.BDP($AX38,"RK524")="#N/A FIELD NOT APPLICABLE")," ", _xll.BDP($AX38,"RK524")/100)</f>
        <v>-4.6470002271234992E-5</v>
      </c>
      <c r="AT38" s="24" t="str" cm="1">
        <f t="array" ref="AT38">IF(OR(_xll.BDP($AX38,"FD183")="#N/A N/A",_xll.BDP($AX38,"FD183")="#N/A FIELD NOT APPLICABLE")," ", _xll.BDP($AX38,"FD183"))</f>
        <v>USD INC</v>
      </c>
      <c r="AU38" s="24" t="str" cm="1">
        <f t="array" ref="AU38">IF(OR(_xll.BDP($AX38,"DY997")="#N/A N/A",_xll.BDP($AX38,"DY997")="#N/A FIELD NOT APPLICABLE")," ", _xll.BDP($AX38,"DY997"))</f>
        <v xml:space="preserve"> </v>
      </c>
      <c r="AV38" s="24" t="str" cm="1">
        <f t="array" ref="AV38">IF(OR(_xll.BDP($AX38,"DY784")="#N/A N/A",_xll.BDP($AX38,"DY784")="#N/A FIELD NOT APPLICABLE")," ", _xll.BDP($AX38,"DY784"))</f>
        <v xml:space="preserve"> </v>
      </c>
      <c r="AW38" s="21" t="str">
        <f t="shared" si="16"/>
        <v>N</v>
      </c>
      <c r="AX38" s="21" t="str">
        <f t="shared" si="17"/>
        <v>IAT US Equity</v>
      </c>
      <c r="BC38" s="14" t="str" cm="1">
        <f t="array" ref="BC38">_xll.BDP(AX38,"ID005")</f>
        <v>US4642887784</v>
      </c>
      <c r="BD38" s="16">
        <v>0.65</v>
      </c>
      <c r="BE38" s="17">
        <v>5</v>
      </c>
      <c r="BF38" s="36">
        <v>45593</v>
      </c>
      <c r="BG38" s="19">
        <v>1.0000000000107532</v>
      </c>
    </row>
    <row r="39" spans="1:59" s="3" customFormat="1" ht="14.45" hidden="1" customHeight="1" x14ac:dyDescent="0.25">
      <c r="A39" s="47" t="s">
        <v>125</v>
      </c>
      <c r="B39" s="47" t="s">
        <v>801</v>
      </c>
      <c r="C39" s="47" t="s">
        <v>910</v>
      </c>
      <c r="D39" s="47" t="s">
        <v>911</v>
      </c>
      <c r="E39" s="21" t="str">
        <f>_xll.BDP(AX39,"SECURITY NAME")</f>
        <v>iShares Global Healthcare ETF</v>
      </c>
      <c r="F39" s="21" t="str">
        <f>_xll.BDP(AX39,"CRNCY")</f>
        <v>USD</v>
      </c>
      <c r="G39" s="22" t="s">
        <v>846</v>
      </c>
      <c r="H39" s="21" t="str" cm="1">
        <f t="array" ref="H39">IF(OR(_xll.BDP($AX39,"FD120")="#N/A N/A",_xll.BDP($AX39,"FD120")="#N/A FIELD NOT APPLICABLE")," ",_xll.BDP($AX39,"FD120"))</f>
        <v>Global</v>
      </c>
      <c r="I39" s="21" t="str" cm="1">
        <f t="array" ref="I39">IF(OR(_xll.BDP($AX39,"FD116")="#N/A N/A",_xll.BDP($AX39,"FD116")="#N/A FIELD NOT APPLICABLE")," ",_xll.BDP($AX39,"FD116"))</f>
        <v>Blend</v>
      </c>
      <c r="J39" s="21" t="str" cm="1">
        <f t="array" ref="J39">IF(OR(_xll.BDP($AX39,"FD133")="#N/A N/A",_xll.BDP($AX39,"FD133")="#N/A FIELD NOT APPLICABLE")," ", _xll.BDP($AX39,"FD133"))</f>
        <v>Health Care</v>
      </c>
      <c r="K39" s="33">
        <f>_xll.BDP(AX39,"FUND_ASSETS_USD")/1000</f>
        <v>3.79712929525</v>
      </c>
      <c r="L39" s="24">
        <f>IFERROR(_xll.BDP(AX39, "DV013")/100,0)</f>
        <v>1.4052430404202804E-2</v>
      </c>
      <c r="M39" s="24" cm="1">
        <f t="array" ref="M39">IF(OR(_xll.BDP($AX39,"PR079")="#N/A N/A",_xll.BDP($AX39,"PR079")="#N/A FIELD NOT APPLICABLE")," ", _xll.BDP($AX39,"PR079")/100)</f>
        <v>2.1868080000000002E-2</v>
      </c>
      <c r="N39" s="24" cm="1">
        <f t="array" ref="N39">IF(OR(_xll.BDP($AX39,"RT074")="#N/A N/A",_xll.BDP($AX39,"RT074")="#N/A FIELD NOT APPLICABLE")," ", _xll.BDP($AX39,"RT074")/100)</f>
        <v>-1.4098560000000001E-4</v>
      </c>
      <c r="O39" s="26">
        <v>1450</v>
      </c>
      <c r="P39" s="27">
        <v>87.09</v>
      </c>
      <c r="Q39" s="21" cm="1">
        <f t="array" ref="Q39">IF(OR(_xll.BDP($AX39,"PX_last")="#N/A N/A",_xll.BDP($AX39,"PX_Last")="#N/A FIELD NOT APPLICABLE")," ",IF(F39="GBP",(_xll.BDP($AX39,"PX_LAST")/100),(_xll.BDP($AX39,"PX_LAST"))))</f>
        <v>87.85</v>
      </c>
      <c r="R39" s="28">
        <f>IF(F39="USD",AA39,(((_xll.BDP(F39&amp;"USD CURNCY","PX_LAST")))*AA39))</f>
        <v>126280.5</v>
      </c>
      <c r="S39" s="28">
        <f>IF(F39="USD",AB39,(((_xll.BDP(F39&amp;"USD CURNCY","PX_LAST")))*AB39))</f>
        <v>127382.49999999999</v>
      </c>
      <c r="T39" s="11">
        <f t="shared" si="10"/>
        <v>1101.9999999999854</v>
      </c>
      <c r="U39" s="12">
        <f t="shared" si="11"/>
        <v>8.7266046618439536E-3</v>
      </c>
      <c r="V39" s="12" cm="1">
        <f t="array" ref="V39">IFERROR(_xll.BDP($G39&amp;" Equity","CHG_PCT_1D")/100,"")</f>
        <v>5.1487410000000001E-3</v>
      </c>
      <c r="W39" s="12" cm="1">
        <f t="array" ref="W39">IFERROR(_xll.BDP($G39&amp;" Equity","CHG_PCT_5D")/100,"")</f>
        <v>4.6082400000000003E-2</v>
      </c>
      <c r="X39" s="12" t="e">
        <f>S39/$H$44</f>
        <v>#VALUE!</v>
      </c>
      <c r="Y39" s="28">
        <f t="shared" si="12"/>
        <v>1790.0337159633634</v>
      </c>
      <c r="Z39" s="28">
        <f t="shared" si="13"/>
        <v>127382.49999999999</v>
      </c>
      <c r="AA39" s="28">
        <f t="shared" si="14"/>
        <v>126280.5</v>
      </c>
      <c r="AB39" s="28">
        <f t="shared" si="15"/>
        <v>127382.49999999999</v>
      </c>
      <c r="AC39" s="24" t="str" cm="1">
        <f t="array" ref="AC39">IF(OR(_xll.BDP($AX39,"EX028")="#N/A N/A",_xll.BDP($AX39,"EX028")="#N/A FIELD NOT APPLICABLE")," ", _xll.BDP($AX39,"EX028"))</f>
        <v>Fund</v>
      </c>
      <c r="AD39" s="34" t="str" cm="1">
        <f t="array" ref="AD39">IF(OR(_xll.BDP($AX39,"FD121")="#N/A N/A",_xll.BDP($AX39,"FD121")="#N/A FIELD NOT APPLICABLE")," ", _xll.BDP($AX39,"FD121"))</f>
        <v>Equity</v>
      </c>
      <c r="AE39" s="24" t="str" cm="1">
        <f t="array" ref="AE39">IF(OR(_xll.BDP($AX39,"FD118")="#N/A N/A",_xll.BDP($AX39,"FD118")="#N/A FIELD NOT APPLICABLE")," ", _xll.BDP($AX39,"FD118"))</f>
        <v>ETF</v>
      </c>
      <c r="AF39" s="21" t="str" cm="1">
        <f t="array" ref="AF39">IF(OR(_xll.BDP($AX39,"FD114")="#N/A N/A",_xll.BDP($AX39,"FD114")="#N/A FIELD NOT APPLICABLE")," ", _xll.BDP($AX39,"FD114"))</f>
        <v xml:space="preserve"> </v>
      </c>
      <c r="AG39" s="21" t="str" cm="1">
        <f t="array" ref="AG39">IF(OR(_xll.BDP($AX39,"FD003")="#N/A N/A",_xll.BDP($AX39,"FD003")="#N/A FIELD NOT APPLICABLE")," ", _xll.BDP($AX39,"FD003"))</f>
        <v>16/11/2001</v>
      </c>
      <c r="AH39" s="31" cm="1">
        <f t="array" ref="AH39">IF(OR(_xll.BDP($AX39,"PR061")="#N/A N/A",_xll.BDP($AX39,"PR061")="#N/A FIELD NOT APPLICABLE")," ", _xll.BDP($AX39,"PR061")/100)</f>
        <v>-3.2275819999999997E-2</v>
      </c>
      <c r="AI39" s="24" cm="1">
        <f t="array" ref="AI39">IF(OR(_xll.BDP($AX39,"RT075")="#N/A N/A",_xll.BDP($AX39,"RT075")="#N/A FIELD NOT APPLICABLE")," ", _xll.BDP($AX39,"RT075")/100)</f>
        <v>2.3701439999999997E-2</v>
      </c>
      <c r="AJ39" s="24" cm="1">
        <f t="array" ref="AJ39">IF(OR(_xll.BDP($AX39,"RT076")="#N/A N/A",_xll.BDP($AX39,"RT076")="#N/A FIELD NOT APPLICABLE")," ", _xll.BDP($AX39,"RT076")/100)</f>
        <v>6.6480249999999991E-2</v>
      </c>
      <c r="AK39" s="24" cm="1">
        <f t="array" ref="AK39">IF(OR(_xll.BDP($AX39,"FD252")="#N/A N/A",_xll.BDP($AX39,"FD252")="#N/A FIELD NOT APPLICABLE")," ", _xll.BDP($AX39,"FD252")/100)</f>
        <v>0</v>
      </c>
      <c r="AL39" s="24" cm="1">
        <f t="array" ref="AL39">IF(OR(_xll.BDP($AX39,"FD015")="#N/A N/A",_xll.BDP($AX39,"FD015")="#N/A FIELD NOT APPLICABLE")," ", _xll.BDP($AX39,"FD015")/100)</f>
        <v>4.0999999999999995E-3</v>
      </c>
      <c r="AM39" s="24" cm="1">
        <f t="array" ref="AM39">IF(OR(_xll.BDP($AX39,"FD138")="#N/A N/A",_xll.BDP($AX39,"FD138")="#N/A FIELD NOT APPLICABLE")," ", _xll.BDP($AX39,"FD138")/100)</f>
        <v>4.0999999999999995E-3</v>
      </c>
      <c r="AN39" s="35" cm="1">
        <f t="array" ref="AN39">IF(OR(_xll.BDP($AX39,"FD009")="#N/A N/A",_xll.BDP($AX39,"FD009")="#N/A FIELD NOT APPLICABLE")," ", _xll.BDP($AX39,"FD009")/100)</f>
        <v>0</v>
      </c>
      <c r="AO39" s="24" cm="1">
        <f t="array" ref="AO39">IF(OR(_xll.BDP($AX39,"RK512")="#N/A N/A",_xll.BDP($AX39,"RK512")="#N/A FIELD NOT APPLICABLE")," ", _xll.BDP($AX39,"RK512")/100)</f>
        <v>-3.0360999703407288E-3</v>
      </c>
      <c r="AP39" s="24" cm="1">
        <f t="array" ref="AP39">IF(OR(_xll.BDP($AX39,"RK514")="#N/A N/A",_xll.BDP($AX39,"RK514")="#N/A FIELD NOT APPLICABLE")," ", _xll.BDP($AX39,"RK514")/100)</f>
        <v>-2.6003599166870119E-3</v>
      </c>
      <c r="AQ39" s="24" cm="1">
        <f t="array" ref="AQ39">IF(OR(_xll.BDP($AX39,"RK521")="#N/A N/A",_xll.BDP($AX39,"RK521")="#N/A FIELD NOT APPLICABLE")," ", _xll.BDP($AX39,"RK521")/100)</f>
        <v>4.3466699123382571E-3</v>
      </c>
      <c r="AR39" s="24" cm="1">
        <f t="array" ref="AR39">IF(OR(_xll.BDP($AX39,"RK525")="#N/A N/A",_xll.BDP($AX39,"RK525")="#N/A FIELD NOT APPLICABLE")," ", _xll.BDP($AX39,"RK525")/100)</f>
        <v>1.0170600414276122E-2</v>
      </c>
      <c r="AS39" s="24" cm="1">
        <f t="array" ref="AS39">IF(OR(_xll.BDP($AX39,"RK524")="#N/A N/A",_xll.BDP($AX39,"RK524")="#N/A FIELD NOT APPLICABLE")," ", _xll.BDP($AX39,"RK524")/100)</f>
        <v>8.3330003544688228E-5</v>
      </c>
      <c r="AT39" s="24" t="str" cm="1">
        <f t="array" ref="AT39">IF(OR(_xll.BDP($AX39,"FD183")="#N/A N/A",_xll.BDP($AX39,"FD183")="#N/A FIELD NOT APPLICABLE")," ", _xll.BDP($AX39,"FD183"))</f>
        <v>USD INC</v>
      </c>
      <c r="AU39" s="24" t="str" cm="1">
        <f t="array" ref="AU39">IF(OR(_xll.BDP($AX39,"DY997")="#N/A N/A",_xll.BDP($AX39,"DY997")="#N/A FIELD NOT APPLICABLE")," ", _xll.BDP($AX39,"DY997"))</f>
        <v xml:space="preserve"> </v>
      </c>
      <c r="AV39" s="24" t="str" cm="1">
        <f t="array" ref="AV39">IF(OR(_xll.BDP($AX39,"DY784")="#N/A N/A",_xll.BDP($AX39,"DY784")="#N/A FIELD NOT APPLICABLE")," ", _xll.BDP($AX39,"DY784"))</f>
        <v xml:space="preserve"> </v>
      </c>
      <c r="AW39" s="21" t="str">
        <f t="shared" si="16"/>
        <v>N</v>
      </c>
      <c r="AX39" s="21" t="str">
        <f t="shared" si="17"/>
        <v>IXJ US Equity</v>
      </c>
      <c r="BC39" s="14" t="str" cm="1">
        <f t="array" ref="BC39">_xll.BDP(AX39,"ID005")</f>
        <v>US4642873255</v>
      </c>
      <c r="BD39" s="16">
        <v>0.65</v>
      </c>
      <c r="BE39" s="17">
        <v>5</v>
      </c>
      <c r="BF39" s="36">
        <v>45593</v>
      </c>
      <c r="BG39" s="19">
        <v>1.0000000000107532</v>
      </c>
    </row>
    <row r="40" spans="1:59" s="3" customFormat="1" ht="14.45" hidden="1" customHeight="1" x14ac:dyDescent="0.25">
      <c r="A40" s="47" t="s">
        <v>125</v>
      </c>
      <c r="B40" s="47" t="s">
        <v>801</v>
      </c>
      <c r="C40" s="47" t="s">
        <v>910</v>
      </c>
      <c r="D40" s="47" t="s">
        <v>911</v>
      </c>
      <c r="E40" s="21" t="str">
        <f>_xll.BDP(AX40,"SECURITY NAME")</f>
        <v>SPDR S&amp;P 500 ETF Trust</v>
      </c>
      <c r="F40" s="21" t="str">
        <f>_xll.BDP(AX40,"CRNCY")</f>
        <v>USD</v>
      </c>
      <c r="G40" s="22" t="s">
        <v>289</v>
      </c>
      <c r="H40" s="21" t="str" cm="1">
        <f t="array" ref="H40">IF(OR(_xll.BDP($AX40,"FD120")="#N/A N/A",_xll.BDP($AX40,"FD120")="#N/A FIELD NOT APPLICABLE")," ",_xll.BDP($AX40,"FD120"))</f>
        <v>U.S.</v>
      </c>
      <c r="I40" s="21" t="str" cm="1">
        <f t="array" ref="I40">IF(OR(_xll.BDP($AX40,"FD116")="#N/A N/A",_xll.BDP($AX40,"FD116")="#N/A FIELD NOT APPLICABLE")," ",_xll.BDP($AX40,"FD116"))</f>
        <v>Blend</v>
      </c>
      <c r="J40" s="21" t="str" cm="1">
        <f t="array" ref="J40">IF(OR(_xll.BDP($AX40,"FD133")="#N/A N/A",_xll.BDP($AX40,"FD133")="#N/A FIELD NOT APPLICABLE")," ", _xll.BDP($AX40,"FD133"))</f>
        <v xml:space="preserve"> </v>
      </c>
      <c r="K40" s="33">
        <f>_xll.BDP(AX40,"FUND_ASSETS_USD")/1000</f>
        <v>568.27099092800995</v>
      </c>
      <c r="L40" s="24">
        <f>IFERROR(_xll.BDP(AX40, "DV013")/100,0)</f>
        <v>1.2312085180325011E-2</v>
      </c>
      <c r="M40" s="24" cm="1">
        <f t="array" ref="M40">IF(OR(_xll.BDP($AX40,"PR079")="#N/A N/A",_xll.BDP($AX40,"PR079")="#N/A FIELD NOT APPLICABLE")," ", _xll.BDP($AX40,"PR079")/100)</f>
        <v>-6.0111280000000003E-2</v>
      </c>
      <c r="N40" s="24" cm="1">
        <f t="array" ref="N40">IF(OR(_xll.BDP($AX40,"RT074")="#N/A N/A",_xll.BDP($AX40,"RT074")="#N/A FIELD NOT APPLICABLE")," ", _xll.BDP($AX40,"RT074")/100)</f>
        <v>9.7552810000000004E-2</v>
      </c>
      <c r="O40" s="26">
        <v>500</v>
      </c>
      <c r="P40" s="27">
        <v>381.589</v>
      </c>
      <c r="Q40" s="21" cm="1">
        <f t="array" ref="Q40">IF(OR(_xll.BDP($AX40,"PX_last")="#N/A N/A",_xll.BDP($AX40,"PX_Last")="#N/A FIELD NOT APPLICABLE")," ",IF(F40="GBP",(_xll.BDP($AX40,"PX_LAST")/100),(_xll.BDP($AX40,"PX_LAST"))))</f>
        <v>550.85</v>
      </c>
      <c r="R40" s="28">
        <f>IF(F40="USD",AA40,(((_xll.BDP(F40&amp;"USD CURNCY","PX_LAST")))*AA40))</f>
        <v>190794.5</v>
      </c>
      <c r="S40" s="28">
        <f>IF(F40="USD",AB40,(((_xll.BDP(F40&amp;"USD CURNCY","PX_LAST")))*AB40))</f>
        <v>275425</v>
      </c>
      <c r="T40" s="11">
        <f t="shared" si="10"/>
        <v>84630.5</v>
      </c>
      <c r="U40" s="12">
        <f t="shared" si="11"/>
        <v>0.4435688659788411</v>
      </c>
      <c r="V40" s="12" cm="1">
        <f t="array" ref="V40">IFERROR(_xll.BDP($G40&amp;" Equity","CHG_PCT_1D")/100,"")</f>
        <v>3.813744E-4</v>
      </c>
      <c r="W40" s="12" cm="1">
        <f t="array" ref="W40">IFERROR(_xll.BDP($G40&amp;" Equity","CHG_PCT_5D")/100,"")</f>
        <v>7.1942870000000006E-2</v>
      </c>
      <c r="X40" s="12" t="e">
        <f>S40/$H$44</f>
        <v>#VALUE!</v>
      </c>
      <c r="Y40" s="28">
        <f t="shared" si="12"/>
        <v>3391.0560607910161</v>
      </c>
      <c r="Z40" s="28">
        <f t="shared" si="13"/>
        <v>275425</v>
      </c>
      <c r="AA40" s="28">
        <f t="shared" si="14"/>
        <v>190794.5</v>
      </c>
      <c r="AB40" s="28">
        <f t="shared" si="15"/>
        <v>275425</v>
      </c>
      <c r="AC40" s="24" t="str" cm="1">
        <f t="array" ref="AC40">IF(OR(_xll.BDP($AX40,"EX028")="#N/A N/A",_xll.BDP($AX40,"EX028")="#N/A FIELD NOT APPLICABLE")," ", _xll.BDP($AX40,"EX028"))</f>
        <v>Fund</v>
      </c>
      <c r="AD40" s="34" t="str" cm="1">
        <f t="array" ref="AD40">IF(OR(_xll.BDP($AX40,"FD121")="#N/A N/A",_xll.BDP($AX40,"FD121")="#N/A FIELD NOT APPLICABLE")," ", _xll.BDP($AX40,"FD121"))</f>
        <v>Equity</v>
      </c>
      <c r="AE40" s="24" t="str" cm="1">
        <f t="array" ref="AE40">IF(OR(_xll.BDP($AX40,"FD118")="#N/A N/A",_xll.BDP($AX40,"FD118")="#N/A FIELD NOT APPLICABLE")," ", _xll.BDP($AX40,"FD118"))</f>
        <v>ETF</v>
      </c>
      <c r="AF40" s="21" t="str" cm="1">
        <f t="array" ref="AF40">IF(OR(_xll.BDP($AX40,"FD114")="#N/A N/A",_xll.BDP($AX40,"FD114")="#N/A FIELD NOT APPLICABLE")," ", _xll.BDP($AX40,"FD114"))</f>
        <v xml:space="preserve"> </v>
      </c>
      <c r="AG40" s="21" t="str" cm="1">
        <f t="array" ref="AG40">IF(OR(_xll.BDP($AX40,"FD003")="#N/A N/A",_xll.BDP($AX40,"FD003")="#N/A FIELD NOT APPLICABLE")," ", _xll.BDP($AX40,"FD003"))</f>
        <v>22/01/1993</v>
      </c>
      <c r="AH40" s="31" cm="1">
        <f t="array" ref="AH40">IF(OR(_xll.BDP($AX40,"PR061")="#N/A N/A",_xll.BDP($AX40,"PR061")="#N/A FIELD NOT APPLICABLE")," ", _xll.BDP($AX40,"PR061")/100)</f>
        <v>-8.6563249999999994E-3</v>
      </c>
      <c r="AI40" s="24" cm="1">
        <f t="array" ref="AI40">IF(OR(_xll.BDP($AX40,"RT075")="#N/A N/A",_xll.BDP($AX40,"RT075")="#N/A FIELD NOT APPLICABLE")," ", _xll.BDP($AX40,"RT075")/100)</f>
        <v>0.10388700000000001</v>
      </c>
      <c r="AJ40" s="24" cm="1">
        <f t="array" ref="AJ40">IF(OR(_xll.BDP($AX40,"RT076")="#N/A N/A",_xll.BDP($AX40,"RT076")="#N/A FIELD NOT APPLICABLE")," ", _xll.BDP($AX40,"RT076")/100)</f>
        <v>0.1570069</v>
      </c>
      <c r="AK40" s="24" cm="1">
        <f t="array" ref="AK40">IF(OR(_xll.BDP($AX40,"FD252")="#N/A N/A",_xll.BDP($AX40,"FD252")="#N/A FIELD NOT APPLICABLE")," ", _xll.BDP($AX40,"FD252")/100)</f>
        <v>0</v>
      </c>
      <c r="AL40" s="24" cm="1">
        <f t="array" ref="AL40">IF(OR(_xll.BDP($AX40,"FD015")="#N/A N/A",_xll.BDP($AX40,"FD015")="#N/A FIELD NOT APPLICABLE")," ", _xll.BDP($AX40,"FD015")/100)</f>
        <v>9.4499999999999998E-4</v>
      </c>
      <c r="AM40" s="24" cm="1">
        <f t="array" ref="AM40">IF(OR(_xll.BDP($AX40,"FD138")="#N/A N/A",_xll.BDP($AX40,"FD138")="#N/A FIELD NOT APPLICABLE")," ", _xll.BDP($AX40,"FD138")/100)</f>
        <v>9.4499999999999998E-4</v>
      </c>
      <c r="AN40" s="35" cm="1">
        <f t="array" ref="AN40">IF(OR(_xll.BDP($AX40,"FD009")="#N/A N/A",_xll.BDP($AX40,"FD009")="#N/A FIELD NOT APPLICABLE")," ", _xll.BDP($AX40,"FD009")/100)</f>
        <v>0</v>
      </c>
      <c r="AO40" s="24" cm="1">
        <f t="array" ref="AO40">IF(OR(_xll.BDP($AX40,"RK512")="#N/A N/A",_xll.BDP($AX40,"RK512")="#N/A FIELD NOT APPLICABLE")," ", _xll.BDP($AX40,"RK512")/100)</f>
        <v>3.8215500116348267E-3</v>
      </c>
      <c r="AP40" s="24" cm="1">
        <f t="array" ref="AP40">IF(OR(_xll.BDP($AX40,"RK514")="#N/A N/A",_xll.BDP($AX40,"RK514")="#N/A FIELD NOT APPLICABLE")," ", _xll.BDP($AX40,"RK514")/100)</f>
        <v>3.4362998604774474E-3</v>
      </c>
      <c r="AQ40" s="24" cm="1">
        <f t="array" ref="AQ40">IF(OR(_xll.BDP($AX40,"RK521")="#N/A N/A",_xll.BDP($AX40,"RK521")="#N/A FIELD NOT APPLICABLE")," ", _xll.BDP($AX40,"RK521")/100)</f>
        <v>-9.5170997083187108E-4</v>
      </c>
      <c r="AR40" s="24" cm="1">
        <f t="array" ref="AR40">IF(OR(_xll.BDP($AX40,"RK525")="#N/A N/A",_xll.BDP($AX40,"RK525")="#N/A FIELD NOT APPLICABLE")," ", _xll.BDP($AX40,"RK525")/100)</f>
        <v>9.9748098850250249E-3</v>
      </c>
      <c r="AS40" s="24" cm="1">
        <f t="array" ref="AS40">IF(OR(_xll.BDP($AX40,"RK524")="#N/A N/A",_xll.BDP($AX40,"RK524")="#N/A FIELD NOT APPLICABLE")," ", _xll.BDP($AX40,"RK524")/100)</f>
        <v>-1.3050000416114926E-5</v>
      </c>
      <c r="AT40" s="24" t="str" cm="1">
        <f t="array" ref="AT40">IF(OR(_xll.BDP($AX40,"FD183")="#N/A N/A",_xll.BDP($AX40,"FD183")="#N/A FIELD NOT APPLICABLE")," ", _xll.BDP($AX40,"FD183"))</f>
        <v>USD INC</v>
      </c>
      <c r="AU40" s="24" t="str" cm="1">
        <f t="array" ref="AU40">IF(OR(_xll.BDP($AX40,"DY997")="#N/A N/A",_xll.BDP($AX40,"DY997")="#N/A FIELD NOT APPLICABLE")," ", _xll.BDP($AX40,"DY997"))</f>
        <v xml:space="preserve"> </v>
      </c>
      <c r="AV40" s="24" t="str" cm="1">
        <f t="array" ref="AV40">IF(OR(_xll.BDP($AX40,"DY784")="#N/A N/A",_xll.BDP($AX40,"DY784")="#N/A FIELD NOT APPLICABLE")," ", _xll.BDP($AX40,"DY784"))</f>
        <v xml:space="preserve"> </v>
      </c>
      <c r="AW40" s="21" t="str">
        <f t="shared" si="16"/>
        <v>N</v>
      </c>
      <c r="AX40" s="21" t="str">
        <f t="shared" si="17"/>
        <v>SPY US Equity</v>
      </c>
      <c r="BC40" s="14" t="str" cm="1">
        <f t="array" ref="BC40">_xll.BDP(AX40,"ID005")</f>
        <v>US78462F1030</v>
      </c>
      <c r="BD40" s="16">
        <v>0.65</v>
      </c>
      <c r="BE40" s="17">
        <v>5</v>
      </c>
      <c r="BF40" s="36">
        <v>45593</v>
      </c>
      <c r="BG40" s="19">
        <v>1.0000000000107532</v>
      </c>
    </row>
    <row r="41" spans="1:59" s="3" customFormat="1" ht="14.45" hidden="1" customHeight="1" x14ac:dyDescent="0.25">
      <c r="A41" s="47" t="s">
        <v>125</v>
      </c>
      <c r="B41" s="47" t="s">
        <v>801</v>
      </c>
      <c r="C41" s="47" t="s">
        <v>910</v>
      </c>
      <c r="D41" s="47" t="s">
        <v>911</v>
      </c>
      <c r="E41" s="21" t="str">
        <f>_xll.BDP(AX41,"SECURITY NAME")</f>
        <v>iShares 20+ Year Treasury Bond</v>
      </c>
      <c r="F41" s="21" t="str">
        <f>_xll.BDP(AX41,"CRNCY")</f>
        <v>USD</v>
      </c>
      <c r="G41" s="22" t="s">
        <v>214</v>
      </c>
      <c r="H41" s="21" t="str" cm="1">
        <f t="array" ref="H41">IF(OR(_xll.BDP($AX41,"FD120")="#N/A N/A",_xll.BDP($AX41,"FD120")="#N/A FIELD NOT APPLICABLE")," ",_xll.BDP($AX41,"FD120"))</f>
        <v>U.S.</v>
      </c>
      <c r="I41" s="21" t="str" cm="1">
        <f t="array" ref="I41">IF(OR(_xll.BDP($AX41,"FD116")="#N/A N/A",_xll.BDP($AX41,"FD116")="#N/A FIELD NOT APPLICABLE")," ",_xll.BDP($AX41,"FD116"))</f>
        <v>Government</v>
      </c>
      <c r="J41" s="21" t="str" cm="1">
        <f t="array" ref="J41">IF(OR(_xll.BDP($AX41,"FD133")="#N/A N/A",_xll.BDP($AX41,"FD133")="#N/A FIELD NOT APPLICABLE")," ", _xll.BDP($AX41,"FD133"))</f>
        <v xml:space="preserve"> </v>
      </c>
      <c r="K41" s="33">
        <f>_xll.BDP(AX41,"FUND_ASSETS_USD")/1000</f>
        <v>48.381800145699998</v>
      </c>
      <c r="L41" s="24">
        <f>IFERROR(_xll.BDP(AX41, "DV013")/100,0)</f>
        <v>4.3677854564617702E-2</v>
      </c>
      <c r="M41" s="24" cm="1">
        <f t="array" ref="M41">IF(OR(_xll.BDP($AX41,"PR079")="#N/A N/A",_xll.BDP($AX41,"PR079")="#N/A FIELD NOT APPLICABLE")," ", _xll.BDP($AX41,"PR079")/100)</f>
        <v>2.4275709999999999E-2</v>
      </c>
      <c r="N41" s="24" cm="1">
        <f t="array" ref="N41">IF(OR(_xll.BDP($AX41,"RT074")="#N/A N/A",_xll.BDP($AX41,"RT074")="#N/A FIELD NOT APPLICABLE")," ", _xll.BDP($AX41,"RT074")/100)</f>
        <v>5.5893379999999999E-2</v>
      </c>
      <c r="O41" s="26">
        <v>5213</v>
      </c>
      <c r="P41" s="27">
        <v>91.07</v>
      </c>
      <c r="Q41" s="21" cm="1">
        <f t="array" ref="Q41">IF(OR(_xll.BDP($AX41,"PX_last")="#N/A N/A",_xll.BDP($AX41,"PX_Last")="#N/A FIELD NOT APPLICABLE")," ",IF(F41="GBP",(_xll.BDP($AX41,"PX_LAST")/100),(_xll.BDP($AX41,"PX_LAST"))))</f>
        <v>89.45</v>
      </c>
      <c r="R41" s="28">
        <f>IF(F41="USD",AA41,(((_xll.BDP(F41&amp;"USD CURNCY","PX_LAST")))*AA41))</f>
        <v>474747.91</v>
      </c>
      <c r="S41" s="28">
        <f>IF(F41="USD",AB41,(((_xll.BDP(F41&amp;"USD CURNCY","PX_LAST")))*AB41))</f>
        <v>466302.85000000003</v>
      </c>
      <c r="T41" s="11">
        <f t="shared" si="10"/>
        <v>-8445.0599999999395</v>
      </c>
      <c r="U41" s="12">
        <f t="shared" si="11"/>
        <v>-1.7788514329636417E-2</v>
      </c>
      <c r="V41" s="12" cm="1">
        <f t="array" ref="V41">IFERROR(_xll.BDP($G41&amp;" Equity","CHG_PCT_1D")/100,"")</f>
        <v>6.2999210000000009E-3</v>
      </c>
      <c r="W41" s="12" cm="1">
        <f t="array" ref="W41">IFERROR(_xll.BDP($G41&amp;" Equity","CHG_PCT_5D")/100,"")</f>
        <v>4.0116279999999997E-2</v>
      </c>
      <c r="X41" s="12" t="e">
        <f>S41/$H$44</f>
        <v>#VALUE!</v>
      </c>
      <c r="Y41" s="28">
        <f t="shared" si="12"/>
        <v>20367.108065366745</v>
      </c>
      <c r="Z41" s="28">
        <f t="shared" si="13"/>
        <v>466302.85000000003</v>
      </c>
      <c r="AA41" s="28">
        <f t="shared" si="14"/>
        <v>474747.91</v>
      </c>
      <c r="AB41" s="28">
        <f t="shared" si="15"/>
        <v>466302.85000000003</v>
      </c>
      <c r="AC41" s="24" t="str" cm="1">
        <f t="array" ref="AC41">IF(OR(_xll.BDP($AX41,"EX028")="#N/A N/A",_xll.BDP($AX41,"EX028")="#N/A FIELD NOT APPLICABLE")," ", _xll.BDP($AX41,"EX028"))</f>
        <v>Fund</v>
      </c>
      <c r="AD41" s="34" t="str" cm="1">
        <f t="array" ref="AD41">IF(OR(_xll.BDP($AX41,"FD121")="#N/A N/A",_xll.BDP($AX41,"FD121")="#N/A FIELD NOT APPLICABLE")," ", _xll.BDP($AX41,"FD121"))</f>
        <v>Fixed Income</v>
      </c>
      <c r="AE41" s="24" t="str" cm="1">
        <f t="array" ref="AE41">IF(OR(_xll.BDP($AX41,"FD118")="#N/A N/A",_xll.BDP($AX41,"FD118")="#N/A FIELD NOT APPLICABLE")," ", _xll.BDP($AX41,"FD118"))</f>
        <v>ETF</v>
      </c>
      <c r="AF41" s="21" t="str" cm="1">
        <f t="array" ref="AF41">IF(OR(_xll.BDP($AX41,"FD114")="#N/A N/A",_xll.BDP($AX41,"FD114")="#N/A FIELD NOT APPLICABLE")," ", _xll.BDP($AX41,"FD114"))</f>
        <v>Investment Grade A or higher</v>
      </c>
      <c r="AG41" s="21" t="str" cm="1">
        <f t="array" ref="AG41">IF(OR(_xll.BDP($AX41,"FD003")="#N/A N/A",_xll.BDP($AX41,"FD003")="#N/A FIELD NOT APPLICABLE")," ", _xll.BDP($AX41,"FD003"))</f>
        <v>26/07/2002</v>
      </c>
      <c r="AH41" s="31" cm="1">
        <f t="array" ref="AH41">IF(OR(_xll.BDP($AX41,"PR061")="#N/A N/A",_xll.BDP($AX41,"PR061")="#N/A FIELD NOT APPLICABLE")," ", _xll.BDP($AX41,"PR061")/100)</f>
        <v>-7.6547529999999994E-3</v>
      </c>
      <c r="AI41" s="24" cm="1">
        <f t="array" ref="AI41">IF(OR(_xll.BDP($AX41,"RT075")="#N/A N/A",_xll.BDP($AX41,"RT075")="#N/A FIELD NOT APPLICABLE")," ", _xll.BDP($AX41,"RT075")/100)</f>
        <v>-6.4069710000000002E-2</v>
      </c>
      <c r="AJ41" s="24" cm="1">
        <f t="array" ref="AJ41">IF(OR(_xll.BDP($AX41,"RT076")="#N/A N/A",_xll.BDP($AX41,"RT076")="#N/A FIELD NOT APPLICABLE")," ", _xll.BDP($AX41,"RT076")/100)</f>
        <v>-9.6303120000000006E-2</v>
      </c>
      <c r="AK41" s="24" cm="1">
        <f t="array" ref="AK41">IF(OR(_xll.BDP($AX41,"FD252")="#N/A N/A",_xll.BDP($AX41,"FD252")="#N/A FIELD NOT APPLICABLE")," ", _xll.BDP($AX41,"FD252")/100)</f>
        <v>0</v>
      </c>
      <c r="AL41" s="24" cm="1">
        <f t="array" ref="AL41">IF(OR(_xll.BDP($AX41,"FD015")="#N/A N/A",_xll.BDP($AX41,"FD015")="#N/A FIELD NOT APPLICABLE")," ", _xll.BDP($AX41,"FD015")/100)</f>
        <v>1.5E-3</v>
      </c>
      <c r="AM41" s="24" cm="1">
        <f t="array" ref="AM41">IF(OR(_xll.BDP($AX41,"FD138")="#N/A N/A",_xll.BDP($AX41,"FD138")="#N/A FIELD NOT APPLICABLE")," ", _xll.BDP($AX41,"FD138")/100)</f>
        <v>1.5E-3</v>
      </c>
      <c r="AN41" s="35" cm="1">
        <f t="array" ref="AN41">IF(OR(_xll.BDP($AX41,"FD009")="#N/A N/A",_xll.BDP($AX41,"FD009")="#N/A FIELD NOT APPLICABLE")," ", _xll.BDP($AX41,"FD009")/100)</f>
        <v>0</v>
      </c>
      <c r="AO41" s="24" cm="1">
        <f t="array" ref="AO41">IF(OR(_xll.BDP($AX41,"RK512")="#N/A N/A",_xll.BDP($AX41,"RK512")="#N/A FIELD NOT APPLICABLE")," ", _xll.BDP($AX41,"RK512")/100)</f>
        <v>9.4336003065109252E-4</v>
      </c>
      <c r="AP41" s="24" cm="1">
        <f t="array" ref="AP41">IF(OR(_xll.BDP($AX41,"RK514")="#N/A N/A",_xll.BDP($AX41,"RK514")="#N/A FIELD NOT APPLICABLE")," ", _xll.BDP($AX41,"RK514")/100)</f>
        <v>9.028600156307221E-4</v>
      </c>
      <c r="AQ41" s="24" t="str" cm="1">
        <f t="array" ref="AQ41">IF(OR(_xll.BDP($AX41,"RK521")="#N/A N/A",_xll.BDP($AX41,"RK521")="#N/A FIELD NOT APPLICABLE")," ", _xll.BDP($AX41,"RK521")/100)</f>
        <v xml:space="preserve"> </v>
      </c>
      <c r="AR41" s="24" t="str" cm="1">
        <f t="array" ref="AR41">IF(OR(_xll.BDP($AX41,"RK525")="#N/A N/A",_xll.BDP($AX41,"RK525")="#N/A FIELD NOT APPLICABLE")," ", _xll.BDP($AX41,"RK525")/100)</f>
        <v xml:space="preserve"> </v>
      </c>
      <c r="AS41" s="24" t="str" cm="1">
        <f t="array" ref="AS41">IF(OR(_xll.BDP($AX41,"RK524")="#N/A N/A",_xll.BDP($AX41,"RK524")="#N/A FIELD NOT APPLICABLE")," ", _xll.BDP($AX41,"RK524")/100)</f>
        <v xml:space="preserve"> </v>
      </c>
      <c r="AT41" s="24" t="str" cm="1">
        <f t="array" ref="AT41">IF(OR(_xll.BDP($AX41,"FD183")="#N/A N/A",_xll.BDP($AX41,"FD183")="#N/A FIELD NOT APPLICABLE")," ", _xll.BDP($AX41,"FD183"))</f>
        <v>USD INC</v>
      </c>
      <c r="AU41" s="24" t="str" cm="1">
        <f t="array" ref="AU41">IF(OR(_xll.BDP($AX41,"DY997")="#N/A N/A",_xll.BDP($AX41,"DY997")="#N/A FIELD NOT APPLICABLE")," ", _xll.BDP($AX41,"DY997"))</f>
        <v xml:space="preserve"> </v>
      </c>
      <c r="AV41" s="24" t="str" cm="1">
        <f t="array" ref="AV41">IF(OR(_xll.BDP($AX41,"DY784")="#N/A N/A",_xll.BDP($AX41,"DY784")="#N/A FIELD NOT APPLICABLE")," ", _xll.BDP($AX41,"DY784"))</f>
        <v xml:space="preserve"> </v>
      </c>
      <c r="AW41" s="21" t="str">
        <f t="shared" si="16"/>
        <v>N</v>
      </c>
      <c r="AX41" s="21" t="str">
        <f t="shared" si="17"/>
        <v>TLT US Equity</v>
      </c>
      <c r="BC41" s="14" t="str" cm="1">
        <f t="array" ref="BC41">_xll.BDP(AX41,"ID005")</f>
        <v>US4642874329</v>
      </c>
      <c r="BD41" s="16">
        <v>0.65</v>
      </c>
      <c r="BE41" s="17">
        <v>5</v>
      </c>
      <c r="BF41" s="36">
        <v>45593</v>
      </c>
      <c r="BG41" s="19">
        <v>1.0000000000107532</v>
      </c>
    </row>
    <row r="42" spans="1:59" s="3" customFormat="1" ht="14.45" hidden="1" customHeight="1" x14ac:dyDescent="0.25">
      <c r="A42" s="47" t="s">
        <v>125</v>
      </c>
      <c r="B42" s="47" t="s">
        <v>157</v>
      </c>
      <c r="C42" s="47">
        <v>6582977</v>
      </c>
      <c r="D42" s="47" t="s">
        <v>407</v>
      </c>
      <c r="E42" s="21" t="str">
        <f>_xll.BDP(AX42,"SECURITY NAME")</f>
        <v>iShares 20+ Year Treasury Bond</v>
      </c>
      <c r="F42" s="21" t="str">
        <f>_xll.BDP(AX42,"CRNCY")</f>
        <v>USD</v>
      </c>
      <c r="G42" s="22" t="s">
        <v>214</v>
      </c>
      <c r="H42" s="21" t="str" cm="1">
        <f t="array" ref="H42">IF(OR(_xll.BDP($AX42,"FD120")="#N/A N/A",_xll.BDP($AX42,"FD120")="#N/A FIELD NOT APPLICABLE")," ",_xll.BDP($AX42,"FD120"))</f>
        <v>U.S.</v>
      </c>
      <c r="I42" s="21" t="str" cm="1">
        <f t="array" ref="I42">IF(OR(_xll.BDP($AX42,"FD116")="#N/A N/A",_xll.BDP($AX42,"FD116")="#N/A FIELD NOT APPLICABLE")," ",_xll.BDP($AX42,"FD116"))</f>
        <v>Government</v>
      </c>
      <c r="J42" s="21" t="str" cm="1">
        <f t="array" ref="J42">IF(OR(_xll.BDP($AX42,"FD133")="#N/A N/A",_xll.BDP($AX42,"FD133")="#N/A FIELD NOT APPLICABLE")," ", _xll.BDP($AX42,"FD133"))</f>
        <v xml:space="preserve"> </v>
      </c>
      <c r="K42" s="33">
        <f>_xll.BDP(AX42,"FUND_ASSETS_USD")/1000</f>
        <v>48.381800145699998</v>
      </c>
      <c r="L42" s="24">
        <f>IFERROR(_xll.BDP(AX42, "DV013")/100,0)</f>
        <v>4.3677854564617702E-2</v>
      </c>
      <c r="M42" s="24" cm="1">
        <f t="array" ref="M42">IF(OR(_xll.BDP($AX42,"PR079")="#N/A N/A",_xll.BDP($AX42,"PR079")="#N/A FIELD NOT APPLICABLE")," ", _xll.BDP($AX42,"PR079")/100)</f>
        <v>2.4275709999999999E-2</v>
      </c>
      <c r="N42" s="24" cm="1">
        <f t="array" ref="N42">IF(OR(_xll.BDP($AX42,"RT074")="#N/A N/A",_xll.BDP($AX42,"RT074")="#N/A FIELD NOT APPLICABLE")," ", _xll.BDP($AX42,"RT074")/100)</f>
        <v>5.5893379999999999E-2</v>
      </c>
      <c r="O42" s="26">
        <v>10660</v>
      </c>
      <c r="P42" s="27">
        <v>95.203199999999995</v>
      </c>
      <c r="Q42" s="21" cm="1">
        <f t="array" ref="Q42">IF(OR(_xll.BDP($AX42,"PX_last")="#N/A N/A",_xll.BDP($AX42,"PX_Last")="#N/A FIELD NOT APPLICABLE")," ",IF(F42="GBP",(_xll.BDP($AX42,"PX_LAST")/100),(_xll.BDP($AX42,"PX_LAST"))))</f>
        <v>89.45</v>
      </c>
      <c r="R42" s="28">
        <f>IF(F42="USD",AA42,(((_xll.BDP(F42&amp;"USD CURNCY","PX_LAST")))*AA42))</f>
        <v>1014866.112</v>
      </c>
      <c r="S42" s="28">
        <f>IF(F42="USD",AB42,(((_xll.BDP(F42&amp;"USD CURNCY","PX_LAST")))*AB42))</f>
        <v>953537</v>
      </c>
      <c r="T42" s="11">
        <f t="shared" ref="T42:T73" si="18">S42-R42</f>
        <v>-61329.111999999965</v>
      </c>
      <c r="U42" s="12">
        <f t="shared" ref="U42:U73" si="19">T42/R42</f>
        <v>-6.0430741823804209E-2</v>
      </c>
      <c r="V42" s="12" cm="1">
        <f t="array" ref="V42">IFERROR(_xll.BDP($G42&amp;" Equity","CHG_PCT_1D")/100,"")</f>
        <v>6.2999210000000009E-3</v>
      </c>
      <c r="W42" s="12" cm="1">
        <f t="array" ref="W42">IFERROR(_xll.BDP($G42&amp;" Equity","CHG_PCT_5D")/100,"")</f>
        <v>4.0116279999999997E-2</v>
      </c>
      <c r="X42" s="12" t="e">
        <f t="shared" ref="X42:X73" si="20">S42/$H$44</f>
        <v>#VALUE!</v>
      </c>
      <c r="Y42" s="28">
        <f t="shared" ref="Y42:Y73" si="21">IFERROR(S42*L42,0)</f>
        <v>41648.450407981873</v>
      </c>
      <c r="Z42" s="28">
        <f t="shared" ref="Z42:Z73" si="22">S42</f>
        <v>953537</v>
      </c>
      <c r="AA42" s="28">
        <f t="shared" ref="AA42:AA73" si="23">P42*O42</f>
        <v>1014866.112</v>
      </c>
      <c r="AB42" s="28">
        <f t="shared" ref="AB42:AB73" si="24">IFERROR(O42*Q42,0)</f>
        <v>953537</v>
      </c>
      <c r="AC42" s="24" t="str" cm="1">
        <f t="array" ref="AC42">IF(OR(_xll.BDP($AX42,"EX028")="#N/A N/A",_xll.BDP($AX42,"EX028")="#N/A FIELD NOT APPLICABLE")," ", _xll.BDP($AX42,"EX028"))</f>
        <v>Fund</v>
      </c>
      <c r="AD42" s="34" t="str" cm="1">
        <f t="array" ref="AD42">IF(OR(_xll.BDP($AX42,"FD121")="#N/A N/A",_xll.BDP($AX42,"FD121")="#N/A FIELD NOT APPLICABLE")," ", _xll.BDP($AX42,"FD121"))</f>
        <v>Fixed Income</v>
      </c>
      <c r="AE42" s="24" t="str" cm="1">
        <f t="array" ref="AE42">IF(OR(_xll.BDP($AX42,"FD118")="#N/A N/A",_xll.BDP($AX42,"FD118")="#N/A FIELD NOT APPLICABLE")," ", _xll.BDP($AX42,"FD118"))</f>
        <v>ETF</v>
      </c>
      <c r="AF42" s="21" t="str" cm="1">
        <f t="array" ref="AF42">IF(OR(_xll.BDP($AX42,"FD114")="#N/A N/A",_xll.BDP($AX42,"FD114")="#N/A FIELD NOT APPLICABLE")," ", _xll.BDP($AX42,"FD114"))</f>
        <v>Investment Grade A or higher</v>
      </c>
      <c r="AG42" s="21" t="str" cm="1">
        <f t="array" ref="AG42">IF(OR(_xll.BDP($AX42,"FD003")="#N/A N/A",_xll.BDP($AX42,"FD003")="#N/A FIELD NOT APPLICABLE")," ", _xll.BDP($AX42,"FD003"))</f>
        <v>26/07/2002</v>
      </c>
      <c r="AH42" s="31" cm="1">
        <f t="array" ref="AH42">IF(OR(_xll.BDP($AX42,"PR061")="#N/A N/A",_xll.BDP($AX42,"PR061")="#N/A FIELD NOT APPLICABLE")," ", _xll.BDP($AX42,"PR061")/100)</f>
        <v>-7.6547529999999994E-3</v>
      </c>
      <c r="AI42" s="24" cm="1">
        <f t="array" ref="AI42">IF(OR(_xll.BDP($AX42,"RT075")="#N/A N/A",_xll.BDP($AX42,"RT075")="#N/A FIELD NOT APPLICABLE")," ", _xll.BDP($AX42,"RT075")/100)</f>
        <v>-6.4069710000000002E-2</v>
      </c>
      <c r="AJ42" s="24" cm="1">
        <f t="array" ref="AJ42">IF(OR(_xll.BDP($AX42,"RT076")="#N/A N/A",_xll.BDP($AX42,"RT076")="#N/A FIELD NOT APPLICABLE")," ", _xll.BDP($AX42,"RT076")/100)</f>
        <v>-9.6303120000000006E-2</v>
      </c>
      <c r="AK42" s="24" cm="1">
        <f t="array" ref="AK42">IF(OR(_xll.BDP($AX42,"FD252")="#N/A N/A",_xll.BDP($AX42,"FD252")="#N/A FIELD NOT APPLICABLE")," ", _xll.BDP($AX42,"FD252")/100)</f>
        <v>0</v>
      </c>
      <c r="AL42" s="24" cm="1">
        <f t="array" ref="AL42">IF(OR(_xll.BDP($AX42,"FD015")="#N/A N/A",_xll.BDP($AX42,"FD015")="#N/A FIELD NOT APPLICABLE")," ", _xll.BDP($AX42,"FD015")/100)</f>
        <v>1.5E-3</v>
      </c>
      <c r="AM42" s="24" cm="1">
        <f t="array" ref="AM42">IF(OR(_xll.BDP($AX42,"FD138")="#N/A N/A",_xll.BDP($AX42,"FD138")="#N/A FIELD NOT APPLICABLE")," ", _xll.BDP($AX42,"FD138")/100)</f>
        <v>1.5E-3</v>
      </c>
      <c r="AN42" s="35" cm="1">
        <f t="array" ref="AN42">IF(OR(_xll.BDP($AX42,"FD009")="#N/A N/A",_xll.BDP($AX42,"FD009")="#N/A FIELD NOT APPLICABLE")," ", _xll.BDP($AX42,"FD009")/100)</f>
        <v>0</v>
      </c>
      <c r="AO42" s="24" cm="1">
        <f t="array" ref="AO42">IF(OR(_xll.BDP($AX42,"RK512")="#N/A N/A",_xll.BDP($AX42,"RK512")="#N/A FIELD NOT APPLICABLE")," ", _xll.BDP($AX42,"RK512")/100)</f>
        <v>9.4336003065109252E-4</v>
      </c>
      <c r="AP42" s="24" cm="1">
        <f t="array" ref="AP42">IF(OR(_xll.BDP($AX42,"RK514")="#N/A N/A",_xll.BDP($AX42,"RK514")="#N/A FIELD NOT APPLICABLE")," ", _xll.BDP($AX42,"RK514")/100)</f>
        <v>9.028600156307221E-4</v>
      </c>
      <c r="AQ42" s="24" t="str" cm="1">
        <f t="array" ref="AQ42">IF(OR(_xll.BDP($AX42,"RK521")="#N/A N/A",_xll.BDP($AX42,"RK521")="#N/A FIELD NOT APPLICABLE")," ", _xll.BDP($AX42,"RK521")/100)</f>
        <v xml:space="preserve"> </v>
      </c>
      <c r="AR42" s="24" t="str" cm="1">
        <f t="array" ref="AR42">IF(OR(_xll.BDP($AX42,"RK525")="#N/A N/A",_xll.BDP($AX42,"RK525")="#N/A FIELD NOT APPLICABLE")," ", _xll.BDP($AX42,"RK525")/100)</f>
        <v xml:space="preserve"> </v>
      </c>
      <c r="AS42" s="24" t="str" cm="1">
        <f t="array" ref="AS42">IF(OR(_xll.BDP($AX42,"RK524")="#N/A N/A",_xll.BDP($AX42,"RK524")="#N/A FIELD NOT APPLICABLE")," ", _xll.BDP($AX42,"RK524")/100)</f>
        <v xml:space="preserve"> </v>
      </c>
      <c r="AT42" s="24" t="str" cm="1">
        <f t="array" ref="AT42">IF(OR(_xll.BDP($AX42,"FD183")="#N/A N/A",_xll.BDP($AX42,"FD183")="#N/A FIELD NOT APPLICABLE")," ", _xll.BDP($AX42,"FD183"))</f>
        <v>USD INC</v>
      </c>
      <c r="AU42" s="24" t="str" cm="1">
        <f t="array" ref="AU42">IF(OR(_xll.BDP($AX42,"DY997")="#N/A N/A",_xll.BDP($AX42,"DY997")="#N/A FIELD NOT APPLICABLE")," ", _xll.BDP($AX42,"DY997"))</f>
        <v xml:space="preserve"> </v>
      </c>
      <c r="AV42" s="24" t="str" cm="1">
        <f t="array" ref="AV42">IF(OR(_xll.BDP($AX42,"DY784")="#N/A N/A",_xll.BDP($AX42,"DY784")="#N/A FIELD NOT APPLICABLE")," ", _xll.BDP($AX42,"DY784"))</f>
        <v xml:space="preserve"> </v>
      </c>
      <c r="AW42" s="21" t="str">
        <f t="shared" ref="AW42:AW73" si="25">IF(OR(AU42="Y",AV42="Y"),"Y","N")</f>
        <v>N</v>
      </c>
      <c r="AX42" s="21" t="str">
        <f t="shared" ref="AX42:AX73" si="26">CONCATENATE(G42," Equity")</f>
        <v>TLT US Equity</v>
      </c>
      <c r="BC42" s="14" t="str" cm="1">
        <f t="array" ref="BC42">_xll.BDP(AX42,"ID005")</f>
        <v>US4642874329</v>
      </c>
      <c r="BD42" s="16"/>
      <c r="BE42" s="17"/>
      <c r="BF42" s="36"/>
      <c r="BG42" s="19"/>
    </row>
    <row r="43" spans="1:59" s="3" customFormat="1" ht="14.45" hidden="1" customHeight="1" x14ac:dyDescent="0.25">
      <c r="A43" s="47" t="s">
        <v>125</v>
      </c>
      <c r="B43" s="47" t="s">
        <v>157</v>
      </c>
      <c r="C43" s="47">
        <v>6582977</v>
      </c>
      <c r="D43" s="47" t="s">
        <v>407</v>
      </c>
      <c r="E43" s="21" t="str">
        <f>_xll.BDP(AX43,"SECURITY NAME")</f>
        <v>iShares MSCI Brazil ETF</v>
      </c>
      <c r="F43" s="21" t="str">
        <f>_xll.BDP(AX43,"CRNCY")</f>
        <v>USD</v>
      </c>
      <c r="G43" s="22" t="s">
        <v>415</v>
      </c>
      <c r="H43" s="21" t="str" cm="1">
        <f t="array" ref="H43">IF(OR(_xll.BDP($AX43,"FD120")="#N/A N/A",_xll.BDP($AX43,"FD120")="#N/A FIELD NOT APPLICABLE")," ",_xll.BDP($AX43,"FD120"))</f>
        <v>Brazil</v>
      </c>
      <c r="I43" s="21" t="str" cm="1">
        <f t="array" ref="I43">IF(OR(_xll.BDP($AX43,"FD116")="#N/A N/A",_xll.BDP($AX43,"FD116")="#N/A FIELD NOT APPLICABLE")," ",_xll.BDP($AX43,"FD116"))</f>
        <v>Blend</v>
      </c>
      <c r="J43" s="21" t="str" cm="1">
        <f t="array" ref="J43">IF(OR(_xll.BDP($AX43,"FD133")="#N/A N/A",_xll.BDP($AX43,"FD133")="#N/A FIELD NOT APPLICABLE")," ", _xll.BDP($AX43,"FD133"))</f>
        <v xml:space="preserve"> </v>
      </c>
      <c r="K43" s="33">
        <f>_xll.BDP(AX43,"FUND_ASSETS_USD")/1000</f>
        <v>3.6951620994999996</v>
      </c>
      <c r="L43" s="24">
        <f>IFERROR(_xll.BDP(AX43, "DV013")/100,0)</f>
        <v>7.9822366000616068E-2</v>
      </c>
      <c r="M43" s="24" cm="1">
        <f t="array" ref="M43">IF(OR(_xll.BDP($AX43,"PR079")="#N/A N/A",_xll.BDP($AX43,"PR079")="#N/A FIELD NOT APPLICABLE")," ", _xll.BDP($AX43,"PR079")/100)</f>
        <v>0.21545980000000001</v>
      </c>
      <c r="N43" s="24" cm="1">
        <f t="array" ref="N43">IF(OR(_xll.BDP($AX43,"RT074")="#N/A N/A",_xll.BDP($AX43,"RT074")="#N/A FIELD NOT APPLICABLE")," ", _xll.BDP($AX43,"RT074")/100)</f>
        <v>-6.9480810000000004E-2</v>
      </c>
      <c r="O43" s="26">
        <v>27267</v>
      </c>
      <c r="P43" s="27">
        <v>29.425899999999999</v>
      </c>
      <c r="Q43" s="21" cm="1">
        <f t="array" ref="Q43">IF(OR(_xll.BDP($AX43,"PX_last")="#N/A N/A",_xll.BDP($AX43,"PX_Last")="#N/A FIELD NOT APPLICABLE")," ",IF(F43="GBP",(_xll.BDP($AX43,"PX_LAST")/100),(_xll.BDP($AX43,"PX_LAST"))))</f>
        <v>27.36</v>
      </c>
      <c r="R43" s="28">
        <f>IF(F43="USD",AA43,(((_xll.BDP(F43&amp;"USD CURNCY","PX_LAST")))*AA43))</f>
        <v>802356.01529999997</v>
      </c>
      <c r="S43" s="28">
        <f>IF(F43="USD",AB43,(((_xll.BDP(F43&amp;"USD CURNCY","PX_LAST")))*AB43))</f>
        <v>746025.12</v>
      </c>
      <c r="T43" s="11">
        <f t="shared" si="18"/>
        <v>-56330.895299999975</v>
      </c>
      <c r="U43" s="12">
        <f t="shared" si="19"/>
        <v>-7.0206858583764617E-2</v>
      </c>
      <c r="V43" s="12" cm="1">
        <f t="array" ref="V43">IFERROR(_xll.BDP($G43&amp;" Equity","CHG_PCT_1D")/100,"")</f>
        <v>1.002227E-2</v>
      </c>
      <c r="W43" s="12" cm="1">
        <f t="array" ref="W43">IFERROR(_xll.BDP($G43&amp;" Equity","CHG_PCT_5D")/100,"")</f>
        <v>7.9761899999999997E-2</v>
      </c>
      <c r="X43" s="12" t="e">
        <f t="shared" si="20"/>
        <v>#VALUE!</v>
      </c>
      <c r="Y43" s="28">
        <f t="shared" si="21"/>
        <v>59549.490174293525</v>
      </c>
      <c r="Z43" s="28">
        <f t="shared" si="22"/>
        <v>746025.12</v>
      </c>
      <c r="AA43" s="28">
        <f t="shared" si="23"/>
        <v>802356.01529999997</v>
      </c>
      <c r="AB43" s="28">
        <f t="shared" si="24"/>
        <v>746025.12</v>
      </c>
      <c r="AC43" s="24" t="str" cm="1">
        <f t="array" ref="AC43">IF(OR(_xll.BDP($AX43,"EX028")="#N/A N/A",_xll.BDP($AX43,"EX028")="#N/A FIELD NOT APPLICABLE")," ", _xll.BDP($AX43,"EX028"))</f>
        <v>Fund</v>
      </c>
      <c r="AD43" s="34" t="str" cm="1">
        <f t="array" ref="AD43">IF(OR(_xll.BDP($AX43,"FD121")="#N/A N/A",_xll.BDP($AX43,"FD121")="#N/A FIELD NOT APPLICABLE")," ", _xll.BDP($AX43,"FD121"))</f>
        <v>Equity</v>
      </c>
      <c r="AE43" s="24" t="str" cm="1">
        <f t="array" ref="AE43">IF(OR(_xll.BDP($AX43,"FD118")="#N/A N/A",_xll.BDP($AX43,"FD118")="#N/A FIELD NOT APPLICABLE")," ", _xll.BDP($AX43,"FD118"))</f>
        <v>ETF</v>
      </c>
      <c r="AF43" s="21" t="str" cm="1">
        <f t="array" ref="AF43">IF(OR(_xll.BDP($AX43,"FD114")="#N/A N/A",_xll.BDP($AX43,"FD114")="#N/A FIELD NOT APPLICABLE")," ", _xll.BDP($AX43,"FD114"))</f>
        <v xml:space="preserve"> </v>
      </c>
      <c r="AG43" s="21" t="str" cm="1">
        <f t="array" ref="AG43">IF(OR(_xll.BDP($AX43,"FD003")="#N/A N/A",_xll.BDP($AX43,"FD003")="#N/A FIELD NOT APPLICABLE")," ", _xll.BDP($AX43,"FD003"))</f>
        <v>14/07/2000</v>
      </c>
      <c r="AH43" s="31" cm="1">
        <f t="array" ref="AH43">IF(OR(_xll.BDP($AX43,"PR061")="#N/A N/A",_xll.BDP($AX43,"PR061")="#N/A FIELD NOT APPLICABLE")," ", _xll.BDP($AX43,"PR061")/100)</f>
        <v>5.8413909999999999E-2</v>
      </c>
      <c r="AI43" s="24" cm="1">
        <f t="array" ref="AI43">IF(OR(_xll.BDP($AX43,"RT075")="#N/A N/A",_xll.BDP($AX43,"RT075")="#N/A FIELD NOT APPLICABLE")," ", _xll.BDP($AX43,"RT075")/100)</f>
        <v>2.5689669999999998E-2</v>
      </c>
      <c r="AJ43" s="24" cm="1">
        <f t="array" ref="AJ43">IF(OR(_xll.BDP($AX43,"RT076")="#N/A N/A",_xll.BDP($AX43,"RT076")="#N/A FIELD NOT APPLICABLE")," ", _xll.BDP($AX43,"RT076")/100)</f>
        <v>8.7221159999999992E-2</v>
      </c>
      <c r="AK43" s="24" cm="1">
        <f t="array" ref="AK43">IF(OR(_xll.BDP($AX43,"FD252")="#N/A N/A",_xll.BDP($AX43,"FD252")="#N/A FIELD NOT APPLICABLE")," ", _xll.BDP($AX43,"FD252")/100)</f>
        <v>0</v>
      </c>
      <c r="AL43" s="24" cm="1">
        <f t="array" ref="AL43">IF(OR(_xll.BDP($AX43,"FD015")="#N/A N/A",_xll.BDP($AX43,"FD015")="#N/A FIELD NOT APPLICABLE")," ", _xll.BDP($AX43,"FD015")/100)</f>
        <v>5.8999999999999999E-3</v>
      </c>
      <c r="AM43" s="24" cm="1">
        <f t="array" ref="AM43">IF(OR(_xll.BDP($AX43,"FD138")="#N/A N/A",_xll.BDP($AX43,"FD138")="#N/A FIELD NOT APPLICABLE")," ", _xll.BDP($AX43,"FD138")/100)</f>
        <v>5.8999999999999999E-3</v>
      </c>
      <c r="AN43" s="35" cm="1">
        <f t="array" ref="AN43">IF(OR(_xll.BDP($AX43,"FD009")="#N/A N/A",_xll.BDP($AX43,"FD009")="#N/A FIELD NOT APPLICABLE")," ", _xll.BDP($AX43,"FD009")/100)</f>
        <v>0</v>
      </c>
      <c r="AO43" s="24" cm="1">
        <f t="array" ref="AO43">IF(OR(_xll.BDP($AX43,"RK512")="#N/A N/A",_xll.BDP($AX43,"RK512")="#N/A FIELD NOT APPLICABLE")," ", _xll.BDP($AX43,"RK512")/100)</f>
        <v>-4.392440021038055E-3</v>
      </c>
      <c r="AP43" s="24" cm="1">
        <f t="array" ref="AP43">IF(OR(_xll.BDP($AX43,"RK514")="#N/A N/A",_xll.BDP($AX43,"RK514")="#N/A FIELD NOT APPLICABLE")," ", _xll.BDP($AX43,"RK514")/100)</f>
        <v>-4.6389099955558774E-3</v>
      </c>
      <c r="AQ43" s="24" cm="1">
        <f t="array" ref="AQ43">IF(OR(_xll.BDP($AX43,"RK521")="#N/A N/A",_xll.BDP($AX43,"RK521")="#N/A FIELD NOT APPLICABLE")," ", _xll.BDP($AX43,"RK521")/100)</f>
        <v>-5.2297997474670408E-3</v>
      </c>
      <c r="AR43" s="24" cm="1">
        <f t="array" ref="AR43">IF(OR(_xll.BDP($AX43,"RK525")="#N/A N/A",_xll.BDP($AX43,"RK525")="#N/A FIELD NOT APPLICABLE")," ", _xll.BDP($AX43,"RK525")/100)</f>
        <v>1.0247000455856324E-2</v>
      </c>
      <c r="AS43" s="24" cm="1">
        <f t="array" ref="AS43">IF(OR(_xll.BDP($AX43,"RK524")="#N/A N/A",_xll.BDP($AX43,"RK524")="#N/A FIELD NOT APPLICABLE")," ", _xll.BDP($AX43,"RK524")/100)</f>
        <v>-7.7220001257956029E-5</v>
      </c>
      <c r="AT43" s="24" t="str" cm="1">
        <f t="array" ref="AT43">IF(OR(_xll.BDP($AX43,"FD183")="#N/A N/A",_xll.BDP($AX43,"FD183")="#N/A FIELD NOT APPLICABLE")," ", _xll.BDP($AX43,"FD183"))</f>
        <v>USD INC</v>
      </c>
      <c r="AU43" s="24" t="str" cm="1">
        <f t="array" ref="AU43">IF(OR(_xll.BDP($AX43,"DY997")="#N/A N/A",_xll.BDP($AX43,"DY997")="#N/A FIELD NOT APPLICABLE")," ", _xll.BDP($AX43,"DY997"))</f>
        <v xml:space="preserve"> </v>
      </c>
      <c r="AV43" s="24" t="str" cm="1">
        <f t="array" ref="AV43">IF(OR(_xll.BDP($AX43,"DY784")="#N/A N/A",_xll.BDP($AX43,"DY784")="#N/A FIELD NOT APPLICABLE")," ", _xll.BDP($AX43,"DY784"))</f>
        <v xml:space="preserve"> </v>
      </c>
      <c r="AW43" s="21" t="str">
        <f t="shared" si="25"/>
        <v>N</v>
      </c>
      <c r="AX43" s="21" t="str">
        <f t="shared" si="26"/>
        <v>EWZ US Equity</v>
      </c>
      <c r="BC43" s="14" t="str" cm="1">
        <f t="array" ref="BC43">_xll.BDP(AX43,"ID005")</f>
        <v>US4642864007</v>
      </c>
      <c r="BD43" s="16"/>
      <c r="BE43" s="17"/>
      <c r="BF43" s="36"/>
      <c r="BG43" s="19"/>
    </row>
    <row r="44" spans="1:59" s="3" customFormat="1" ht="14.45" hidden="1" customHeight="1" x14ac:dyDescent="0.25">
      <c r="A44" s="47" t="s">
        <v>125</v>
      </c>
      <c r="B44" s="47" t="s">
        <v>157</v>
      </c>
      <c r="C44" s="47">
        <v>6582977</v>
      </c>
      <c r="D44" s="47" t="s">
        <v>407</v>
      </c>
      <c r="E44" s="21" t="str">
        <f>_xll.BDP(AX44,"SECURITY NAME")</f>
        <v>SPDR S&amp;P 500 ETF Trust</v>
      </c>
      <c r="F44" s="21" t="str">
        <f>_xll.BDP(AX44,"CRNCY")</f>
        <v>USD</v>
      </c>
      <c r="G44" s="22" t="s">
        <v>289</v>
      </c>
      <c r="H44" s="21" t="str" cm="1">
        <f t="array" ref="H44">IF(OR(_xll.BDP($AX44,"FD120")="#N/A N/A",_xll.BDP($AX44,"FD120")="#N/A FIELD NOT APPLICABLE")," ",_xll.BDP($AX44,"FD120"))</f>
        <v>U.S.</v>
      </c>
      <c r="I44" s="21" t="str" cm="1">
        <f t="array" ref="I44">IF(OR(_xll.BDP($AX44,"FD116")="#N/A N/A",_xll.BDP($AX44,"FD116")="#N/A FIELD NOT APPLICABLE")," ",_xll.BDP($AX44,"FD116"))</f>
        <v>Blend</v>
      </c>
      <c r="J44" s="21" t="str" cm="1">
        <f t="array" ref="J44">IF(OR(_xll.BDP($AX44,"FD133")="#N/A N/A",_xll.BDP($AX44,"FD133")="#N/A FIELD NOT APPLICABLE")," ", _xll.BDP($AX44,"FD133"))</f>
        <v xml:space="preserve"> </v>
      </c>
      <c r="K44" s="33">
        <f>_xll.BDP(AX44,"FUND_ASSETS_USD")/1000</f>
        <v>568.27099092800995</v>
      </c>
      <c r="L44" s="24">
        <f>IFERROR(_xll.BDP(AX44, "DV013")/100,0)</f>
        <v>1.2312085180325011E-2</v>
      </c>
      <c r="M44" s="24" cm="1">
        <f t="array" ref="M44">IF(OR(_xll.BDP($AX44,"PR079")="#N/A N/A",_xll.BDP($AX44,"PR079")="#N/A FIELD NOT APPLICABLE")," ", _xll.BDP($AX44,"PR079")/100)</f>
        <v>-6.0111280000000003E-2</v>
      </c>
      <c r="N44" s="24" cm="1">
        <f t="array" ref="N44">IF(OR(_xll.BDP($AX44,"RT074")="#N/A N/A",_xll.BDP($AX44,"RT074")="#N/A FIELD NOT APPLICABLE")," ", _xll.BDP($AX44,"RT074")/100)</f>
        <v>9.7552810000000004E-2</v>
      </c>
      <c r="O44" s="26">
        <v>78</v>
      </c>
      <c r="P44" s="27">
        <v>369.59649999999999</v>
      </c>
      <c r="Q44" s="21" cm="1">
        <f t="array" ref="Q44">IF(OR(_xll.BDP($AX44,"PX_last")="#N/A N/A",_xll.BDP($AX44,"PX_Last")="#N/A FIELD NOT APPLICABLE")," ",IF(F44="GBP",(_xll.BDP($AX44,"PX_LAST")),(_xll.BDP($AX44,"PX_LAST"))))</f>
        <v>550.85</v>
      </c>
      <c r="R44" s="28">
        <f>IF(F44="USD",AA44,(((_xll.BDP(F44&amp;"USD CURNCY","PX_LAST")))*AA44))</f>
        <v>28828.526999999998</v>
      </c>
      <c r="S44" s="28">
        <f>IF(F44="USD",AB44,(((_xll.BDP(F44&amp;"USD CURNCY","PX_LAST")))*AB44))</f>
        <v>42966.3</v>
      </c>
      <c r="T44" s="11">
        <f t="shared" si="18"/>
        <v>14137.773000000005</v>
      </c>
      <c r="U44" s="12">
        <f t="shared" si="19"/>
        <v>0.49040913536789466</v>
      </c>
      <c r="V44" s="12" cm="1">
        <f t="array" ref="V44">IFERROR(_xll.BDP($G44&amp;" Equity","CHG_PCT_1D")/100,"")</f>
        <v>3.813744E-4</v>
      </c>
      <c r="W44" s="12" cm="1">
        <f t="array" ref="W44">IFERROR(_xll.BDP($G44&amp;" Equity","CHG_PCT_5D")/100,"")</f>
        <v>7.1942870000000006E-2</v>
      </c>
      <c r="X44" s="12" t="e">
        <f t="shared" si="20"/>
        <v>#VALUE!</v>
      </c>
      <c r="Y44" s="28">
        <f t="shared" si="21"/>
        <v>529.00474548339855</v>
      </c>
      <c r="Z44" s="28">
        <f t="shared" si="22"/>
        <v>42966.3</v>
      </c>
      <c r="AA44" s="28">
        <f t="shared" si="23"/>
        <v>28828.526999999998</v>
      </c>
      <c r="AB44" s="28">
        <f t="shared" si="24"/>
        <v>42966.3</v>
      </c>
      <c r="AC44" s="24" t="str" cm="1">
        <f t="array" ref="AC44">IF(OR(_xll.BDP($AX44,"EX028")="#N/A N/A",_xll.BDP($AX44,"EX028")="#N/A FIELD NOT APPLICABLE")," ", _xll.BDP($AX44,"EX028"))</f>
        <v>Fund</v>
      </c>
      <c r="AD44" s="34" t="str" cm="1">
        <f t="array" ref="AD44">IF(OR(_xll.BDP($AX44,"FD121")="#N/A N/A",_xll.BDP($AX44,"FD121")="#N/A FIELD NOT APPLICABLE")," ", _xll.BDP($AX44,"FD121"))</f>
        <v>Equity</v>
      </c>
      <c r="AE44" s="24" t="str" cm="1">
        <f t="array" ref="AE44">IF(OR(_xll.BDP($AX44,"FD118")="#N/A N/A",_xll.BDP($AX44,"FD118")="#N/A FIELD NOT APPLICABLE")," ", _xll.BDP($AX44,"FD118"))</f>
        <v>ETF</v>
      </c>
      <c r="AF44" s="21" t="str" cm="1">
        <f t="array" ref="AF44">IF(OR(_xll.BDP($AX44,"FD114")="#N/A N/A",_xll.BDP($AX44,"FD114")="#N/A FIELD NOT APPLICABLE")," ", _xll.BDP($AX44,"FD114"))</f>
        <v xml:space="preserve"> </v>
      </c>
      <c r="AG44" s="21" t="str" cm="1">
        <f t="array" ref="AG44">IF(OR(_xll.BDP($AX44,"FD003")="#N/A N/A",_xll.BDP($AX44,"FD003")="#N/A FIELD NOT APPLICABLE")," ", _xll.BDP($AX44,"FD003"))</f>
        <v>22/01/1993</v>
      </c>
      <c r="AH44" s="31" cm="1">
        <f t="array" ref="AH44">IF(OR(_xll.BDP($AX44,"PR061")="#N/A N/A",_xll.BDP($AX44,"PR061")="#N/A FIELD NOT APPLICABLE")," ", _xll.BDP($AX44,"PR061")/100)</f>
        <v>-8.6563249999999994E-3</v>
      </c>
      <c r="AI44" s="24" cm="1">
        <f t="array" ref="AI44">IF(OR(_xll.BDP($AX44,"RT075")="#N/A N/A",_xll.BDP($AX44,"RT075")="#N/A FIELD NOT APPLICABLE")," ", _xll.BDP($AX44,"RT075")/100)</f>
        <v>0.10388700000000001</v>
      </c>
      <c r="AJ44" s="24" cm="1">
        <f t="array" ref="AJ44">IF(OR(_xll.BDP($AX44,"RT076")="#N/A N/A",_xll.BDP($AX44,"RT076")="#N/A FIELD NOT APPLICABLE")," ", _xll.BDP($AX44,"RT076")/100)</f>
        <v>0.1570069</v>
      </c>
      <c r="AK44" s="24" cm="1">
        <f t="array" ref="AK44">IF(OR(_xll.BDP($AX44,"FD252")="#N/A N/A",_xll.BDP($AX44,"FD252")="#N/A FIELD NOT APPLICABLE")," ", _xll.BDP($AX44,"FD252")/100)</f>
        <v>0</v>
      </c>
      <c r="AL44" s="24" cm="1">
        <f t="array" ref="AL44">IF(OR(_xll.BDP($AX44,"FD015")="#N/A N/A",_xll.BDP($AX44,"FD015")="#N/A FIELD NOT APPLICABLE")," ", _xll.BDP($AX44,"FD015")/100)</f>
        <v>9.4499999999999998E-4</v>
      </c>
      <c r="AM44" s="24" cm="1">
        <f t="array" ref="AM44">IF(OR(_xll.BDP($AX44,"FD138")="#N/A N/A",_xll.BDP($AX44,"FD138")="#N/A FIELD NOT APPLICABLE")," ", _xll.BDP($AX44,"FD138")/100)</f>
        <v>9.4499999999999998E-4</v>
      </c>
      <c r="AN44" s="35" cm="1">
        <f t="array" ref="AN44">IF(OR(_xll.BDP($AX44,"FD009")="#N/A N/A",_xll.BDP($AX44,"FD009")="#N/A FIELD NOT APPLICABLE")," ", _xll.BDP($AX44,"FD009")/100)</f>
        <v>0</v>
      </c>
      <c r="AO44" s="24" cm="1">
        <f t="array" ref="AO44">IF(OR(_xll.BDP($AX44,"RK512")="#N/A N/A",_xll.BDP($AX44,"RK512")="#N/A FIELD NOT APPLICABLE")," ", _xll.BDP($AX44,"RK512")/100)</f>
        <v>3.8215500116348267E-3</v>
      </c>
      <c r="AP44" s="24" cm="1">
        <f t="array" ref="AP44">IF(OR(_xll.BDP($AX44,"RK514")="#N/A N/A",_xll.BDP($AX44,"RK514")="#N/A FIELD NOT APPLICABLE")," ", _xll.BDP($AX44,"RK514")/100)</f>
        <v>3.4362998604774474E-3</v>
      </c>
      <c r="AQ44" s="24" cm="1">
        <f t="array" ref="AQ44">IF(OR(_xll.BDP($AX44,"RK521")="#N/A N/A",_xll.BDP($AX44,"RK521")="#N/A FIELD NOT APPLICABLE")," ", _xll.BDP($AX44,"RK521")/100)</f>
        <v>-9.5170997083187108E-4</v>
      </c>
      <c r="AR44" s="24" cm="1">
        <f t="array" ref="AR44">IF(OR(_xll.BDP($AX44,"RK525")="#N/A N/A",_xll.BDP($AX44,"RK525")="#N/A FIELD NOT APPLICABLE")," ", _xll.BDP($AX44,"RK525")/100)</f>
        <v>9.9748098850250249E-3</v>
      </c>
      <c r="AS44" s="24" cm="1">
        <f t="array" ref="AS44">IF(OR(_xll.BDP($AX44,"RK524")="#N/A N/A",_xll.BDP($AX44,"RK524")="#N/A FIELD NOT APPLICABLE")," ", _xll.BDP($AX44,"RK524")/100)</f>
        <v>-1.3050000416114926E-5</v>
      </c>
      <c r="AT44" s="24" t="str" cm="1">
        <f t="array" ref="AT44">IF(OR(_xll.BDP($AX44,"FD183")="#N/A N/A",_xll.BDP($AX44,"FD183")="#N/A FIELD NOT APPLICABLE")," ", _xll.BDP($AX44,"FD183"))</f>
        <v>USD INC</v>
      </c>
      <c r="AU44" s="24" t="str" cm="1">
        <f t="array" ref="AU44">IF(OR(_xll.BDP($AX44,"DY997")="#N/A N/A",_xll.BDP($AX44,"DY997")="#N/A FIELD NOT APPLICABLE")," ", _xll.BDP($AX44,"DY997"))</f>
        <v xml:space="preserve"> </v>
      </c>
      <c r="AV44" s="24" t="str" cm="1">
        <f t="array" ref="AV44">IF(OR(_xll.BDP($AX44,"DY784")="#N/A N/A",_xll.BDP($AX44,"DY784")="#N/A FIELD NOT APPLICABLE")," ", _xll.BDP($AX44,"DY784"))</f>
        <v xml:space="preserve"> </v>
      </c>
      <c r="AW44" s="21" t="str">
        <f t="shared" si="25"/>
        <v>N</v>
      </c>
      <c r="AX44" s="21" t="str">
        <f t="shared" si="26"/>
        <v>SPY US Equity</v>
      </c>
      <c r="BC44" s="14" t="str">
        <f>_xll.BDP(AX44, "ID_ISIN")</f>
        <v>US78462F1030</v>
      </c>
      <c r="BD44" s="16"/>
      <c r="BE44" s="17"/>
      <c r="BF44" s="36"/>
      <c r="BG44" s="19"/>
    </row>
    <row r="45" spans="1:59" s="3" customFormat="1" ht="14.45" hidden="1" customHeight="1" x14ac:dyDescent="0.25">
      <c r="A45" s="47" t="s">
        <v>125</v>
      </c>
      <c r="B45" s="47" t="s">
        <v>157</v>
      </c>
      <c r="C45" s="47">
        <v>6582977</v>
      </c>
      <c r="D45" s="47" t="s">
        <v>407</v>
      </c>
      <c r="E45" s="21" t="str">
        <f>_xll.BDP(AX45,"SECURITY NAME")</f>
        <v>Real Estate Select Sector SPDR</v>
      </c>
      <c r="F45" s="21" t="str">
        <f>_xll.BDP(AX45,"CRNCY")</f>
        <v>USD</v>
      </c>
      <c r="G45" s="22" t="s">
        <v>416</v>
      </c>
      <c r="H45" s="21" t="str" cm="1">
        <f t="array" ref="H45">IF(OR(_xll.BDP($AX45,"FD120")="#N/A N/A",_xll.BDP($AX45,"FD120")="#N/A FIELD NOT APPLICABLE")," ",_xll.BDP($AX45,"FD120"))</f>
        <v>U.S.</v>
      </c>
      <c r="I45" s="21" t="str" cm="1">
        <f t="array" ref="I45">IF(OR(_xll.BDP($AX45,"FD116")="#N/A N/A",_xll.BDP($AX45,"FD116")="#N/A FIELD NOT APPLICABLE")," ",_xll.BDP($AX45,"FD116"))</f>
        <v>Blend</v>
      </c>
      <c r="J45" s="21" t="str" cm="1">
        <f t="array" ref="J45">IF(OR(_xll.BDP($AX45,"FD133")="#N/A N/A",_xll.BDP($AX45,"FD133")="#N/A FIELD NOT APPLICABLE")," ", _xll.BDP($AX45,"FD133"))</f>
        <v>Real Estate</v>
      </c>
      <c r="K45" s="33">
        <f>_xll.BDP(AX45,"FUND_ASSETS_USD")/1000</f>
        <v>7.2387170466999997</v>
      </c>
      <c r="L45" s="24">
        <f>IFERROR(_xll.BDP(AX45, "DV013")/100,0)</f>
        <v>2.5856401360227873E-2</v>
      </c>
      <c r="M45" s="24" cm="1">
        <f t="array" ref="M45">IF(OR(_xll.BDP($AX45,"PR079")="#N/A N/A",_xll.BDP($AX45,"PR079")="#N/A FIELD NOT APPLICABLE")," ", _xll.BDP($AX45,"PR079")/100)</f>
        <v>2.7047410000000001E-3</v>
      </c>
      <c r="N45" s="24" cm="1">
        <f t="array" ref="N45">IF(OR(_xll.BDP($AX45,"RT074")="#N/A N/A",_xll.BDP($AX45,"RT074")="#N/A FIELD NOT APPLICABLE")," ", _xll.BDP($AX45,"RT074")/100)</f>
        <v>0.15703609999999998</v>
      </c>
      <c r="O45" s="26">
        <v>5888</v>
      </c>
      <c r="P45" s="27">
        <v>43.255099999999999</v>
      </c>
      <c r="Q45" s="21" cm="1">
        <f t="array" ref="Q45">IF(OR(_xll.BDP($AX45,"PX_last")="#N/A N/A",_xll.BDP($AX45,"PX_Last")="#N/A FIELD NOT APPLICABLE")," ",IF(F45="GBP",(_xll.BDP($AX45,"PX_LAST")),(_xll.BDP($AX45,"PX_LAST"))))</f>
        <v>40.78</v>
      </c>
      <c r="R45" s="28">
        <f>IF(F45="USD",AA45,(((_xll.BDP(F45&amp;"USD CURNCY","PX_LAST")))*AA45))</f>
        <v>254686.0288</v>
      </c>
      <c r="S45" s="28">
        <f>IF(F45="USD",AB45,(((_xll.BDP(F45&amp;"USD CURNCY","PX_LAST")))*AB45))</f>
        <v>240112.64000000001</v>
      </c>
      <c r="T45" s="11">
        <f t="shared" si="18"/>
        <v>-14573.388799999986</v>
      </c>
      <c r="U45" s="12">
        <f t="shared" si="19"/>
        <v>-5.7220998217551174E-2</v>
      </c>
      <c r="V45" s="12" cm="1">
        <f t="array" ref="V45">IFERROR(_xll.BDP($G45&amp;" Equity","CHG_PCT_1D")/100,"")</f>
        <v>6.16827E-3</v>
      </c>
      <c r="W45" s="12" cm="1">
        <f t="array" ref="W45">IFERROR(_xll.BDP($G45&amp;" Equity","CHG_PCT_5D")/100,"")</f>
        <v>2.9538000000000002E-2</v>
      </c>
      <c r="X45" s="12" t="e">
        <f t="shared" si="20"/>
        <v>#VALUE!</v>
      </c>
      <c r="Y45" s="28">
        <f t="shared" si="21"/>
        <v>6208.4487915039063</v>
      </c>
      <c r="Z45" s="28">
        <f t="shared" si="22"/>
        <v>240112.64000000001</v>
      </c>
      <c r="AA45" s="28">
        <f t="shared" si="23"/>
        <v>254686.0288</v>
      </c>
      <c r="AB45" s="28">
        <f t="shared" si="24"/>
        <v>240112.64000000001</v>
      </c>
      <c r="AC45" s="24" t="str" cm="1">
        <f t="array" ref="AC45">IF(OR(_xll.BDP($AX45,"EX028")="#N/A N/A",_xll.BDP($AX45,"EX028")="#N/A FIELD NOT APPLICABLE")," ", _xll.BDP($AX45,"EX028"))</f>
        <v>Fund</v>
      </c>
      <c r="AD45" s="34" t="str" cm="1">
        <f t="array" ref="AD45">IF(OR(_xll.BDP($AX45,"FD121")="#N/A N/A",_xll.BDP($AX45,"FD121")="#N/A FIELD NOT APPLICABLE")," ", _xll.BDP($AX45,"FD121"))</f>
        <v>Equity</v>
      </c>
      <c r="AE45" s="24" t="str" cm="1">
        <f t="array" ref="AE45">IF(OR(_xll.BDP($AX45,"FD118")="#N/A N/A",_xll.BDP($AX45,"FD118")="#N/A FIELD NOT APPLICABLE")," ", _xll.BDP($AX45,"FD118"))</f>
        <v>ETF</v>
      </c>
      <c r="AF45" s="21" t="str" cm="1">
        <f t="array" ref="AF45">IF(OR(_xll.BDP($AX45,"FD114")="#N/A N/A",_xll.BDP($AX45,"FD114")="#N/A FIELD NOT APPLICABLE")," ", _xll.BDP($AX45,"FD114"))</f>
        <v xml:space="preserve"> </v>
      </c>
      <c r="AG45" s="21" t="str" cm="1">
        <f t="array" ref="AG45">IF(OR(_xll.BDP($AX45,"FD003")="#N/A N/A",_xll.BDP($AX45,"FD003")="#N/A FIELD NOT APPLICABLE")," ", _xll.BDP($AX45,"FD003"))</f>
        <v>08/10/2015</v>
      </c>
      <c r="AH45" s="31" cm="1">
        <f t="array" ref="AH45">IF(OR(_xll.BDP($AX45,"PR061")="#N/A N/A",_xll.BDP($AX45,"PR061")="#N/A FIELD NOT APPLICABLE")," ", _xll.BDP($AX45,"PR061")/100)</f>
        <v>-1.521371E-2</v>
      </c>
      <c r="AI45" s="24" cm="1">
        <f t="array" ref="AI45">IF(OR(_xll.BDP($AX45,"RT075")="#N/A N/A",_xll.BDP($AX45,"RT075")="#N/A FIELD NOT APPLICABLE")," ", _xll.BDP($AX45,"RT075")/100)</f>
        <v>-2.5797940000000002E-2</v>
      </c>
      <c r="AJ45" s="24" cm="1">
        <f t="array" ref="AJ45">IF(OR(_xll.BDP($AX45,"RT076")="#N/A N/A",_xll.BDP($AX45,"RT076")="#N/A FIELD NOT APPLICABLE")," ", _xll.BDP($AX45,"RT076")/100)</f>
        <v>7.1841309999999992E-2</v>
      </c>
      <c r="AK45" s="24" cm="1">
        <f t="array" ref="AK45">IF(OR(_xll.BDP($AX45,"FD252")="#N/A N/A",_xll.BDP($AX45,"FD252")="#N/A FIELD NOT APPLICABLE")," ", _xll.BDP($AX45,"FD252")/100)</f>
        <v>0</v>
      </c>
      <c r="AL45" s="24" cm="1">
        <f t="array" ref="AL45">IF(OR(_xll.BDP($AX45,"FD015")="#N/A N/A",_xll.BDP($AX45,"FD015")="#N/A FIELD NOT APPLICABLE")," ", _xll.BDP($AX45,"FD015")/100)</f>
        <v>8.0000000000000004E-4</v>
      </c>
      <c r="AM45" s="24" cm="1">
        <f t="array" ref="AM45">IF(OR(_xll.BDP($AX45,"FD138")="#N/A N/A",_xll.BDP($AX45,"FD138")="#N/A FIELD NOT APPLICABLE")," ", _xll.BDP($AX45,"FD138")/100)</f>
        <v>2.9999999999999997E-4</v>
      </c>
      <c r="AN45" s="35" cm="1">
        <f t="array" ref="AN45">IF(OR(_xll.BDP($AX45,"FD009")="#N/A N/A",_xll.BDP($AX45,"FD009")="#N/A FIELD NOT APPLICABLE")," ", _xll.BDP($AX45,"FD009")/100)</f>
        <v>0</v>
      </c>
      <c r="AO45" s="24" cm="1">
        <f t="array" ref="AO45">IF(OR(_xll.BDP($AX45,"RK512")="#N/A N/A",_xll.BDP($AX45,"RK512")="#N/A FIELD NOT APPLICABLE")," ", _xll.BDP($AX45,"RK512")/100)</f>
        <v>7.0851802825927738E-3</v>
      </c>
      <c r="AP45" s="24" cm="1">
        <f t="array" ref="AP45">IF(OR(_xll.BDP($AX45,"RK514")="#N/A N/A",_xll.BDP($AX45,"RK514")="#N/A FIELD NOT APPLICABLE")," ", _xll.BDP($AX45,"RK514")/100)</f>
        <v>6.6446298360824585E-3</v>
      </c>
      <c r="AQ45" s="24" cm="1">
        <f t="array" ref="AQ45">IF(OR(_xll.BDP($AX45,"RK521")="#N/A N/A",_xll.BDP($AX45,"RK521")="#N/A FIELD NOT APPLICABLE")," ", _xll.BDP($AX45,"RK521")/100)</f>
        <v>-1.2367899715900422E-3</v>
      </c>
      <c r="AR45" s="24" cm="1">
        <f t="array" ref="AR45">IF(OR(_xll.BDP($AX45,"RK525")="#N/A N/A",_xll.BDP($AX45,"RK525")="#N/A FIELD NOT APPLICABLE")," ", _xll.BDP($AX45,"RK525")/100)</f>
        <v>9.9943500757217404E-3</v>
      </c>
      <c r="AS45" s="24" cm="1">
        <f t="array" ref="AS45">IF(OR(_xll.BDP($AX45,"RK524")="#N/A N/A",_xll.BDP($AX45,"RK524")="#N/A FIELD NOT APPLICABLE")," ", _xll.BDP($AX45,"RK524")/100)</f>
        <v>-2.2120000794529913E-5</v>
      </c>
      <c r="AT45" s="24" t="str" cm="1">
        <f t="array" ref="AT45">IF(OR(_xll.BDP($AX45,"FD183")="#N/A N/A",_xll.BDP($AX45,"FD183")="#N/A FIELD NOT APPLICABLE")," ", _xll.BDP($AX45,"FD183"))</f>
        <v>USD INC</v>
      </c>
      <c r="AU45" s="24" t="str" cm="1">
        <f t="array" ref="AU45">IF(OR(_xll.BDP($AX45,"DY997")="#N/A N/A",_xll.BDP($AX45,"DY997")="#N/A FIELD NOT APPLICABLE")," ", _xll.BDP($AX45,"DY997"))</f>
        <v xml:space="preserve"> </v>
      </c>
      <c r="AV45" s="24" t="str" cm="1">
        <f t="array" ref="AV45">IF(OR(_xll.BDP($AX45,"DY784")="#N/A N/A",_xll.BDP($AX45,"DY784")="#N/A FIELD NOT APPLICABLE")," ", _xll.BDP($AX45,"DY784"))</f>
        <v xml:space="preserve"> </v>
      </c>
      <c r="AW45" s="21" t="str">
        <f t="shared" si="25"/>
        <v>N</v>
      </c>
      <c r="AX45" s="21" t="str">
        <f t="shared" si="26"/>
        <v>XLRE Equity</v>
      </c>
      <c r="BC45" s="14" t="str">
        <f>_xll.BDP(AX45, "ID_ISIN")</f>
        <v>US81369Y8600</v>
      </c>
      <c r="BD45" s="16"/>
      <c r="BE45" s="17"/>
      <c r="BF45" s="36"/>
      <c r="BG45" s="19"/>
    </row>
    <row r="46" spans="1:59" s="3" customFormat="1" ht="14.45" hidden="1" customHeight="1" x14ac:dyDescent="0.25">
      <c r="A46" s="47" t="s">
        <v>125</v>
      </c>
      <c r="B46" s="47" t="s">
        <v>157</v>
      </c>
      <c r="C46" s="47">
        <v>6582977</v>
      </c>
      <c r="D46" s="47" t="s">
        <v>407</v>
      </c>
      <c r="E46" s="21" t="str">
        <f>_xll.BDP(AX46,"SECURITY NAME")</f>
        <v>iShares UK Property UCITS ETF</v>
      </c>
      <c r="F46" s="21" t="str">
        <f>_xll.BDP(AX46,"CRNCY")</f>
        <v>GBp</v>
      </c>
      <c r="G46" s="22" t="s">
        <v>417</v>
      </c>
      <c r="H46" s="21" t="str" cm="1">
        <f t="array" ref="H46">IF(OR(_xll.BDP($AX46,"FD120")="#N/A N/A",_xll.BDP($AX46,"FD120")="#N/A FIELD NOT APPLICABLE")," ",_xll.BDP($AX46,"FD120"))</f>
        <v>U.K.</v>
      </c>
      <c r="I46" s="21" t="str" cm="1">
        <f t="array" ref="I46">IF(OR(_xll.BDP($AX46,"FD116")="#N/A N/A",_xll.BDP($AX46,"FD116")="#N/A FIELD NOT APPLICABLE")," ",_xll.BDP($AX46,"FD116"))</f>
        <v>Blend</v>
      </c>
      <c r="J46" s="21" t="str" cm="1">
        <f t="array" ref="J46">IF(OR(_xll.BDP($AX46,"FD133")="#N/A N/A",_xll.BDP($AX46,"FD133")="#N/A FIELD NOT APPLICABLE")," ", _xll.BDP($AX46,"FD133"))</f>
        <v>Real Estate</v>
      </c>
      <c r="K46" s="33">
        <f>_xll.BDP(AX46,"FUND_ASSETS_USD")/1000</f>
        <v>0.70624960000000003</v>
      </c>
      <c r="L46" s="24">
        <f>IFERROR(_xll.BDP(AX46, "DV013")/100,0)</f>
        <v>4.1775275133327093E-2</v>
      </c>
      <c r="M46" s="24" cm="1">
        <f t="array" ref="M46">IF(OR(_xll.BDP($AX46,"PR079")="#N/A N/A",_xll.BDP($AX46,"PR079")="#N/A FIELD NOT APPLICABLE")," ", _xll.BDP($AX46,"PR079")/100)</f>
        <v>5.5128820000000002E-2</v>
      </c>
      <c r="N46" s="24" cm="1">
        <f t="array" ref="N46">IF(OR(_xll.BDP($AX46,"RT074")="#N/A N/A",_xll.BDP($AX46,"RT074")="#N/A FIELD NOT APPLICABLE")," ", _xll.BDP($AX46,"RT074")/100)</f>
        <v>-1.6223629999999999E-2</v>
      </c>
      <c r="O46" s="26">
        <v>50600</v>
      </c>
      <c r="P46" s="27">
        <v>4.6924000000000001</v>
      </c>
      <c r="Q46" s="21" cm="1">
        <f t="array" ref="Q46">IF(OR(_xll.BDP($AX46,"PX_last")="#N/A N/A",_xll.BDP($AX46,"PX_Last")="#N/A FIELD NOT APPLICABLE")," ",IF(F46="GBP",(_xll.BDP($AX46,"PX_LAST"))/100,(_xll.BDP($AX46,"PX_LAST"))))</f>
        <v>4.2585000000000006</v>
      </c>
      <c r="R46" s="28">
        <f>IF(F46="USD",AA46,(((_xll.BDP(F46&amp;"USD CURNCY","PX_LAST")))*AA46))</f>
        <v>318400.92504</v>
      </c>
      <c r="S46" s="28">
        <f>IF(F46="USD",AB46,(((_xll.BDP(F46&amp;"USD CURNCY","PX_LAST")))*AB46))</f>
        <v>288958.81410000002</v>
      </c>
      <c r="T46" s="11">
        <f t="shared" si="18"/>
        <v>-29442.110939999984</v>
      </c>
      <c r="U46" s="12">
        <f t="shared" si="19"/>
        <v>-9.2468672747421307E-2</v>
      </c>
      <c r="V46" s="12" cm="1">
        <f t="array" ref="V46">IFERROR(_xll.BDP($G46&amp;" Equity","CHG_PCT_1D")/100,"")</f>
        <v>9.9608680000000012E-3</v>
      </c>
      <c r="W46" s="12" cm="1">
        <f t="array" ref="W46">IFERROR(_xll.BDP($G46&amp;" Equity","CHG_PCT_5D")/100,"")</f>
        <v>1.671243E-2</v>
      </c>
      <c r="X46" s="12" t="e">
        <f t="shared" si="20"/>
        <v>#VALUE!</v>
      </c>
      <c r="Y46" s="28">
        <f t="shared" si="21"/>
        <v>12071.333961227418</v>
      </c>
      <c r="Z46" s="28">
        <f t="shared" si="22"/>
        <v>288958.81410000002</v>
      </c>
      <c r="AA46" s="28">
        <f t="shared" si="23"/>
        <v>237435.44</v>
      </c>
      <c r="AB46" s="28">
        <f t="shared" si="24"/>
        <v>215480.10000000003</v>
      </c>
      <c r="AC46" s="24" t="str" cm="1">
        <f t="array" ref="AC46">IF(OR(_xll.BDP($AX46,"EX028")="#N/A N/A",_xll.BDP($AX46,"EX028")="#N/A FIELD NOT APPLICABLE")," ", _xll.BDP($AX46,"EX028"))</f>
        <v>Fund</v>
      </c>
      <c r="AD46" s="34" t="str" cm="1">
        <f t="array" ref="AD46">IF(OR(_xll.BDP($AX46,"FD121")="#N/A N/A",_xll.BDP($AX46,"FD121")="#N/A FIELD NOT APPLICABLE")," ", _xll.BDP($AX46,"FD121"))</f>
        <v>Equity</v>
      </c>
      <c r="AE46" s="24" t="str" cm="1">
        <f t="array" ref="AE46">IF(OR(_xll.BDP($AX46,"FD118")="#N/A N/A",_xll.BDP($AX46,"FD118")="#N/A FIELD NOT APPLICABLE")," ", _xll.BDP($AX46,"FD118"))</f>
        <v>ETF</v>
      </c>
      <c r="AF46" s="21" t="str" cm="1">
        <f t="array" ref="AF46">IF(OR(_xll.BDP($AX46,"FD114")="#N/A N/A",_xll.BDP($AX46,"FD114")="#N/A FIELD NOT APPLICABLE")," ", _xll.BDP($AX46,"FD114"))</f>
        <v xml:space="preserve"> </v>
      </c>
      <c r="AG46" s="21" t="str" cm="1">
        <f t="array" ref="AG46">IF(OR(_xll.BDP($AX46,"FD003")="#N/A N/A",_xll.BDP($AX46,"FD003")="#N/A FIELD NOT APPLICABLE")," ", _xll.BDP($AX46,"FD003"))</f>
        <v>20/03/2007</v>
      </c>
      <c r="AH46" s="31" cm="1">
        <f t="array" ref="AH46">IF(OR(_xll.BDP($AX46,"PR061")="#N/A N/A",_xll.BDP($AX46,"PR061")="#N/A FIELD NOT APPLICABLE")," ", _xll.BDP($AX46,"PR061")/100)</f>
        <v>4.6635940000000001E-2</v>
      </c>
      <c r="AI46" s="24" cm="1">
        <f t="array" ref="AI46">IF(OR(_xll.BDP($AX46,"RT075")="#N/A N/A",_xll.BDP($AX46,"RT075")="#N/A FIELD NOT APPLICABLE")," ", _xll.BDP($AX46,"RT075")/100)</f>
        <v>-0.10161580000000001</v>
      </c>
      <c r="AJ46" s="24" cm="1">
        <f t="array" ref="AJ46">IF(OR(_xll.BDP($AX46,"RT076")="#N/A N/A",_xll.BDP($AX46,"RT076")="#N/A FIELD NOT APPLICABLE")," ", _xll.BDP($AX46,"RT076")/100)</f>
        <v>-1.3616629999999999E-3</v>
      </c>
      <c r="AK46" s="24" cm="1">
        <f t="array" ref="AK46">IF(OR(_xll.BDP($AX46,"FD252")="#N/A N/A",_xll.BDP($AX46,"FD252")="#N/A FIELD NOT APPLICABLE")," ", _xll.BDP($AX46,"FD252")/100)</f>
        <v>0</v>
      </c>
      <c r="AL46" s="24" cm="1">
        <f t="array" ref="AL46">IF(OR(_xll.BDP($AX46,"FD015")="#N/A N/A",_xll.BDP($AX46,"FD015")="#N/A FIELD NOT APPLICABLE")," ", _xll.BDP($AX46,"FD015")/100)</f>
        <v>4.0000000000000001E-3</v>
      </c>
      <c r="AM46" s="24" cm="1">
        <f t="array" ref="AM46">IF(OR(_xll.BDP($AX46,"FD138")="#N/A N/A",_xll.BDP($AX46,"FD138")="#N/A FIELD NOT APPLICABLE")," ", _xll.BDP($AX46,"FD138")/100)</f>
        <v>0</v>
      </c>
      <c r="AN46" s="35" t="str" cm="1">
        <f t="array" ref="AN46">IF(OR(_xll.BDP($AX46,"FD009")="#N/A N/A",_xll.BDP($AX46,"FD009")="#N/A FIELD NOT APPLICABLE")," ", _xll.BDP($AX46,"FD009")/100)</f>
        <v xml:space="preserve"> </v>
      </c>
      <c r="AO46" s="24" cm="1">
        <f t="array" ref="AO46">IF(OR(_xll.BDP($AX46,"RK512")="#N/A N/A",_xll.BDP($AX46,"RK512")="#N/A FIELD NOT APPLICABLE")," ", _xll.BDP($AX46,"RK512")/100)</f>
        <v>-3.3193699999999999E-3</v>
      </c>
      <c r="AP46" s="24" cm="1">
        <f t="array" ref="AP46">IF(OR(_xll.BDP($AX46,"RK514")="#N/A N/A",_xll.BDP($AX46,"RK514")="#N/A FIELD NOT APPLICABLE")," ", _xll.BDP($AX46,"RK514")/100)</f>
        <v>-3.56288E-3</v>
      </c>
      <c r="AQ46" s="24" cm="1">
        <f t="array" ref="AQ46">IF(OR(_xll.BDP($AX46,"RK521")="#N/A N/A",_xll.BDP($AX46,"RK521")="#N/A FIELD NOT APPLICABLE")," ", _xll.BDP($AX46,"RK521")/100)</f>
        <v>2.86572E-3</v>
      </c>
      <c r="AR46" s="24" cm="1">
        <f t="array" ref="AR46">IF(OR(_xll.BDP($AX46,"RK525")="#N/A N/A",_xll.BDP($AX46,"RK525")="#N/A FIELD NOT APPLICABLE")," ", _xll.BDP($AX46,"RK525")/100)</f>
        <v>1.0046900000000001E-2</v>
      </c>
      <c r="AS46" s="24" cm="1">
        <f t="array" ref="AS46">IF(OR(_xll.BDP($AX46,"RK524")="#N/A N/A",_xll.BDP($AX46,"RK524")="#N/A FIELD NOT APPLICABLE")," ", _xll.BDP($AX46,"RK524")/100)</f>
        <v>5.5670000000000001E-5</v>
      </c>
      <c r="AT46" s="24" t="str" cm="1">
        <f t="array" ref="AT46">IF(OR(_xll.BDP($AX46,"FD183")="#N/A N/A",_xll.BDP($AX46,"FD183")="#N/A FIELD NOT APPLICABLE")," ", _xll.BDP($AX46,"FD183"))</f>
        <v>GBP INC</v>
      </c>
      <c r="AU46" s="24" t="str" cm="1">
        <f t="array" ref="AU46">IF(OR(_xll.BDP($AX46,"DY997")="#N/A N/A",_xll.BDP($AX46,"DY997")="#N/A FIELD NOT APPLICABLE")," ", _xll.BDP($AX46,"DY997"))</f>
        <v xml:space="preserve"> </v>
      </c>
      <c r="AV46" s="24" t="str" cm="1">
        <f t="array" ref="AV46">IF(OR(_xll.BDP($AX46,"DY784")="#N/A N/A",_xll.BDP($AX46,"DY784")="#N/A FIELD NOT APPLICABLE")," ", _xll.BDP($AX46,"DY784"))</f>
        <v xml:space="preserve"> </v>
      </c>
      <c r="AW46" s="21" t="str">
        <f t="shared" si="25"/>
        <v>N</v>
      </c>
      <c r="AX46" s="21" t="str">
        <f t="shared" si="26"/>
        <v>IUKP LN Equity</v>
      </c>
      <c r="BC46" s="14" t="str">
        <f>_xll.BDP(AX46, "ID_ISIN")</f>
        <v>IE00B1TXLS18</v>
      </c>
      <c r="BD46" s="16"/>
      <c r="BE46" s="17"/>
      <c r="BF46" s="36"/>
      <c r="BG46" s="19"/>
    </row>
    <row r="47" spans="1:59" s="3" customFormat="1" ht="14.45" hidden="1" customHeight="1" x14ac:dyDescent="0.25">
      <c r="A47" s="47" t="s">
        <v>125</v>
      </c>
      <c r="B47" s="47" t="s">
        <v>157</v>
      </c>
      <c r="C47" s="47">
        <v>6582977</v>
      </c>
      <c r="D47" s="47" t="s">
        <v>407</v>
      </c>
      <c r="E47" s="21" t="str">
        <f>_xll.BDP(AX47,"SECURITY NAME")</f>
        <v>Vanguard FTSE 250 UCITS ETF</v>
      </c>
      <c r="F47" s="21" t="str">
        <f>_xll.BDP(AX47,"CRNCY")</f>
        <v>GBP</v>
      </c>
      <c r="G47" s="22" t="s">
        <v>418</v>
      </c>
      <c r="H47" s="21" t="str" cm="1">
        <f t="array" ref="H47">IF(OR(_xll.BDP($AX47,"FD120")="#N/A N/A",_xll.BDP($AX47,"FD120")="#N/A FIELD NOT APPLICABLE")," ",_xll.BDP($AX47,"FD120"))</f>
        <v>U.K.</v>
      </c>
      <c r="I47" s="21" t="str" cm="1">
        <f t="array" ref="I47">IF(OR(_xll.BDP($AX47,"FD116")="#N/A N/A",_xll.BDP($AX47,"FD116")="#N/A FIELD NOT APPLICABLE")," ",_xll.BDP($AX47,"FD116"))</f>
        <v>Blend</v>
      </c>
      <c r="J47" s="21" t="str" cm="1">
        <f t="array" ref="J47">IF(OR(_xll.BDP($AX47,"FD133")="#N/A N/A",_xll.BDP($AX47,"FD133")="#N/A FIELD NOT APPLICABLE")," ", _xll.BDP($AX47,"FD133"))</f>
        <v xml:space="preserve"> </v>
      </c>
      <c r="K47" s="33">
        <f>_xll.BDP(AX47,"FUND_ASSETS_USD")/1000</f>
        <v>2.8525839999999998</v>
      </c>
      <c r="L47" s="24">
        <f>IFERROR(_xll.BDP(AX47, "DV013")/100,0)</f>
        <v>2.3939771464920667E-2</v>
      </c>
      <c r="M47" s="24" cm="1">
        <f t="array" ref="M47">IF(OR(_xll.BDP($AX47,"PR079")="#N/A N/A",_xll.BDP($AX47,"PR079")="#N/A FIELD NOT APPLICABLE")," ", _xll.BDP($AX47,"PR079")/100)</f>
        <v>-3.1849160000000001E-2</v>
      </c>
      <c r="N47" s="24" cm="1">
        <f t="array" ref="N47">IF(OR(_xll.BDP($AX47,"RT074")="#N/A N/A",_xll.BDP($AX47,"RT074")="#N/A FIELD NOT APPLICABLE")," ", _xll.BDP($AX47,"RT074")/100)</f>
        <v>1.2903739999999999E-2</v>
      </c>
      <c r="O47" s="26">
        <v>7300</v>
      </c>
      <c r="P47" s="27">
        <v>32.630099999999999</v>
      </c>
      <c r="Q47" s="21" cm="1">
        <f t="array" ref="Q47">IF(OR(_xll.BDP($AX47,"PX_last")="#N/A N/A",_xll.BDP($AX47,"PX_Last")="#N/A FIELD NOT APPLICABLE")," ",IF(F47="GBP",(_xll.BDP($AX47,"PX_LAST")),(_xll.BDP($AX47,"PX_LAST"))))</f>
        <v>30.55</v>
      </c>
      <c r="R47" s="28">
        <f>IF(F47="USD",AA47,(((_xll.BDP(F47&amp;"USD CURNCY","PX_LAST")))*AA47))</f>
        <v>319211.45817299996</v>
      </c>
      <c r="S47" s="28">
        <f>IF(F47="USD",AB47,(((_xll.BDP(F47&amp;"USD CURNCY","PX_LAST")))*AB47))</f>
        <v>298862.40150000004</v>
      </c>
      <c r="T47" s="11">
        <f t="shared" si="18"/>
        <v>-20349.056672999926</v>
      </c>
      <c r="U47" s="12">
        <f t="shared" si="19"/>
        <v>-6.3747889218849857E-2</v>
      </c>
      <c r="V47" s="12" cm="1">
        <f t="array" ref="V47">IFERROR(_xll.BDP($G47&amp;" Equity","CHG_PCT_1D")/100,"")</f>
        <v>6.0735390000000002E-3</v>
      </c>
      <c r="W47" s="12" cm="1">
        <f t="array" ref="W47">IFERROR(_xll.BDP($G47&amp;" Equity","CHG_PCT_5D")/100,"")</f>
        <v>3.3732499999999999E-2</v>
      </c>
      <c r="X47" s="12" t="e">
        <f t="shared" si="20"/>
        <v>#VALUE!</v>
      </c>
      <c r="Y47" s="28">
        <f t="shared" si="21"/>
        <v>7154.6975913673641</v>
      </c>
      <c r="Z47" s="28">
        <f t="shared" si="22"/>
        <v>298862.40150000004</v>
      </c>
      <c r="AA47" s="28">
        <f t="shared" si="23"/>
        <v>238199.72999999998</v>
      </c>
      <c r="AB47" s="28">
        <f t="shared" si="24"/>
        <v>223015</v>
      </c>
      <c r="AC47" s="24" t="str" cm="1">
        <f t="array" ref="AC47">IF(OR(_xll.BDP($AX47,"EX028")="#N/A N/A",_xll.BDP($AX47,"EX028")="#N/A FIELD NOT APPLICABLE")," ", _xll.BDP($AX47,"EX028"))</f>
        <v>Fund</v>
      </c>
      <c r="AD47" s="34" t="str" cm="1">
        <f t="array" ref="AD47">IF(OR(_xll.BDP($AX47,"FD121")="#N/A N/A",_xll.BDP($AX47,"FD121")="#N/A FIELD NOT APPLICABLE")," ", _xll.BDP($AX47,"FD121"))</f>
        <v>Equity</v>
      </c>
      <c r="AE47" s="24" t="str" cm="1">
        <f t="array" ref="AE47">IF(OR(_xll.BDP($AX47,"FD118")="#N/A N/A",_xll.BDP($AX47,"FD118")="#N/A FIELD NOT APPLICABLE")," ", _xll.BDP($AX47,"FD118"))</f>
        <v>ETF</v>
      </c>
      <c r="AF47" s="21" t="str" cm="1">
        <f t="array" ref="AF47">IF(OR(_xll.BDP($AX47,"FD114")="#N/A N/A",_xll.BDP($AX47,"FD114")="#N/A FIELD NOT APPLICABLE")," ", _xll.BDP($AX47,"FD114"))</f>
        <v xml:space="preserve"> </v>
      </c>
      <c r="AG47" s="21" t="str" cm="1">
        <f t="array" ref="AG47">IF(OR(_xll.BDP($AX47,"FD003")="#N/A N/A",_xll.BDP($AX47,"FD003")="#N/A FIELD NOT APPLICABLE")," ", _xll.BDP($AX47,"FD003"))</f>
        <v>30/09/2014</v>
      </c>
      <c r="AH47" s="31" cm="1">
        <f t="array" ref="AH47">IF(OR(_xll.BDP($AX47,"PR061")="#N/A N/A",_xll.BDP($AX47,"PR061")="#N/A FIELD NOT APPLICABLE")," ", _xll.BDP($AX47,"PR061")/100)</f>
        <v>2.4308440000000001E-2</v>
      </c>
      <c r="AI47" s="24" cm="1">
        <f t="array" ref="AI47">IF(OR(_xll.BDP($AX47,"RT075")="#N/A N/A",_xll.BDP($AX47,"RT075")="#N/A FIELD NOT APPLICABLE")," ", _xll.BDP($AX47,"RT075")/100)</f>
        <v>1.6745280000000001E-2</v>
      </c>
      <c r="AJ47" s="24" cm="1">
        <f t="array" ref="AJ47">IF(OR(_xll.BDP($AX47,"RT076")="#N/A N/A",_xll.BDP($AX47,"RT076")="#N/A FIELD NOT APPLICABLE")," ", _xll.BDP($AX47,"RT076")/100)</f>
        <v>6.1473470000000002E-2</v>
      </c>
      <c r="AK47" s="24" cm="1">
        <f t="array" ref="AK47">IF(OR(_xll.BDP($AX47,"FD252")="#N/A N/A",_xll.BDP($AX47,"FD252")="#N/A FIELD NOT APPLICABLE")," ", _xll.BDP($AX47,"FD252")/100)</f>
        <v>0.02</v>
      </c>
      <c r="AL47" s="24" cm="1">
        <f t="array" ref="AL47">IF(OR(_xll.BDP($AX47,"FD015")="#N/A N/A",_xll.BDP($AX47,"FD015")="#N/A FIELD NOT APPLICABLE")," ", _xll.BDP($AX47,"FD015")/100)</f>
        <v>1E-3</v>
      </c>
      <c r="AM47" s="24" cm="1">
        <f t="array" ref="AM47">IF(OR(_xll.BDP($AX47,"FD138")="#N/A N/A",_xll.BDP($AX47,"FD138")="#N/A FIELD NOT APPLICABLE")," ", _xll.BDP($AX47,"FD138")/100)</f>
        <v>1E-3</v>
      </c>
      <c r="AN47" s="35" t="str" cm="1">
        <f t="array" ref="AN47">IF(OR(_xll.BDP($AX47,"FD009")="#N/A N/A",_xll.BDP($AX47,"FD009")="#N/A FIELD NOT APPLICABLE")," ", _xll.BDP($AX47,"FD009")/100)</f>
        <v xml:space="preserve"> </v>
      </c>
      <c r="AO47" s="24" cm="1">
        <f t="array" ref="AO47">IF(OR(_xll.BDP($AX47,"RK512")="#N/A N/A",_xll.BDP($AX47,"RK512")="#N/A FIELD NOT APPLICABLE")," ", _xll.BDP($AX47,"RK512")/100)</f>
        <v>-1.57175E-3</v>
      </c>
      <c r="AP47" s="24" cm="1">
        <f t="array" ref="AP47">IF(OR(_xll.BDP($AX47,"RK514")="#N/A N/A",_xll.BDP($AX47,"RK514")="#N/A FIELD NOT APPLICABLE")," ", _xll.BDP($AX47,"RK514")/100)</f>
        <v>-1.5015300000000001E-3</v>
      </c>
      <c r="AQ47" s="24" cm="1">
        <f t="array" ref="AQ47">IF(OR(_xll.BDP($AX47,"RK521")="#N/A N/A",_xll.BDP($AX47,"RK521")="#N/A FIELD NOT APPLICABLE")," ", _xll.BDP($AX47,"RK521")/100)</f>
        <v>-1.6736400000000001E-3</v>
      </c>
      <c r="AR47" s="24" cm="1">
        <f t="array" ref="AR47">IF(OR(_xll.BDP($AX47,"RK525")="#N/A N/A",_xll.BDP($AX47,"RK525")="#N/A FIELD NOT APPLICABLE")," ", _xll.BDP($AX47,"RK525")/100)</f>
        <v>1.0064200000000001E-2</v>
      </c>
      <c r="AS47" s="24" cm="1">
        <f t="array" ref="AS47">IF(OR(_xll.BDP($AX47,"RK524")="#N/A N/A",_xll.BDP($AX47,"RK524")="#N/A FIELD NOT APPLICABLE")," ", _xll.BDP($AX47,"RK524")/100)</f>
        <v>-3.6069999999999999E-5</v>
      </c>
      <c r="AT47" s="24" t="str" cm="1">
        <f t="array" ref="AT47">IF(OR(_xll.BDP($AX47,"FD183")="#N/A N/A",_xll.BDP($AX47,"FD183")="#N/A FIELD NOT APPLICABLE")," ", _xll.BDP($AX47,"FD183"))</f>
        <v>GBP INC</v>
      </c>
      <c r="AU47" s="24" t="str" cm="1">
        <f t="array" ref="AU47">IF(OR(_xll.BDP($AX47,"DY997")="#N/A N/A",_xll.BDP($AX47,"DY997")="#N/A FIELD NOT APPLICABLE")," ", _xll.BDP($AX47,"DY997"))</f>
        <v xml:space="preserve"> </v>
      </c>
      <c r="AV47" s="24" t="str" cm="1">
        <f t="array" ref="AV47">IF(OR(_xll.BDP($AX47,"DY784")="#N/A N/A",_xll.BDP($AX47,"DY784")="#N/A FIELD NOT APPLICABLE")," ", _xll.BDP($AX47,"DY784"))</f>
        <v xml:space="preserve"> </v>
      </c>
      <c r="AW47" s="21" t="str">
        <f t="shared" si="25"/>
        <v>N</v>
      </c>
      <c r="AX47" s="21" t="str">
        <f t="shared" si="26"/>
        <v>VMID LN Equity</v>
      </c>
      <c r="BC47" s="14" t="str">
        <f>_xll.BDP(AX47, "ID_ISIN")</f>
        <v>IE00BKX55Q28</v>
      </c>
      <c r="BD47" s="16"/>
      <c r="BE47" s="17"/>
      <c r="BF47" s="36"/>
      <c r="BG47" s="19"/>
    </row>
    <row r="48" spans="1:59" s="3" customFormat="1" ht="14.45" hidden="1" customHeight="1" x14ac:dyDescent="0.25">
      <c r="A48" s="47" t="s">
        <v>125</v>
      </c>
      <c r="B48" s="47" t="s">
        <v>157</v>
      </c>
      <c r="C48" s="47">
        <v>6582977</v>
      </c>
      <c r="D48" s="47" t="s">
        <v>407</v>
      </c>
      <c r="E48" s="21" t="str">
        <f>_xll.BDP(AX48,"SECURITY NAME")</f>
        <v>UBS Lux Equity Fund - China Op</v>
      </c>
      <c r="F48" s="21" t="str">
        <f>_xll.BDP(AX48,"CRNCY")</f>
        <v>USD</v>
      </c>
      <c r="G48" s="22" t="s">
        <v>419</v>
      </c>
      <c r="H48" s="21" t="str" cm="1">
        <f t="array" ref="H48">IF(OR(_xll.BDP($AX48,"FD120")="#N/A N/A",_xll.BDP($AX48,"FD120")="#N/A FIELD NOT APPLICABLE")," ",_xll.BDP($AX48,"FD120"))</f>
        <v>China</v>
      </c>
      <c r="I48" s="21" t="str" cm="1">
        <f t="array" ref="I48">IF(OR(_xll.BDP($AX48,"FD116")="#N/A N/A",_xll.BDP($AX48,"FD116")="#N/A FIELD NOT APPLICABLE")," ",_xll.BDP($AX48,"FD116"))</f>
        <v>Blend</v>
      </c>
      <c r="J48" s="21" t="str" cm="1">
        <f t="array" ref="J48">IF(OR(_xll.BDP($AX48,"FD133")="#N/A N/A",_xll.BDP($AX48,"FD133")="#N/A FIELD NOT APPLICABLE")," ", _xll.BDP($AX48,"FD133"))</f>
        <v xml:space="preserve"> </v>
      </c>
      <c r="K48" s="33">
        <f>_xll.BDP(AX48,"FUND_ASSETS_USD")/1000</f>
        <v>2.778756</v>
      </c>
      <c r="L48" s="24">
        <f>IFERROR(_xll.BDP(AX48, "DV013")/100,0)</f>
        <v>0</v>
      </c>
      <c r="M48" s="24" cm="1">
        <f t="array" ref="M48">IF(OR(_xll.BDP($AX48,"PR079")="#N/A N/A",_xll.BDP($AX48,"PR079")="#N/A FIELD NOT APPLICABLE")," ", _xll.BDP($AX48,"PR079")/100)</f>
        <v>9.3102529999999989E-2</v>
      </c>
      <c r="N48" s="24" cm="1">
        <f t="array" ref="N48">IF(OR(_xll.BDP($AX48,"RT074")="#N/A N/A",_xll.BDP($AX48,"RT074")="#N/A FIELD NOT APPLICABLE")," ", _xll.BDP($AX48,"RT074")/100)</f>
        <v>0.1434647</v>
      </c>
      <c r="O48" s="26">
        <v>88.718000000000004</v>
      </c>
      <c r="P48" s="27">
        <v>2274.0234</v>
      </c>
      <c r="Q48" s="21" cm="1">
        <f t="array" ref="Q48">IF(OR(_xll.BDP($AX48,"PX_last")="#N/A N/A",_xll.BDP($AX48,"PX_Last")="#N/A FIELD NOT APPLICABLE")," ",IF(F48="GBP",(_xll.BDP($AX48,"PX_LAST")/100),(_xll.BDP($AX48,"PX_LAST"))))</f>
        <v>1196.51</v>
      </c>
      <c r="R48" s="28">
        <f>IF(F48="USD",AA48,(((_xll.BDP(F48&amp;"USD CURNCY","PX_LAST")))*AA48))</f>
        <v>201746.8080012</v>
      </c>
      <c r="S48" s="28">
        <f>IF(F48="USD",AB48,(((_xll.BDP(F48&amp;"USD CURNCY","PX_LAST")))*AB48))</f>
        <v>106151.97418</v>
      </c>
      <c r="T48" s="11">
        <f t="shared" si="18"/>
        <v>-95594.833821199994</v>
      </c>
      <c r="U48" s="12">
        <f t="shared" si="19"/>
        <v>-0.47383566941307637</v>
      </c>
      <c r="V48" s="12" cm="1">
        <f t="array" ref="V48">IFERROR(_xll.BDP($G48&amp;" Equity","CHG_PCT_1D")/100,"")</f>
        <v>1.5904769999999999E-3</v>
      </c>
      <c r="W48" s="12" cm="1">
        <f t="array" ref="W48">IFERROR(_xll.BDP($G48&amp;" Equity","CHG_PCT_5D")/100,"")</f>
        <v>2.8433169999999997E-2</v>
      </c>
      <c r="X48" s="12" t="e">
        <f t="shared" si="20"/>
        <v>#VALUE!</v>
      </c>
      <c r="Y48" s="28">
        <f t="shared" si="21"/>
        <v>0</v>
      </c>
      <c r="Z48" s="28">
        <f t="shared" si="22"/>
        <v>106151.97418</v>
      </c>
      <c r="AA48" s="28">
        <f t="shared" si="23"/>
        <v>201746.8080012</v>
      </c>
      <c r="AB48" s="28">
        <f t="shared" si="24"/>
        <v>106151.97418</v>
      </c>
      <c r="AC48" s="24" t="str" cm="1">
        <f t="array" ref="AC48">IF(OR(_xll.BDP($AX48,"EX028")="#N/A N/A",_xll.BDP($AX48,"EX028")="#N/A FIELD NOT APPLICABLE")," ", _xll.BDP($AX48,"EX028"))</f>
        <v>Fund</v>
      </c>
      <c r="AD48" s="34" t="str" cm="1">
        <f t="array" ref="AD48">IF(OR(_xll.BDP($AX48,"FD121")="#N/A N/A",_xll.BDP($AX48,"FD121")="#N/A FIELD NOT APPLICABLE")," ", _xll.BDP($AX48,"FD121"))</f>
        <v>Equity</v>
      </c>
      <c r="AE48" s="24" t="str" cm="1">
        <f t="array" ref="AE48">IF(OR(_xll.BDP($AX48,"FD118")="#N/A N/A",_xll.BDP($AX48,"FD118")="#N/A FIELD NOT APPLICABLE")," ", _xll.BDP($AX48,"FD118"))</f>
        <v>FCP</v>
      </c>
      <c r="AF48" s="21" t="str" cm="1">
        <f t="array" ref="AF48">IF(OR(_xll.BDP($AX48,"FD114")="#N/A N/A",_xll.BDP($AX48,"FD114")="#N/A FIELD NOT APPLICABLE")," ", _xll.BDP($AX48,"FD114"))</f>
        <v xml:space="preserve"> </v>
      </c>
      <c r="AG48" s="21" t="str" cm="1">
        <f t="array" ref="AG48">IF(OR(_xll.BDP($AX48,"FD003")="#N/A N/A",_xll.BDP($AX48,"FD003")="#N/A FIELD NOT APPLICABLE")," ", _xll.BDP($AX48,"FD003"))</f>
        <v>15/11/1996</v>
      </c>
      <c r="AH48" s="31" cm="1">
        <f t="array" ref="AH48">IF(OR(_xll.BDP($AX48,"PR061")="#N/A N/A",_xll.BDP($AX48,"PR061")="#N/A FIELD NOT APPLICABLE")," ", _xll.BDP($AX48,"PR061")/100)</f>
        <v>-4.2761340000000002E-2</v>
      </c>
      <c r="AI48" s="24" cm="1">
        <f t="array" ref="AI48">IF(OR(_xll.BDP($AX48,"RT075")="#N/A N/A",_xll.BDP($AX48,"RT075")="#N/A FIELD NOT APPLICABLE")," ", _xll.BDP($AX48,"RT075")/100)</f>
        <v>-2.4128489999999999E-2</v>
      </c>
      <c r="AJ48" s="24" cm="1">
        <f t="array" ref="AJ48">IF(OR(_xll.BDP($AX48,"RT076")="#N/A N/A",_xll.BDP($AX48,"RT076")="#N/A FIELD NOT APPLICABLE")," ", _xll.BDP($AX48,"RT076")/100)</f>
        <v>-5.925474E-2</v>
      </c>
      <c r="AK48" s="24" cm="1">
        <f t="array" ref="AK48">IF(OR(_xll.BDP($AX48,"FD252")="#N/A N/A",_xll.BDP($AX48,"FD252")="#N/A FIELD NOT APPLICABLE")," ", _xll.BDP($AX48,"FD252")/100)</f>
        <v>0.05</v>
      </c>
      <c r="AL48" s="24" cm="1">
        <f t="array" ref="AL48">IF(OR(_xll.BDP($AX48,"FD015")="#N/A N/A",_xll.BDP($AX48,"FD015")="#N/A FIELD NOT APPLICABLE")," ", _xll.BDP($AX48,"FD015")/100)</f>
        <v>2.41E-2</v>
      </c>
      <c r="AM48" s="24" cm="1">
        <f t="array" ref="AM48">IF(OR(_xll.BDP($AX48,"FD138")="#N/A N/A",_xll.BDP($AX48,"FD138")="#N/A FIELD NOT APPLICABLE")," ", _xll.BDP($AX48,"FD138")/100)</f>
        <v>2.3399999999999997E-2</v>
      </c>
      <c r="AN48" s="35" cm="1">
        <f t="array" ref="AN48">IF(OR(_xll.BDP($AX48,"FD009")="#N/A N/A",_xll.BDP($AX48,"FD009")="#N/A FIELD NOT APPLICABLE")," ", _xll.BDP($AX48,"FD009")/100)</f>
        <v>1</v>
      </c>
      <c r="AO48" s="24" cm="1">
        <f t="array" ref="AO48">IF(OR(_xll.BDP($AX48,"RK512")="#N/A N/A",_xll.BDP($AX48,"RK512")="#N/A FIELD NOT APPLICABLE")," ", _xll.BDP($AX48,"RK512")/100)</f>
        <v>4.86667E-3</v>
      </c>
      <c r="AP48" s="24" cm="1">
        <f t="array" ref="AP48">IF(OR(_xll.BDP($AX48,"RK514")="#N/A N/A",_xll.BDP($AX48,"RK514")="#N/A FIELD NOT APPLICABLE")," ", _xll.BDP($AX48,"RK514")/100)</f>
        <v>5.8532799999999998E-3</v>
      </c>
      <c r="AQ48" s="24" cm="1">
        <f t="array" ref="AQ48">IF(OR(_xll.BDP($AX48,"RK521")="#N/A N/A",_xll.BDP($AX48,"RK521")="#N/A FIELD NOT APPLICABLE")," ", _xll.BDP($AX48,"RK521")/100)</f>
        <v>-0.10071899999999999</v>
      </c>
      <c r="AR48" s="24" cm="1">
        <f t="array" ref="AR48">IF(OR(_xll.BDP($AX48,"RK525")="#N/A N/A",_xll.BDP($AX48,"RK525")="#N/A FIELD NOT APPLICABLE")," ", _xll.BDP($AX48,"RK525")/100)</f>
        <v>8.1487699999999996E-3</v>
      </c>
      <c r="AS48" s="24" cm="1">
        <f t="array" ref="AS48">IF(OR(_xll.BDP($AX48,"RK524")="#N/A N/A",_xll.BDP($AX48,"RK524")="#N/A FIELD NOT APPLICABLE")," ", _xll.BDP($AX48,"RK524")/100)</f>
        <v>-1.0549999999999999E-3</v>
      </c>
      <c r="AT48" s="24" t="str" cm="1">
        <f t="array" ref="AT48">IF(OR(_xll.BDP($AX48,"FD183")="#N/A N/A",_xll.BDP($AX48,"FD183")="#N/A FIELD NOT APPLICABLE")," ", _xll.BDP($AX48,"FD183"))</f>
        <v>P USD ACC</v>
      </c>
      <c r="AU48" s="24" t="str" cm="1">
        <f t="array" ref="AU48">IF(OR(_xll.BDP($AX48,"DY997")="#N/A N/A",_xll.BDP($AX48,"DY997")="#N/A FIELD NOT APPLICABLE")," ", _xll.BDP($AX48,"DY997"))</f>
        <v xml:space="preserve"> </v>
      </c>
      <c r="AV48" s="24" t="str" cm="1">
        <f t="array" ref="AV48">IF(OR(_xll.BDP($AX48,"DY784")="#N/A N/A",_xll.BDP($AX48,"DY784")="#N/A FIELD NOT APPLICABLE")," ", _xll.BDP($AX48,"DY784"))</f>
        <v xml:space="preserve"> </v>
      </c>
      <c r="AW48" s="21" t="str">
        <f t="shared" si="25"/>
        <v>N</v>
      </c>
      <c r="AX48" s="21" t="str">
        <f t="shared" si="26"/>
        <v>LU0067412154 Equity</v>
      </c>
      <c r="BC48" s="14" t="str">
        <f>_xll.BDP(AX48, "ID_ISIN")</f>
        <v>LU0067412154</v>
      </c>
      <c r="BD48" s="16"/>
      <c r="BE48" s="17"/>
      <c r="BF48" s="36"/>
      <c r="BG48" s="19"/>
    </row>
    <row r="49" spans="1:59" s="3" customFormat="1" ht="14.45" hidden="1" customHeight="1" x14ac:dyDescent="0.25">
      <c r="A49" s="47" t="s">
        <v>125</v>
      </c>
      <c r="B49" s="47" t="s">
        <v>157</v>
      </c>
      <c r="C49" s="47">
        <v>6582977</v>
      </c>
      <c r="D49" s="47" t="s">
        <v>407</v>
      </c>
      <c r="E49" s="21" t="str">
        <f>_xll.BDP(AX49,"SECURITY NAME")</f>
        <v>Goldman Sachs Global Future Ge</v>
      </c>
      <c r="F49" s="21" t="str">
        <f>_xll.BDP(AX49,"CRNCY")</f>
        <v>USD</v>
      </c>
      <c r="G49" s="22" t="s">
        <v>420</v>
      </c>
      <c r="H49" s="21" t="str" cm="1">
        <f t="array" ref="H49">IF(OR(_xll.BDP($AX49,"FD120")="#N/A N/A",_xll.BDP($AX49,"FD120")="#N/A FIELD NOT APPLICABLE")," ",_xll.BDP($AX49,"FD120"))</f>
        <v>Global</v>
      </c>
      <c r="I49" s="21" t="str" cm="1">
        <f t="array" ref="I49">IF(OR(_xll.BDP($AX49,"FD116")="#N/A N/A",_xll.BDP($AX49,"FD116")="#N/A FIELD NOT APPLICABLE")," ",_xll.BDP($AX49,"FD116"))</f>
        <v>Blend</v>
      </c>
      <c r="J49" s="21" t="str" cm="1">
        <f t="array" ref="J49">IF(OR(_xll.BDP($AX49,"FD133")="#N/A N/A",_xll.BDP($AX49,"FD133")="#N/A FIELD NOT APPLICABLE")," ", _xll.BDP($AX49,"FD133"))</f>
        <v xml:space="preserve"> </v>
      </c>
      <c r="K49" s="33">
        <f>_xll.BDP(AX49,"FUND_ASSETS_USD")/1000</f>
        <v>1.331385</v>
      </c>
      <c r="L49" s="24">
        <f>IFERROR(_xll.BDP(AX49, "DV013")/100,0)</f>
        <v>0</v>
      </c>
      <c r="M49" s="24" cm="1">
        <f t="array" ref="M49">IF(OR(_xll.BDP($AX49,"PR079")="#N/A N/A",_xll.BDP($AX49,"PR079")="#N/A FIELD NOT APPLICABLE")," ", _xll.BDP($AX49,"PR079")/100)</f>
        <v>-7.5762650000000001E-2</v>
      </c>
      <c r="N49" s="24" cm="1">
        <f t="array" ref="N49">IF(OR(_xll.BDP($AX49,"RT074")="#N/A N/A",_xll.BDP($AX49,"RT074")="#N/A FIELD NOT APPLICABLE")," ", _xll.BDP($AX49,"RT074")/100)</f>
        <v>6.2837310000000007E-2</v>
      </c>
      <c r="O49" s="26">
        <v>6075.3339999999998</v>
      </c>
      <c r="P49" s="27">
        <v>33.166899999999998</v>
      </c>
      <c r="Q49" s="21" cm="1">
        <f t="array" ref="Q49">IF(OR(_xll.BDP($AX49,"PX_last")="#N/A N/A",_xll.BDP($AX49,"PX_Last")="#N/A FIELD NOT APPLICABLE")," ",IF(F49="GBP",(_xll.BDP($AX49,"PX_LAST")),(_xll.BDP($AX49,"PX_LAST"))))</f>
        <v>27.57</v>
      </c>
      <c r="R49" s="28">
        <f>IF(F49="USD",AA49,(((_xll.BDP(F49&amp;"USD CURNCY","PX_LAST")))*AA49))</f>
        <v>201499.9952446</v>
      </c>
      <c r="S49" s="28">
        <f>IF(F49="USD",AB49,(((_xll.BDP(F49&amp;"USD CURNCY","PX_LAST")))*AB49))</f>
        <v>167496.95838</v>
      </c>
      <c r="T49" s="11">
        <f t="shared" si="18"/>
        <v>-34003.036864599999</v>
      </c>
      <c r="U49" s="12">
        <f t="shared" si="19"/>
        <v>-0.16874956658596371</v>
      </c>
      <c r="V49" s="12" cm="1">
        <f t="array" ref="V49">IFERROR(_xll.BDP($G49&amp;" Equity","CHG_PCT_1D")/100,"")</f>
        <v>6.9393720000000001E-3</v>
      </c>
      <c r="W49" s="12" cm="1">
        <f t="array" ref="W49">IFERROR(_xll.BDP($G49&amp;" Equity","CHG_PCT_5D")/100,"")</f>
        <v>4.9885760000000001E-2</v>
      </c>
      <c r="X49" s="12" t="e">
        <f t="shared" si="20"/>
        <v>#VALUE!</v>
      </c>
      <c r="Y49" s="28">
        <f t="shared" si="21"/>
        <v>0</v>
      </c>
      <c r="Z49" s="28">
        <f t="shared" si="22"/>
        <v>167496.95838</v>
      </c>
      <c r="AA49" s="28">
        <f t="shared" si="23"/>
        <v>201499.9952446</v>
      </c>
      <c r="AB49" s="28">
        <f t="shared" si="24"/>
        <v>167496.95838</v>
      </c>
      <c r="AC49" s="24" t="str" cm="1">
        <f t="array" ref="AC49">IF(OR(_xll.BDP($AX49,"EX028")="#N/A N/A",_xll.BDP($AX49,"EX028")="#N/A FIELD NOT APPLICABLE")," ", _xll.BDP($AX49,"EX028"))</f>
        <v>Fund</v>
      </c>
      <c r="AD49" s="34" t="str" cm="1">
        <f t="array" ref="AD49">IF(OR(_xll.BDP($AX49,"FD121")="#N/A N/A",_xll.BDP($AX49,"FD121")="#N/A FIELD NOT APPLICABLE")," ", _xll.BDP($AX49,"FD121"))</f>
        <v>Equity</v>
      </c>
      <c r="AE49" s="24" t="str" cm="1">
        <f t="array" ref="AE49">IF(OR(_xll.BDP($AX49,"FD118")="#N/A N/A",_xll.BDP($AX49,"FD118")="#N/A FIELD NOT APPLICABLE")," ", _xll.BDP($AX49,"FD118"))</f>
        <v>SICAV</v>
      </c>
      <c r="AF49" s="21" t="str" cm="1">
        <f t="array" ref="AF49">IF(OR(_xll.BDP($AX49,"FD114")="#N/A N/A",_xll.BDP($AX49,"FD114")="#N/A FIELD NOT APPLICABLE")," ", _xll.BDP($AX49,"FD114"))</f>
        <v xml:space="preserve"> </v>
      </c>
      <c r="AG49" s="21" t="str" cm="1">
        <f t="array" ref="AG49">IF(OR(_xll.BDP($AX49,"FD003")="#N/A N/A",_xll.BDP($AX49,"FD003")="#N/A FIELD NOT APPLICABLE")," ", _xll.BDP($AX49,"FD003"))</f>
        <v>19/09/2012</v>
      </c>
      <c r="AH49" s="31" cm="1">
        <f t="array" ref="AH49">IF(OR(_xll.BDP($AX49,"PR061")="#N/A N/A",_xll.BDP($AX49,"PR061")="#N/A FIELD NOT APPLICABLE")," ", _xll.BDP($AX49,"PR061")/100)</f>
        <v>-8.2733540000000001E-3</v>
      </c>
      <c r="AI49" s="24" cm="1">
        <f t="array" ref="AI49">IF(OR(_xll.BDP($AX49,"RT075")="#N/A N/A",_xll.BDP($AX49,"RT075")="#N/A FIELD NOT APPLICABLE")," ", _xll.BDP($AX49,"RT075")/100)</f>
        <v>5.2401879999999998E-2</v>
      </c>
      <c r="AJ49" s="24" cm="1">
        <f t="array" ref="AJ49">IF(OR(_xll.BDP($AX49,"RT076")="#N/A N/A",_xll.BDP($AX49,"RT076")="#N/A FIELD NOT APPLICABLE")," ", _xll.BDP($AX49,"RT076")/100)</f>
        <v>8.1383040000000004E-2</v>
      </c>
      <c r="AK49" s="24" cm="1">
        <f t="array" ref="AK49">IF(OR(_xll.BDP($AX49,"FD252")="#N/A N/A",_xll.BDP($AX49,"FD252")="#N/A FIELD NOT APPLICABLE")," ", _xll.BDP($AX49,"FD252")/100)</f>
        <v>5.5E-2</v>
      </c>
      <c r="AL49" s="24" cm="1">
        <f t="array" ref="AL49">IF(OR(_xll.BDP($AX49,"FD015")="#N/A N/A",_xll.BDP($AX49,"FD015")="#N/A FIELD NOT APPLICABLE")," ", _xll.BDP($AX49,"FD015")/100)</f>
        <v>1.7100000000000001E-2</v>
      </c>
      <c r="AM49" s="24" cm="1">
        <f t="array" ref="AM49">IF(OR(_xll.BDP($AX49,"FD138")="#N/A N/A",_xll.BDP($AX49,"FD138")="#N/A FIELD NOT APPLICABLE")," ", _xll.BDP($AX49,"FD138")/100)</f>
        <v>1.4999999999999999E-2</v>
      </c>
      <c r="AN49" s="35" cm="1">
        <f t="array" ref="AN49">IF(OR(_xll.BDP($AX49,"FD009")="#N/A N/A",_xll.BDP($AX49,"FD009")="#N/A FIELD NOT APPLICABLE")," ", _xll.BDP($AX49,"FD009")/100)</f>
        <v>50</v>
      </c>
      <c r="AO49" s="24" cm="1">
        <f t="array" ref="AO49">IF(OR(_xll.BDP($AX49,"RK512")="#N/A N/A",_xll.BDP($AX49,"RK512")="#N/A FIELD NOT APPLICABLE")," ", _xll.BDP($AX49,"RK512")/100)</f>
        <v>1.3734399999999999E-3</v>
      </c>
      <c r="AP49" s="24" cm="1">
        <f t="array" ref="AP49">IF(OR(_xll.BDP($AX49,"RK514")="#N/A N/A",_xll.BDP($AX49,"RK514")="#N/A FIELD NOT APPLICABLE")," ", _xll.BDP($AX49,"RK514")/100)</f>
        <v>1.1704599999999999E-3</v>
      </c>
      <c r="AQ49" s="24" cm="1">
        <f t="array" ref="AQ49">IF(OR(_xll.BDP($AX49,"RK521")="#N/A N/A",_xll.BDP($AX49,"RK521")="#N/A FIELD NOT APPLICABLE")," ", _xll.BDP($AX49,"RK521")/100)</f>
        <v>-5.0813699999999996E-2</v>
      </c>
      <c r="AR49" s="24" cm="1">
        <f t="array" ref="AR49">IF(OR(_xll.BDP($AX49,"RK525")="#N/A N/A",_xll.BDP($AX49,"RK525")="#N/A FIELD NOT APPLICABLE")," ", _xll.BDP($AX49,"RK525")/100)</f>
        <v>7.92174E-3</v>
      </c>
      <c r="AS49" s="24" cm="1">
        <f t="array" ref="AS49">IF(OR(_xll.BDP($AX49,"RK524")="#N/A N/A",_xll.BDP($AX49,"RK524")="#N/A FIELD NOT APPLICABLE")," ", _xll.BDP($AX49,"RK524")/100)</f>
        <v>-5.2128000000000005E-4</v>
      </c>
      <c r="AT49" s="24" t="str" cm="1">
        <f t="array" ref="AT49">IF(OR(_xll.BDP($AX49,"FD183")="#N/A N/A",_xll.BDP($AX49,"FD183")="#N/A FIELD NOT APPLICABLE")," ", _xll.BDP($AX49,"FD183"))</f>
        <v>BASE USD ACC</v>
      </c>
      <c r="AU49" s="24" t="str" cm="1">
        <f t="array" ref="AU49">IF(OR(_xll.BDP($AX49,"DY997")="#N/A N/A",_xll.BDP($AX49,"DY997")="#N/A FIELD NOT APPLICABLE")," ", _xll.BDP($AX49,"DY997"))</f>
        <v xml:space="preserve"> </v>
      </c>
      <c r="AV49" s="24" t="str" cm="1">
        <f t="array" ref="AV49">IF(OR(_xll.BDP($AX49,"DY784")="#N/A N/A",_xll.BDP($AX49,"DY784")="#N/A FIELD NOT APPLICABLE")," ", _xll.BDP($AX49,"DY784"))</f>
        <v xml:space="preserve"> </v>
      </c>
      <c r="AW49" s="21" t="str">
        <f t="shared" si="25"/>
        <v>N</v>
      </c>
      <c r="AX49" s="21" t="str">
        <f t="shared" si="26"/>
        <v>LU0786609619 Equity</v>
      </c>
      <c r="BC49" s="14" t="str" cm="1">
        <f t="array" ref="BC49">_xll.BDP(AX49,"ID005")</f>
        <v>LU0786609619</v>
      </c>
      <c r="BD49" s="16"/>
      <c r="BE49" s="17"/>
      <c r="BF49" s="36"/>
      <c r="BG49" s="19"/>
    </row>
    <row r="50" spans="1:59" s="3" customFormat="1" ht="14.45" hidden="1" customHeight="1" x14ac:dyDescent="0.25">
      <c r="A50" s="47" t="s">
        <v>125</v>
      </c>
      <c r="B50" s="47" t="s">
        <v>157</v>
      </c>
      <c r="C50" s="47">
        <v>6504690</v>
      </c>
      <c r="D50" s="47" t="s">
        <v>407</v>
      </c>
      <c r="E50" s="21" t="str">
        <f>_xll.BDP(AX50,"SECURITY NAME")</f>
        <v>iShares 20+ Year Treasury Bond</v>
      </c>
      <c r="F50" s="21" t="str">
        <f>_xll.BDP(AX50,"CRNCY")</f>
        <v>USD</v>
      </c>
      <c r="G50" s="22" t="s">
        <v>214</v>
      </c>
      <c r="H50" s="21" t="str" cm="1">
        <f t="array" ref="H50">IF(OR(_xll.BDP($AX50,"FD120")="#N/A N/A",_xll.BDP($AX50,"FD120")="#N/A FIELD NOT APPLICABLE")," ",_xll.BDP($AX50,"FD120"))</f>
        <v>U.S.</v>
      </c>
      <c r="I50" s="21" t="str" cm="1">
        <f t="array" ref="I50">IF(OR(_xll.BDP($AX50,"FD116")="#N/A N/A",_xll.BDP($AX50,"FD116")="#N/A FIELD NOT APPLICABLE")," ",_xll.BDP($AX50,"FD116"))</f>
        <v>Government</v>
      </c>
      <c r="J50" s="21" t="str" cm="1">
        <f t="array" ref="J50">IF(OR(_xll.BDP($AX50,"FD133")="#N/A N/A",_xll.BDP($AX50,"FD133")="#N/A FIELD NOT APPLICABLE")," ", _xll.BDP($AX50,"FD133"))</f>
        <v xml:space="preserve"> </v>
      </c>
      <c r="K50" s="33">
        <f>_xll.BDP(AX50,"FUND_ASSETS_USD")/1000</f>
        <v>48.381800145699998</v>
      </c>
      <c r="L50" s="24">
        <f>IFERROR(_xll.BDP(AX50, "DV013")/100,0)</f>
        <v>4.3677854564617702E-2</v>
      </c>
      <c r="M50" s="24" cm="1">
        <f t="array" ref="M50">IF(OR(_xll.BDP($AX50,"PR079")="#N/A N/A",_xll.BDP($AX50,"PR079")="#N/A FIELD NOT APPLICABLE")," ", _xll.BDP($AX50,"PR079")/100)</f>
        <v>2.4275709999999999E-2</v>
      </c>
      <c r="N50" s="24" cm="1">
        <f t="array" ref="N50">IF(OR(_xll.BDP($AX50,"RT074")="#N/A N/A",_xll.BDP($AX50,"RT074")="#N/A FIELD NOT APPLICABLE")," ", _xll.BDP($AX50,"RT074")/100)</f>
        <v>5.5893379999999999E-2</v>
      </c>
      <c r="O50" s="26">
        <v>13552</v>
      </c>
      <c r="P50" s="27">
        <v>91.221400000000003</v>
      </c>
      <c r="Q50" s="21" cm="1">
        <f t="array" ref="Q50">IF(OR(_xll.BDP($AX50,"PX_last")="#N/A N/A",_xll.BDP($AX50,"PX_Last")="#N/A FIELD NOT APPLICABLE")," ",IF(F50="GBP",(_xll.BDP($AX50,"PX_LAST")),(_xll.BDP($AX50,"PX_LAST"))))</f>
        <v>89.45</v>
      </c>
      <c r="R50" s="28">
        <f>IF(F50="USD",AA50,(((_xll.BDP(F50&amp;"USD CURNCY","PX_LAST")))*AA50))</f>
        <v>1236232.4128</v>
      </c>
      <c r="S50" s="28">
        <f>IF(F50="USD",AB50,(((_xll.BDP(F50&amp;"USD CURNCY","PX_LAST")))*AB50))</f>
        <v>1212226.4000000001</v>
      </c>
      <c r="T50" s="11">
        <f t="shared" si="18"/>
        <v>-24006.012799999909</v>
      </c>
      <c r="U50" s="12">
        <f t="shared" si="19"/>
        <v>-1.9418689035686727E-2</v>
      </c>
      <c r="V50" s="12" cm="1">
        <f t="array" ref="V50">IFERROR(_xll.BDP($G50&amp;" Equity","CHG_PCT_1D")/100,"")</f>
        <v>6.2999210000000009E-3</v>
      </c>
      <c r="W50" s="12" cm="1">
        <f t="array" ref="W50">IFERROR(_xll.BDP($G50&amp;" Equity","CHG_PCT_5D")/100,"")</f>
        <v>4.0116279999999997E-2</v>
      </c>
      <c r="X50" s="12" t="e">
        <f t="shared" si="20"/>
        <v>#VALUE!</v>
      </c>
      <c r="Y50" s="28">
        <f t="shared" si="21"/>
        <v>52947.448398590088</v>
      </c>
      <c r="Z50" s="28">
        <f t="shared" si="22"/>
        <v>1212226.4000000001</v>
      </c>
      <c r="AA50" s="28">
        <f t="shared" si="23"/>
        <v>1236232.4128</v>
      </c>
      <c r="AB50" s="28">
        <f t="shared" si="24"/>
        <v>1212226.4000000001</v>
      </c>
      <c r="AC50" s="24" t="str" cm="1">
        <f t="array" ref="AC50">IF(OR(_xll.BDP($AX50,"EX028")="#N/A N/A",_xll.BDP($AX50,"EX028")="#N/A FIELD NOT APPLICABLE")," ", _xll.BDP($AX50,"EX028"))</f>
        <v>Fund</v>
      </c>
      <c r="AD50" s="34" t="str" cm="1">
        <f t="array" ref="AD50">IF(OR(_xll.BDP($AX50,"FD121")="#N/A N/A",_xll.BDP($AX50,"FD121")="#N/A FIELD NOT APPLICABLE")," ", _xll.BDP($AX50,"FD121"))</f>
        <v>Fixed Income</v>
      </c>
      <c r="AE50" s="24" t="str" cm="1">
        <f t="array" ref="AE50">IF(OR(_xll.BDP($AX50,"FD118")="#N/A N/A",_xll.BDP($AX50,"FD118")="#N/A FIELD NOT APPLICABLE")," ", _xll.BDP($AX50,"FD118"))</f>
        <v>ETF</v>
      </c>
      <c r="AF50" s="21" t="str" cm="1">
        <f t="array" ref="AF50">IF(OR(_xll.BDP($AX50,"FD114")="#N/A N/A",_xll.BDP($AX50,"FD114")="#N/A FIELD NOT APPLICABLE")," ", _xll.BDP($AX50,"FD114"))</f>
        <v>Investment Grade A or higher</v>
      </c>
      <c r="AG50" s="21" t="str" cm="1">
        <f t="array" ref="AG50">IF(OR(_xll.BDP($AX50,"FD003")="#N/A N/A",_xll.BDP($AX50,"FD003")="#N/A FIELD NOT APPLICABLE")," ", _xll.BDP($AX50,"FD003"))</f>
        <v>26/07/2002</v>
      </c>
      <c r="AH50" s="31" cm="1">
        <f t="array" ref="AH50">IF(OR(_xll.BDP($AX50,"PR061")="#N/A N/A",_xll.BDP($AX50,"PR061")="#N/A FIELD NOT APPLICABLE")," ", _xll.BDP($AX50,"PR061")/100)</f>
        <v>-7.6547529999999994E-3</v>
      </c>
      <c r="AI50" s="24" cm="1">
        <f t="array" ref="AI50">IF(OR(_xll.BDP($AX50,"RT075")="#N/A N/A",_xll.BDP($AX50,"RT075")="#N/A FIELD NOT APPLICABLE")," ", _xll.BDP($AX50,"RT075")/100)</f>
        <v>-6.4069710000000002E-2</v>
      </c>
      <c r="AJ50" s="24" cm="1">
        <f t="array" ref="AJ50">IF(OR(_xll.BDP($AX50,"RT076")="#N/A N/A",_xll.BDP($AX50,"RT076")="#N/A FIELD NOT APPLICABLE")," ", _xll.BDP($AX50,"RT076")/100)</f>
        <v>-9.6303120000000006E-2</v>
      </c>
      <c r="AK50" s="24" cm="1">
        <f t="array" ref="AK50">IF(OR(_xll.BDP($AX50,"FD252")="#N/A N/A",_xll.BDP($AX50,"FD252")="#N/A FIELD NOT APPLICABLE")," ", _xll.BDP($AX50,"FD252")/100)</f>
        <v>0</v>
      </c>
      <c r="AL50" s="24" cm="1">
        <f t="array" ref="AL50">IF(OR(_xll.BDP($AX50,"FD015")="#N/A N/A",_xll.BDP($AX50,"FD015")="#N/A FIELD NOT APPLICABLE")," ", _xll.BDP($AX50,"FD015")/100)</f>
        <v>1.5E-3</v>
      </c>
      <c r="AM50" s="24" cm="1">
        <f t="array" ref="AM50">IF(OR(_xll.BDP($AX50,"FD138")="#N/A N/A",_xll.BDP($AX50,"FD138")="#N/A FIELD NOT APPLICABLE")," ", _xll.BDP($AX50,"FD138")/100)</f>
        <v>1.5E-3</v>
      </c>
      <c r="AN50" s="35" cm="1">
        <f t="array" ref="AN50">IF(OR(_xll.BDP($AX50,"FD009")="#N/A N/A",_xll.BDP($AX50,"FD009")="#N/A FIELD NOT APPLICABLE")," ", _xll.BDP($AX50,"FD009")/100)</f>
        <v>0</v>
      </c>
      <c r="AO50" s="24" cm="1">
        <f t="array" ref="AO50">IF(OR(_xll.BDP($AX50,"RK512")="#N/A N/A",_xll.BDP($AX50,"RK512")="#N/A FIELD NOT APPLICABLE")," ", _xll.BDP($AX50,"RK512")/100)</f>
        <v>9.4336003065109252E-4</v>
      </c>
      <c r="AP50" s="24" cm="1">
        <f t="array" ref="AP50">IF(OR(_xll.BDP($AX50,"RK514")="#N/A N/A",_xll.BDP($AX50,"RK514")="#N/A FIELD NOT APPLICABLE")," ", _xll.BDP($AX50,"RK514")/100)</f>
        <v>9.028600156307221E-4</v>
      </c>
      <c r="AQ50" s="24" t="str" cm="1">
        <f t="array" ref="AQ50">IF(OR(_xll.BDP($AX50,"RK521")="#N/A N/A",_xll.BDP($AX50,"RK521")="#N/A FIELD NOT APPLICABLE")," ", _xll.BDP($AX50,"RK521")/100)</f>
        <v xml:space="preserve"> </v>
      </c>
      <c r="AR50" s="24" t="str" cm="1">
        <f t="array" ref="AR50">IF(OR(_xll.BDP($AX50,"RK525")="#N/A N/A",_xll.BDP($AX50,"RK525")="#N/A FIELD NOT APPLICABLE")," ", _xll.BDP($AX50,"RK525")/100)</f>
        <v xml:space="preserve"> </v>
      </c>
      <c r="AS50" s="24" t="str" cm="1">
        <f t="array" ref="AS50">IF(OR(_xll.BDP($AX50,"RK524")="#N/A N/A",_xll.BDP($AX50,"RK524")="#N/A FIELD NOT APPLICABLE")," ", _xll.BDP($AX50,"RK524")/100)</f>
        <v xml:space="preserve"> </v>
      </c>
      <c r="AT50" s="24" t="str" cm="1">
        <f t="array" ref="AT50">IF(OR(_xll.BDP($AX50,"FD183")="#N/A N/A",_xll.BDP($AX50,"FD183")="#N/A FIELD NOT APPLICABLE")," ", _xll.BDP($AX50,"FD183"))</f>
        <v>USD INC</v>
      </c>
      <c r="AU50" s="24" t="str" cm="1">
        <f t="array" ref="AU50">IF(OR(_xll.BDP($AX50,"DY997")="#N/A N/A",_xll.BDP($AX50,"DY997")="#N/A FIELD NOT APPLICABLE")," ", _xll.BDP($AX50,"DY997"))</f>
        <v xml:space="preserve"> </v>
      </c>
      <c r="AV50" s="24" t="str" cm="1">
        <f t="array" ref="AV50">IF(OR(_xll.BDP($AX50,"DY784")="#N/A N/A",_xll.BDP($AX50,"DY784")="#N/A FIELD NOT APPLICABLE")," ", _xll.BDP($AX50,"DY784"))</f>
        <v xml:space="preserve"> </v>
      </c>
      <c r="AW50" s="21" t="str">
        <f t="shared" si="25"/>
        <v>N</v>
      </c>
      <c r="AX50" s="21" t="str">
        <f t="shared" si="26"/>
        <v>TLT US Equity</v>
      </c>
      <c r="BC50" s="14" t="str" cm="1">
        <f t="array" ref="BC50">_xll.BDP(AX50,"ID005")</f>
        <v>US4642874329</v>
      </c>
      <c r="BD50" s="16"/>
      <c r="BE50" s="17"/>
      <c r="BF50" s="36"/>
      <c r="BG50" s="19"/>
    </row>
    <row r="51" spans="1:59" s="3" customFormat="1" ht="14.45" hidden="1" customHeight="1" x14ac:dyDescent="0.25">
      <c r="A51" s="47" t="s">
        <v>125</v>
      </c>
      <c r="B51" s="47" t="s">
        <v>157</v>
      </c>
      <c r="C51" s="47">
        <v>6504690</v>
      </c>
      <c r="D51" s="47" t="s">
        <v>407</v>
      </c>
      <c r="E51" s="21" t="str">
        <f>_xll.BDP(AX51,"SECURITY NAME")</f>
        <v>SPDR Bloomberg Barclays 15+ Ye</v>
      </c>
      <c r="F51" s="21" t="str">
        <f>_xll.BDP(AX51,"CRNCY")</f>
        <v>GBP</v>
      </c>
      <c r="G51" s="22" t="s">
        <v>215</v>
      </c>
      <c r="H51" s="21" t="str" cm="1">
        <f t="array" ref="H51">IF(OR(_xll.BDP($AX51,"FD120")="#N/A N/A",_xll.BDP($AX51,"FD120")="#N/A FIELD NOT APPLICABLE")," ",_xll.BDP($AX51,"FD120"))</f>
        <v>U.K.</v>
      </c>
      <c r="I51" s="21" t="str" cm="1">
        <f t="array" ref="I51">IF(OR(_xll.BDP($AX51,"FD116")="#N/A N/A",_xll.BDP($AX51,"FD116")="#N/A FIELD NOT APPLICABLE")," ",_xll.BDP($AX51,"FD116"))</f>
        <v>Government</v>
      </c>
      <c r="J51" s="21" t="str" cm="1">
        <f t="array" ref="J51">IF(OR(_xll.BDP($AX51,"FD133")="#N/A N/A",_xll.BDP($AX51,"FD133")="#N/A FIELD NOT APPLICABLE")," ", _xll.BDP($AX51,"FD133"))</f>
        <v xml:space="preserve"> </v>
      </c>
      <c r="K51" s="33">
        <f>_xll.BDP(AX51,"FUND_ASSETS_USD")/1000</f>
        <v>0.97631230000000002</v>
      </c>
      <c r="L51" s="24">
        <f>IFERROR(_xll.BDP(AX51, "DV013")/100,0)</f>
        <v>4.6370700249793659E-2</v>
      </c>
      <c r="M51" s="24" cm="1">
        <f t="array" ref="M51">IF(OR(_xll.BDP($AX51,"PR079")="#N/A N/A",_xll.BDP($AX51,"PR079")="#N/A FIELD NOT APPLICABLE")," ", _xll.BDP($AX51,"PR079")/100)</f>
        <v>-1.7582150000000001E-2</v>
      </c>
      <c r="N51" s="24" cm="1">
        <f t="array" ref="N51">IF(OR(_xll.BDP($AX51,"RT074")="#N/A N/A",_xll.BDP($AX51,"RT074")="#N/A FIELD NOT APPLICABLE")," ", _xll.BDP($AX51,"RT074")/100)</f>
        <v>-1.999312E-2</v>
      </c>
      <c r="O51" s="26">
        <v>25113</v>
      </c>
      <c r="P51" s="27">
        <v>39.6419</v>
      </c>
      <c r="Q51" s="21" cm="1">
        <f t="array" ref="Q51">IF(OR(_xll.BDP($AX51,"PX_last")="#N/A N/A",_xll.BDP($AX51,"PX_Last")="#N/A FIELD NOT APPLICABLE")," ",IF(F51="GBP",(_xll.BDP($AX51,"PX_LAST")),(_xll.BDP($AX51,"PX_LAST"))))</f>
        <v>36.04</v>
      </c>
      <c r="R51" s="28">
        <f>IF(F51="USD",AA51,(((_xll.BDP(F51&amp;"USD CURNCY","PX_LAST")))*AA51))</f>
        <v>1335001.7535327</v>
      </c>
      <c r="S51" s="28">
        <f>IF(F51="USD",AB51,(((_xll.BDP(F51&amp;"USD CURNCY","PX_LAST")))*AB51))</f>
        <v>1213702.2493199999</v>
      </c>
      <c r="T51" s="11">
        <f t="shared" si="18"/>
        <v>-121299.50421270006</v>
      </c>
      <c r="U51" s="12">
        <f t="shared" si="19"/>
        <v>-9.0860932498190092E-2</v>
      </c>
      <c r="V51" s="12" cm="1">
        <f t="array" ref="V51">IFERROR(_xll.BDP($G51&amp;" Equity","CHG_PCT_1D")/100,"")</f>
        <v>4.5993029999999999E-3</v>
      </c>
      <c r="W51" s="12" cm="1">
        <f t="array" ref="W51">IFERROR(_xll.BDP($G51&amp;" Equity","CHG_PCT_5D")/100,"")</f>
        <v>2.2556389999999999E-2</v>
      </c>
      <c r="X51" s="12" t="e">
        <f t="shared" si="20"/>
        <v>#VALUE!</v>
      </c>
      <c r="Y51" s="28">
        <f t="shared" si="21"/>
        <v>56280.223195718048</v>
      </c>
      <c r="Z51" s="28">
        <f t="shared" si="22"/>
        <v>1213702.2493199999</v>
      </c>
      <c r="AA51" s="28">
        <f t="shared" si="23"/>
        <v>995527.03469999996</v>
      </c>
      <c r="AB51" s="28">
        <f t="shared" si="24"/>
        <v>905072.52</v>
      </c>
      <c r="AC51" s="24" t="str" cm="1">
        <f t="array" ref="AC51">IF(OR(_xll.BDP($AX51,"EX028")="#N/A N/A",_xll.BDP($AX51,"EX028")="#N/A FIELD NOT APPLICABLE")," ", _xll.BDP($AX51,"EX028"))</f>
        <v>Fund</v>
      </c>
      <c r="AD51" s="34" t="str" cm="1">
        <f t="array" ref="AD51">IF(OR(_xll.BDP($AX51,"FD121")="#N/A N/A",_xll.BDP($AX51,"FD121")="#N/A FIELD NOT APPLICABLE")," ", _xll.BDP($AX51,"FD121"))</f>
        <v>Fixed Income</v>
      </c>
      <c r="AE51" s="24" t="str" cm="1">
        <f t="array" ref="AE51">IF(OR(_xll.BDP($AX51,"FD118")="#N/A N/A",_xll.BDP($AX51,"FD118")="#N/A FIELD NOT APPLICABLE")," ", _xll.BDP($AX51,"FD118"))</f>
        <v>ETF</v>
      </c>
      <c r="AF51" s="21" t="str" cm="1">
        <f t="array" ref="AF51">IF(OR(_xll.BDP($AX51,"FD114")="#N/A N/A",_xll.BDP($AX51,"FD114")="#N/A FIELD NOT APPLICABLE")," ", _xll.BDP($AX51,"FD114"))</f>
        <v>Investment Grade BBB or higher</v>
      </c>
      <c r="AG51" s="21" t="str" cm="1">
        <f t="array" ref="AG51">IF(OR(_xll.BDP($AX51,"FD003")="#N/A N/A",_xll.BDP($AX51,"FD003")="#N/A FIELD NOT APPLICABLE")," ", _xll.BDP($AX51,"FD003"))</f>
        <v>17/05/2012</v>
      </c>
      <c r="AH51" s="31" cm="1">
        <f t="array" ref="AH51">IF(OR(_xll.BDP($AX51,"PR061")="#N/A N/A",_xll.BDP($AX51,"PR061")="#N/A FIELD NOT APPLICABLE")," ", _xll.BDP($AX51,"PR061")/100)</f>
        <v>1.894264E-2</v>
      </c>
      <c r="AI51" s="24" cm="1">
        <f t="array" ref="AI51">IF(OR(_xll.BDP($AX51,"RT075")="#N/A N/A",_xll.BDP($AX51,"RT075")="#N/A FIELD NOT APPLICABLE")," ", _xll.BDP($AX51,"RT075")/100)</f>
        <v>-0.13542029999999999</v>
      </c>
      <c r="AJ51" s="24" cm="1">
        <f t="array" ref="AJ51">IF(OR(_xll.BDP($AX51,"RT076")="#N/A N/A",_xll.BDP($AX51,"RT076")="#N/A FIELD NOT APPLICABLE")," ", _xll.BDP($AX51,"RT076")/100)</f>
        <v>-0.131632</v>
      </c>
      <c r="AK51" s="24" t="str" cm="1">
        <f t="array" ref="AK51">IF(OR(_xll.BDP($AX51,"FD252")="#N/A N/A",_xll.BDP($AX51,"FD252")="#N/A FIELD NOT APPLICABLE")," ", _xll.BDP($AX51,"FD252")/100)</f>
        <v xml:space="preserve"> </v>
      </c>
      <c r="AL51" s="24" cm="1">
        <f t="array" ref="AL51">IF(OR(_xll.BDP($AX51,"FD015")="#N/A N/A",_xll.BDP($AX51,"FD015")="#N/A FIELD NOT APPLICABLE")," ", _xll.BDP($AX51,"FD015")/100)</f>
        <v>1.5E-3</v>
      </c>
      <c r="AM51" s="24" cm="1">
        <f t="array" ref="AM51">IF(OR(_xll.BDP($AX51,"FD138")="#N/A N/A",_xll.BDP($AX51,"FD138")="#N/A FIELD NOT APPLICABLE")," ", _xll.BDP($AX51,"FD138")/100)</f>
        <v>1.5E-3</v>
      </c>
      <c r="AN51" s="35" cm="1">
        <f t="array" ref="AN51">IF(OR(_xll.BDP($AX51,"FD009")="#N/A N/A",_xll.BDP($AX51,"FD009")="#N/A FIELD NOT APPLICABLE")," ", _xll.BDP($AX51,"FD009")/100)</f>
        <v>0</v>
      </c>
      <c r="AO51" s="24" cm="1">
        <f t="array" ref="AO51">IF(OR(_xll.BDP($AX51,"RK512")="#N/A N/A",_xll.BDP($AX51,"RK512")="#N/A FIELD NOT APPLICABLE")," ", _xll.BDP($AX51,"RK512")/100)</f>
        <v>-4.6805200000000005E-3</v>
      </c>
      <c r="AP51" s="24" cm="1">
        <f t="array" ref="AP51">IF(OR(_xll.BDP($AX51,"RK514")="#N/A N/A",_xll.BDP($AX51,"RK514")="#N/A FIELD NOT APPLICABLE")," ", _xll.BDP($AX51,"RK514")/100)</f>
        <v>-4.6537599999999998E-3</v>
      </c>
      <c r="AQ51" s="24" cm="1">
        <f t="array" ref="AQ51">IF(OR(_xll.BDP($AX51,"RK521")="#N/A N/A",_xll.BDP($AX51,"RK521")="#N/A FIELD NOT APPLICABLE")," ", _xll.BDP($AX51,"RK521")/100)</f>
        <v>-1.68103E-3</v>
      </c>
      <c r="AR51" s="24" cm="1">
        <f t="array" ref="AR51">IF(OR(_xll.BDP($AX51,"RK525")="#N/A N/A",_xll.BDP($AX51,"RK525")="#N/A FIELD NOT APPLICABLE")," ", _xll.BDP($AX51,"RK525")/100)</f>
        <v>9.7709300000000006E-3</v>
      </c>
      <c r="AS51" s="24" cm="1">
        <f t="array" ref="AS51">IF(OR(_xll.BDP($AX51,"RK524")="#N/A N/A",_xll.BDP($AX51,"RK524")="#N/A FIELD NOT APPLICABLE")," ", _xll.BDP($AX51,"RK524")/100)</f>
        <v>-3.5129999999999997E-5</v>
      </c>
      <c r="AT51" s="24" t="str" cm="1">
        <f t="array" ref="AT51">IF(OR(_xll.BDP($AX51,"FD183")="#N/A N/A",_xll.BDP($AX51,"FD183")="#N/A FIELD NOT APPLICABLE")," ", _xll.BDP($AX51,"FD183"))</f>
        <v xml:space="preserve"> </v>
      </c>
      <c r="AU51" s="24" t="str" cm="1">
        <f t="array" ref="AU51">IF(OR(_xll.BDP($AX51,"DY997")="#N/A N/A",_xll.BDP($AX51,"DY997")="#N/A FIELD NOT APPLICABLE")," ", _xll.BDP($AX51,"DY997"))</f>
        <v xml:space="preserve"> </v>
      </c>
      <c r="AV51" s="24" t="str" cm="1">
        <f t="array" ref="AV51">IF(OR(_xll.BDP($AX51,"DY784")="#N/A N/A",_xll.BDP($AX51,"DY784")="#N/A FIELD NOT APPLICABLE")," ", _xll.BDP($AX51,"DY784"))</f>
        <v xml:space="preserve"> </v>
      </c>
      <c r="AW51" s="21" t="str">
        <f t="shared" si="25"/>
        <v>N</v>
      </c>
      <c r="AX51" s="21" t="str">
        <f t="shared" si="26"/>
        <v>GLTL LN Equity</v>
      </c>
      <c r="BC51" s="14" t="str" cm="1">
        <f t="array" ref="BC51">_xll.BDP(AX51,"ID005")</f>
        <v>IE00B6YX5L24</v>
      </c>
      <c r="BD51" s="16"/>
      <c r="BE51" s="17"/>
      <c r="BF51" s="36"/>
      <c r="BG51" s="19"/>
    </row>
    <row r="52" spans="1:59" s="3" customFormat="1" ht="14.45" hidden="1" customHeight="1" x14ac:dyDescent="0.25">
      <c r="A52" s="47" t="s">
        <v>125</v>
      </c>
      <c r="B52" s="47" t="s">
        <v>157</v>
      </c>
      <c r="C52" s="47">
        <v>6504690</v>
      </c>
      <c r="D52" s="47" t="s">
        <v>407</v>
      </c>
      <c r="E52" s="21" t="str">
        <f>_xll.BDP(AX52,"SECURITY NAME")</f>
        <v>SPDR S&amp;P Regional Banking ETF</v>
      </c>
      <c r="F52" s="21" t="str">
        <f>_xll.BDP(AX52,"CRNCY")</f>
        <v>USD</v>
      </c>
      <c r="G52" s="22" t="s">
        <v>889</v>
      </c>
      <c r="H52" s="21" t="str" cm="1">
        <f t="array" ref="H52">IF(OR(_xll.BDP($AX52,"FD120")="#N/A N/A",_xll.BDP($AX52,"FD120")="#N/A FIELD NOT APPLICABLE")," ",_xll.BDP($AX52,"FD120"))</f>
        <v>U.S.</v>
      </c>
      <c r="I52" s="21" t="str" cm="1">
        <f t="array" ref="I52">IF(OR(_xll.BDP($AX52,"FD116")="#N/A N/A",_xll.BDP($AX52,"FD116")="#N/A FIELD NOT APPLICABLE")," ",_xll.BDP($AX52,"FD116"))</f>
        <v>Blend</v>
      </c>
      <c r="J52" s="21" t="str" cm="1">
        <f t="array" ref="J52">IF(OR(_xll.BDP($AX52,"FD133")="#N/A N/A",_xll.BDP($AX52,"FD133")="#N/A FIELD NOT APPLICABLE")," ", _xll.BDP($AX52,"FD133"))</f>
        <v>Financial</v>
      </c>
      <c r="K52" s="33">
        <f>_xll.BDP(AX52,"FUND_ASSETS_USD")/1000</f>
        <v>3.1192179530100002</v>
      </c>
      <c r="L52" s="24">
        <f>IFERROR(_xll.BDP(AX52, "DV013")/100,0)</f>
        <v>2.7622862659813799E-2</v>
      </c>
      <c r="M52" s="24" cm="1">
        <f t="array" ref="M52">IF(OR(_xll.BDP($AX52,"PR079")="#N/A N/A",_xll.BDP($AX52,"PR079")="#N/A FIELD NOT APPLICABLE")," ", _xll.BDP($AX52,"PR079")/100)</f>
        <v>-9.2626319999999998E-2</v>
      </c>
      <c r="N52" s="24" cm="1">
        <f t="array" ref="N52">IF(OR(_xll.BDP($AX52,"RT074")="#N/A N/A",_xll.BDP($AX52,"RT074")="#N/A FIELD NOT APPLICABLE")," ", _xll.BDP($AX52,"RT074")/100)</f>
        <v>0.17902989999999999</v>
      </c>
      <c r="O52" s="26">
        <v>8800</v>
      </c>
      <c r="P52" s="27">
        <v>56.883499999999998</v>
      </c>
      <c r="Q52" s="21" cm="1">
        <f t="array" ref="Q52">IF(OR(_xll.BDP($AX52,"PX_last")="#N/A N/A",_xll.BDP($AX52,"PX_Last")="#N/A FIELD NOT APPLICABLE")," ",IF(F52="GBP",(_xll.BDP($AX52,"PX_LAST")/100),(_xll.BDP($AX52,"PX_LAST"))))</f>
        <v>54.76</v>
      </c>
      <c r="R52" s="28">
        <f>IF(F52="USD",AA52,(((_xll.BDP(F52&amp;"USD CURNCY","PX_LAST")))*AA52))</f>
        <v>500574.8</v>
      </c>
      <c r="S52" s="28">
        <f>IF(F52="USD",AB52,(((_xll.BDP(F52&amp;"USD CURNCY","PX_LAST")))*AB52))</f>
        <v>481888</v>
      </c>
      <c r="T52" s="11">
        <f>S52-R52</f>
        <v>-18686.799999999988</v>
      </c>
      <c r="U52" s="12">
        <f>T52/R52</f>
        <v>-3.7330684644932166E-2</v>
      </c>
      <c r="V52" s="12" cm="1">
        <f t="array" ref="V52">IFERROR(_xll.BDP($G52&amp;" Equity","CHG_PCT_1D")/100,"")</f>
        <v>5.9314180000000008E-3</v>
      </c>
      <c r="W52" s="12" cm="1">
        <f t="array" ref="W52">IFERROR(_xll.BDP($G52&amp;" Equity","CHG_PCT_5D")/100,"")</f>
        <v>6.9570359999999998E-2</v>
      </c>
      <c r="X52" s="12" t="e">
        <f t="shared" si="20"/>
        <v>#VALUE!</v>
      </c>
      <c r="Y52" s="28">
        <f>IFERROR(S52*L52,0)</f>
        <v>13311.126041412352</v>
      </c>
      <c r="Z52" s="28">
        <f>S52</f>
        <v>481888</v>
      </c>
      <c r="AA52" s="28">
        <f>P52*O52</f>
        <v>500574.8</v>
      </c>
      <c r="AB52" s="28">
        <f>IFERROR(O52*Q52,0)</f>
        <v>481888</v>
      </c>
      <c r="AC52" s="24" t="str" cm="1">
        <f t="array" ref="AC52">IF(OR(_xll.BDP($AX52,"EX028")="#N/A N/A",_xll.BDP($AX52,"EX028")="#N/A FIELD NOT APPLICABLE")," ", _xll.BDP($AX52,"EX028"))</f>
        <v>Fund</v>
      </c>
      <c r="AD52" s="34" t="str" cm="1">
        <f t="array" ref="AD52">IF(OR(_xll.BDP($AX52,"FD121")="#N/A N/A",_xll.BDP($AX52,"FD121")="#N/A FIELD NOT APPLICABLE")," ", _xll.BDP($AX52,"FD121"))</f>
        <v>Equity</v>
      </c>
      <c r="AE52" s="24" t="str" cm="1">
        <f t="array" ref="AE52">IF(OR(_xll.BDP($AX52,"FD118")="#N/A N/A",_xll.BDP($AX52,"FD118")="#N/A FIELD NOT APPLICABLE")," ", _xll.BDP($AX52,"FD118"))</f>
        <v>ETF</v>
      </c>
      <c r="AF52" s="21" t="str" cm="1">
        <f t="array" ref="AF52">IF(OR(_xll.BDP($AX52,"FD114")="#N/A N/A",_xll.BDP($AX52,"FD114")="#N/A FIELD NOT APPLICABLE")," ", _xll.BDP($AX52,"FD114"))</f>
        <v xml:space="preserve"> </v>
      </c>
      <c r="AG52" s="21" t="str" cm="1">
        <f t="array" ref="AG52">IF(OR(_xll.BDP($AX52,"FD003")="#N/A N/A",_xll.BDP($AX52,"FD003")="#N/A FIELD NOT APPLICABLE")," ", _xll.BDP($AX52,"FD003"))</f>
        <v>22/06/2006</v>
      </c>
      <c r="AH52" s="31" cm="1">
        <f t="array" ref="AH52">IF(OR(_xll.BDP($AX52,"PR061")="#N/A N/A",_xll.BDP($AX52,"PR061")="#N/A FIELD NOT APPLICABLE")," ", _xll.BDP($AX52,"PR061")/100)</f>
        <v>-3.676339E-2</v>
      </c>
      <c r="AI52" s="24" cm="1">
        <f t="array" ref="AI52">IF(OR(_xll.BDP($AX52,"RT075")="#N/A N/A",_xll.BDP($AX52,"RT075")="#N/A FIELD NOT APPLICABLE")," ", _xll.BDP($AX52,"RT075")/100)</f>
        <v>-1.050511E-2</v>
      </c>
      <c r="AJ52" s="24" cm="1">
        <f t="array" ref="AJ52">IF(OR(_xll.BDP($AX52,"RT076")="#N/A N/A",_xll.BDP($AX52,"RT076")="#N/A FIELD NOT APPLICABLE")," ", _xll.BDP($AX52,"RT076")/100)</f>
        <v>9.7099560000000001E-2</v>
      </c>
      <c r="AK52" s="24" cm="1">
        <f t="array" ref="AK52">IF(OR(_xll.BDP($AX52,"FD252")="#N/A N/A",_xll.BDP($AX52,"FD252")="#N/A FIELD NOT APPLICABLE")," ", _xll.BDP($AX52,"FD252")/100)</f>
        <v>0</v>
      </c>
      <c r="AL52" s="24" cm="1">
        <f t="array" ref="AL52">IF(OR(_xll.BDP($AX52,"FD015")="#N/A N/A",_xll.BDP($AX52,"FD015")="#N/A FIELD NOT APPLICABLE")," ", _xll.BDP($AX52,"FD015")/100)</f>
        <v>3.4999999999999996E-3</v>
      </c>
      <c r="AM52" s="24" cm="1">
        <f t="array" ref="AM52">IF(OR(_xll.BDP($AX52,"FD138")="#N/A N/A",_xll.BDP($AX52,"FD138")="#N/A FIELD NOT APPLICABLE")," ", _xll.BDP($AX52,"FD138")/100)</f>
        <v>3.4999999999999996E-3</v>
      </c>
      <c r="AN52" s="35" cm="1">
        <f t="array" ref="AN52">IF(OR(_xll.BDP($AX52,"FD009")="#N/A N/A",_xll.BDP($AX52,"FD009")="#N/A FIELD NOT APPLICABLE")," ", _xll.BDP($AX52,"FD009")/100)</f>
        <v>0</v>
      </c>
      <c r="AO52" s="24" cm="1">
        <f t="array" ref="AO52">IF(OR(_xll.BDP($AX52,"RK512")="#N/A N/A",_xll.BDP($AX52,"RK512")="#N/A FIELD NOT APPLICABLE")," ", _xll.BDP($AX52,"RK512")/100)</f>
        <v>5.1252001523971556E-3</v>
      </c>
      <c r="AP52" s="24" cm="1">
        <f t="array" ref="AP52">IF(OR(_xll.BDP($AX52,"RK514")="#N/A N/A",_xll.BDP($AX52,"RK514")="#N/A FIELD NOT APPLICABLE")," ", _xll.BDP($AX52,"RK514")/100)</f>
        <v>4.9456900358200075E-3</v>
      </c>
      <c r="AQ52" s="24" cm="1">
        <f t="array" ref="AQ52">IF(OR(_xll.BDP($AX52,"RK521")="#N/A N/A",_xll.BDP($AX52,"RK521")="#N/A FIELD NOT APPLICABLE")," ", _xll.BDP($AX52,"RK521")/100)</f>
        <v>-4.5939099788665774E-3</v>
      </c>
      <c r="AR52" s="24" cm="1">
        <f t="array" ref="AR52">IF(OR(_xll.BDP($AX52,"RK525")="#N/A N/A",_xll.BDP($AX52,"RK525")="#N/A FIELD NOT APPLICABLE")," ", _xll.BDP($AX52,"RK525")/100)</f>
        <v>1.0008100271224975E-2</v>
      </c>
      <c r="AS52" s="24" cm="1">
        <f t="array" ref="AS52">IF(OR(_xll.BDP($AX52,"RK524")="#N/A N/A",_xll.BDP($AX52,"RK524")="#N/A FIELD NOT APPLICABLE")," ", _xll.BDP($AX52,"RK524")/100)</f>
        <v>-9.158000349998474E-5</v>
      </c>
      <c r="AT52" s="24" t="str" cm="1">
        <f t="array" ref="AT52">IF(OR(_xll.BDP($AX52,"FD183")="#N/A N/A",_xll.BDP($AX52,"FD183")="#N/A FIELD NOT APPLICABLE")," ", _xll.BDP($AX52,"FD183"))</f>
        <v>USD INC</v>
      </c>
      <c r="AU52" s="24" t="str" cm="1">
        <f t="array" ref="AU52">IF(OR(_xll.BDP($AX52,"DY997")="#N/A N/A",_xll.BDP($AX52,"DY997")="#N/A FIELD NOT APPLICABLE")," ", _xll.BDP($AX52,"DY997"))</f>
        <v xml:space="preserve"> </v>
      </c>
      <c r="AV52" s="24" t="str" cm="1">
        <f t="array" ref="AV52">IF(OR(_xll.BDP($AX52,"DY784")="#N/A N/A",_xll.BDP($AX52,"DY784")="#N/A FIELD NOT APPLICABLE")," ", _xll.BDP($AX52,"DY784"))</f>
        <v xml:space="preserve"> </v>
      </c>
      <c r="AW52" s="21" t="str">
        <f>IF(OR(AU52="Y",AV52="Y"),"Y","N")</f>
        <v>N</v>
      </c>
      <c r="AX52" s="21" t="str">
        <f>CONCATENATE(G52," Equity")</f>
        <v>KRE US Equity</v>
      </c>
      <c r="BC52" s="14" t="str" cm="1">
        <f t="array" ref="BC52">_xll.BDP(AX52,"ID005")</f>
        <v>US78464A6982</v>
      </c>
      <c r="BD52" s="16"/>
      <c r="BE52" s="17"/>
      <c r="BF52" s="36"/>
      <c r="BG52" s="19"/>
    </row>
    <row r="53" spans="1:59" s="3" customFormat="1" ht="14.45" hidden="1" customHeight="1" x14ac:dyDescent="0.25">
      <c r="A53" s="47" t="s">
        <v>125</v>
      </c>
      <c r="B53" s="47" t="s">
        <v>157</v>
      </c>
      <c r="C53" s="47">
        <v>6504690</v>
      </c>
      <c r="D53" s="47" t="s">
        <v>407</v>
      </c>
      <c r="E53" s="21" t="str">
        <f>_xll.BDP(AX53,"SECURITY NAME")</f>
        <v>Allianz China A-Shares</v>
      </c>
      <c r="F53" s="21" t="str">
        <f>_xll.BDP(AX53,"CRNCY")</f>
        <v>USD</v>
      </c>
      <c r="G53" s="22" t="s">
        <v>421</v>
      </c>
      <c r="H53" s="21" t="str" cm="1">
        <f t="array" ref="H53">IF(OR(_xll.BDP($AX53,"FD120")="#N/A N/A",_xll.BDP($AX53,"FD120")="#N/A FIELD NOT APPLICABLE")," ",_xll.BDP($AX53,"FD120"))</f>
        <v>China</v>
      </c>
      <c r="I53" s="21" t="str" cm="1">
        <f t="array" ref="I53">IF(OR(_xll.BDP($AX53,"FD116")="#N/A N/A",_xll.BDP($AX53,"FD116")="#N/A FIELD NOT APPLICABLE")," ",_xll.BDP($AX53,"FD116"))</f>
        <v>Blend</v>
      </c>
      <c r="J53" s="21" t="str" cm="1">
        <f t="array" ref="J53">IF(OR(_xll.BDP($AX53,"FD133")="#N/A N/A",_xll.BDP($AX53,"FD133")="#N/A FIELD NOT APPLICABLE")," ", _xll.BDP($AX53,"FD133"))</f>
        <v xml:space="preserve"> </v>
      </c>
      <c r="K53" s="33">
        <f>_xll.BDP(AX53,"FUND_ASSETS_USD")/1000</f>
        <v>2.2164189999999997</v>
      </c>
      <c r="L53" s="24">
        <f>IFERROR(_xll.BDP(AX53, "DV013")/100,0)</f>
        <v>0</v>
      </c>
      <c r="M53" s="24" cm="1">
        <f t="array" ref="M53">IF(OR(_xll.BDP($AX53,"PR079")="#N/A N/A",_xll.BDP($AX53,"PR079")="#N/A FIELD NOT APPLICABLE")," ", _xll.BDP($AX53,"PR079")/100)</f>
        <v>-3.0845520000000001E-2</v>
      </c>
      <c r="N53" s="24" cm="1">
        <f t="array" ref="N53">IF(OR(_xll.BDP($AX53,"RT074")="#N/A N/A",_xll.BDP($AX53,"RT074")="#N/A FIELD NOT APPLICABLE")," ", _xll.BDP($AX53,"RT074")/100)</f>
        <v>2.095151E-2</v>
      </c>
      <c r="O53" s="26">
        <v>25559.105</v>
      </c>
      <c r="P53" s="27">
        <v>15.6891</v>
      </c>
      <c r="Q53" s="21" cm="1">
        <f t="array" ref="Q53">IF(OR(_xll.BDP($AX53,"PX_last")="#N/A N/A",_xll.BDP($AX53,"PX_Last")="#N/A FIELD NOT APPLICABLE")," ",IF(F53="GBP",(_xll.BDP($AX53,"PX_LAST")/100),(_xll.BDP($AX53,"PX_LAST"))))</f>
        <v>9.8092000000000006</v>
      </c>
      <c r="R53" s="28">
        <f>IF(F53="USD",AA53,(((_xll.BDP(F53&amp;"USD CURNCY","PX_LAST")))*AA53))</f>
        <v>400999.35425550002</v>
      </c>
      <c r="S53" s="28">
        <f>IF(F53="USD",AB53,(((_xll.BDP(F53&amp;"USD CURNCY","PX_LAST")))*AB53))</f>
        <v>250714.37276600001</v>
      </c>
      <c r="T53" s="11">
        <f t="shared" si="18"/>
        <v>-150284.9814895</v>
      </c>
      <c r="U53" s="12">
        <f t="shared" si="19"/>
        <v>-0.37477611845166386</v>
      </c>
      <c r="V53" s="12" cm="1">
        <f t="array" ref="V53">IFERROR(_xll.BDP($G53&amp;" Equity","CHG_PCT_1D")/100,"")</f>
        <v>-3.0591610000000003E-3</v>
      </c>
      <c r="W53" s="12" cm="1">
        <f t="array" ref="W53">IFERROR(_xll.BDP($G53&amp;" Equity","CHG_PCT_5D")/100,"")</f>
        <v>1.4478960000000001E-2</v>
      </c>
      <c r="X53" s="12" t="e">
        <f t="shared" si="20"/>
        <v>#VALUE!</v>
      </c>
      <c r="Y53" s="28">
        <f t="shared" si="21"/>
        <v>0</v>
      </c>
      <c r="Z53" s="28">
        <f t="shared" si="22"/>
        <v>250714.37276600001</v>
      </c>
      <c r="AA53" s="28">
        <f t="shared" si="23"/>
        <v>400999.35425550002</v>
      </c>
      <c r="AB53" s="28">
        <f t="shared" si="24"/>
        <v>250714.37276600001</v>
      </c>
      <c r="AC53" s="24" t="str" cm="1">
        <f t="array" ref="AC53">IF(OR(_xll.BDP($AX53,"EX028")="#N/A N/A",_xll.BDP($AX53,"EX028")="#N/A FIELD NOT APPLICABLE")," ", _xll.BDP($AX53,"EX028"))</f>
        <v>Fund</v>
      </c>
      <c r="AD53" s="34" t="str" cm="1">
        <f t="array" ref="AD53">IF(OR(_xll.BDP($AX53,"FD121")="#N/A N/A",_xll.BDP($AX53,"FD121")="#N/A FIELD NOT APPLICABLE")," ", _xll.BDP($AX53,"FD121"))</f>
        <v>Equity</v>
      </c>
      <c r="AE53" s="24" t="str" cm="1">
        <f t="array" ref="AE53">IF(OR(_xll.BDP($AX53,"FD118")="#N/A N/A",_xll.BDP($AX53,"FD118")="#N/A FIELD NOT APPLICABLE")," ", _xll.BDP($AX53,"FD118"))</f>
        <v>SICAV</v>
      </c>
      <c r="AF53" s="21" t="str" cm="1">
        <f t="array" ref="AF53">IF(OR(_xll.BDP($AX53,"FD114")="#N/A N/A",_xll.BDP($AX53,"FD114")="#N/A FIELD NOT APPLICABLE")," ", _xll.BDP($AX53,"FD114"))</f>
        <v xml:space="preserve"> </v>
      </c>
      <c r="AG53" s="21" t="str" cm="1">
        <f t="array" ref="AG53">IF(OR(_xll.BDP($AX53,"FD003")="#N/A N/A",_xll.BDP($AX53,"FD003")="#N/A FIELD NOT APPLICABLE")," ", _xll.BDP($AX53,"FD003"))</f>
        <v>23/10/2019</v>
      </c>
      <c r="AH53" s="31" cm="1">
        <f t="array" ref="AH53">IF(OR(_xll.BDP($AX53,"PR061")="#N/A N/A",_xll.BDP($AX53,"PR061")="#N/A FIELD NOT APPLICABLE")," ", _xll.BDP($AX53,"PR061")/100)</f>
        <v>-5.3522340000000002E-2</v>
      </c>
      <c r="AI53" s="24" cm="1">
        <f t="array" ref="AI53">IF(OR(_xll.BDP($AX53,"RT075")="#N/A N/A",_xll.BDP($AX53,"RT075")="#N/A FIELD NOT APPLICABLE")," ", _xll.BDP($AX53,"RT075")/100)</f>
        <v>-0.10485559999999999</v>
      </c>
      <c r="AJ53" s="24" cm="1">
        <f t="array" ref="AJ53">IF(OR(_xll.BDP($AX53,"RT076")="#N/A N/A",_xll.BDP($AX53,"RT076")="#N/A FIELD NOT APPLICABLE")," ", _xll.BDP($AX53,"RT076")/100)</f>
        <v>-2.7712690000000002E-2</v>
      </c>
      <c r="AK53" s="24" cm="1">
        <f t="array" ref="AK53">IF(OR(_xll.BDP($AX53,"FD252")="#N/A N/A",_xll.BDP($AX53,"FD252")="#N/A FIELD NOT APPLICABLE")," ", _xll.BDP($AX53,"FD252")/100)</f>
        <v>0.05</v>
      </c>
      <c r="AL53" s="24" cm="1">
        <f t="array" ref="AL53">IF(OR(_xll.BDP($AX53,"FD015")="#N/A N/A",_xll.BDP($AX53,"FD015")="#N/A FIELD NOT APPLICABLE")," ", _xll.BDP($AX53,"FD015")/100)</f>
        <v>2.3E-2</v>
      </c>
      <c r="AM53" s="24" cm="1">
        <f t="array" ref="AM53">IF(OR(_xll.BDP($AX53,"FD138")="#N/A N/A",_xll.BDP($AX53,"FD138")="#N/A FIELD NOT APPLICABLE")," ", _xll.BDP($AX53,"FD138")/100)</f>
        <v>2.2499999999999999E-2</v>
      </c>
      <c r="AN53" s="35" cm="1">
        <f t="array" ref="AN53">IF(OR(_xll.BDP($AX53,"FD009")="#N/A N/A",_xll.BDP($AX53,"FD009")="#N/A FIELD NOT APPLICABLE")," ", _xll.BDP($AX53,"FD009")/100)</f>
        <v>50</v>
      </c>
      <c r="AO53" s="24" cm="1">
        <f t="array" ref="AO53">IF(OR(_xll.BDP($AX53,"RK512")="#N/A N/A",_xll.BDP($AX53,"RK512")="#N/A FIELD NOT APPLICABLE")," ", _xll.BDP($AX53,"RK512")/100)</f>
        <v>1.1304E-4</v>
      </c>
      <c r="AP53" s="24" cm="1">
        <f t="array" ref="AP53">IF(OR(_xll.BDP($AX53,"RK514")="#N/A N/A",_xll.BDP($AX53,"RK514")="#N/A FIELD NOT APPLICABLE")," ", _xll.BDP($AX53,"RK514")/100)</f>
        <v>1.4137000000000001E-4</v>
      </c>
      <c r="AQ53" s="24" cm="1">
        <f t="array" ref="AQ53">IF(OR(_xll.BDP($AX53,"RK521")="#N/A N/A",_xll.BDP($AX53,"RK521")="#N/A FIELD NOT APPLICABLE")," ", _xll.BDP($AX53,"RK521")/100)</f>
        <v>-4.9542299999999997E-2</v>
      </c>
      <c r="AR53" s="24" cm="1">
        <f t="array" ref="AR53">IF(OR(_xll.BDP($AX53,"RK525")="#N/A N/A",_xll.BDP($AX53,"RK525")="#N/A FIELD NOT APPLICABLE")," ", _xll.BDP($AX53,"RK525")/100)</f>
        <v>8.9986300000000005E-3</v>
      </c>
      <c r="AS53" s="24" cm="1">
        <f t="array" ref="AS53">IF(OR(_xll.BDP($AX53,"RK524")="#N/A N/A",_xll.BDP($AX53,"RK524")="#N/A FIELD NOT APPLICABLE")," ", _xll.BDP($AX53,"RK524")/100)</f>
        <v>-7.8498999999999995E-4</v>
      </c>
      <c r="AT53" s="24" t="str" cm="1">
        <f t="array" ref="AT53">IF(OR(_xll.BDP($AX53,"FD183")="#N/A N/A",_xll.BDP($AX53,"FD183")="#N/A FIELD NOT APPLICABLE")," ", _xll.BDP($AX53,"FD183"))</f>
        <v>AT USD ACC</v>
      </c>
      <c r="AU53" s="24" t="str" cm="1">
        <f t="array" ref="AU53">IF(OR(_xll.BDP($AX53,"DY997")="#N/A N/A",_xll.BDP($AX53,"DY997")="#N/A FIELD NOT APPLICABLE")," ", _xll.BDP($AX53,"DY997"))</f>
        <v xml:space="preserve"> </v>
      </c>
      <c r="AV53" s="24" t="str" cm="1">
        <f t="array" ref="AV53">IF(OR(_xll.BDP($AX53,"DY784")="#N/A N/A",_xll.BDP($AX53,"DY784")="#N/A FIELD NOT APPLICABLE")," ", _xll.BDP($AX53,"DY784"))</f>
        <v xml:space="preserve"> </v>
      </c>
      <c r="AW53" s="21" t="str">
        <f t="shared" si="25"/>
        <v>N</v>
      </c>
      <c r="AX53" s="21" t="str">
        <f t="shared" si="26"/>
        <v>LU1997245177 Equity</v>
      </c>
      <c r="BC53" s="14" t="str" cm="1">
        <f t="array" ref="BC53">_xll.BDP(AX53,"ID005")</f>
        <v>LU1997245177</v>
      </c>
      <c r="BD53" s="16"/>
      <c r="BE53" s="17"/>
      <c r="BF53" s="36"/>
      <c r="BG53" s="19"/>
    </row>
    <row r="54" spans="1:59" s="3" customFormat="1" ht="14.45" hidden="1" customHeight="1" x14ac:dyDescent="0.25">
      <c r="A54" s="47" t="s">
        <v>125</v>
      </c>
      <c r="B54" s="47" t="s">
        <v>157</v>
      </c>
      <c r="C54" s="47">
        <v>6504690</v>
      </c>
      <c r="D54" s="47" t="s">
        <v>407</v>
      </c>
      <c r="E54" s="21" t="str">
        <f>_xll.BDP(AX54,"SECURITY NAME")</f>
        <v>Allianz China A-Shares</v>
      </c>
      <c r="F54" s="21" t="str">
        <f>_xll.BDP(AX54,"CRNCY")</f>
        <v>USD</v>
      </c>
      <c r="G54" s="22" t="s">
        <v>422</v>
      </c>
      <c r="H54" s="21" t="str" cm="1">
        <f t="array" ref="H54">IF(OR(_xll.BDP($AX54,"FD120")="#N/A N/A",_xll.BDP($AX54,"FD120")="#N/A FIELD NOT APPLICABLE")," ",_xll.BDP($AX54,"FD120"))</f>
        <v>China</v>
      </c>
      <c r="I54" s="21" t="str" cm="1">
        <f t="array" ref="I54">IF(OR(_xll.BDP($AX54,"FD116")="#N/A N/A",_xll.BDP($AX54,"FD116")="#N/A FIELD NOT APPLICABLE")," ",_xll.BDP($AX54,"FD116"))</f>
        <v>Blend</v>
      </c>
      <c r="J54" s="21" t="str" cm="1">
        <f t="array" ref="J54">IF(OR(_xll.BDP($AX54,"FD133")="#N/A N/A",_xll.BDP($AX54,"FD133")="#N/A FIELD NOT APPLICABLE")," ", _xll.BDP($AX54,"FD133"))</f>
        <v xml:space="preserve"> </v>
      </c>
      <c r="K54" s="33">
        <f>_xll.BDP(AX54,"FUND_ASSETS_USD")/1000</f>
        <v>2.2164189999999997</v>
      </c>
      <c r="L54" s="24">
        <f>IFERROR(_xll.BDP(AX54, "DV013")/100,0)</f>
        <v>1.4979295277114286E-2</v>
      </c>
      <c r="M54" s="24" cm="1">
        <f t="array" ref="M54">IF(OR(_xll.BDP($AX54,"PR079")="#N/A N/A",_xll.BDP($AX54,"PR079")="#N/A FIELD NOT APPLICABLE")," ", _xll.BDP($AX54,"PR079")/100)</f>
        <v>-2.6675029999999999E-2</v>
      </c>
      <c r="N54" s="24" cm="1">
        <f t="array" ref="N54">IF(OR(_xll.BDP($AX54,"RT074")="#N/A N/A",_xll.BDP($AX54,"RT074")="#N/A FIELD NOT APPLICABLE")," ", _xll.BDP($AX54,"RT074")/100)</f>
        <v>3.4595460000000001E-2</v>
      </c>
      <c r="O54" s="26">
        <v>270</v>
      </c>
      <c r="P54" s="27">
        <v>1356.89</v>
      </c>
      <c r="Q54" s="21" cm="1">
        <f t="array" ref="Q54">IF(OR(_xll.BDP($AX54,"PX_last")="#N/A N/A",_xll.BDP($AX54,"PX_Last")="#N/A FIELD NOT APPLICABLE")," ",IF(F54="GBP",(_xll.BDP($AX54,"PX_LAST")/100),(_xll.BDP($AX54,"PX_LAST"))))</f>
        <v>999.78</v>
      </c>
      <c r="R54" s="28">
        <f>IF(F54="USD",AA54,(((_xll.BDP(F54&amp;"USD CURNCY","PX_LAST")))*AA54))</f>
        <v>366360.30000000005</v>
      </c>
      <c r="S54" s="28">
        <f>IF(F54="USD",AB54,(((_xll.BDP(F54&amp;"USD CURNCY","PX_LAST")))*AB54))</f>
        <v>269940.59999999998</v>
      </c>
      <c r="T54" s="11">
        <f t="shared" si="18"/>
        <v>-96419.70000000007</v>
      </c>
      <c r="U54" s="12">
        <f t="shared" si="19"/>
        <v>-0.26318271930664994</v>
      </c>
      <c r="V54" s="12" cm="1">
        <f t="array" ref="V54">IFERROR(_xll.BDP($G54&amp;" Equity","CHG_PCT_1D")/100,"")</f>
        <v>-2.9419679999999997E-3</v>
      </c>
      <c r="W54" s="12" cm="1">
        <f t="array" ref="W54">IFERROR(_xll.BDP($G54&amp;" Equity","CHG_PCT_5D")/100,"")</f>
        <v>1.4891740000000001E-2</v>
      </c>
      <c r="X54" s="12" t="e">
        <f t="shared" si="20"/>
        <v>#VALUE!</v>
      </c>
      <c r="Y54" s="28">
        <f t="shared" si="21"/>
        <v>4043.5199546813965</v>
      </c>
      <c r="Z54" s="28">
        <f t="shared" si="22"/>
        <v>269940.59999999998</v>
      </c>
      <c r="AA54" s="28">
        <f t="shared" si="23"/>
        <v>366360.30000000005</v>
      </c>
      <c r="AB54" s="28">
        <f t="shared" si="24"/>
        <v>269940.59999999998</v>
      </c>
      <c r="AC54" s="24" t="str" cm="1">
        <f t="array" ref="AC54">IF(OR(_xll.BDP($AX54,"EX028")="#N/A N/A",_xll.BDP($AX54,"EX028")="#N/A FIELD NOT APPLICABLE")," ", _xll.BDP($AX54,"EX028"))</f>
        <v>Fund</v>
      </c>
      <c r="AD54" s="34" t="str" cm="1">
        <f t="array" ref="AD54">IF(OR(_xll.BDP($AX54,"FD121")="#N/A N/A",_xll.BDP($AX54,"FD121")="#N/A FIELD NOT APPLICABLE")," ", _xll.BDP($AX54,"FD121"))</f>
        <v>Equity</v>
      </c>
      <c r="AE54" s="24" t="str" cm="1">
        <f t="array" ref="AE54">IF(OR(_xll.BDP($AX54,"FD118")="#N/A N/A",_xll.BDP($AX54,"FD118")="#N/A FIELD NOT APPLICABLE")," ", _xll.BDP($AX54,"FD118"))</f>
        <v>SICAV</v>
      </c>
      <c r="AF54" s="21" t="str" cm="1">
        <f t="array" ref="AF54">IF(OR(_xll.BDP($AX54,"FD114")="#N/A N/A",_xll.BDP($AX54,"FD114")="#N/A FIELD NOT APPLICABLE")," ", _xll.BDP($AX54,"FD114"))</f>
        <v xml:space="preserve"> </v>
      </c>
      <c r="AG54" s="21" t="str" cm="1">
        <f t="array" ref="AG54">IF(OR(_xll.BDP($AX54,"FD003")="#N/A N/A",_xll.BDP($AX54,"FD003")="#N/A FIELD NOT APPLICABLE")," ", _xll.BDP($AX54,"FD003"))</f>
        <v>02/12/2019</v>
      </c>
      <c r="AH54" s="31" cm="1">
        <f t="array" ref="AH54">IF(OR(_xll.BDP($AX54,"PR061")="#N/A N/A",_xll.BDP($AX54,"PR061")="#N/A FIELD NOT APPLICABLE")," ", _xll.BDP($AX54,"PR061")/100)</f>
        <v>-5.2440020000000004E-2</v>
      </c>
      <c r="AI54" s="24" cm="1">
        <f t="array" ref="AI54">IF(OR(_xll.BDP($AX54,"RT075")="#N/A N/A",_xll.BDP($AX54,"RT075")="#N/A FIELD NOT APPLICABLE")," ", _xll.BDP($AX54,"RT075")/100)</f>
        <v>-9.2918830000000008E-2</v>
      </c>
      <c r="AJ54" s="24" cm="1">
        <f t="array" ref="AJ54">IF(OR(_xll.BDP($AX54,"RT076")="#N/A N/A",_xll.BDP($AX54,"RT076")="#N/A FIELD NOT APPLICABLE")," ", _xll.BDP($AX54,"RT076")/100)</f>
        <v>-1.475716E-2</v>
      </c>
      <c r="AK54" s="24" cm="1">
        <f t="array" ref="AK54">IF(OR(_xll.BDP($AX54,"FD252")="#N/A N/A",_xll.BDP($AX54,"FD252")="#N/A FIELD NOT APPLICABLE")," ", _xll.BDP($AX54,"FD252")/100)</f>
        <v>0.02</v>
      </c>
      <c r="AL54" s="24" cm="1">
        <f t="array" ref="AL54">IF(OR(_xll.BDP($AX54,"FD015")="#N/A N/A",_xll.BDP($AX54,"FD015")="#N/A FIELD NOT APPLICABLE")," ", _xll.BDP($AX54,"FD015")/100)</f>
        <v>9.7999999999999997E-3</v>
      </c>
      <c r="AM54" s="24" cm="1">
        <f t="array" ref="AM54">IF(OR(_xll.BDP($AX54,"FD138")="#N/A N/A",_xll.BDP($AX54,"FD138")="#N/A FIELD NOT APPLICABLE")," ", _xll.BDP($AX54,"FD138")/100)</f>
        <v>9.300000000000001E-3</v>
      </c>
      <c r="AN54" s="35" cm="1">
        <f t="array" ref="AN54">IF(OR(_xll.BDP($AX54,"FD009")="#N/A N/A",_xll.BDP($AX54,"FD009")="#N/A FIELD NOT APPLICABLE")," ", _xll.BDP($AX54,"FD009")/100)</f>
        <v>100000</v>
      </c>
      <c r="AO54" s="24" cm="1">
        <f t="array" ref="AO54">IF(OR(_xll.BDP($AX54,"RK512")="#N/A N/A",_xll.BDP($AX54,"RK512")="#N/A FIELD NOT APPLICABLE")," ", _xll.BDP($AX54,"RK512")/100)</f>
        <v>7.1790999999999999E-4</v>
      </c>
      <c r="AP54" s="24" cm="1">
        <f t="array" ref="AP54">IF(OR(_xll.BDP($AX54,"RK514")="#N/A N/A",_xll.BDP($AX54,"RK514")="#N/A FIELD NOT APPLICABLE")," ", _xll.BDP($AX54,"RK514")/100)</f>
        <v>8.9775999999999994E-4</v>
      </c>
      <c r="AQ54" s="24" cm="1">
        <f t="array" ref="AQ54">IF(OR(_xll.BDP($AX54,"RK521")="#N/A N/A",_xll.BDP($AX54,"RK521")="#N/A FIELD NOT APPLICABLE")," ", _xll.BDP($AX54,"RK521")/100)</f>
        <v>-3.6937400000000002E-2</v>
      </c>
      <c r="AR54" s="24" cm="1">
        <f t="array" ref="AR54">IF(OR(_xll.BDP($AX54,"RK525")="#N/A N/A",_xll.BDP($AX54,"RK525")="#N/A FIELD NOT APPLICABLE")," ", _xll.BDP($AX54,"RK525")/100)</f>
        <v>8.9988299999999993E-3</v>
      </c>
      <c r="AS54" s="24" cm="1">
        <f t="array" ref="AS54">IF(OR(_xll.BDP($AX54,"RK524")="#N/A N/A",_xll.BDP($AX54,"RK524")="#N/A FIELD NOT APPLICABLE")," ", _xll.BDP($AX54,"RK524")/100)</f>
        <v>-5.3187999999999998E-4</v>
      </c>
      <c r="AT54" s="24" t="str" cm="1">
        <f t="array" ref="AT54">IF(OR(_xll.BDP($AX54,"FD183")="#N/A N/A",_xll.BDP($AX54,"FD183")="#N/A FIELD NOT APPLICABLE")," ", _xll.BDP($AX54,"FD183"))</f>
        <v>P2 USD ACC</v>
      </c>
      <c r="AU54" s="24" t="str" cm="1">
        <f t="array" ref="AU54">IF(OR(_xll.BDP($AX54,"DY997")="#N/A N/A",_xll.BDP($AX54,"DY997")="#N/A FIELD NOT APPLICABLE")," ", _xll.BDP($AX54,"DY997"))</f>
        <v xml:space="preserve"> </v>
      </c>
      <c r="AV54" s="24" t="str" cm="1">
        <f t="array" ref="AV54">IF(OR(_xll.BDP($AX54,"DY784")="#N/A N/A",_xll.BDP($AX54,"DY784")="#N/A FIELD NOT APPLICABLE")," ", _xll.BDP($AX54,"DY784"))</f>
        <v xml:space="preserve"> </v>
      </c>
      <c r="AW54" s="21" t="str">
        <f t="shared" si="25"/>
        <v>N</v>
      </c>
      <c r="AX54" s="21" t="str">
        <f t="shared" si="26"/>
        <v>LU2083965363 Equity</v>
      </c>
      <c r="BC54" s="14" t="str" cm="1">
        <f t="array" ref="BC54">_xll.BDP(AX54,"ID005")</f>
        <v>LU2083965363</v>
      </c>
      <c r="BD54" s="16"/>
      <c r="BE54" s="17"/>
      <c r="BF54" s="36"/>
      <c r="BG54" s="19"/>
    </row>
    <row r="55" spans="1:59" s="3" customFormat="1" ht="14.45" hidden="1" customHeight="1" x14ac:dyDescent="0.25">
      <c r="A55" s="47" t="s">
        <v>125</v>
      </c>
      <c r="B55" s="47" t="s">
        <v>157</v>
      </c>
      <c r="C55" s="47">
        <v>6504690</v>
      </c>
      <c r="D55" s="47" t="s">
        <v>407</v>
      </c>
      <c r="E55" s="21" t="str">
        <f>_xll.BDP(AX55,"SECURITY NAME")</f>
        <v>China Aoyuan Group Ltd</v>
      </c>
      <c r="F55" s="21" t="str">
        <f>_xll.BDP(AX55,"CRNCY")</f>
        <v>HKD</v>
      </c>
      <c r="G55" s="22" t="s">
        <v>862</v>
      </c>
      <c r="H55" s="21" t="str" cm="1">
        <f t="array" ref="H55">IF(OR(_xll.BDP($AX55,"FD120")="#N/A N/A",_xll.BDP($AX55,"FD120")="#N/A FIELD NOT APPLICABLE")," ",_xll.BDP($AX55,"FD120"))</f>
        <v xml:space="preserve"> </v>
      </c>
      <c r="I55" s="21" t="str" cm="1">
        <f t="array" ref="I55">IF(OR(_xll.BDP($AX55,"FD116")="#N/A N/A",_xll.BDP($AX55,"FD116")="#N/A FIELD NOT APPLICABLE")," ",_xll.BDP($AX55,"FD116"))</f>
        <v xml:space="preserve"> </v>
      </c>
      <c r="J55" s="21" t="str" cm="1">
        <f t="array" ref="J55">IF(OR(_xll.BDP($AX55,"FD133")="#N/A N/A",_xll.BDP($AX55,"FD133")="#N/A FIELD NOT APPLICABLE")," ", _xll.BDP($AX55,"FD133"))</f>
        <v xml:space="preserve"> </v>
      </c>
      <c r="K55" s="33" t="e">
        <f>_xll.BDP(AX55,"FUND_ASSETS_USD")/1000</f>
        <v>#VALUE!</v>
      </c>
      <c r="L55" s="24">
        <f>IFERROR(_xll.BDP(AX55, "DV013")/100,0)</f>
        <v>0</v>
      </c>
      <c r="M55" s="24" cm="1">
        <f t="array" ref="M55">IF(OR(_xll.BDP($AX55,"PR079")="#N/A N/A",_xll.BDP($AX55,"PR079")="#N/A FIELD NOT APPLICABLE")," ", _xll.BDP($AX55,"PR079")/100)</f>
        <v>-0.44954129999999998</v>
      </c>
      <c r="N55" s="24" cm="1">
        <f t="array" ref="N55">IF(OR(_xll.BDP($AX55,"RT074")="#N/A N/A",_xll.BDP($AX55,"RT074")="#N/A FIELD NOT APPLICABLE")," ", _xll.BDP($AX55,"RT074")/100)</f>
        <v>0.15887850000000001</v>
      </c>
      <c r="O55" s="26">
        <v>24593</v>
      </c>
      <c r="P55" s="27">
        <v>0.18</v>
      </c>
      <c r="Q55" s="21" cm="1">
        <f t="array" ref="Q55">IF(OR(_xll.BDP($AX55,"PX_last")="#N/A N/A",_xll.BDP($AX55,"PX_Last")="#N/A FIELD NOT APPLICABLE")," ",IF(F55="GBP",(_xll.BDP($AX55,"PX_LAST")/100),(_xll.BDP($AX55,"PX_LAST"))))</f>
        <v>0.12</v>
      </c>
      <c r="R55" s="28">
        <f>IF(F55="USD",AA55,(((_xll.BDP(F55&amp;"USD CURNCY","PX_LAST")))*AA55))</f>
        <v>570.56251859999998</v>
      </c>
      <c r="S55" s="28">
        <f>IF(F55="USD",AB55,(((_xll.BDP(F55&amp;"USD CURNCY","PX_LAST")))*AB55))</f>
        <v>380.3750124</v>
      </c>
      <c r="T55" s="11">
        <f>S55-R55</f>
        <v>-190.18750619999997</v>
      </c>
      <c r="U55" s="12">
        <f>T55/R55</f>
        <v>-0.33333333333333331</v>
      </c>
      <c r="V55" s="12" cm="1">
        <f t="array" ref="V55">IFERROR(_xll.BDP($G55&amp;" Equity","CHG_PCT_1D")/100,"")</f>
        <v>-3.2258059999999998E-2</v>
      </c>
      <c r="W55" s="12" cm="1">
        <f t="array" ref="W55">IFERROR(_xll.BDP($G55&amp;" Equity","CHG_PCT_5D")/100,"")</f>
        <v>-0.04</v>
      </c>
      <c r="X55" s="12" t="e">
        <f>S55/$H$44</f>
        <v>#VALUE!</v>
      </c>
      <c r="Y55" s="28">
        <f>IFERROR(S55*L55,0)</f>
        <v>0</v>
      </c>
      <c r="Z55" s="28">
        <f>S55</f>
        <v>380.3750124</v>
      </c>
      <c r="AA55" s="28">
        <f>P55*O55</f>
        <v>4426.74</v>
      </c>
      <c r="AB55" s="28">
        <f>IFERROR(O55*Q55,0)</f>
        <v>2951.16</v>
      </c>
      <c r="AC55" s="24" t="str" cm="1">
        <f t="array" ref="AC55">IF(OR(_xll.BDP($AX55,"EX028")="#N/A N/A",_xll.BDP($AX55,"EX028")="#N/A FIELD NOT APPLICABLE")," ", _xll.BDP($AX55,"EX028"))</f>
        <v>Equity</v>
      </c>
      <c r="AD55" s="34" t="str" cm="1">
        <f t="array" ref="AD55">IF(OR(_xll.BDP($AX55,"FD121")="#N/A N/A",_xll.BDP($AX55,"FD121")="#N/A FIELD NOT APPLICABLE")," ", _xll.BDP($AX55,"FD121"))</f>
        <v xml:space="preserve"> </v>
      </c>
      <c r="AE55" s="24" t="str" cm="1">
        <f t="array" ref="AE55">IF(OR(_xll.BDP($AX55,"FD118")="#N/A N/A",_xll.BDP($AX55,"FD118")="#N/A FIELD NOT APPLICABLE")," ", _xll.BDP($AX55,"FD118"))</f>
        <v xml:space="preserve"> </v>
      </c>
      <c r="AF55" s="21" t="str" cm="1">
        <f t="array" ref="AF55">IF(OR(_xll.BDP($AX55,"FD114")="#N/A N/A",_xll.BDP($AX55,"FD114")="#N/A FIELD NOT APPLICABLE")," ", _xll.BDP($AX55,"FD114"))</f>
        <v xml:space="preserve"> </v>
      </c>
      <c r="AG55" s="21" t="str" cm="1">
        <f t="array" ref="AG55">IF(OR(_xll.BDP($AX55,"FD003")="#N/A N/A",_xll.BDP($AX55,"FD003")="#N/A FIELD NOT APPLICABLE")," ", _xll.BDP($AX55,"FD003"))</f>
        <v xml:space="preserve"> </v>
      </c>
      <c r="AH55" s="31" cm="1">
        <f t="array" ref="AH55">IF(OR(_xll.BDP($AX55,"PR061")="#N/A N/A",_xll.BDP($AX55,"PR061")="#N/A FIELD NOT APPLICABLE")," ", _xll.BDP($AX55,"PR061")/100)</f>
        <v>-0.34426229999999997</v>
      </c>
      <c r="AI55" s="24" cm="1">
        <f t="array" ref="AI55">IF(OR(_xll.BDP($AX55,"RT075")="#N/A N/A",_xll.BDP($AX55,"RT075")="#N/A FIELD NOT APPLICABLE")," ", _xll.BDP($AX55,"RT075")/100)</f>
        <v>-0.52778029999999998</v>
      </c>
      <c r="AJ55" s="24" cm="1">
        <f t="array" ref="AJ55">IF(OR(_xll.BDP($AX55,"RT076")="#N/A N/A",_xll.BDP($AX55,"RT076")="#N/A FIELD NOT APPLICABLE")," ", _xll.BDP($AX55,"RT076")/100)</f>
        <v>-0.55912590000000006</v>
      </c>
      <c r="AK55" s="24" t="str" cm="1">
        <f t="array" ref="AK55">IF(OR(_xll.BDP($AX55,"FD252")="#N/A N/A",_xll.BDP($AX55,"FD252")="#N/A FIELD NOT APPLICABLE")," ", _xll.BDP($AX55,"FD252")/100)</f>
        <v xml:space="preserve"> </v>
      </c>
      <c r="AL55" s="24" t="str" cm="1">
        <f t="array" ref="AL55">IF(OR(_xll.BDP($AX55,"FD015")="#N/A N/A",_xll.BDP($AX55,"FD015")="#N/A FIELD NOT APPLICABLE")," ", _xll.BDP($AX55,"FD015")/100)</f>
        <v xml:space="preserve"> </v>
      </c>
      <c r="AM55" s="24" t="str" cm="1">
        <f t="array" ref="AM55">IF(OR(_xll.BDP($AX55,"FD138")="#N/A N/A",_xll.BDP($AX55,"FD138")="#N/A FIELD NOT APPLICABLE")," ", _xll.BDP($AX55,"FD138")/100)</f>
        <v xml:space="preserve"> </v>
      </c>
      <c r="AN55" s="35" t="str" cm="1">
        <f t="array" ref="AN55">IF(OR(_xll.BDP($AX55,"FD009")="#N/A N/A",_xll.BDP($AX55,"FD009")="#N/A FIELD NOT APPLICABLE")," ", _xll.BDP($AX55,"FD009")/100)</f>
        <v xml:space="preserve"> </v>
      </c>
      <c r="AO55" s="24" t="str" cm="1">
        <f t="array" ref="AO55">IF(OR(_xll.BDP($AX55,"RK512")="#N/A N/A",_xll.BDP($AX55,"RK512")="#N/A FIELD NOT APPLICABLE")," ", _xll.BDP($AX55,"RK512")/100)</f>
        <v xml:space="preserve"> </v>
      </c>
      <c r="AP55" s="24" t="str" cm="1">
        <f t="array" ref="AP55">IF(OR(_xll.BDP($AX55,"RK514")="#N/A N/A",_xll.BDP($AX55,"RK514")="#N/A FIELD NOT APPLICABLE")," ", _xll.BDP($AX55,"RK514")/100)</f>
        <v xml:space="preserve"> </v>
      </c>
      <c r="AQ55" s="24" t="str" cm="1">
        <f t="array" ref="AQ55">IF(OR(_xll.BDP($AX55,"RK521")="#N/A N/A",_xll.BDP($AX55,"RK521")="#N/A FIELD NOT APPLICABLE")," ", _xll.BDP($AX55,"RK521")/100)</f>
        <v xml:space="preserve"> </v>
      </c>
      <c r="AR55" s="24" t="str" cm="1">
        <f t="array" ref="AR55">IF(OR(_xll.BDP($AX55,"RK525")="#N/A N/A",_xll.BDP($AX55,"RK525")="#N/A FIELD NOT APPLICABLE")," ", _xll.BDP($AX55,"RK525")/100)</f>
        <v xml:space="preserve"> </v>
      </c>
      <c r="AS55" s="24" t="str" cm="1">
        <f t="array" ref="AS55">IF(OR(_xll.BDP($AX55,"RK524")="#N/A N/A",_xll.BDP($AX55,"RK524")="#N/A FIELD NOT APPLICABLE")," ", _xll.BDP($AX55,"RK524")/100)</f>
        <v xml:space="preserve"> </v>
      </c>
      <c r="AT55" s="24" t="str" cm="1">
        <f t="array" ref="AT55">IF(OR(_xll.BDP($AX55,"FD183")="#N/A N/A",_xll.BDP($AX55,"FD183")="#N/A FIELD NOT APPLICABLE")," ", _xll.BDP($AX55,"FD183"))</f>
        <v xml:space="preserve"> </v>
      </c>
      <c r="AU55" s="24" t="str" cm="1">
        <f t="array" ref="AU55">IF(OR(_xll.BDP($AX55,"DY997")="#N/A N/A",_xll.BDP($AX55,"DY997")="#N/A FIELD NOT APPLICABLE")," ", _xll.BDP($AX55,"DY997"))</f>
        <v>N</v>
      </c>
      <c r="AV55" s="24" t="str" cm="1">
        <f t="array" ref="AV55">IF(OR(_xll.BDP($AX55,"DY784")="#N/A N/A",_xll.BDP($AX55,"DY784")="#N/A FIELD NOT APPLICABLE")," ", _xll.BDP($AX55,"DY784"))</f>
        <v>N</v>
      </c>
      <c r="AW55" s="21" t="str">
        <f>IF(OR(AU55="Y",AV55="Y"),"Y","N")</f>
        <v>N</v>
      </c>
      <c r="AX55" s="21" t="str">
        <f>CONCATENATE(G55," Equity")</f>
        <v>3883 HK Equity</v>
      </c>
      <c r="BC55" s="14"/>
      <c r="BD55" s="16"/>
      <c r="BE55" s="17"/>
      <c r="BF55" s="36"/>
      <c r="BG55" s="19"/>
    </row>
    <row r="56" spans="1:59" s="3" customFormat="1" ht="14.45" customHeight="1" x14ac:dyDescent="0.25">
      <c r="A56" s="47" t="s">
        <v>126</v>
      </c>
      <c r="B56" s="47" t="s">
        <v>161</v>
      </c>
      <c r="C56" s="47">
        <v>4381720</v>
      </c>
      <c r="D56" s="47" t="s">
        <v>462</v>
      </c>
      <c r="E56" s="21" t="str">
        <f>_xll.BDP(AX56,"SECURITY NAME")</f>
        <v>Global X Autonomous &amp; Electric</v>
      </c>
      <c r="F56" s="21" t="str">
        <f>_xll.BDP(AX56,"CRNCY")</f>
        <v>USD</v>
      </c>
      <c r="G56" s="22" t="s">
        <v>484</v>
      </c>
      <c r="H56" s="21" t="str" cm="1">
        <f t="array" ref="H56">IF(OR(_xll.BDP($AX56,"FD120")="#N/A N/A",_xll.BDP($AX56,"FD120")="#N/A FIELD NOT APPLICABLE")," ",_xll.BDP($AX56,"FD120"))</f>
        <v>Global</v>
      </c>
      <c r="I56" s="21" t="str" cm="1">
        <f t="array" ref="I56">IF(OR(_xll.BDP($AX56,"FD116")="#N/A N/A",_xll.BDP($AX56,"FD116")="#N/A FIELD NOT APPLICABLE")," ",_xll.BDP($AX56,"FD116"))</f>
        <v>Blend</v>
      </c>
      <c r="J56" s="21" t="str" cm="1">
        <f t="array" ref="J56">IF(OR(_xll.BDP($AX56,"FD133")="#N/A N/A",_xll.BDP($AX56,"FD133")="#N/A FIELD NOT APPLICABLE")," ", _xll.BDP($AX56,"FD133"))</f>
        <v>Thematic</v>
      </c>
      <c r="K56" s="33">
        <f>_xll.BDP(AX56,"FUND_ASSETS_USD")/1000</f>
        <v>0.28662920595999997</v>
      </c>
      <c r="L56" s="24">
        <f>IFERROR(_xll.BDP(AX56, "DV013")/100,0)</f>
        <v>2.7981467734605605E-2</v>
      </c>
      <c r="M56" s="24" cm="1">
        <f t="array" ref="M56">IF(OR(_xll.BDP($AX56,"PR079")="#N/A N/A",_xll.BDP($AX56,"PR079")="#N/A FIELD NOT APPLICABLE")," ", _xll.BDP($AX56,"PR079")/100)</f>
        <v>-9.2769999999999991E-2</v>
      </c>
      <c r="N56" s="24" cm="1">
        <f t="array" ref="N56">IF(OR(_xll.BDP($AX56,"RT074")="#N/A N/A",_xll.BDP($AX56,"RT074")="#N/A FIELD NOT APPLICABLE")," ", _xll.BDP($AX56,"RT074")/100)</f>
        <v>-8.6513320000000005E-2</v>
      </c>
      <c r="O56" s="26">
        <v>6730</v>
      </c>
      <c r="P56" s="27">
        <v>26.06</v>
      </c>
      <c r="Q56" s="21" cm="1">
        <f t="array" ref="Q56">IF(OR(_xll.BDP($AX56,"PX_last")="#N/A N/A",_xll.BDP($AX56,"PX_Last")="#N/A FIELD NOT APPLICABLE")," ",IF(F56="GBP",(_xll.BDP($AX56,"PX_LAST")),(_xll.BDP($AX56,"PX_LAST"))))</f>
        <v>20.83</v>
      </c>
      <c r="R56" s="28">
        <f>IF(F56="USD",AA56,(((_xll.BDP(F56&amp;"USD CURNCY","PX_LAST")))*AA56))</f>
        <v>175383.8</v>
      </c>
      <c r="S56" s="28">
        <f>IF(F56="USD",AB56,(((_xll.BDP(F56&amp;"USD CURNCY","PX_LAST")))*AB56))</f>
        <v>140185.9</v>
      </c>
      <c r="T56" s="11">
        <f t="shared" si="18"/>
        <v>-35197.899999999994</v>
      </c>
      <c r="U56" s="12">
        <f t="shared" si="19"/>
        <v>-0.20069071373752875</v>
      </c>
      <c r="V56" s="12" cm="1">
        <f t="array" ref="V56">IFERROR(_xll.BDP($G56&amp;" Equity","CHG_PCT_1D")/100,"")</f>
        <v>3.371869E-3</v>
      </c>
      <c r="W56" s="12" cm="1">
        <f t="array" ref="W56">IFERROR(_xll.BDP($G56&amp;" Equity","CHG_PCT_5D")/100,"")</f>
        <v>9.5162990000000003E-2</v>
      </c>
      <c r="X56" s="12" t="e">
        <f t="shared" si="20"/>
        <v>#VALUE!</v>
      </c>
      <c r="Y56" s="28">
        <f t="shared" si="21"/>
        <v>3922.6072376966476</v>
      </c>
      <c r="Z56" s="28">
        <f t="shared" si="22"/>
        <v>140185.9</v>
      </c>
      <c r="AA56" s="28">
        <f t="shared" si="23"/>
        <v>175383.8</v>
      </c>
      <c r="AB56" s="28">
        <f t="shared" si="24"/>
        <v>140185.9</v>
      </c>
      <c r="AC56" s="24" t="str" cm="1">
        <f t="array" ref="AC56">IF(OR(_xll.BDP($AX56,"EX028")="#N/A N/A",_xll.BDP($AX56,"EX028")="#N/A FIELD NOT APPLICABLE")," ", _xll.BDP($AX56,"EX028"))</f>
        <v>Fund</v>
      </c>
      <c r="AD56" s="34" t="str" cm="1">
        <f t="array" ref="AD56">IF(OR(_xll.BDP($AX56,"FD121")="#N/A N/A",_xll.BDP($AX56,"FD121")="#N/A FIELD NOT APPLICABLE")," ", _xll.BDP($AX56,"FD121"))</f>
        <v>Equity</v>
      </c>
      <c r="AE56" s="24" t="str" cm="1">
        <f t="array" ref="AE56">IF(OR(_xll.BDP($AX56,"FD118")="#N/A N/A",_xll.BDP($AX56,"FD118")="#N/A FIELD NOT APPLICABLE")," ", _xll.BDP($AX56,"FD118"))</f>
        <v>ETF</v>
      </c>
      <c r="AF56" s="21" t="str" cm="1">
        <f t="array" ref="AF56">IF(OR(_xll.BDP($AX56,"FD114")="#N/A N/A",_xll.BDP($AX56,"FD114")="#N/A FIELD NOT APPLICABLE")," ", _xll.BDP($AX56,"FD114"))</f>
        <v xml:space="preserve"> </v>
      </c>
      <c r="AG56" s="21" t="str" cm="1">
        <f t="array" ref="AG56">IF(OR(_xll.BDP($AX56,"FD003")="#N/A N/A",_xll.BDP($AX56,"FD003")="#N/A FIELD NOT APPLICABLE")," ", _xll.BDP($AX56,"FD003"))</f>
        <v>17/04/2018</v>
      </c>
      <c r="AH56" s="31" cm="1">
        <f t="array" ref="AH56">IF(OR(_xll.BDP($AX56,"PR061")="#N/A N/A",_xll.BDP($AX56,"PR061")="#N/A FIELD NOT APPLICABLE")," ", _xll.BDP($AX56,"PR061")/100)</f>
        <v>-2.7090139999999999E-2</v>
      </c>
      <c r="AI56" s="24" cm="1">
        <f t="array" ref="AI56">IF(OR(_xll.BDP($AX56,"RT075")="#N/A N/A",_xll.BDP($AX56,"RT075")="#N/A FIELD NOT APPLICABLE")," ", _xll.BDP($AX56,"RT075")/100)</f>
        <v>-3.7355180000000002E-2</v>
      </c>
      <c r="AJ56" s="24" cm="1">
        <f t="array" ref="AJ56">IF(OR(_xll.BDP($AX56,"RT076")="#N/A N/A",_xll.BDP($AX56,"RT076")="#N/A FIELD NOT APPLICABLE")," ", _xll.BDP($AX56,"RT076")/100)</f>
        <v>0.120812</v>
      </c>
      <c r="AK56" s="24" cm="1">
        <f t="array" ref="AK56">IF(OR(_xll.BDP($AX56,"FD252")="#N/A N/A",_xll.BDP($AX56,"FD252")="#N/A FIELD NOT APPLICABLE")," ", _xll.BDP($AX56,"FD252")/100)</f>
        <v>0</v>
      </c>
      <c r="AL56" s="24" cm="1">
        <f t="array" ref="AL56">IF(OR(_xll.BDP($AX56,"FD015")="#N/A N/A",_xll.BDP($AX56,"FD015")="#N/A FIELD NOT APPLICABLE")," ", _xll.BDP($AX56,"FD015")/100)</f>
        <v>6.8000000000000005E-3</v>
      </c>
      <c r="AM56" s="24" cm="1">
        <f t="array" ref="AM56">IF(OR(_xll.BDP($AX56,"FD138")="#N/A N/A",_xll.BDP($AX56,"FD138")="#N/A FIELD NOT APPLICABLE")," ", _xll.BDP($AX56,"FD138")/100)</f>
        <v>6.8000000000000005E-3</v>
      </c>
      <c r="AN56" s="35" cm="1">
        <f t="array" ref="AN56">IF(OR(_xll.BDP($AX56,"FD009")="#N/A N/A",_xll.BDP($AX56,"FD009")="#N/A FIELD NOT APPLICABLE")," ", _xll.BDP($AX56,"FD009")/100)</f>
        <v>0</v>
      </c>
      <c r="AO56" s="24" cm="1">
        <f t="array" ref="AO56">IF(OR(_xll.BDP($AX56,"RK512")="#N/A N/A",_xll.BDP($AX56,"RK512")="#N/A FIELD NOT APPLICABLE")," ", _xll.BDP($AX56,"RK512")/100)</f>
        <v>-4.0698701143264768E-3</v>
      </c>
      <c r="AP56" s="24" cm="1">
        <f t="array" ref="AP56">IF(OR(_xll.BDP($AX56,"RK514")="#N/A N/A",_xll.BDP($AX56,"RK514")="#N/A FIELD NOT APPLICABLE")," ", _xll.BDP($AX56,"RK514")/100)</f>
        <v>-3.8813298940658571E-3</v>
      </c>
      <c r="AQ56" s="24" cm="1">
        <f t="array" ref="AQ56">IF(OR(_xll.BDP($AX56,"RK521")="#N/A N/A",_xll.BDP($AX56,"RK521")="#N/A FIELD NOT APPLICABLE")," ", _xll.BDP($AX56,"RK521")/100)</f>
        <v>2.9400798678398134E-3</v>
      </c>
      <c r="AR56" s="24" cm="1">
        <f t="array" ref="AR56">IF(OR(_xll.BDP($AX56,"RK525")="#N/A N/A",_xll.BDP($AX56,"RK525")="#N/A FIELD NOT APPLICABLE")," ", _xll.BDP($AX56,"RK525")/100)</f>
        <v>1.0353599786758422E-2</v>
      </c>
      <c r="AS56" s="24" cm="1">
        <f t="array" ref="AS56">IF(OR(_xll.BDP($AX56,"RK524")="#N/A N/A",_xll.BDP($AX56,"RK524")="#N/A FIELD NOT APPLICABLE")," ", _xll.BDP($AX56,"RK524")/100)</f>
        <v>9.9259996786713601E-5</v>
      </c>
      <c r="AT56" s="24" t="str" cm="1">
        <f t="array" ref="AT56">IF(OR(_xll.BDP($AX56,"FD183")="#N/A N/A",_xll.BDP($AX56,"FD183")="#N/A FIELD NOT APPLICABLE")," ", _xll.BDP($AX56,"FD183"))</f>
        <v>USD INC</v>
      </c>
      <c r="AU56" s="24" t="str" cm="1">
        <f t="array" ref="AU56">IF(OR(_xll.BDP($AX56,"DY997")="#N/A N/A",_xll.BDP($AX56,"DY997")="#N/A FIELD NOT APPLICABLE")," ", _xll.BDP($AX56,"DY997"))</f>
        <v xml:space="preserve"> </v>
      </c>
      <c r="AV56" s="24" t="str" cm="1">
        <f t="array" ref="AV56">IF(OR(_xll.BDP($AX56,"DY784")="#N/A N/A",_xll.BDP($AX56,"DY784")="#N/A FIELD NOT APPLICABLE")," ", _xll.BDP($AX56,"DY784"))</f>
        <v xml:space="preserve"> </v>
      </c>
      <c r="AW56" s="21" t="str">
        <f t="shared" si="25"/>
        <v>N</v>
      </c>
      <c r="AX56" s="21" t="str">
        <f t="shared" si="26"/>
        <v>DRIV US Equity</v>
      </c>
      <c r="BC56" s="14" t="str" cm="1">
        <f t="array" ref="BC56">_xll.BDP(AX56,"ID005")</f>
        <v>US37954Y6243</v>
      </c>
      <c r="BD56" s="16">
        <v>0.65</v>
      </c>
      <c r="BE56" s="17">
        <v>5</v>
      </c>
      <c r="BF56" s="36">
        <v>45420</v>
      </c>
      <c r="BG56" s="19">
        <v>1.0000000000107532</v>
      </c>
    </row>
    <row r="57" spans="1:59" s="3" customFormat="1" ht="14.45" customHeight="1" x14ac:dyDescent="0.25">
      <c r="A57" s="47" t="s">
        <v>126</v>
      </c>
      <c r="B57" s="47" t="s">
        <v>161</v>
      </c>
      <c r="C57" s="47">
        <v>4381720</v>
      </c>
      <c r="D57" s="47" t="s">
        <v>462</v>
      </c>
      <c r="E57" s="21" t="str">
        <f>_xll.BDP(AX57,"SECURITY NAME")</f>
        <v>Global X Cloud Computing ETF</v>
      </c>
      <c r="F57" s="21" t="str">
        <f>_xll.BDP(AX57,"CRNCY")</f>
        <v>USD</v>
      </c>
      <c r="G57" s="22" t="s">
        <v>485</v>
      </c>
      <c r="H57" s="21" t="str" cm="1">
        <f t="array" ref="H57">IF(OR(_xll.BDP($AX57,"FD120")="#N/A N/A",_xll.BDP($AX57,"FD120")="#N/A FIELD NOT APPLICABLE")," ",_xll.BDP($AX57,"FD120"))</f>
        <v>Global</v>
      </c>
      <c r="I57" s="21" t="str" cm="1">
        <f t="array" ref="I57">IF(OR(_xll.BDP($AX57,"FD116")="#N/A N/A",_xll.BDP($AX57,"FD116")="#N/A FIELD NOT APPLICABLE")," ",_xll.BDP($AX57,"FD116"))</f>
        <v>Growth</v>
      </c>
      <c r="J57" s="21" t="str" cm="1">
        <f t="array" ref="J57">IF(OR(_xll.BDP($AX57,"FD133")="#N/A N/A",_xll.BDP($AX57,"FD133")="#N/A FIELD NOT APPLICABLE")," ", _xll.BDP($AX57,"FD133"))</f>
        <v>Technology</v>
      </c>
      <c r="K57" s="33">
        <f>_xll.BDP(AX57,"FUND_ASSETS_USD")/1000</f>
        <v>0.33290193926</v>
      </c>
      <c r="L57" s="24">
        <f>IFERROR(_xll.BDP(AX57, "DV013")/100,0)</f>
        <v>0</v>
      </c>
      <c r="M57" s="24" cm="1">
        <f t="array" ref="M57">IF(OR(_xll.BDP($AX57,"PR079")="#N/A N/A",_xll.BDP($AX57,"PR079")="#N/A FIELD NOT APPLICABLE")," ", _xll.BDP($AX57,"PR079")/100)</f>
        <v>-0.10851419999999999</v>
      </c>
      <c r="N57" s="24" cm="1">
        <f t="array" ref="N57">IF(OR(_xll.BDP($AX57,"RT074")="#N/A N/A",_xll.BDP($AX57,"RT074")="#N/A FIELD NOT APPLICABLE")," ", _xll.BDP($AX57,"RT074")/100)</f>
        <v>3.6893229999999999E-2</v>
      </c>
      <c r="O57" s="26">
        <v>8737</v>
      </c>
      <c r="P57" s="27">
        <v>23.43</v>
      </c>
      <c r="Q57" s="21" cm="1">
        <f t="array" ref="Q57">IF(OR(_xll.BDP($AX57,"PX_last")="#N/A N/A",_xll.BDP($AX57,"PX_Last")="#N/A FIELD NOT APPLICABLE")," ",IF(F57="GBP",(_xll.BDP($AX57,"PX_LAST")),(_xll.BDP($AX57,"PX_LAST"))))</f>
        <v>21.36</v>
      </c>
      <c r="R57" s="28">
        <f>IF(F57="USD",AA57,(((_xll.BDP(F57&amp;"USD CURNCY","PX_LAST")))*AA57))</f>
        <v>204707.91</v>
      </c>
      <c r="S57" s="28">
        <f>IF(F57="USD",AB57,(((_xll.BDP(F57&amp;"USD CURNCY","PX_LAST")))*AB57))</f>
        <v>186622.32</v>
      </c>
      <c r="T57" s="11">
        <f t="shared" si="18"/>
        <v>-18085.589999999997</v>
      </c>
      <c r="U57" s="12">
        <f t="shared" si="19"/>
        <v>-8.8348271446862983E-2</v>
      </c>
      <c r="V57" s="12" cm="1">
        <f t="array" ref="V57">IFERROR(_xll.BDP($G57&amp;" Equity","CHG_PCT_1D")/100,"")</f>
        <v>4.6838409999999995E-4</v>
      </c>
      <c r="W57" s="12" cm="1">
        <f t="array" ref="W57">IFERROR(_xll.BDP($G57&amp;" Equity","CHG_PCT_5D")/100,"")</f>
        <v>0.12717680000000001</v>
      </c>
      <c r="X57" s="12" t="e">
        <f t="shared" si="20"/>
        <v>#VALUE!</v>
      </c>
      <c r="Y57" s="28">
        <f t="shared" si="21"/>
        <v>0</v>
      </c>
      <c r="Z57" s="28">
        <f t="shared" si="22"/>
        <v>186622.32</v>
      </c>
      <c r="AA57" s="28">
        <f t="shared" si="23"/>
        <v>204707.91</v>
      </c>
      <c r="AB57" s="28">
        <f t="shared" si="24"/>
        <v>186622.32</v>
      </c>
      <c r="AC57" s="24" t="str" cm="1">
        <f t="array" ref="AC57">IF(OR(_xll.BDP($AX57,"EX028")="#N/A N/A",_xll.BDP($AX57,"EX028")="#N/A FIELD NOT APPLICABLE")," ", _xll.BDP($AX57,"EX028"))</f>
        <v>Fund</v>
      </c>
      <c r="AD57" s="34" t="str" cm="1">
        <f t="array" ref="AD57">IF(OR(_xll.BDP($AX57,"FD121")="#N/A N/A",_xll.BDP($AX57,"FD121")="#N/A FIELD NOT APPLICABLE")," ", _xll.BDP($AX57,"FD121"))</f>
        <v>Equity</v>
      </c>
      <c r="AE57" s="24" t="str" cm="1">
        <f t="array" ref="AE57">IF(OR(_xll.BDP($AX57,"FD118")="#N/A N/A",_xll.BDP($AX57,"FD118")="#N/A FIELD NOT APPLICABLE")," ", _xll.BDP($AX57,"FD118"))</f>
        <v>ETF</v>
      </c>
      <c r="AF57" s="21" t="str" cm="1">
        <f t="array" ref="AF57">IF(OR(_xll.BDP($AX57,"FD114")="#N/A N/A",_xll.BDP($AX57,"FD114")="#N/A FIELD NOT APPLICABLE")," ", _xll.BDP($AX57,"FD114"))</f>
        <v xml:space="preserve"> </v>
      </c>
      <c r="AG57" s="21" t="str" cm="1">
        <f t="array" ref="AG57">IF(OR(_xll.BDP($AX57,"FD003")="#N/A N/A",_xll.BDP($AX57,"FD003")="#N/A FIELD NOT APPLICABLE")," ", _xll.BDP($AX57,"FD003"))</f>
        <v>16/04/2019</v>
      </c>
      <c r="AH57" s="31" cm="1">
        <f t="array" ref="AH57">IF(OR(_xll.BDP($AX57,"PR061")="#N/A N/A",_xll.BDP($AX57,"PR061")="#N/A FIELD NOT APPLICABLE")," ", _xll.BDP($AX57,"PR061")/100)</f>
        <v>6.5975819999999994E-3</v>
      </c>
      <c r="AI57" s="24" cm="1">
        <f t="array" ref="AI57">IF(OR(_xll.BDP($AX57,"RT075")="#N/A N/A",_xll.BDP($AX57,"RT075")="#N/A FIELD NOT APPLICABLE")," ", _xll.BDP($AX57,"RT075")/100)</f>
        <v>2.1810839999999998E-2</v>
      </c>
      <c r="AJ57" s="24" cm="1">
        <f t="array" ref="AJ57">IF(OR(_xll.BDP($AX57,"RT076")="#N/A N/A",_xll.BDP($AX57,"RT076")="#N/A FIELD NOT APPLICABLE")," ", _xll.BDP($AX57,"RT076")/100)</f>
        <v>5.217405E-2</v>
      </c>
      <c r="AK57" s="24" cm="1">
        <f t="array" ref="AK57">IF(OR(_xll.BDP($AX57,"FD252")="#N/A N/A",_xll.BDP($AX57,"FD252")="#N/A FIELD NOT APPLICABLE")," ", _xll.BDP($AX57,"FD252")/100)</f>
        <v>0</v>
      </c>
      <c r="AL57" s="24" cm="1">
        <f t="array" ref="AL57">IF(OR(_xll.BDP($AX57,"FD015")="#N/A N/A",_xll.BDP($AX57,"FD015")="#N/A FIELD NOT APPLICABLE")," ", _xll.BDP($AX57,"FD015")/100)</f>
        <v>6.8000000000000005E-3</v>
      </c>
      <c r="AM57" s="24" cm="1">
        <f t="array" ref="AM57">IF(OR(_xll.BDP($AX57,"FD138")="#N/A N/A",_xll.BDP($AX57,"FD138")="#N/A FIELD NOT APPLICABLE")," ", _xll.BDP($AX57,"FD138")/100)</f>
        <v>6.8000000000000005E-3</v>
      </c>
      <c r="AN57" s="35" t="str" cm="1">
        <f t="array" ref="AN57">IF(OR(_xll.BDP($AX57,"FD009")="#N/A N/A",_xll.BDP($AX57,"FD009")="#N/A FIELD NOT APPLICABLE")," ", _xll.BDP($AX57,"FD009")/100)</f>
        <v xml:space="preserve"> </v>
      </c>
      <c r="AO57" s="24" cm="1">
        <f t="array" ref="AO57">IF(OR(_xll.BDP($AX57,"RK512")="#N/A N/A",_xll.BDP($AX57,"RK512")="#N/A FIELD NOT APPLICABLE")," ", _xll.BDP($AX57,"RK512")/100)</f>
        <v>9.2850998044013977E-4</v>
      </c>
      <c r="AP57" s="24" cm="1">
        <f t="array" ref="AP57">IF(OR(_xll.BDP($AX57,"RK514")="#N/A N/A",_xll.BDP($AX57,"RK514")="#N/A FIELD NOT APPLICABLE")," ", _xll.BDP($AX57,"RK514")/100)</f>
        <v>9.0580001473426818E-4</v>
      </c>
      <c r="AQ57" s="24" cm="1">
        <f t="array" ref="AQ57">IF(OR(_xll.BDP($AX57,"RK521")="#N/A N/A",_xll.BDP($AX57,"RK521")="#N/A FIELD NOT APPLICABLE")," ", _xll.BDP($AX57,"RK521")/100)</f>
        <v>-4.4946300983428958E-3</v>
      </c>
      <c r="AR57" s="24" cm="1">
        <f t="array" ref="AR57">IF(OR(_xll.BDP($AX57,"RK525")="#N/A N/A",_xll.BDP($AX57,"RK525")="#N/A FIELD NOT APPLICABLE")," ", _xll.BDP($AX57,"RK525")/100)</f>
        <v>1.0015499591827393E-2</v>
      </c>
      <c r="AS57" s="24" cm="1">
        <f t="array" ref="AS57">IF(OR(_xll.BDP($AX57,"RK524")="#N/A N/A",_xll.BDP($AX57,"RK524")="#N/A FIELD NOT APPLICABLE")," ", _xll.BDP($AX57,"RK524")/100)</f>
        <v>-8.8809998705983157E-5</v>
      </c>
      <c r="AT57" s="24" t="str" cm="1">
        <f t="array" ref="AT57">IF(OR(_xll.BDP($AX57,"FD183")="#N/A N/A",_xll.BDP($AX57,"FD183")="#N/A FIELD NOT APPLICABLE")," ", _xll.BDP($AX57,"FD183"))</f>
        <v>USD INC</v>
      </c>
      <c r="AU57" s="24" t="str" cm="1">
        <f t="array" ref="AU57">IF(OR(_xll.BDP($AX57,"DY997")="#N/A N/A",_xll.BDP($AX57,"DY997")="#N/A FIELD NOT APPLICABLE")," ", _xll.BDP($AX57,"DY997"))</f>
        <v xml:space="preserve"> </v>
      </c>
      <c r="AV57" s="24" t="str" cm="1">
        <f t="array" ref="AV57">IF(OR(_xll.BDP($AX57,"DY784")="#N/A N/A",_xll.BDP($AX57,"DY784")="#N/A FIELD NOT APPLICABLE")," ", _xll.BDP($AX57,"DY784"))</f>
        <v xml:space="preserve"> </v>
      </c>
      <c r="AW57" s="21" t="str">
        <f t="shared" si="25"/>
        <v>N</v>
      </c>
      <c r="AX57" s="21" t="str">
        <f t="shared" si="26"/>
        <v>CLOU US Equity</v>
      </c>
      <c r="BC57" s="14" t="str" cm="1">
        <f t="array" ref="BC57">_xll.BDP(AX57,"ID005")</f>
        <v>US37954Y4420</v>
      </c>
      <c r="BD57" s="16">
        <v>0.73</v>
      </c>
      <c r="BE57" s="17">
        <v>5</v>
      </c>
      <c r="BF57" s="36">
        <v>44958</v>
      </c>
      <c r="BG57" s="19">
        <v>1.0000000000107532</v>
      </c>
    </row>
    <row r="58" spans="1:59" s="3" customFormat="1" ht="14.45" customHeight="1" x14ac:dyDescent="0.25">
      <c r="A58" s="47" t="s">
        <v>126</v>
      </c>
      <c r="B58" s="47" t="s">
        <v>161</v>
      </c>
      <c r="C58" s="47">
        <v>4381720</v>
      </c>
      <c r="D58" s="47" t="s">
        <v>462</v>
      </c>
      <c r="E58" s="21" t="str">
        <f>_xll.BDP(AX58,"SECURITY NAME")</f>
        <v>Invesco Solar ETF</v>
      </c>
      <c r="F58" s="21" t="str">
        <f>_xll.BDP(AX58,"CRNCY")</f>
        <v>USD</v>
      </c>
      <c r="G58" s="22" t="s">
        <v>486</v>
      </c>
      <c r="H58" s="21" t="str" cm="1">
        <f t="array" ref="H58">IF(OR(_xll.BDP($AX58,"FD120")="#N/A N/A",_xll.BDP($AX58,"FD120")="#N/A FIELD NOT APPLICABLE")," ",_xll.BDP($AX58,"FD120"))</f>
        <v>Global</v>
      </c>
      <c r="I58" s="21" t="str" cm="1">
        <f t="array" ref="I58">IF(OR(_xll.BDP($AX58,"FD116")="#N/A N/A",_xll.BDP($AX58,"FD116")="#N/A FIELD NOT APPLICABLE")," ",_xll.BDP($AX58,"FD116"))</f>
        <v>Blend</v>
      </c>
      <c r="J58" s="21" t="str" cm="1">
        <f t="array" ref="J58">IF(OR(_xll.BDP($AX58,"FD133")="#N/A N/A",_xll.BDP($AX58,"FD133")="#N/A FIELD NOT APPLICABLE")," ", _xll.BDP($AX58,"FD133"))</f>
        <v>Energy</v>
      </c>
      <c r="K58" s="33">
        <f>_xll.BDP(AX58,"FUND_ASSETS_USD")/1000</f>
        <v>0.66923623001999999</v>
      </c>
      <c r="L58" s="24">
        <f>IFERROR(_xll.BDP(AX58, "DV013")/100,0)</f>
        <v>5.5384354809059648E-3</v>
      </c>
      <c r="M58" s="24" cm="1">
        <f t="array" ref="M58">IF(OR(_xll.BDP($AX58,"PR079")="#N/A N/A",_xll.BDP($AX58,"PR079")="#N/A FIELD NOT APPLICABLE")," ", _xll.BDP($AX58,"PR079")/100)</f>
        <v>-0.1005434</v>
      </c>
      <c r="N58" s="24" cm="1">
        <f t="array" ref="N58">IF(OR(_xll.BDP($AX58,"RT074")="#N/A N/A",_xll.BDP($AX58,"RT074")="#N/A FIELD NOT APPLICABLE")," ", _xll.BDP($AX58,"RT074")/100)</f>
        <v>-0.26577610000000002</v>
      </c>
      <c r="O58" s="26">
        <v>620</v>
      </c>
      <c r="P58" s="27">
        <v>121.4</v>
      </c>
      <c r="Q58" s="21" cm="1">
        <f t="array" ref="Q58">IF(OR(_xll.BDP($AX58,"PX_last")="#N/A N/A",_xll.BDP($AX58,"PX_Last")="#N/A FIELD NOT APPLICABLE")," ",IF(F58="GBP",(_xll.BDP($AX58,"PX_LAST")),(_xll.BDP($AX58,"PX_LAST"))))</f>
        <v>29.79</v>
      </c>
      <c r="R58" s="28">
        <f>IF(F58="USD",AA58,(((_xll.BDP(F58&amp;"USD CURNCY","PX_LAST")))*AA58))</f>
        <v>75268</v>
      </c>
      <c r="S58" s="28">
        <f>IF(F58="USD",AB58,(((_xll.BDP(F58&amp;"USD CURNCY","PX_LAST")))*AB58))</f>
        <v>18469.8</v>
      </c>
      <c r="T58" s="11">
        <f t="shared" si="18"/>
        <v>-56798.2</v>
      </c>
      <c r="U58" s="12">
        <f t="shared" si="19"/>
        <v>-0.75461285008237233</v>
      </c>
      <c r="V58" s="12" cm="1">
        <f t="array" ref="V58">IFERROR(_xll.BDP($G58&amp;" Equity","CHG_PCT_1D")/100,"")</f>
        <v>-3.0120479999999998E-3</v>
      </c>
      <c r="W58" s="12" cm="1">
        <f t="array" ref="W58">IFERROR(_xll.BDP($G58&amp;" Equity","CHG_PCT_5D")/100,"")</f>
        <v>7.8956899999999997E-2</v>
      </c>
      <c r="X58" s="12" t="e">
        <f t="shared" si="20"/>
        <v>#VALUE!</v>
      </c>
      <c r="Y58" s="28">
        <f t="shared" si="21"/>
        <v>102.29379564523698</v>
      </c>
      <c r="Z58" s="28">
        <f t="shared" si="22"/>
        <v>18469.8</v>
      </c>
      <c r="AA58" s="28">
        <f t="shared" si="23"/>
        <v>75268</v>
      </c>
      <c r="AB58" s="28">
        <f t="shared" si="24"/>
        <v>18469.8</v>
      </c>
      <c r="AC58" s="24" t="str" cm="1">
        <f t="array" ref="AC58">IF(OR(_xll.BDP($AX58,"EX028")="#N/A N/A",_xll.BDP($AX58,"EX028")="#N/A FIELD NOT APPLICABLE")," ", _xll.BDP($AX58,"EX028"))</f>
        <v>Fund</v>
      </c>
      <c r="AD58" s="34" t="str" cm="1">
        <f t="array" ref="AD58">IF(OR(_xll.BDP($AX58,"FD121")="#N/A N/A",_xll.BDP($AX58,"FD121")="#N/A FIELD NOT APPLICABLE")," ", _xll.BDP($AX58,"FD121"))</f>
        <v>Equity</v>
      </c>
      <c r="AE58" s="24" t="str" cm="1">
        <f t="array" ref="AE58">IF(OR(_xll.BDP($AX58,"FD118")="#N/A N/A",_xll.BDP($AX58,"FD118")="#N/A FIELD NOT APPLICABLE")," ", _xll.BDP($AX58,"FD118"))</f>
        <v>ETF</v>
      </c>
      <c r="AF58" s="21" t="str" cm="1">
        <f t="array" ref="AF58">IF(OR(_xll.BDP($AX58,"FD114")="#N/A N/A",_xll.BDP($AX58,"FD114")="#N/A FIELD NOT APPLICABLE")," ", _xll.BDP($AX58,"FD114"))</f>
        <v xml:space="preserve"> </v>
      </c>
      <c r="AG58" s="21" t="str" cm="1">
        <f t="array" ref="AG58">IF(OR(_xll.BDP($AX58,"FD003")="#N/A N/A",_xll.BDP($AX58,"FD003")="#N/A FIELD NOT APPLICABLE")," ", _xll.BDP($AX58,"FD003"))</f>
        <v>15/04/2008</v>
      </c>
      <c r="AH58" s="31" cm="1">
        <f t="array" ref="AH58">IF(OR(_xll.BDP($AX58,"PR061")="#N/A N/A",_xll.BDP($AX58,"PR061")="#N/A FIELD NOT APPLICABLE")," ", _xll.BDP($AX58,"PR061")/100)</f>
        <v>-3.9342149999999999E-2</v>
      </c>
      <c r="AI58" s="24" cm="1">
        <f t="array" ref="AI58">IF(OR(_xll.BDP($AX58,"RT075")="#N/A N/A",_xll.BDP($AX58,"RT075")="#N/A FIELD NOT APPLICABLE")," ", _xll.BDP($AX58,"RT075")/100)</f>
        <v>-0.2263406</v>
      </c>
      <c r="AJ58" s="24" cm="1">
        <f t="array" ref="AJ58">IF(OR(_xll.BDP($AX58,"RT076")="#N/A N/A",_xll.BDP($AX58,"RT076")="#N/A FIELD NOT APPLICABLE")," ", _xll.BDP($AX58,"RT076")/100)</f>
        <v>4.0522650000000002E-3</v>
      </c>
      <c r="AK58" s="24" cm="1">
        <f t="array" ref="AK58">IF(OR(_xll.BDP($AX58,"FD252")="#N/A N/A",_xll.BDP($AX58,"FD252")="#N/A FIELD NOT APPLICABLE")," ", _xll.BDP($AX58,"FD252")/100)</f>
        <v>0</v>
      </c>
      <c r="AL58" s="24" cm="1">
        <f t="array" ref="AL58">IF(OR(_xll.BDP($AX58,"FD015")="#N/A N/A",_xll.BDP($AX58,"FD015")="#N/A FIELD NOT APPLICABLE")," ", _xll.BDP($AX58,"FD015")/100)</f>
        <v>7.0999999999999995E-3</v>
      </c>
      <c r="AM58" s="24" cm="1">
        <f t="array" ref="AM58">IF(OR(_xll.BDP($AX58,"FD138")="#N/A N/A",_xll.BDP($AX58,"FD138")="#N/A FIELD NOT APPLICABLE")," ", _xll.BDP($AX58,"FD138")/100)</f>
        <v>5.0000000000000001E-3</v>
      </c>
      <c r="AN58" s="35" t="str" cm="1">
        <f t="array" ref="AN58">IF(OR(_xll.BDP($AX58,"FD009")="#N/A N/A",_xll.BDP($AX58,"FD009")="#N/A FIELD NOT APPLICABLE")," ", _xll.BDP($AX58,"FD009")/100)</f>
        <v xml:space="preserve"> </v>
      </c>
      <c r="AO58" s="24" cm="1">
        <f t="array" ref="AO58">IF(OR(_xll.BDP($AX58,"RK512")="#N/A N/A",_xll.BDP($AX58,"RK512")="#N/A FIELD NOT APPLICABLE")," ", _xll.BDP($AX58,"RK512")/100)</f>
        <v>-8.1998497247695919E-3</v>
      </c>
      <c r="AP58" s="24" cm="1">
        <f t="array" ref="AP58">IF(OR(_xll.BDP($AX58,"RK514")="#N/A N/A",_xll.BDP($AX58,"RK514")="#N/A FIELD NOT APPLICABLE")," ", _xll.BDP($AX58,"RK514")/100)</f>
        <v>-8.5349100828170776E-3</v>
      </c>
      <c r="AQ58" s="24" cm="1">
        <f t="array" ref="AQ58">IF(OR(_xll.BDP($AX58,"RK521")="#N/A N/A",_xll.BDP($AX58,"RK521")="#N/A FIELD NOT APPLICABLE")," ", _xll.BDP($AX58,"RK521")/100)</f>
        <v>2.6950600743293764E-3</v>
      </c>
      <c r="AR58" s="24" cm="1">
        <f t="array" ref="AR58">IF(OR(_xll.BDP($AX58,"RK525")="#N/A N/A",_xll.BDP($AX58,"RK525")="#N/A FIELD NOT APPLICABLE")," ", _xll.BDP($AX58,"RK525")/100)</f>
        <v>1.0256400108337402E-2</v>
      </c>
      <c r="AS58" s="24" cm="1">
        <f t="array" ref="AS58">IF(OR(_xll.BDP($AX58,"RK524")="#N/A N/A",_xll.BDP($AX58,"RK524")="#N/A FIELD NOT APPLICABLE")," ", _xll.BDP($AX58,"RK524")/100)</f>
        <v>1.7730999737977982E-4</v>
      </c>
      <c r="AT58" s="24" t="str" cm="1">
        <f t="array" ref="AT58">IF(OR(_xll.BDP($AX58,"FD183")="#N/A N/A",_xll.BDP($AX58,"FD183")="#N/A FIELD NOT APPLICABLE")," ", _xll.BDP($AX58,"FD183"))</f>
        <v>USD INC</v>
      </c>
      <c r="AU58" s="24" t="str" cm="1">
        <f t="array" ref="AU58">IF(OR(_xll.BDP($AX58,"DY997")="#N/A N/A",_xll.BDP($AX58,"DY997")="#N/A FIELD NOT APPLICABLE")," ", _xll.BDP($AX58,"DY997"))</f>
        <v xml:space="preserve"> </v>
      </c>
      <c r="AV58" s="24" t="str" cm="1">
        <f t="array" ref="AV58">IF(OR(_xll.BDP($AX58,"DY784")="#N/A N/A",_xll.BDP($AX58,"DY784")="#N/A FIELD NOT APPLICABLE")," ", _xll.BDP($AX58,"DY784"))</f>
        <v xml:space="preserve"> </v>
      </c>
      <c r="AW58" s="21" t="str">
        <f t="shared" si="25"/>
        <v>N</v>
      </c>
      <c r="AX58" s="21" t="str">
        <f t="shared" si="26"/>
        <v>TAN US Equity</v>
      </c>
      <c r="BC58" s="14" t="str" cm="1">
        <f t="array" ref="BC58">_xll.BDP(AX58,"ID005")</f>
        <v>US46138G7060</v>
      </c>
      <c r="BD58" s="16">
        <v>0.6</v>
      </c>
      <c r="BE58" s="17">
        <v>5</v>
      </c>
      <c r="BF58" s="36">
        <v>45434</v>
      </c>
      <c r="BG58" s="19">
        <v>1.0000000000107532</v>
      </c>
    </row>
    <row r="59" spans="1:59" s="3" customFormat="1" ht="14.45" customHeight="1" x14ac:dyDescent="0.25">
      <c r="A59" s="47" t="s">
        <v>126</v>
      </c>
      <c r="B59" s="47" t="s">
        <v>161</v>
      </c>
      <c r="C59" s="47">
        <v>4381720</v>
      </c>
      <c r="D59" s="47" t="s">
        <v>462</v>
      </c>
      <c r="E59" s="21" t="str">
        <f>_xll.BDP(AX59,"SECURITY NAME")</f>
        <v>iShares China Large-Cap ETF</v>
      </c>
      <c r="F59" s="21" t="str">
        <f>_xll.BDP(AX59,"CRNCY")</f>
        <v>USD</v>
      </c>
      <c r="G59" s="22" t="s">
        <v>487</v>
      </c>
      <c r="H59" s="21" t="str" cm="1">
        <f t="array" ref="H59">IF(OR(_xll.BDP($AX59,"FD120")="#N/A N/A",_xll.BDP($AX59,"FD120")="#N/A FIELD NOT APPLICABLE")," ",_xll.BDP($AX59,"FD120"))</f>
        <v>China</v>
      </c>
      <c r="I59" s="21" t="str" cm="1">
        <f t="array" ref="I59">IF(OR(_xll.BDP($AX59,"FD116")="#N/A N/A",_xll.BDP($AX59,"FD116")="#N/A FIELD NOT APPLICABLE")," ",_xll.BDP($AX59,"FD116"))</f>
        <v>Blend</v>
      </c>
      <c r="J59" s="21" t="str" cm="1">
        <f t="array" ref="J59">IF(OR(_xll.BDP($AX59,"FD133")="#N/A N/A",_xll.BDP($AX59,"FD133")="#N/A FIELD NOT APPLICABLE")," ", _xll.BDP($AX59,"FD133"))</f>
        <v xml:space="preserve"> </v>
      </c>
      <c r="K59" s="33">
        <f>_xll.BDP(AX59,"FUND_ASSETS_USD")/1000</f>
        <v>5.7575491271999999</v>
      </c>
      <c r="L59" s="24">
        <f>IFERROR(_xll.BDP(AX59, "DV013")/100,0)</f>
        <v>2.6692012710684151E-2</v>
      </c>
      <c r="M59" s="24" cm="1">
        <f t="array" ref="M59">IF(OR(_xll.BDP($AX59,"PR079")="#N/A N/A",_xll.BDP($AX59,"PR079")="#N/A FIELD NOT APPLICABLE")," ", _xll.BDP($AX59,"PR079")/100)</f>
        <v>0.1103811</v>
      </c>
      <c r="N59" s="24" cm="1">
        <f t="array" ref="N59">IF(OR(_xll.BDP($AX59,"RT074")="#N/A N/A",_xll.BDP($AX59,"RT074")="#N/A FIELD NOT APPLICABLE")," ", _xll.BDP($AX59,"RT074")/100)</f>
        <v>0.31777100000000003</v>
      </c>
      <c r="O59" s="26">
        <v>14184</v>
      </c>
      <c r="P59" s="27">
        <v>27.07</v>
      </c>
      <c r="Q59" s="21" cm="1">
        <f t="array" ref="Q59">IF(OR(_xll.BDP($AX59,"PX_last")="#N/A N/A",_xll.BDP($AX59,"PX_Last")="#N/A FIELD NOT APPLICABLE")," ",IF(F59="GBP",(_xll.BDP($AX59,"PX_LAST")/100),(_xll.BDP($AX59,"PX_LAST"))))</f>
        <v>33.799999999999997</v>
      </c>
      <c r="R59" s="28">
        <f>IF(F59="USD",AA59,(((_xll.BDP(F59&amp;"USD CURNCY","PX_LAST")))*AA59))</f>
        <v>383960.88</v>
      </c>
      <c r="S59" s="28">
        <f>IF(F59="USD",AB59,(((_xll.BDP(F59&amp;"USD CURNCY","PX_LAST")))*AB59))</f>
        <v>479419.19999999995</v>
      </c>
      <c r="T59" s="11">
        <f t="shared" si="18"/>
        <v>95458.319999999949</v>
      </c>
      <c r="U59" s="12">
        <f t="shared" si="19"/>
        <v>0.24861470262282956</v>
      </c>
      <c r="V59" s="12" cm="1">
        <f t="array" ref="V59">IFERROR(_xll.BDP($G59&amp;" Equity","CHG_PCT_1D")/100,"")</f>
        <v>5.8858149999999998E-4</v>
      </c>
      <c r="W59" s="12" cm="1">
        <f t="array" ref="W59">IFERROR(_xll.BDP($G59&amp;" Equity","CHG_PCT_5D")/100,"")</f>
        <v>4.8411960000000004E-2</v>
      </c>
      <c r="X59" s="12" t="e">
        <f t="shared" si="20"/>
        <v>#VALUE!</v>
      </c>
      <c r="Y59" s="28">
        <f t="shared" si="21"/>
        <v>12796.663380146027</v>
      </c>
      <c r="Z59" s="28">
        <f t="shared" si="22"/>
        <v>479419.19999999995</v>
      </c>
      <c r="AA59" s="28">
        <f t="shared" si="23"/>
        <v>383960.88</v>
      </c>
      <c r="AB59" s="28">
        <f t="shared" si="24"/>
        <v>479419.19999999995</v>
      </c>
      <c r="AC59" s="24" t="str" cm="1">
        <f t="array" ref="AC59">IF(OR(_xll.BDP($AX59,"EX028")="#N/A N/A",_xll.BDP($AX59,"EX028")="#N/A FIELD NOT APPLICABLE")," ", _xll.BDP($AX59,"EX028"))</f>
        <v>Fund</v>
      </c>
      <c r="AD59" s="34" t="str" cm="1">
        <f t="array" ref="AD59">IF(OR(_xll.BDP($AX59,"FD121")="#N/A N/A",_xll.BDP($AX59,"FD121")="#N/A FIELD NOT APPLICABLE")," ", _xll.BDP($AX59,"FD121"))</f>
        <v>Equity</v>
      </c>
      <c r="AE59" s="24" t="str" cm="1">
        <f t="array" ref="AE59">IF(OR(_xll.BDP($AX59,"FD118")="#N/A N/A",_xll.BDP($AX59,"FD118")="#N/A FIELD NOT APPLICABLE")," ", _xll.BDP($AX59,"FD118"))</f>
        <v>ETF</v>
      </c>
      <c r="AF59" s="21" t="str" cm="1">
        <f t="array" ref="AF59">IF(OR(_xll.BDP($AX59,"FD114")="#N/A N/A",_xll.BDP($AX59,"FD114")="#N/A FIELD NOT APPLICABLE")," ", _xll.BDP($AX59,"FD114"))</f>
        <v xml:space="preserve"> </v>
      </c>
      <c r="AG59" s="21" t="str" cm="1">
        <f t="array" ref="AG59">IF(OR(_xll.BDP($AX59,"FD003")="#N/A N/A",_xll.BDP($AX59,"FD003")="#N/A FIELD NOT APPLICABLE")," ", _xll.BDP($AX59,"FD003"))</f>
        <v>08/10/2004</v>
      </c>
      <c r="AH59" s="31" cm="1">
        <f t="array" ref="AH59">IF(OR(_xll.BDP($AX59,"PR061")="#N/A N/A",_xll.BDP($AX59,"PR061")="#N/A FIELD NOT APPLICABLE")," ", _xll.BDP($AX59,"PR061")/100)</f>
        <v>-5.6919649999999995E-2</v>
      </c>
      <c r="AI59" s="24" cm="1">
        <f t="array" ref="AI59">IF(OR(_xll.BDP($AX59,"RT075")="#N/A N/A",_xll.BDP($AX59,"RT075")="#N/A FIELD NOT APPLICABLE")," ", _xll.BDP($AX59,"RT075")/100)</f>
        <v>5.5828490000000001E-2</v>
      </c>
      <c r="AJ59" s="24" cm="1">
        <f t="array" ref="AJ59">IF(OR(_xll.BDP($AX59,"RT076")="#N/A N/A",_xll.BDP($AX59,"RT076")="#N/A FIELD NOT APPLICABLE")," ", _xll.BDP($AX59,"RT076")/100)</f>
        <v>-9.2331210000000004E-3</v>
      </c>
      <c r="AK59" s="24" cm="1">
        <f t="array" ref="AK59">IF(OR(_xll.BDP($AX59,"FD252")="#N/A N/A",_xll.BDP($AX59,"FD252")="#N/A FIELD NOT APPLICABLE")," ", _xll.BDP($AX59,"FD252")/100)</f>
        <v>0</v>
      </c>
      <c r="AL59" s="24" cm="1">
        <f t="array" ref="AL59">IF(OR(_xll.BDP($AX59,"FD015")="#N/A N/A",_xll.BDP($AX59,"FD015")="#N/A FIELD NOT APPLICABLE")," ", _xll.BDP($AX59,"FD015")/100)</f>
        <v>7.4000000000000003E-3</v>
      </c>
      <c r="AM59" s="24" cm="1">
        <f t="array" ref="AM59">IF(OR(_xll.BDP($AX59,"FD138")="#N/A N/A",_xll.BDP($AX59,"FD138")="#N/A FIELD NOT APPLICABLE")," ", _xll.BDP($AX59,"FD138")/100)</f>
        <v>7.4000000000000003E-3</v>
      </c>
      <c r="AN59" s="35" cm="1">
        <f t="array" ref="AN59">IF(OR(_xll.BDP($AX59,"FD009")="#N/A N/A",_xll.BDP($AX59,"FD009")="#N/A FIELD NOT APPLICABLE")," ", _xll.BDP($AX59,"FD009")/100)</f>
        <v>0</v>
      </c>
      <c r="AO59" s="24" cm="1">
        <f t="array" ref="AO59">IF(OR(_xll.BDP($AX59,"RK512")="#N/A N/A",_xll.BDP($AX59,"RK512")="#N/A FIELD NOT APPLICABLE")," ", _xll.BDP($AX59,"RK512")/100)</f>
        <v>1.0980900526046753E-2</v>
      </c>
      <c r="AP59" s="24" cm="1">
        <f t="array" ref="AP59">IF(OR(_xll.BDP($AX59,"RK514")="#N/A N/A",_xll.BDP($AX59,"RK514")="#N/A FIELD NOT APPLICABLE")," ", _xll.BDP($AX59,"RK514")/100)</f>
        <v>1.2595499753952027E-2</v>
      </c>
      <c r="AQ59" s="24" cm="1">
        <f t="array" ref="AQ59">IF(OR(_xll.BDP($AX59,"RK521")="#N/A N/A",_xll.BDP($AX59,"RK521")="#N/A FIELD NOT APPLICABLE")," ", _xll.BDP($AX59,"RK521")/100)</f>
        <v>-4.7423001378774641E-4</v>
      </c>
      <c r="AR59" s="24" cm="1">
        <f t="array" ref="AR59">IF(OR(_xll.BDP($AX59,"RK525")="#N/A N/A",_xll.BDP($AX59,"RK525")="#N/A FIELD NOT APPLICABLE")," ", _xll.BDP($AX59,"RK525")/100)</f>
        <v>9.208210110664368E-3</v>
      </c>
      <c r="AS59" s="24" cm="1">
        <f t="array" ref="AS59">IF(OR(_xll.BDP($AX59,"RK524")="#N/A N/A",_xll.BDP($AX59,"RK524")="#N/A FIELD NOT APPLICABLE")," ", _xll.BDP($AX59,"RK524")/100)</f>
        <v>5.1196999847888944E-4</v>
      </c>
      <c r="AT59" s="24" t="str" cm="1">
        <f t="array" ref="AT59">IF(OR(_xll.BDP($AX59,"FD183")="#N/A N/A",_xll.BDP($AX59,"FD183")="#N/A FIELD NOT APPLICABLE")," ", _xll.BDP($AX59,"FD183"))</f>
        <v>USD INC</v>
      </c>
      <c r="AU59" s="24" t="str" cm="1">
        <f t="array" ref="AU59">IF(OR(_xll.BDP($AX59,"DY997")="#N/A N/A",_xll.BDP($AX59,"DY997")="#N/A FIELD NOT APPLICABLE")," ", _xll.BDP($AX59,"DY997"))</f>
        <v xml:space="preserve"> </v>
      </c>
      <c r="AV59" s="24" t="str" cm="1">
        <f t="array" ref="AV59">IF(OR(_xll.BDP($AX59,"DY784")="#N/A N/A",_xll.BDP($AX59,"DY784")="#N/A FIELD NOT APPLICABLE")," ", _xll.BDP($AX59,"DY784"))</f>
        <v xml:space="preserve"> </v>
      </c>
      <c r="AW59" s="21" t="str">
        <f t="shared" si="25"/>
        <v>N</v>
      </c>
      <c r="AX59" s="21" t="str">
        <f t="shared" si="26"/>
        <v>FXI US Equity</v>
      </c>
      <c r="BC59" s="14" t="str" cm="1">
        <f t="array" ref="BC59">_xll.BDP(AX59,"ID005")</f>
        <v>US4642871846</v>
      </c>
      <c r="BD59" s="16">
        <v>0.6</v>
      </c>
      <c r="BE59" s="17">
        <v>5</v>
      </c>
      <c r="BF59" s="36">
        <v>45434</v>
      </c>
      <c r="BG59" s="19">
        <v>1.0000000000107532</v>
      </c>
    </row>
    <row r="60" spans="1:59" s="3" customFormat="1" ht="14.45" customHeight="1" x14ac:dyDescent="0.25">
      <c r="A60" s="47" t="s">
        <v>126</v>
      </c>
      <c r="B60" s="47" t="s">
        <v>161</v>
      </c>
      <c r="C60" s="47">
        <v>4381720</v>
      </c>
      <c r="D60" s="47" t="s">
        <v>462</v>
      </c>
      <c r="E60" s="21" t="str">
        <f>_xll.BDP(AX60,"SECURITY NAME")</f>
        <v>iShares 20+ Year Treasury Bond</v>
      </c>
      <c r="F60" s="21" t="str">
        <f>_xll.BDP(AX60,"CRNCY")</f>
        <v>USD</v>
      </c>
      <c r="G60" s="22" t="s">
        <v>214</v>
      </c>
      <c r="H60" s="21" t="str" cm="1">
        <f t="array" ref="H60">IF(OR(_xll.BDP($AX60,"FD120")="#N/A N/A",_xll.BDP($AX60,"FD120")="#N/A FIELD NOT APPLICABLE")," ",_xll.BDP($AX60,"FD120"))</f>
        <v>U.S.</v>
      </c>
      <c r="I60" s="21" t="str" cm="1">
        <f t="array" ref="I60">IF(OR(_xll.BDP($AX60,"FD116")="#N/A N/A",_xll.BDP($AX60,"FD116")="#N/A FIELD NOT APPLICABLE")," ",_xll.BDP($AX60,"FD116"))</f>
        <v>Government</v>
      </c>
      <c r="J60" s="21" t="str" cm="1">
        <f t="array" ref="J60">IF(OR(_xll.BDP($AX60,"FD133")="#N/A N/A",_xll.BDP($AX60,"FD133")="#N/A FIELD NOT APPLICABLE")," ", _xll.BDP($AX60,"FD133"))</f>
        <v xml:space="preserve"> </v>
      </c>
      <c r="K60" s="33">
        <f>_xll.BDP(AX60,"FUND_ASSETS_USD")/1000</f>
        <v>48.381800145699998</v>
      </c>
      <c r="L60" s="24">
        <f>IFERROR(_xll.BDP(AX60, "DV013")/100,0)</f>
        <v>4.3677854564617702E-2</v>
      </c>
      <c r="M60" s="24" cm="1">
        <f t="array" ref="M60">IF(OR(_xll.BDP($AX60,"PR079")="#N/A N/A",_xll.BDP($AX60,"PR079")="#N/A FIELD NOT APPLICABLE")," ", _xll.BDP($AX60,"PR079")/100)</f>
        <v>2.4275709999999999E-2</v>
      </c>
      <c r="N60" s="24" cm="1">
        <f t="array" ref="N60">IF(OR(_xll.BDP($AX60,"RT074")="#N/A N/A",_xll.BDP($AX60,"RT074")="#N/A FIELD NOT APPLICABLE")," ", _xll.BDP($AX60,"RT074")/100)</f>
        <v>5.5893379999999999E-2</v>
      </c>
      <c r="O60" s="26">
        <v>5067</v>
      </c>
      <c r="P60" s="27">
        <v>98.4</v>
      </c>
      <c r="Q60" s="21" cm="1">
        <f t="array" ref="Q60">IF(OR(_xll.BDP($AX60,"PX_last")="#N/A N/A",_xll.BDP($AX60,"PX_Last")="#N/A FIELD NOT APPLICABLE")," ",IF(F60="GBP",(_xll.BDP($AX60,"PX_LAST")),(_xll.BDP($AX60,"PX_LAST"))))</f>
        <v>89.45</v>
      </c>
      <c r="R60" s="28">
        <f>IF(F60="USD",AA60,(((_xll.BDP(F60&amp;"USD CURNCY","PX_LAST")))*AA60))</f>
        <v>498592.80000000005</v>
      </c>
      <c r="S60" s="28">
        <f>IF(F60="USD",AB60,(((_xll.BDP(F60&amp;"USD CURNCY","PX_LAST")))*AB60))</f>
        <v>453243.15</v>
      </c>
      <c r="T60" s="11">
        <f t="shared" si="18"/>
        <v>-45349.650000000023</v>
      </c>
      <c r="U60" s="12">
        <f t="shared" si="19"/>
        <v>-9.0955284552845572E-2</v>
      </c>
      <c r="V60" s="12" cm="1">
        <f t="array" ref="V60">IFERROR(_xll.BDP($G60&amp;" Equity","CHG_PCT_1D")/100,"")</f>
        <v>6.2999210000000009E-3</v>
      </c>
      <c r="W60" s="12" cm="1">
        <f t="array" ref="W60">IFERROR(_xll.BDP($G60&amp;" Equity","CHG_PCT_5D")/100,"")</f>
        <v>4.0116279999999997E-2</v>
      </c>
      <c r="X60" s="12" t="e">
        <f t="shared" si="20"/>
        <v>#VALUE!</v>
      </c>
      <c r="Y60" s="28">
        <f t="shared" si="21"/>
        <v>19796.688388109207</v>
      </c>
      <c r="Z60" s="28">
        <f t="shared" si="22"/>
        <v>453243.15</v>
      </c>
      <c r="AA60" s="28">
        <f t="shared" si="23"/>
        <v>498592.80000000005</v>
      </c>
      <c r="AB60" s="28">
        <f t="shared" si="24"/>
        <v>453243.15</v>
      </c>
      <c r="AC60" s="24" t="str" cm="1">
        <f t="array" ref="AC60">IF(OR(_xll.BDP($AX60,"EX028")="#N/A N/A",_xll.BDP($AX60,"EX028")="#N/A FIELD NOT APPLICABLE")," ", _xll.BDP($AX60,"EX028"))</f>
        <v>Fund</v>
      </c>
      <c r="AD60" s="34" t="str" cm="1">
        <f t="array" ref="AD60">IF(OR(_xll.BDP($AX60,"FD121")="#N/A N/A",_xll.BDP($AX60,"FD121")="#N/A FIELD NOT APPLICABLE")," ", _xll.BDP($AX60,"FD121"))</f>
        <v>Fixed Income</v>
      </c>
      <c r="AE60" s="24" t="str" cm="1">
        <f t="array" ref="AE60">IF(OR(_xll.BDP($AX60,"FD118")="#N/A N/A",_xll.BDP($AX60,"FD118")="#N/A FIELD NOT APPLICABLE")," ", _xll.BDP($AX60,"FD118"))</f>
        <v>ETF</v>
      </c>
      <c r="AF60" s="21" t="str" cm="1">
        <f t="array" ref="AF60">IF(OR(_xll.BDP($AX60,"FD114")="#N/A N/A",_xll.BDP($AX60,"FD114")="#N/A FIELD NOT APPLICABLE")," ", _xll.BDP($AX60,"FD114"))</f>
        <v>Investment Grade A or higher</v>
      </c>
      <c r="AG60" s="21" t="str" cm="1">
        <f t="array" ref="AG60">IF(OR(_xll.BDP($AX60,"FD003")="#N/A N/A",_xll.BDP($AX60,"FD003")="#N/A FIELD NOT APPLICABLE")," ", _xll.BDP($AX60,"FD003"))</f>
        <v>26/07/2002</v>
      </c>
      <c r="AH60" s="31" cm="1">
        <f t="array" ref="AH60">IF(OR(_xll.BDP($AX60,"PR061")="#N/A N/A",_xll.BDP($AX60,"PR061")="#N/A FIELD NOT APPLICABLE")," ", _xll.BDP($AX60,"PR061")/100)</f>
        <v>-7.6547529999999994E-3</v>
      </c>
      <c r="AI60" s="24" cm="1">
        <f t="array" ref="AI60">IF(OR(_xll.BDP($AX60,"RT075")="#N/A N/A",_xll.BDP($AX60,"RT075")="#N/A FIELD NOT APPLICABLE")," ", _xll.BDP($AX60,"RT075")/100)</f>
        <v>-6.4069710000000002E-2</v>
      </c>
      <c r="AJ60" s="24" cm="1">
        <f t="array" ref="AJ60">IF(OR(_xll.BDP($AX60,"RT076")="#N/A N/A",_xll.BDP($AX60,"RT076")="#N/A FIELD NOT APPLICABLE")," ", _xll.BDP($AX60,"RT076")/100)</f>
        <v>-9.6303120000000006E-2</v>
      </c>
      <c r="AK60" s="24" cm="1">
        <f t="array" ref="AK60">IF(OR(_xll.BDP($AX60,"FD252")="#N/A N/A",_xll.BDP($AX60,"FD252")="#N/A FIELD NOT APPLICABLE")," ", _xll.BDP($AX60,"FD252")/100)</f>
        <v>0</v>
      </c>
      <c r="AL60" s="24" cm="1">
        <f t="array" ref="AL60">IF(OR(_xll.BDP($AX60,"FD015")="#N/A N/A",_xll.BDP($AX60,"FD015")="#N/A FIELD NOT APPLICABLE")," ", _xll.BDP($AX60,"FD015")/100)</f>
        <v>1.5E-3</v>
      </c>
      <c r="AM60" s="24" cm="1">
        <f t="array" ref="AM60">IF(OR(_xll.BDP($AX60,"FD138")="#N/A N/A",_xll.BDP($AX60,"FD138")="#N/A FIELD NOT APPLICABLE")," ", _xll.BDP($AX60,"FD138")/100)</f>
        <v>1.5E-3</v>
      </c>
      <c r="AN60" s="35" cm="1">
        <f t="array" ref="AN60">IF(OR(_xll.BDP($AX60,"FD009")="#N/A N/A",_xll.BDP($AX60,"FD009")="#N/A FIELD NOT APPLICABLE")," ", _xll.BDP($AX60,"FD009")/100)</f>
        <v>0</v>
      </c>
      <c r="AO60" s="24" cm="1">
        <f t="array" ref="AO60">IF(OR(_xll.BDP($AX60,"RK512")="#N/A N/A",_xll.BDP($AX60,"RK512")="#N/A FIELD NOT APPLICABLE")," ", _xll.BDP($AX60,"RK512")/100)</f>
        <v>9.4336003065109252E-4</v>
      </c>
      <c r="AP60" s="24" cm="1">
        <f t="array" ref="AP60">IF(OR(_xll.BDP($AX60,"RK514")="#N/A N/A",_xll.BDP($AX60,"RK514")="#N/A FIELD NOT APPLICABLE")," ", _xll.BDP($AX60,"RK514")/100)</f>
        <v>9.028600156307221E-4</v>
      </c>
      <c r="AQ60" s="24" t="str" cm="1">
        <f t="array" ref="AQ60">IF(OR(_xll.BDP($AX60,"RK521")="#N/A N/A",_xll.BDP($AX60,"RK521")="#N/A FIELD NOT APPLICABLE")," ", _xll.BDP($AX60,"RK521")/100)</f>
        <v xml:space="preserve"> </v>
      </c>
      <c r="AR60" s="24" t="str" cm="1">
        <f t="array" ref="AR60">IF(OR(_xll.BDP($AX60,"RK525")="#N/A N/A",_xll.BDP($AX60,"RK525")="#N/A FIELD NOT APPLICABLE")," ", _xll.BDP($AX60,"RK525")/100)</f>
        <v xml:space="preserve"> </v>
      </c>
      <c r="AS60" s="24" t="str" cm="1">
        <f t="array" ref="AS60">IF(OR(_xll.BDP($AX60,"RK524")="#N/A N/A",_xll.BDP($AX60,"RK524")="#N/A FIELD NOT APPLICABLE")," ", _xll.BDP($AX60,"RK524")/100)</f>
        <v xml:space="preserve"> </v>
      </c>
      <c r="AT60" s="24" t="str" cm="1">
        <f t="array" ref="AT60">IF(OR(_xll.BDP($AX60,"FD183")="#N/A N/A",_xll.BDP($AX60,"FD183")="#N/A FIELD NOT APPLICABLE")," ", _xll.BDP($AX60,"FD183"))</f>
        <v>USD INC</v>
      </c>
      <c r="AU60" s="24" t="str" cm="1">
        <f t="array" ref="AU60">IF(OR(_xll.BDP($AX60,"DY997")="#N/A N/A",_xll.BDP($AX60,"DY997")="#N/A FIELD NOT APPLICABLE")," ", _xll.BDP($AX60,"DY997"))</f>
        <v xml:space="preserve"> </v>
      </c>
      <c r="AV60" s="24" t="str" cm="1">
        <f t="array" ref="AV60">IF(OR(_xll.BDP($AX60,"DY784")="#N/A N/A",_xll.BDP($AX60,"DY784")="#N/A FIELD NOT APPLICABLE")," ", _xll.BDP($AX60,"DY784"))</f>
        <v xml:space="preserve"> </v>
      </c>
      <c r="AW60" s="21" t="str">
        <f t="shared" si="25"/>
        <v>N</v>
      </c>
      <c r="AX60" s="21" t="str">
        <f t="shared" si="26"/>
        <v>TLT US Equity</v>
      </c>
      <c r="BC60" s="14" t="str" cm="1">
        <f t="array" ref="BC60">_xll.BDP(AX60,"ID005")</f>
        <v>US4642874329</v>
      </c>
      <c r="BD60" s="16">
        <v>0.99</v>
      </c>
      <c r="BE60" s="17">
        <v>3</v>
      </c>
      <c r="BF60" s="36">
        <v>44417</v>
      </c>
      <c r="BG60" s="19">
        <v>1.0000000000107532</v>
      </c>
    </row>
    <row r="61" spans="1:59" s="3" customFormat="1" ht="14.45" customHeight="1" x14ac:dyDescent="0.25">
      <c r="A61" s="47" t="s">
        <v>126</v>
      </c>
      <c r="B61" s="47" t="s">
        <v>161</v>
      </c>
      <c r="C61" s="47">
        <v>4381720</v>
      </c>
      <c r="D61" s="47" t="s">
        <v>462</v>
      </c>
      <c r="E61" s="21" t="str">
        <f>_xll.BDP(AX61,"SECURITY NAME")</f>
        <v>iShares MSCI Brazil ETF</v>
      </c>
      <c r="F61" s="21" t="str">
        <f>_xll.BDP(AX61,"CRNCY")</f>
        <v>USD</v>
      </c>
      <c r="G61" s="22" t="s">
        <v>415</v>
      </c>
      <c r="H61" s="21" t="str" cm="1">
        <f t="array" ref="H61">IF(OR(_xll.BDP($AX61,"FD120")="#N/A N/A",_xll.BDP($AX61,"FD120")="#N/A FIELD NOT APPLICABLE")," ",_xll.BDP($AX61,"FD120"))</f>
        <v>Brazil</v>
      </c>
      <c r="I61" s="21" t="str" cm="1">
        <f t="array" ref="I61">IF(OR(_xll.BDP($AX61,"FD116")="#N/A N/A",_xll.BDP($AX61,"FD116")="#N/A FIELD NOT APPLICABLE")," ",_xll.BDP($AX61,"FD116"))</f>
        <v>Blend</v>
      </c>
      <c r="J61" s="21" t="str" cm="1">
        <f t="array" ref="J61">IF(OR(_xll.BDP($AX61,"FD133")="#N/A N/A",_xll.BDP($AX61,"FD133")="#N/A FIELD NOT APPLICABLE")," ", _xll.BDP($AX61,"FD133"))</f>
        <v xml:space="preserve"> </v>
      </c>
      <c r="K61" s="33">
        <f>_xll.BDP(AX61,"FUND_ASSETS_USD")/1000</f>
        <v>3.6951620994999996</v>
      </c>
      <c r="L61" s="24">
        <f>IFERROR(_xll.BDP(AX61, "DV013")/100,0)</f>
        <v>7.9822366000616068E-2</v>
      </c>
      <c r="M61" s="24" cm="1">
        <f t="array" ref="M61">IF(OR(_xll.BDP($AX61,"PR079")="#N/A N/A",_xll.BDP($AX61,"PR079")="#N/A FIELD NOT APPLICABLE")," ", _xll.BDP($AX61,"PR079")/100)</f>
        <v>0.21545980000000001</v>
      </c>
      <c r="N61" s="24" cm="1">
        <f t="array" ref="N61">IF(OR(_xll.BDP($AX61,"RT074")="#N/A N/A",_xll.BDP($AX61,"RT074")="#N/A FIELD NOT APPLICABLE")," ", _xll.BDP($AX61,"RT074")/100)</f>
        <v>-6.9480810000000004E-2</v>
      </c>
      <c r="O61" s="26">
        <v>3905</v>
      </c>
      <c r="P61" s="27">
        <v>25.37</v>
      </c>
      <c r="Q61" s="21" cm="1">
        <f t="array" ref="Q61">IF(OR(_xll.BDP($AX61,"PX_last")="#N/A N/A",_xll.BDP($AX61,"PX_Last")="#N/A FIELD NOT APPLICABLE")," ",IF(F61="GBP",(_xll.BDP($AX61,"PX_LAST")/100),(_xll.BDP($AX61,"PX_LAST"))))</f>
        <v>27.36</v>
      </c>
      <c r="R61" s="28">
        <f>IF(F61="USD",AA61,(((_xll.BDP(F61&amp;"USD CURNCY","PX_LAST")))*AA61))</f>
        <v>99069.85</v>
      </c>
      <c r="S61" s="28">
        <f>IF(F61="USD",AB61,(((_xll.BDP(F61&amp;"USD CURNCY","PX_LAST")))*AB61))</f>
        <v>106840.8</v>
      </c>
      <c r="T61" s="11">
        <f t="shared" si="18"/>
        <v>7770.9499999999971</v>
      </c>
      <c r="U61" s="12">
        <f t="shared" si="19"/>
        <v>7.8439101300748881E-2</v>
      </c>
      <c r="V61" s="12" cm="1">
        <f t="array" ref="V61">IFERROR(_xll.BDP($G61&amp;" Equity","CHG_PCT_1D")/100,"")</f>
        <v>1.002227E-2</v>
      </c>
      <c r="W61" s="12" cm="1">
        <f t="array" ref="W61">IFERROR(_xll.BDP($G61&amp;" Equity","CHG_PCT_5D")/100,"")</f>
        <v>7.9761899999999997E-2</v>
      </c>
      <c r="X61" s="12" t="e">
        <f t="shared" si="20"/>
        <v>#VALUE!</v>
      </c>
      <c r="Y61" s="28">
        <f t="shared" si="21"/>
        <v>8528.2854413986206</v>
      </c>
      <c r="Z61" s="28">
        <f t="shared" si="22"/>
        <v>106840.8</v>
      </c>
      <c r="AA61" s="28">
        <f t="shared" si="23"/>
        <v>99069.85</v>
      </c>
      <c r="AB61" s="28">
        <f t="shared" si="24"/>
        <v>106840.8</v>
      </c>
      <c r="AC61" s="24" t="str" cm="1">
        <f t="array" ref="AC61">IF(OR(_xll.BDP($AX61,"EX028")="#N/A N/A",_xll.BDP($AX61,"EX028")="#N/A FIELD NOT APPLICABLE")," ", _xll.BDP($AX61,"EX028"))</f>
        <v>Fund</v>
      </c>
      <c r="AD61" s="34" t="str" cm="1">
        <f t="array" ref="AD61">IF(OR(_xll.BDP($AX61,"FD121")="#N/A N/A",_xll.BDP($AX61,"FD121")="#N/A FIELD NOT APPLICABLE")," ", _xll.BDP($AX61,"FD121"))</f>
        <v>Equity</v>
      </c>
      <c r="AE61" s="24" t="str" cm="1">
        <f t="array" ref="AE61">IF(OR(_xll.BDP($AX61,"FD118")="#N/A N/A",_xll.BDP($AX61,"FD118")="#N/A FIELD NOT APPLICABLE")," ", _xll.BDP($AX61,"FD118"))</f>
        <v>ETF</v>
      </c>
      <c r="AF61" s="21" t="str" cm="1">
        <f t="array" ref="AF61">IF(OR(_xll.BDP($AX61,"FD114")="#N/A N/A",_xll.BDP($AX61,"FD114")="#N/A FIELD NOT APPLICABLE")," ", _xll.BDP($AX61,"FD114"))</f>
        <v xml:space="preserve"> </v>
      </c>
      <c r="AG61" s="21" t="str" cm="1">
        <f t="array" ref="AG61">IF(OR(_xll.BDP($AX61,"FD003")="#N/A N/A",_xll.BDP($AX61,"FD003")="#N/A FIELD NOT APPLICABLE")," ", _xll.BDP($AX61,"FD003"))</f>
        <v>14/07/2000</v>
      </c>
      <c r="AH61" s="31" cm="1">
        <f t="array" ref="AH61">IF(OR(_xll.BDP($AX61,"PR061")="#N/A N/A",_xll.BDP($AX61,"PR061")="#N/A FIELD NOT APPLICABLE")," ", _xll.BDP($AX61,"PR061")/100)</f>
        <v>5.8413909999999999E-2</v>
      </c>
      <c r="AI61" s="24" cm="1">
        <f t="array" ref="AI61">IF(OR(_xll.BDP($AX61,"RT075")="#N/A N/A",_xll.BDP($AX61,"RT075")="#N/A FIELD NOT APPLICABLE")," ", _xll.BDP($AX61,"RT075")/100)</f>
        <v>2.5689669999999998E-2</v>
      </c>
      <c r="AJ61" s="24" cm="1">
        <f t="array" ref="AJ61">IF(OR(_xll.BDP($AX61,"RT076")="#N/A N/A",_xll.BDP($AX61,"RT076")="#N/A FIELD NOT APPLICABLE")," ", _xll.BDP($AX61,"RT076")/100)</f>
        <v>8.7221159999999992E-2</v>
      </c>
      <c r="AK61" s="24" cm="1">
        <f t="array" ref="AK61">IF(OR(_xll.BDP($AX61,"FD252")="#N/A N/A",_xll.BDP($AX61,"FD252")="#N/A FIELD NOT APPLICABLE")," ", _xll.BDP($AX61,"FD252")/100)</f>
        <v>0</v>
      </c>
      <c r="AL61" s="24" cm="1">
        <f t="array" ref="AL61">IF(OR(_xll.BDP($AX61,"FD015")="#N/A N/A",_xll.BDP($AX61,"FD015")="#N/A FIELD NOT APPLICABLE")," ", _xll.BDP($AX61,"FD015")/100)</f>
        <v>5.8999999999999999E-3</v>
      </c>
      <c r="AM61" s="24" cm="1">
        <f t="array" ref="AM61">IF(OR(_xll.BDP($AX61,"FD138")="#N/A N/A",_xll.BDP($AX61,"FD138")="#N/A FIELD NOT APPLICABLE")," ", _xll.BDP($AX61,"FD138")/100)</f>
        <v>5.8999999999999999E-3</v>
      </c>
      <c r="AN61" s="35" cm="1">
        <f t="array" ref="AN61">IF(OR(_xll.BDP($AX61,"FD009")="#N/A N/A",_xll.BDP($AX61,"FD009")="#N/A FIELD NOT APPLICABLE")," ", _xll.BDP($AX61,"FD009")/100)</f>
        <v>0</v>
      </c>
      <c r="AO61" s="24" cm="1">
        <f t="array" ref="AO61">IF(OR(_xll.BDP($AX61,"RK512")="#N/A N/A",_xll.BDP($AX61,"RK512")="#N/A FIELD NOT APPLICABLE")," ", _xll.BDP($AX61,"RK512")/100)</f>
        <v>-4.392440021038055E-3</v>
      </c>
      <c r="AP61" s="24" cm="1">
        <f t="array" ref="AP61">IF(OR(_xll.BDP($AX61,"RK514")="#N/A N/A",_xll.BDP($AX61,"RK514")="#N/A FIELD NOT APPLICABLE")," ", _xll.BDP($AX61,"RK514")/100)</f>
        <v>-4.6389099955558774E-3</v>
      </c>
      <c r="AQ61" s="24" cm="1">
        <f t="array" ref="AQ61">IF(OR(_xll.BDP($AX61,"RK521")="#N/A N/A",_xll.BDP($AX61,"RK521")="#N/A FIELD NOT APPLICABLE")," ", _xll.BDP($AX61,"RK521")/100)</f>
        <v>-5.2297997474670408E-3</v>
      </c>
      <c r="AR61" s="24" cm="1">
        <f t="array" ref="AR61">IF(OR(_xll.BDP($AX61,"RK525")="#N/A N/A",_xll.BDP($AX61,"RK525")="#N/A FIELD NOT APPLICABLE")," ", _xll.BDP($AX61,"RK525")/100)</f>
        <v>1.0247000455856324E-2</v>
      </c>
      <c r="AS61" s="24" cm="1">
        <f t="array" ref="AS61">IF(OR(_xll.BDP($AX61,"RK524")="#N/A N/A",_xll.BDP($AX61,"RK524")="#N/A FIELD NOT APPLICABLE")," ", _xll.BDP($AX61,"RK524")/100)</f>
        <v>-7.7220001257956029E-5</v>
      </c>
      <c r="AT61" s="24" t="str" cm="1">
        <f t="array" ref="AT61">IF(OR(_xll.BDP($AX61,"FD183")="#N/A N/A",_xll.BDP($AX61,"FD183")="#N/A FIELD NOT APPLICABLE")," ", _xll.BDP($AX61,"FD183"))</f>
        <v>USD INC</v>
      </c>
      <c r="AU61" s="24" t="str" cm="1">
        <f t="array" ref="AU61">IF(OR(_xll.BDP($AX61,"DY997")="#N/A N/A",_xll.BDP($AX61,"DY997")="#N/A FIELD NOT APPLICABLE")," ", _xll.BDP($AX61,"DY997"))</f>
        <v xml:space="preserve"> </v>
      </c>
      <c r="AV61" s="24" t="str" cm="1">
        <f t="array" ref="AV61">IF(OR(_xll.BDP($AX61,"DY784")="#N/A N/A",_xll.BDP($AX61,"DY784")="#N/A FIELD NOT APPLICABLE")," ", _xll.BDP($AX61,"DY784"))</f>
        <v xml:space="preserve"> </v>
      </c>
      <c r="AW61" s="21" t="str">
        <f t="shared" si="25"/>
        <v>N</v>
      </c>
      <c r="AX61" s="21" t="str">
        <f t="shared" si="26"/>
        <v>EWZ US Equity</v>
      </c>
      <c r="BC61" s="14" t="str" cm="1">
        <f t="array" ref="BC61">_xll.BDP(AX61,"ID005")</f>
        <v>US4642864007</v>
      </c>
      <c r="BD61" s="16">
        <v>0.7</v>
      </c>
      <c r="BE61" s="17">
        <v>5</v>
      </c>
      <c r="BF61" s="36">
        <v>45434</v>
      </c>
      <c r="BG61" s="19">
        <v>1.0000000000107532</v>
      </c>
    </row>
    <row r="62" spans="1:59" s="3" customFormat="1" ht="14.45" customHeight="1" x14ac:dyDescent="0.25">
      <c r="A62" s="47" t="s">
        <v>126</v>
      </c>
      <c r="B62" s="47" t="s">
        <v>161</v>
      </c>
      <c r="C62" s="47">
        <v>4381720</v>
      </c>
      <c r="D62" s="47" t="s">
        <v>462</v>
      </c>
      <c r="E62" s="21" t="str">
        <f>_xll.BDP(AX62,"SECURITY NAME")</f>
        <v>SPDR S&amp;P Biotech ETF</v>
      </c>
      <c r="F62" s="21" t="str">
        <f>_xll.BDP(AX62,"CRNCY")</f>
        <v>USD</v>
      </c>
      <c r="G62" s="22" t="s">
        <v>362</v>
      </c>
      <c r="H62" s="21" t="str" cm="1">
        <f t="array" ref="H62">IF(OR(_xll.BDP($AX62,"FD120")="#N/A N/A",_xll.BDP($AX62,"FD120")="#N/A FIELD NOT APPLICABLE")," ",_xll.BDP($AX62,"FD120"))</f>
        <v>U.S.</v>
      </c>
      <c r="I62" s="21" t="str" cm="1">
        <f t="array" ref="I62">IF(OR(_xll.BDP($AX62,"FD116")="#N/A N/A",_xll.BDP($AX62,"FD116")="#N/A FIELD NOT APPLICABLE")," ",_xll.BDP($AX62,"FD116"))</f>
        <v>Blend</v>
      </c>
      <c r="J62" s="21" t="str" cm="1">
        <f t="array" ref="J62">IF(OR(_xll.BDP($AX62,"FD133")="#N/A N/A",_xll.BDP($AX62,"FD133")="#N/A FIELD NOT APPLICABLE")," ", _xll.BDP($AX62,"FD133"))</f>
        <v>Health Care</v>
      </c>
      <c r="K62" s="33">
        <f>_xll.BDP(AX62,"FUND_ASSETS_USD")/1000</f>
        <v>5.0831151319899996</v>
      </c>
      <c r="L62" s="24">
        <f>IFERROR(_xll.BDP(AX62, "DV013")/100,0)</f>
        <v>2.5808037012262428E-4</v>
      </c>
      <c r="M62" s="24" cm="1">
        <f t="array" ref="M62">IF(OR(_xll.BDP($AX62,"PR079")="#N/A N/A",_xll.BDP($AX62,"PR079")="#N/A FIELD NOT APPLICABLE")," ", _xll.BDP($AX62,"PR079")/100)</f>
        <v>-9.6491199999999999E-2</v>
      </c>
      <c r="N62" s="24" cm="1">
        <f t="array" ref="N62">IF(OR(_xll.BDP($AX62,"RT074")="#N/A N/A",_xll.BDP($AX62,"RT074")="#N/A FIELD NOT APPLICABLE")," ", _xll.BDP($AX62,"RT074")/100)</f>
        <v>-2.3962810000000001E-2</v>
      </c>
      <c r="O62" s="26">
        <v>2712</v>
      </c>
      <c r="P62" s="27">
        <v>91.64</v>
      </c>
      <c r="Q62" s="21" cm="1">
        <f t="array" ref="Q62">IF(OR(_xll.BDP($AX62,"PX_last")="#N/A N/A",_xll.BDP($AX62,"PX_Last")="#N/A FIELD NOT APPLICABLE")," ",IF(F62="GBP",(_xll.BDP($AX62,"PX_LAST")),(_xll.BDP($AX62,"PX_LAST"))))</f>
        <v>81.37</v>
      </c>
      <c r="R62" s="28">
        <f>IF(F62="USD",AA62,(((_xll.BDP(F62&amp;"USD CURNCY","PX_LAST")))*AA62))</f>
        <v>248527.68</v>
      </c>
      <c r="S62" s="28">
        <f>IF(F62="USD",AB62,(((_xll.BDP(F62&amp;"USD CURNCY","PX_LAST")))*AB62))</f>
        <v>220675.44</v>
      </c>
      <c r="T62" s="11">
        <f t="shared" si="18"/>
        <v>-27852.239999999991</v>
      </c>
      <c r="U62" s="12">
        <f t="shared" si="19"/>
        <v>-0.11206896551724134</v>
      </c>
      <c r="V62" s="12" cm="1">
        <f t="array" ref="V62">IFERROR(_xll.BDP($G62&amp;" Equity","CHG_PCT_1D")/100,"")</f>
        <v>1.3956390000000001E-2</v>
      </c>
      <c r="W62" s="12" cm="1">
        <f t="array" ref="W62">IFERROR(_xll.BDP($G62&amp;" Equity","CHG_PCT_5D")/100,"")</f>
        <v>7.760562E-2</v>
      </c>
      <c r="X62" s="12" t="e">
        <f t="shared" si="20"/>
        <v>#VALUE!</v>
      </c>
      <c r="Y62" s="28">
        <f t="shared" si="21"/>
        <v>56.951999232172966</v>
      </c>
      <c r="Z62" s="28">
        <f t="shared" si="22"/>
        <v>220675.44</v>
      </c>
      <c r="AA62" s="28">
        <f t="shared" si="23"/>
        <v>248527.68</v>
      </c>
      <c r="AB62" s="28">
        <f t="shared" si="24"/>
        <v>220675.44</v>
      </c>
      <c r="AC62" s="24" t="str" cm="1">
        <f t="array" ref="AC62">IF(OR(_xll.BDP($AX62,"EX028")="#N/A N/A",_xll.BDP($AX62,"EX028")="#N/A FIELD NOT APPLICABLE")," ", _xll.BDP($AX62,"EX028"))</f>
        <v>Fund</v>
      </c>
      <c r="AD62" s="34" t="str" cm="1">
        <f t="array" ref="AD62">IF(OR(_xll.BDP($AX62,"FD121")="#N/A N/A",_xll.BDP($AX62,"FD121")="#N/A FIELD NOT APPLICABLE")," ", _xll.BDP($AX62,"FD121"))</f>
        <v>Equity</v>
      </c>
      <c r="AE62" s="24" t="str" cm="1">
        <f t="array" ref="AE62">IF(OR(_xll.BDP($AX62,"FD118")="#N/A N/A",_xll.BDP($AX62,"FD118")="#N/A FIELD NOT APPLICABLE")," ", _xll.BDP($AX62,"FD118"))</f>
        <v>ETF</v>
      </c>
      <c r="AF62" s="21" t="str" cm="1">
        <f t="array" ref="AF62">IF(OR(_xll.BDP($AX62,"FD114")="#N/A N/A",_xll.BDP($AX62,"FD114")="#N/A FIELD NOT APPLICABLE")," ", _xll.BDP($AX62,"FD114"))</f>
        <v xml:space="preserve"> </v>
      </c>
      <c r="AG62" s="21" t="str" cm="1">
        <f t="array" ref="AG62">IF(OR(_xll.BDP($AX62,"FD003")="#N/A N/A",_xll.BDP($AX62,"FD003")="#N/A FIELD NOT APPLICABLE")," ", _xll.BDP($AX62,"FD003"))</f>
        <v>06/02/2006</v>
      </c>
      <c r="AH62" s="31" cm="1">
        <f t="array" ref="AH62">IF(OR(_xll.BDP($AX62,"PR061")="#N/A N/A",_xll.BDP($AX62,"PR061")="#N/A FIELD NOT APPLICABLE")," ", _xll.BDP($AX62,"PR061")/100)</f>
        <v>-3.590049E-2</v>
      </c>
      <c r="AI62" s="24" cm="1">
        <f t="array" ref="AI62">IF(OR(_xll.BDP($AX62,"RT075")="#N/A N/A",_xll.BDP($AX62,"RT075")="#N/A FIELD NOT APPLICABLE")," ", _xll.BDP($AX62,"RT075")/100)</f>
        <v>2.2712389999999999E-2</v>
      </c>
      <c r="AJ62" s="24" cm="1">
        <f t="array" ref="AJ62">IF(OR(_xll.BDP($AX62,"RT076")="#N/A N/A",_xll.BDP($AX62,"RT076")="#N/A FIELD NOT APPLICABLE")," ", _xll.BDP($AX62,"RT076")/100)</f>
        <v>-3.0248110000000002E-2</v>
      </c>
      <c r="AK62" s="24" cm="1">
        <f t="array" ref="AK62">IF(OR(_xll.BDP($AX62,"FD252")="#N/A N/A",_xll.BDP($AX62,"FD252")="#N/A FIELD NOT APPLICABLE")," ", _xll.BDP($AX62,"FD252")/100)</f>
        <v>0</v>
      </c>
      <c r="AL62" s="24" cm="1">
        <f t="array" ref="AL62">IF(OR(_xll.BDP($AX62,"FD015")="#N/A N/A",_xll.BDP($AX62,"FD015")="#N/A FIELD NOT APPLICABLE")," ", _xll.BDP($AX62,"FD015")/100)</f>
        <v>3.4999999999999996E-3</v>
      </c>
      <c r="AM62" s="24" cm="1">
        <f t="array" ref="AM62">IF(OR(_xll.BDP($AX62,"FD138")="#N/A N/A",_xll.BDP($AX62,"FD138")="#N/A FIELD NOT APPLICABLE")," ", _xll.BDP($AX62,"FD138")/100)</f>
        <v>3.4999999999999996E-3</v>
      </c>
      <c r="AN62" s="35" cm="1">
        <f t="array" ref="AN62">IF(OR(_xll.BDP($AX62,"FD009")="#N/A N/A",_xll.BDP($AX62,"FD009")="#N/A FIELD NOT APPLICABLE")," ", _xll.BDP($AX62,"FD009")/100)</f>
        <v>0</v>
      </c>
      <c r="AO62" s="24" cm="1">
        <f t="array" ref="AO62">IF(OR(_xll.BDP($AX62,"RK512")="#N/A N/A",_xll.BDP($AX62,"RK512")="#N/A FIELD NOT APPLICABLE")," ", _xll.BDP($AX62,"RK512")/100)</f>
        <v>-1.5695199370384216E-3</v>
      </c>
      <c r="AP62" s="24" cm="1">
        <f t="array" ref="AP62">IF(OR(_xll.BDP($AX62,"RK514")="#N/A N/A",_xll.BDP($AX62,"RK514")="#N/A FIELD NOT APPLICABLE")," ", _xll.BDP($AX62,"RK514")/100)</f>
        <v>-1.385750025510788E-3</v>
      </c>
      <c r="AQ62" s="24" cm="1">
        <f t="array" ref="AQ62">IF(OR(_xll.BDP($AX62,"RK521")="#N/A N/A",_xll.BDP($AX62,"RK521")="#N/A FIELD NOT APPLICABLE")," ", _xll.BDP($AX62,"RK521")/100)</f>
        <v>-6.7960999906063085E-4</v>
      </c>
      <c r="AR62" s="24" cm="1">
        <f t="array" ref="AR62">IF(OR(_xll.BDP($AX62,"RK525")="#N/A N/A",_xll.BDP($AX62,"RK525")="#N/A FIELD NOT APPLICABLE")," ", _xll.BDP($AX62,"RK525")/100)</f>
        <v>9.9998801946640011E-3</v>
      </c>
      <c r="AS62" s="24" cm="1">
        <f t="array" ref="AS62">IF(OR(_xll.BDP($AX62,"RK524")="#N/A N/A",_xll.BDP($AX62,"RK524")="#N/A FIELD NOT APPLICABLE")," ", _xll.BDP($AX62,"RK524")/100)</f>
        <v>-1.3070000568404793E-5</v>
      </c>
      <c r="AT62" s="24" t="str" cm="1">
        <f t="array" ref="AT62">IF(OR(_xll.BDP($AX62,"FD183")="#N/A N/A",_xll.BDP($AX62,"FD183")="#N/A FIELD NOT APPLICABLE")," ", _xll.BDP($AX62,"FD183"))</f>
        <v>USD INC</v>
      </c>
      <c r="AU62" s="24" t="str" cm="1">
        <f t="array" ref="AU62">IF(OR(_xll.BDP($AX62,"DY997")="#N/A N/A",_xll.BDP($AX62,"DY997")="#N/A FIELD NOT APPLICABLE")," ", _xll.BDP($AX62,"DY997"))</f>
        <v xml:space="preserve"> </v>
      </c>
      <c r="AV62" s="24" t="str" cm="1">
        <f t="array" ref="AV62">IF(OR(_xll.BDP($AX62,"DY784")="#N/A N/A",_xll.BDP($AX62,"DY784")="#N/A FIELD NOT APPLICABLE")," ", _xll.BDP($AX62,"DY784"))</f>
        <v xml:space="preserve"> </v>
      </c>
      <c r="AW62" s="21" t="str">
        <f t="shared" si="25"/>
        <v>N</v>
      </c>
      <c r="AX62" s="21" t="str">
        <f t="shared" si="26"/>
        <v>XBI US Equity</v>
      </c>
      <c r="BC62" s="14" t="str" cm="1">
        <f t="array" ref="BC62">_xll.BDP(AX62,"ID005")</f>
        <v>US78464A8707</v>
      </c>
      <c r="BD62" s="16">
        <v>0.65</v>
      </c>
      <c r="BE62" s="17">
        <v>5</v>
      </c>
      <c r="BF62" s="36">
        <v>44418</v>
      </c>
      <c r="BG62" s="19">
        <v>1.0000000000107532</v>
      </c>
    </row>
    <row r="63" spans="1:59" s="3" customFormat="1" ht="14.45" customHeight="1" x14ac:dyDescent="0.25">
      <c r="A63" s="47" t="s">
        <v>126</v>
      </c>
      <c r="B63" s="47" t="s">
        <v>161</v>
      </c>
      <c r="C63" s="47">
        <v>4381720</v>
      </c>
      <c r="D63" s="47" t="s">
        <v>462</v>
      </c>
      <c r="E63" s="21" t="str">
        <f>_xll.BDP(AX63,"SECURITY NAME")</f>
        <v>JPMorgan Funds - Global Growth</v>
      </c>
      <c r="F63" s="21" t="str">
        <f>_xll.BDP(AX63,"CRNCY")</f>
        <v>USD</v>
      </c>
      <c r="G63" s="22" t="s">
        <v>488</v>
      </c>
      <c r="H63" s="21" t="str" cm="1">
        <f t="array" ref="H63">IF(OR(_xll.BDP($AX63,"FD120")="#N/A N/A",_xll.BDP($AX63,"FD120")="#N/A FIELD NOT APPLICABLE")," ",_xll.BDP($AX63,"FD120"))</f>
        <v>International</v>
      </c>
      <c r="I63" s="21" t="str" cm="1">
        <f t="array" ref="I63">IF(OR(_xll.BDP($AX63,"FD116")="#N/A N/A",_xll.BDP($AX63,"FD116")="#N/A FIELD NOT APPLICABLE")," ",_xll.BDP($AX63,"FD116"))</f>
        <v>Blend</v>
      </c>
      <c r="J63" s="21" t="str" cm="1">
        <f t="array" ref="J63">IF(OR(_xll.BDP($AX63,"FD133")="#N/A N/A",_xll.BDP($AX63,"FD133")="#N/A FIELD NOT APPLICABLE")," ", _xll.BDP($AX63,"FD133"))</f>
        <v xml:space="preserve"> </v>
      </c>
      <c r="K63" s="33">
        <f>_xll.BDP(AX63,"FUND_ASSETS_USD")/1000</f>
        <v>0.47965600000000003</v>
      </c>
      <c r="L63" s="24">
        <f>IFERROR(_xll.BDP(AX63, "DV013")/100,0)</f>
        <v>0</v>
      </c>
      <c r="M63" s="24" cm="1">
        <f t="array" ref="M63">IF(OR(_xll.BDP($AX63,"PR079")="#N/A N/A",_xll.BDP($AX63,"PR079")="#N/A FIELD NOT APPLICABLE")," ", _xll.BDP($AX63,"PR079")/100)</f>
        <v>-7.0834649999999999E-2</v>
      </c>
      <c r="N63" s="24" cm="1">
        <f t="array" ref="N63">IF(OR(_xll.BDP($AX63,"RT074")="#N/A N/A",_xll.BDP($AX63,"RT074")="#N/A FIELD NOT APPLICABLE")," ", _xll.BDP($AX63,"RT074")/100)</f>
        <v>4.7569449999999999E-2</v>
      </c>
      <c r="O63" s="73">
        <v>9027.9860000000008</v>
      </c>
      <c r="P63" s="27">
        <v>33.29</v>
      </c>
      <c r="Q63" s="21" cm="1">
        <f t="array" ref="Q63">IF(OR(_xll.BDP($AX63,"PX_last")="#N/A N/A",_xll.BDP($AX63,"PX_Last")="#N/A FIELD NOT APPLICABLE")," ",IF(F63="GBP",(_xll.BDP($AX63,"PX_LAST")),(_xll.BDP($AX63,"PX_LAST"))))</f>
        <v>30.17</v>
      </c>
      <c r="R63" s="28">
        <f>IF(F63="USD",AA63,(((_xll.BDP(F63&amp;"USD CURNCY","PX_LAST")))*AA63))</f>
        <v>300541.65394000005</v>
      </c>
      <c r="S63" s="28">
        <f>IF(F63="USD",AB63,(((_xll.BDP(F63&amp;"USD CURNCY","PX_LAST")))*AB63))</f>
        <v>272374.33762000006</v>
      </c>
      <c r="T63" s="11">
        <f t="shared" si="18"/>
        <v>-28167.316319999984</v>
      </c>
      <c r="U63" s="12">
        <f t="shared" si="19"/>
        <v>-9.3721838389906803E-2</v>
      </c>
      <c r="V63" s="12" cm="1">
        <f t="array" ref="V63">IFERROR(_xll.BDP($G63&amp;" Equity","CHG_PCT_1D")/100,"")</f>
        <v>8.3556150000000003E-3</v>
      </c>
      <c r="W63" s="12" cm="1">
        <f t="array" ref="W63">IFERROR(_xll.BDP($G63&amp;" Equity","CHG_PCT_5D")/100,"")</f>
        <v>5.1952579999999998E-2</v>
      </c>
      <c r="X63" s="12" t="e">
        <f t="shared" si="20"/>
        <v>#VALUE!</v>
      </c>
      <c r="Y63" s="28">
        <f t="shared" si="21"/>
        <v>0</v>
      </c>
      <c r="Z63" s="28">
        <f t="shared" si="22"/>
        <v>272374.33762000006</v>
      </c>
      <c r="AA63" s="28">
        <f t="shared" si="23"/>
        <v>300541.65394000005</v>
      </c>
      <c r="AB63" s="28">
        <f t="shared" si="24"/>
        <v>272374.33762000006</v>
      </c>
      <c r="AC63" s="24" t="str" cm="1">
        <f t="array" ref="AC63">IF(OR(_xll.BDP($AX63,"EX028")="#N/A N/A",_xll.BDP($AX63,"EX028")="#N/A FIELD NOT APPLICABLE")," ", _xll.BDP($AX63,"EX028"))</f>
        <v>Fund</v>
      </c>
      <c r="AD63" s="34" t="str" cm="1">
        <f t="array" ref="AD63">IF(OR(_xll.BDP($AX63,"FD121")="#N/A N/A",_xll.BDP($AX63,"FD121")="#N/A FIELD NOT APPLICABLE")," ", _xll.BDP($AX63,"FD121"))</f>
        <v>Equity</v>
      </c>
      <c r="AE63" s="24" t="str" cm="1">
        <f t="array" ref="AE63">IF(OR(_xll.BDP($AX63,"FD118")="#N/A N/A",_xll.BDP($AX63,"FD118")="#N/A FIELD NOT APPLICABLE")," ", _xll.BDP($AX63,"FD118"))</f>
        <v>SICAV</v>
      </c>
      <c r="AF63" s="21" t="str" cm="1">
        <f t="array" ref="AF63">IF(OR(_xll.BDP($AX63,"FD114")="#N/A N/A",_xll.BDP($AX63,"FD114")="#N/A FIELD NOT APPLICABLE")," ", _xll.BDP($AX63,"FD114"))</f>
        <v xml:space="preserve"> </v>
      </c>
      <c r="AG63" s="21" t="str" cm="1">
        <f t="array" ref="AG63">IF(OR(_xll.BDP($AX63,"FD003")="#N/A N/A",_xll.BDP($AX63,"FD003")="#N/A FIELD NOT APPLICABLE")," ", _xll.BDP($AX63,"FD003"))</f>
        <v>31/03/2005</v>
      </c>
      <c r="AH63" s="31" cm="1">
        <f t="array" ref="AH63">IF(OR(_xll.BDP($AX63,"PR061")="#N/A N/A",_xll.BDP($AX63,"PR061")="#N/A FIELD NOT APPLICABLE")," ", _xll.BDP($AX63,"PR061")/100)</f>
        <v>3.3255839999999999E-3</v>
      </c>
      <c r="AI63" s="24" cm="1">
        <f t="array" ref="AI63">IF(OR(_xll.BDP($AX63,"RT075")="#N/A N/A",_xll.BDP($AX63,"RT075")="#N/A FIELD NOT APPLICABLE")," ", _xll.BDP($AX63,"RT075")/100)</f>
        <v>0.11326660000000001</v>
      </c>
      <c r="AJ63" s="24" cm="1">
        <f t="array" ref="AJ63">IF(OR(_xll.BDP($AX63,"RT076")="#N/A N/A",_xll.BDP($AX63,"RT076")="#N/A FIELD NOT APPLICABLE")," ", _xll.BDP($AX63,"RT076")/100)</f>
        <v>9.0376060000000008E-2</v>
      </c>
      <c r="AK63" s="24" cm="1">
        <f t="array" ref="AK63">IF(OR(_xll.BDP($AX63,"FD252")="#N/A N/A",_xll.BDP($AX63,"FD252")="#N/A FIELD NOT APPLICABLE")," ", _xll.BDP($AX63,"FD252")/100)</f>
        <v>0.05</v>
      </c>
      <c r="AL63" s="24" cm="1">
        <f t="array" ref="AL63">IF(OR(_xll.BDP($AX63,"FD015")="#N/A N/A",_xll.BDP($AX63,"FD015")="#N/A FIELD NOT APPLICABLE")," ", _xll.BDP($AX63,"FD015")/100)</f>
        <v>1.8000000000000002E-2</v>
      </c>
      <c r="AM63" s="24" cm="1">
        <f t="array" ref="AM63">IF(OR(_xll.BDP($AX63,"FD138")="#N/A N/A",_xll.BDP($AX63,"FD138")="#N/A FIELD NOT APPLICABLE")," ", _xll.BDP($AX63,"FD138")/100)</f>
        <v>1.4999999999999999E-2</v>
      </c>
      <c r="AN63" s="35" cm="1">
        <f t="array" ref="AN63">IF(OR(_xll.BDP($AX63,"FD009")="#N/A N/A",_xll.BDP($AX63,"FD009")="#N/A FIELD NOT APPLICABLE")," ", _xll.BDP($AX63,"FD009")/100)</f>
        <v>350</v>
      </c>
      <c r="AO63" s="24" cm="1">
        <f t="array" ref="AO63">IF(OR(_xll.BDP($AX63,"RK512")="#N/A N/A",_xll.BDP($AX63,"RK512")="#N/A FIELD NOT APPLICABLE")," ", _xll.BDP($AX63,"RK512")/100)</f>
        <v>4.3574E-4</v>
      </c>
      <c r="AP63" s="24" cm="1">
        <f t="array" ref="AP63">IF(OR(_xll.BDP($AX63,"RK514")="#N/A N/A",_xll.BDP($AX63,"RK514")="#N/A FIELD NOT APPLICABLE")," ", _xll.BDP($AX63,"RK514")/100)</f>
        <v>3.9267000000000002E-4</v>
      </c>
      <c r="AQ63" s="24" cm="1">
        <f t="array" ref="AQ63">IF(OR(_xll.BDP($AX63,"RK521")="#N/A N/A",_xll.BDP($AX63,"RK521")="#N/A FIELD NOT APPLICABLE")," ", _xll.BDP($AX63,"RK521")/100)</f>
        <v>-6.4622899999999997E-2</v>
      </c>
      <c r="AR63" s="24" cm="1">
        <f t="array" ref="AR63">IF(OR(_xll.BDP($AX63,"RK525")="#N/A N/A",_xll.BDP($AX63,"RK525")="#N/A FIELD NOT APPLICABLE")," ", _xll.BDP($AX63,"RK525")/100)</f>
        <v>8.4840100000000002E-3</v>
      </c>
      <c r="AS63" s="24" cm="1">
        <f t="array" ref="AS63">IF(OR(_xll.BDP($AX63,"RK524")="#N/A N/A",_xll.BDP($AX63,"RK524")="#N/A FIELD NOT APPLICABLE")," ", _xll.BDP($AX63,"RK524")/100)</f>
        <v>-9.3294999999999999E-4</v>
      </c>
      <c r="AT63" s="24" t="str" cm="1">
        <f t="array" ref="AT63">IF(OR(_xll.BDP($AX63,"FD183")="#N/A N/A",_xll.BDP($AX63,"FD183")="#N/A FIELD NOT APPLICABLE")," ", _xll.BDP($AX63,"FD183"))</f>
        <v>AA$</v>
      </c>
      <c r="AU63" s="24" t="str" cm="1">
        <f t="array" ref="AU63">IF(OR(_xll.BDP($AX63,"DY997")="#N/A N/A",_xll.BDP($AX63,"DY997")="#N/A FIELD NOT APPLICABLE")," ", _xll.BDP($AX63,"DY997"))</f>
        <v xml:space="preserve"> </v>
      </c>
      <c r="AV63" s="24" t="str" cm="1">
        <f t="array" ref="AV63">IF(OR(_xll.BDP($AX63,"DY784")="#N/A N/A",_xll.BDP($AX63,"DY784")="#N/A FIELD NOT APPLICABLE")," ", _xll.BDP($AX63,"DY784"))</f>
        <v xml:space="preserve"> </v>
      </c>
      <c r="AW63" s="21" t="str">
        <f t="shared" si="25"/>
        <v>N</v>
      </c>
      <c r="AX63" s="21" t="str">
        <f t="shared" si="26"/>
        <v>JPGEAAU LX Equity</v>
      </c>
      <c r="BC63" s="14" t="str" cm="1">
        <f t="array" ref="BC63">_xll.BDP(AX63,"ID005")</f>
        <v>LU0210533765</v>
      </c>
      <c r="BD63" s="16">
        <v>0.85</v>
      </c>
      <c r="BE63" s="17">
        <v>3</v>
      </c>
      <c r="BF63" s="36">
        <v>44418</v>
      </c>
      <c r="BG63" s="19">
        <v>1.0000000000107532</v>
      </c>
    </row>
    <row r="64" spans="1:59" s="3" customFormat="1" ht="14.45" customHeight="1" x14ac:dyDescent="0.25">
      <c r="A64" s="47" t="s">
        <v>126</v>
      </c>
      <c r="B64" s="47" t="s">
        <v>161</v>
      </c>
      <c r="C64" s="47">
        <v>4381720</v>
      </c>
      <c r="D64" s="47" t="s">
        <v>462</v>
      </c>
      <c r="E64" s="21" t="str">
        <f>_xll.BDP(AX64,"SECURITY NAME")</f>
        <v>SPDR Bloomberg Barclays 15+ Ye</v>
      </c>
      <c r="F64" s="21" t="str">
        <f>_xll.BDP(AX64,"CRNCY")</f>
        <v>GBP</v>
      </c>
      <c r="G64" s="22" t="s">
        <v>215</v>
      </c>
      <c r="H64" s="21" t="str" cm="1">
        <f t="array" ref="H64">IF(OR(_xll.BDP($AX64,"FD120")="#N/A N/A",_xll.BDP($AX64,"FD120")="#N/A FIELD NOT APPLICABLE")," ",_xll.BDP($AX64,"FD120"))</f>
        <v>U.K.</v>
      </c>
      <c r="I64" s="21" t="str" cm="1">
        <f t="array" ref="I64">IF(OR(_xll.BDP($AX64,"FD116")="#N/A N/A",_xll.BDP($AX64,"FD116")="#N/A FIELD NOT APPLICABLE")," ",_xll.BDP($AX64,"FD116"))</f>
        <v>Government</v>
      </c>
      <c r="J64" s="21" t="str" cm="1">
        <f t="array" ref="J64">IF(OR(_xll.BDP($AX64,"FD133")="#N/A N/A",_xll.BDP($AX64,"FD133")="#N/A FIELD NOT APPLICABLE")," ", _xll.BDP($AX64,"FD133"))</f>
        <v xml:space="preserve"> </v>
      </c>
      <c r="K64" s="33">
        <f>_xll.BDP(AX64,"FUND_ASSETS_USD")/1000</f>
        <v>0.97631230000000002</v>
      </c>
      <c r="L64" s="24">
        <f>IFERROR(_xll.BDP(AX64, "DV013")/100,0)</f>
        <v>4.6370700249793659E-2</v>
      </c>
      <c r="M64" s="24" cm="1">
        <f t="array" ref="M64">IF(OR(_xll.BDP($AX64,"PR079")="#N/A N/A",_xll.BDP($AX64,"PR079")="#N/A FIELD NOT APPLICABLE")," ", _xll.BDP($AX64,"PR079")/100)</f>
        <v>-1.7582150000000001E-2</v>
      </c>
      <c r="N64" s="24" cm="1">
        <f t="array" ref="N64">IF(OR(_xll.BDP($AX64,"RT074")="#N/A N/A",_xll.BDP($AX64,"RT074")="#N/A FIELD NOT APPLICABLE")," ", _xll.BDP($AX64,"RT074")/100)</f>
        <v>-1.999312E-2</v>
      </c>
      <c r="O64" s="26">
        <v>9557</v>
      </c>
      <c r="P64" s="27">
        <v>40.01</v>
      </c>
      <c r="Q64" s="21" cm="1">
        <f t="array" ref="Q64">IF(OR(_xll.BDP($AX64,"PX_last")="#N/A N/A",_xll.BDP($AX64,"PX_Last")="#N/A FIELD NOT APPLICABLE")," ",IF(F64="GBP",(_xll.BDP($AX64,"PX_LAST")),(_xll.BDP($AX64,"PX_LAST"))))</f>
        <v>36.04</v>
      </c>
      <c r="R64" s="28">
        <f>IF(F64="USD",AA64,(((_xll.BDP(F64&amp;"USD CURNCY","PX_LAST")))*AA64))</f>
        <v>512765.63936999999</v>
      </c>
      <c r="S64" s="28">
        <f>IF(F64="USD",AB64,(((_xll.BDP(F64&amp;"USD CURNCY","PX_LAST")))*AB64))</f>
        <v>461886.36947999994</v>
      </c>
      <c r="T64" s="11">
        <f t="shared" si="18"/>
        <v>-50879.269890000054</v>
      </c>
      <c r="U64" s="12">
        <f t="shared" si="19"/>
        <v>-9.9225193701574718E-2</v>
      </c>
      <c r="V64" s="12" cm="1">
        <f t="array" ref="V64">IFERROR(_xll.BDP($G64&amp;" Equity","CHG_PCT_1D")/100,"")</f>
        <v>4.5993029999999999E-3</v>
      </c>
      <c r="W64" s="12" cm="1">
        <f t="array" ref="W64">IFERROR(_xll.BDP($G64&amp;" Equity","CHG_PCT_5D")/100,"")</f>
        <v>2.2556389999999999E-2</v>
      </c>
      <c r="X64" s="12" t="e">
        <f t="shared" si="20"/>
        <v>#VALUE!</v>
      </c>
      <c r="Y64" s="28">
        <f t="shared" si="21"/>
        <v>21417.994388622519</v>
      </c>
      <c r="Z64" s="28">
        <f t="shared" si="22"/>
        <v>461886.36947999994</v>
      </c>
      <c r="AA64" s="28">
        <f t="shared" si="23"/>
        <v>382375.57</v>
      </c>
      <c r="AB64" s="28">
        <f t="shared" si="24"/>
        <v>344434.27999999997</v>
      </c>
      <c r="AC64" s="24" t="str" cm="1">
        <f t="array" ref="AC64">IF(OR(_xll.BDP($AX64,"EX028")="#N/A N/A",_xll.BDP($AX64,"EX028")="#N/A FIELD NOT APPLICABLE")," ", _xll.BDP($AX64,"EX028"))</f>
        <v>Fund</v>
      </c>
      <c r="AD64" s="34" t="str" cm="1">
        <f t="array" ref="AD64">IF(OR(_xll.BDP($AX64,"FD121")="#N/A N/A",_xll.BDP($AX64,"FD121")="#N/A FIELD NOT APPLICABLE")," ", _xll.BDP($AX64,"FD121"))</f>
        <v>Fixed Income</v>
      </c>
      <c r="AE64" s="24" t="str" cm="1">
        <f t="array" ref="AE64">IF(OR(_xll.BDP($AX64,"FD118")="#N/A N/A",_xll.BDP($AX64,"FD118")="#N/A FIELD NOT APPLICABLE")," ", _xll.BDP($AX64,"FD118"))</f>
        <v>ETF</v>
      </c>
      <c r="AF64" s="21" t="str" cm="1">
        <f t="array" ref="AF64">IF(OR(_xll.BDP($AX64,"FD114")="#N/A N/A",_xll.BDP($AX64,"FD114")="#N/A FIELD NOT APPLICABLE")," ", _xll.BDP($AX64,"FD114"))</f>
        <v>Investment Grade BBB or higher</v>
      </c>
      <c r="AG64" s="21" t="str" cm="1">
        <f t="array" ref="AG64">IF(OR(_xll.BDP($AX64,"FD003")="#N/A N/A",_xll.BDP($AX64,"FD003")="#N/A FIELD NOT APPLICABLE")," ", _xll.BDP($AX64,"FD003"))</f>
        <v>17/05/2012</v>
      </c>
      <c r="AH64" s="31" cm="1">
        <f t="array" ref="AH64">IF(OR(_xll.BDP($AX64,"PR061")="#N/A N/A",_xll.BDP($AX64,"PR061")="#N/A FIELD NOT APPLICABLE")," ", _xll.BDP($AX64,"PR061")/100)</f>
        <v>1.894264E-2</v>
      </c>
      <c r="AI64" s="24" cm="1">
        <f t="array" ref="AI64">IF(OR(_xll.BDP($AX64,"RT075")="#N/A N/A",_xll.BDP($AX64,"RT075")="#N/A FIELD NOT APPLICABLE")," ", _xll.BDP($AX64,"RT075")/100)</f>
        <v>-0.13542029999999999</v>
      </c>
      <c r="AJ64" s="24" cm="1">
        <f t="array" ref="AJ64">IF(OR(_xll.BDP($AX64,"RT076")="#N/A N/A",_xll.BDP($AX64,"RT076")="#N/A FIELD NOT APPLICABLE")," ", _xll.BDP($AX64,"RT076")/100)</f>
        <v>-0.131632</v>
      </c>
      <c r="AK64" s="24" t="str" cm="1">
        <f t="array" ref="AK64">IF(OR(_xll.BDP($AX64,"FD252")="#N/A N/A",_xll.BDP($AX64,"FD252")="#N/A FIELD NOT APPLICABLE")," ", _xll.BDP($AX64,"FD252")/100)</f>
        <v xml:space="preserve"> </v>
      </c>
      <c r="AL64" s="24" cm="1">
        <f t="array" ref="AL64">IF(OR(_xll.BDP($AX64,"FD015")="#N/A N/A",_xll.BDP($AX64,"FD015")="#N/A FIELD NOT APPLICABLE")," ", _xll.BDP($AX64,"FD015")/100)</f>
        <v>1.5E-3</v>
      </c>
      <c r="AM64" s="24" cm="1">
        <f t="array" ref="AM64">IF(OR(_xll.BDP($AX64,"FD138")="#N/A N/A",_xll.BDP($AX64,"FD138")="#N/A FIELD NOT APPLICABLE")," ", _xll.BDP($AX64,"FD138")/100)</f>
        <v>1.5E-3</v>
      </c>
      <c r="AN64" s="35" cm="1">
        <f t="array" ref="AN64">IF(OR(_xll.BDP($AX64,"FD009")="#N/A N/A",_xll.BDP($AX64,"FD009")="#N/A FIELD NOT APPLICABLE")," ", _xll.BDP($AX64,"FD009")/100)</f>
        <v>0</v>
      </c>
      <c r="AO64" s="24" cm="1">
        <f t="array" ref="AO64">IF(OR(_xll.BDP($AX64,"RK512")="#N/A N/A",_xll.BDP($AX64,"RK512")="#N/A FIELD NOT APPLICABLE")," ", _xll.BDP($AX64,"RK512")/100)</f>
        <v>-4.6805200000000005E-3</v>
      </c>
      <c r="AP64" s="24" cm="1">
        <f t="array" ref="AP64">IF(OR(_xll.BDP($AX64,"RK514")="#N/A N/A",_xll.BDP($AX64,"RK514")="#N/A FIELD NOT APPLICABLE")," ", _xll.BDP($AX64,"RK514")/100)</f>
        <v>-4.6537599999999998E-3</v>
      </c>
      <c r="AQ64" s="24" cm="1">
        <f t="array" ref="AQ64">IF(OR(_xll.BDP($AX64,"RK521")="#N/A N/A",_xll.BDP($AX64,"RK521")="#N/A FIELD NOT APPLICABLE")," ", _xll.BDP($AX64,"RK521")/100)</f>
        <v>-1.68103E-3</v>
      </c>
      <c r="AR64" s="24" cm="1">
        <f t="array" ref="AR64">IF(OR(_xll.BDP($AX64,"RK525")="#N/A N/A",_xll.BDP($AX64,"RK525")="#N/A FIELD NOT APPLICABLE")," ", _xll.BDP($AX64,"RK525")/100)</f>
        <v>9.7709300000000006E-3</v>
      </c>
      <c r="AS64" s="24" cm="1">
        <f t="array" ref="AS64">IF(OR(_xll.BDP($AX64,"RK524")="#N/A N/A",_xll.BDP($AX64,"RK524")="#N/A FIELD NOT APPLICABLE")," ", _xll.BDP($AX64,"RK524")/100)</f>
        <v>-3.5129999999999997E-5</v>
      </c>
      <c r="AT64" s="24" t="str" cm="1">
        <f t="array" ref="AT64">IF(OR(_xll.BDP($AX64,"FD183")="#N/A N/A",_xll.BDP($AX64,"FD183")="#N/A FIELD NOT APPLICABLE")," ", _xll.BDP($AX64,"FD183"))</f>
        <v xml:space="preserve"> </v>
      </c>
      <c r="AU64" s="24" t="str" cm="1">
        <f t="array" ref="AU64">IF(OR(_xll.BDP($AX64,"DY997")="#N/A N/A",_xll.BDP($AX64,"DY997")="#N/A FIELD NOT APPLICABLE")," ", _xll.BDP($AX64,"DY997"))</f>
        <v xml:space="preserve"> </v>
      </c>
      <c r="AV64" s="24" t="str" cm="1">
        <f t="array" ref="AV64">IF(OR(_xll.BDP($AX64,"DY784")="#N/A N/A",_xll.BDP($AX64,"DY784")="#N/A FIELD NOT APPLICABLE")," ", _xll.BDP($AX64,"DY784"))</f>
        <v xml:space="preserve"> </v>
      </c>
      <c r="AW64" s="21" t="str">
        <f t="shared" si="25"/>
        <v>N</v>
      </c>
      <c r="AX64" s="21" t="str">
        <f t="shared" si="26"/>
        <v>GLTL LN Equity</v>
      </c>
      <c r="BC64" s="14" t="str" cm="1">
        <f t="array" ref="BC64">_xll.BDP(AX64,"ID005")</f>
        <v>IE00B6YX5L24</v>
      </c>
      <c r="BD64" s="16">
        <v>0</v>
      </c>
      <c r="BE64" s="17">
        <v>4</v>
      </c>
      <c r="BF64" s="36"/>
      <c r="BG64" s="19">
        <v>1.0000000000107532</v>
      </c>
    </row>
    <row r="65" spans="1:59" s="3" customFormat="1" ht="14.45" customHeight="1" x14ac:dyDescent="0.25">
      <c r="A65" s="47" t="s">
        <v>126</v>
      </c>
      <c r="B65" s="47" t="s">
        <v>161</v>
      </c>
      <c r="C65" s="47">
        <v>4381720</v>
      </c>
      <c r="D65" s="47" t="s">
        <v>462</v>
      </c>
      <c r="E65" s="21" t="str">
        <f>_xll.BDP(AX65,"SECURITY NAME")</f>
        <v>UBS Lux Bond SICAV - Emerging</v>
      </c>
      <c r="F65" s="21" t="str">
        <f>_xll.BDP(AX65,"CRNCY")</f>
        <v>USD</v>
      </c>
      <c r="G65" s="22" t="s">
        <v>489</v>
      </c>
      <c r="H65" s="21" t="str" cm="1">
        <f t="array" ref="H65">IF(OR(_xll.BDP($AX65,"FD120")="#N/A N/A",_xll.BDP($AX65,"FD120")="#N/A FIELD NOT APPLICABLE")," ",_xll.BDP($AX65,"FD120"))</f>
        <v>International</v>
      </c>
      <c r="I65" s="21" t="str" cm="1">
        <f t="array" ref="I65">IF(OR(_xll.BDP($AX65,"FD116")="#N/A N/A",_xll.BDP($AX65,"FD116")="#N/A FIELD NOT APPLICABLE")," ",_xll.BDP($AX65,"FD116"))</f>
        <v>Aggregate</v>
      </c>
      <c r="J65" s="21" t="str" cm="1">
        <f t="array" ref="J65">IF(OR(_xll.BDP($AX65,"FD133")="#N/A N/A",_xll.BDP($AX65,"FD133")="#N/A FIELD NOT APPLICABLE")," ", _xll.BDP($AX65,"FD133"))</f>
        <v xml:space="preserve"> </v>
      </c>
      <c r="K65" s="33">
        <f>_xll.BDP(AX65,"FUND_ASSETS_USD")/1000</f>
        <v>0.4085934</v>
      </c>
      <c r="L65" s="24">
        <f>IFERROR(_xll.BDP(AX65, "DV013")/100,0)</f>
        <v>4.387550800792929E-2</v>
      </c>
      <c r="M65" s="24" cm="1">
        <f t="array" ref="M65">IF(OR(_xll.BDP($AX65,"PR079")="#N/A N/A",_xll.BDP($AX65,"PR079")="#N/A FIELD NOT APPLICABLE")," ", _xll.BDP($AX65,"PR079")/100)</f>
        <v>2.2144789999999998E-2</v>
      </c>
      <c r="N65" s="24" cm="1">
        <f t="array" ref="N65">IF(OR(_xll.BDP($AX65,"RT074")="#N/A N/A",_xll.BDP($AX65,"RT074")="#N/A FIELD NOT APPLICABLE")," ", _xll.BDP($AX65,"RT074")/100)</f>
        <v>8.9559909999999993E-2</v>
      </c>
      <c r="O65" s="73">
        <v>8532.5169999999998</v>
      </c>
      <c r="P65" s="27">
        <v>117.52</v>
      </c>
      <c r="Q65" s="21" cm="1">
        <f t="array" ref="Q65">IF(OR(_xll.BDP($AX65,"PX_last")="#N/A N/A",_xll.BDP($AX65,"PX_Last")="#N/A FIELD NOT APPLICABLE")," ",IF(F65="GBP",(_xll.BDP($AX65,"PX_LAST")/100),(_xll.BDP($AX65,"PX_LAST"))))</f>
        <v>90.93</v>
      </c>
      <c r="R65" s="28">
        <f>IF(F65="USD",AA65,(((_xll.BDP(F65&amp;"USD CURNCY","PX_LAST")))*AA65))</f>
        <v>1002741.39784</v>
      </c>
      <c r="S65" s="28">
        <f>IF(F65="USD",AB65,(((_xll.BDP(F65&amp;"USD CURNCY","PX_LAST")))*AB65))</f>
        <v>775861.77081000002</v>
      </c>
      <c r="T65" s="11">
        <f t="shared" si="18"/>
        <v>-226879.62702999997</v>
      </c>
      <c r="U65" s="12">
        <f t="shared" si="19"/>
        <v>-0.22625936010891762</v>
      </c>
      <c r="V65" s="12" cm="1">
        <f t="array" ref="V65">IFERROR(_xll.BDP($G65&amp;" Equity","CHG_PCT_1D")/100,"")</f>
        <v>1.7626969999999999E-3</v>
      </c>
      <c r="W65" s="12" cm="1">
        <f t="array" ref="W65">IFERROR(_xll.BDP($G65&amp;" Equity","CHG_PCT_5D")/100,"")</f>
        <v>1.2921910000000002E-2</v>
      </c>
      <c r="X65" s="12" t="e">
        <f t="shared" si="20"/>
        <v>#VALUE!</v>
      </c>
      <c r="Y65" s="28">
        <f t="shared" si="21"/>
        <v>34041.329338220356</v>
      </c>
      <c r="Z65" s="28">
        <f t="shared" si="22"/>
        <v>775861.77081000002</v>
      </c>
      <c r="AA65" s="28">
        <f t="shared" si="23"/>
        <v>1002741.39784</v>
      </c>
      <c r="AB65" s="28">
        <f t="shared" si="24"/>
        <v>775861.77081000002</v>
      </c>
      <c r="AC65" s="24" t="str" cm="1">
        <f t="array" ref="AC65">IF(OR(_xll.BDP($AX65,"EX028")="#N/A N/A",_xll.BDP($AX65,"EX028")="#N/A FIELD NOT APPLICABLE")," ", _xll.BDP($AX65,"EX028"))</f>
        <v>Fund</v>
      </c>
      <c r="AD65" s="34" t="str" cm="1">
        <f t="array" ref="AD65">IF(OR(_xll.BDP($AX65,"FD121")="#N/A N/A",_xll.BDP($AX65,"FD121")="#N/A FIELD NOT APPLICABLE")," ", _xll.BDP($AX65,"FD121"))</f>
        <v>Fixed Income</v>
      </c>
      <c r="AE65" s="24" t="str" cm="1">
        <f t="array" ref="AE65">IF(OR(_xll.BDP($AX65,"FD118")="#N/A N/A",_xll.BDP($AX65,"FD118")="#N/A FIELD NOT APPLICABLE")," ", _xll.BDP($AX65,"FD118"))</f>
        <v>SICAV</v>
      </c>
      <c r="AF65" s="21" t="str" cm="1">
        <f t="array" ref="AF65">IF(OR(_xll.BDP($AX65,"FD114")="#N/A N/A",_xll.BDP($AX65,"FD114")="#N/A FIELD NOT APPLICABLE")," ", _xll.BDP($AX65,"FD114"))</f>
        <v>Investment Grade A or higher</v>
      </c>
      <c r="AG65" s="21" t="str" cm="1">
        <f t="array" ref="AG65">IF(OR(_xll.BDP($AX65,"FD003")="#N/A N/A",_xll.BDP($AX65,"FD003")="#N/A FIELD NOT APPLICABLE")," ", _xll.BDP($AX65,"FD003"))</f>
        <v>26/04/2013</v>
      </c>
      <c r="AH65" s="31" cm="1">
        <f t="array" ref="AH65">IF(OR(_xll.BDP($AX65,"PR061")="#N/A N/A",_xll.BDP($AX65,"PR061")="#N/A FIELD NOT APPLICABLE")," ", _xll.BDP($AX65,"PR061")/100)</f>
        <v>-1.1737880000000001E-2</v>
      </c>
      <c r="AI65" s="24" cm="1">
        <f t="array" ref="AI65">IF(OR(_xll.BDP($AX65,"RT075")="#N/A N/A",_xll.BDP($AX65,"RT075")="#N/A FIELD NOT APPLICABLE")," ", _xll.BDP($AX65,"RT075")/100)</f>
        <v>4.8814909999999996E-2</v>
      </c>
      <c r="AJ65" s="24" cm="1">
        <f t="array" ref="AJ65">IF(OR(_xll.BDP($AX65,"RT076")="#N/A N/A",_xll.BDP($AX65,"RT076")="#N/A FIELD NOT APPLICABLE")," ", _xll.BDP($AX65,"RT076")/100)</f>
        <v>3.6127920000000001E-2</v>
      </c>
      <c r="AK65" s="24" cm="1">
        <f t="array" ref="AK65">IF(OR(_xll.BDP($AX65,"FD252")="#N/A N/A",_xll.BDP($AX65,"FD252")="#N/A FIELD NOT APPLICABLE")," ", _xll.BDP($AX65,"FD252")/100)</f>
        <v>0.03</v>
      </c>
      <c r="AL65" s="24" cm="1">
        <f t="array" ref="AL65">IF(OR(_xll.BDP($AX65,"FD015")="#N/A N/A",_xll.BDP($AX65,"FD015")="#N/A FIELD NOT APPLICABLE")," ", _xll.BDP($AX65,"FD015")/100)</f>
        <v>1.9E-2</v>
      </c>
      <c r="AM65" s="24" cm="1">
        <f t="array" ref="AM65">IF(OR(_xll.BDP($AX65,"FD138")="#N/A N/A",_xll.BDP($AX65,"FD138")="#N/A FIELD NOT APPLICABLE")," ", _xll.BDP($AX65,"FD138")/100)</f>
        <v>1.24E-2</v>
      </c>
      <c r="AN65" s="35" t="str" cm="1">
        <f t="array" ref="AN65">IF(OR(_xll.BDP($AX65,"FD009")="#N/A N/A",_xll.BDP($AX65,"FD009")="#N/A FIELD NOT APPLICABLE")," ", _xll.BDP($AX65,"FD009")/100)</f>
        <v xml:space="preserve"> </v>
      </c>
      <c r="AO65" s="24" cm="1">
        <f t="array" ref="AO65">IF(OR(_xll.BDP($AX65,"RK512")="#N/A N/A",_xll.BDP($AX65,"RK512")="#N/A FIELD NOT APPLICABLE")," ", _xll.BDP($AX65,"RK512")/100)</f>
        <v>9.3202200000000006E-3</v>
      </c>
      <c r="AP65" s="24" cm="1">
        <f t="array" ref="AP65">IF(OR(_xll.BDP($AX65,"RK514")="#N/A N/A",_xll.BDP($AX65,"RK514")="#N/A FIELD NOT APPLICABLE")," ", _xll.BDP($AX65,"RK514")/100)</f>
        <v>7.9085700000000002E-3</v>
      </c>
      <c r="AQ65" s="24" t="str" cm="1">
        <f t="array" ref="AQ65">IF(OR(_xll.BDP($AX65,"RK521")="#N/A N/A",_xll.BDP($AX65,"RK521")="#N/A FIELD NOT APPLICABLE")," ", _xll.BDP($AX65,"RK521")/100)</f>
        <v xml:space="preserve"> </v>
      </c>
      <c r="AR65" s="24" t="str" cm="1">
        <f t="array" ref="AR65">IF(OR(_xll.BDP($AX65,"RK525")="#N/A N/A",_xll.BDP($AX65,"RK525")="#N/A FIELD NOT APPLICABLE")," ", _xll.BDP($AX65,"RK525")/100)</f>
        <v xml:space="preserve"> </v>
      </c>
      <c r="AS65" s="24" t="str" cm="1">
        <f t="array" ref="AS65">IF(OR(_xll.BDP($AX65,"RK524")="#N/A N/A",_xll.BDP($AX65,"RK524")="#N/A FIELD NOT APPLICABLE")," ", _xll.BDP($AX65,"RK524")/100)</f>
        <v xml:space="preserve"> </v>
      </c>
      <c r="AT65" s="24" t="str" cm="1">
        <f t="array" ref="AT65">IF(OR(_xll.BDP($AX65,"FD183")="#N/A N/A",_xll.BDP($AX65,"FD183")="#N/A FIELD NOT APPLICABLE")," ", _xll.BDP($AX65,"FD183"))</f>
        <v>P USD INC</v>
      </c>
      <c r="AU65" s="24" t="str" cm="1">
        <f t="array" ref="AU65">IF(OR(_xll.BDP($AX65,"DY997")="#N/A N/A",_xll.BDP($AX65,"DY997")="#N/A FIELD NOT APPLICABLE")," ", _xll.BDP($AX65,"DY997"))</f>
        <v xml:space="preserve"> </v>
      </c>
      <c r="AV65" s="24" t="str" cm="1">
        <f t="array" ref="AV65">IF(OR(_xll.BDP($AX65,"DY784")="#N/A N/A",_xll.BDP($AX65,"DY784")="#N/A FIELD NOT APPLICABLE")," ", _xll.BDP($AX65,"DY784"))</f>
        <v xml:space="preserve"> </v>
      </c>
      <c r="AW65" s="21" t="str">
        <f t="shared" si="25"/>
        <v>N</v>
      </c>
      <c r="AX65" s="21" t="str">
        <f t="shared" si="26"/>
        <v>UBSEPDI LX Equity</v>
      </c>
      <c r="BC65" s="14" t="str" cm="1">
        <f t="array" ref="BC65">_xll.BDP(AX65,"ID005")</f>
        <v>LU0896022117</v>
      </c>
      <c r="BD65" s="16">
        <v>0</v>
      </c>
      <c r="BE65" s="17">
        <v>5</v>
      </c>
      <c r="BF65" s="36">
        <v>44418</v>
      </c>
      <c r="BG65" s="19">
        <v>1.0000000000107532</v>
      </c>
    </row>
    <row r="66" spans="1:59" s="3" customFormat="1" ht="14.45" customHeight="1" x14ac:dyDescent="0.25">
      <c r="A66" s="47" t="s">
        <v>126</v>
      </c>
      <c r="B66" s="47" t="s">
        <v>161</v>
      </c>
      <c r="C66" s="47">
        <v>4381720</v>
      </c>
      <c r="D66" s="47" t="s">
        <v>462</v>
      </c>
      <c r="E66" s="21" t="str">
        <f>_xll.BDP(AX66,"SECURITY NAME")</f>
        <v>UBS Lux Equity Fund - China Op</v>
      </c>
      <c r="F66" s="21" t="str">
        <f>_xll.BDP(AX66,"CRNCY")</f>
        <v>USD</v>
      </c>
      <c r="G66" s="22" t="s">
        <v>490</v>
      </c>
      <c r="H66" s="21" t="str" cm="1">
        <f t="array" ref="H66">IF(OR(_xll.BDP($AX66,"FD120")="#N/A N/A",_xll.BDP($AX66,"FD120")="#N/A FIELD NOT APPLICABLE")," ",_xll.BDP($AX66,"FD120"))</f>
        <v>China</v>
      </c>
      <c r="I66" s="21" t="str" cm="1">
        <f t="array" ref="I66">IF(OR(_xll.BDP($AX66,"FD116")="#N/A N/A",_xll.BDP($AX66,"FD116")="#N/A FIELD NOT APPLICABLE")," ",_xll.BDP($AX66,"FD116"))</f>
        <v>Blend</v>
      </c>
      <c r="J66" s="21" t="str" cm="1">
        <f t="array" ref="J66">IF(OR(_xll.BDP($AX66,"FD133")="#N/A N/A",_xll.BDP($AX66,"FD133")="#N/A FIELD NOT APPLICABLE")," ", _xll.BDP($AX66,"FD133"))</f>
        <v xml:space="preserve"> </v>
      </c>
      <c r="K66" s="33">
        <f>_xll.BDP(AX66,"FUND_ASSETS_USD")/1000</f>
        <v>2.778756</v>
      </c>
      <c r="L66" s="24">
        <f>IFERROR(_xll.BDP(AX66, "DV013")/100,0)</f>
        <v>0</v>
      </c>
      <c r="M66" s="24" cm="1">
        <f t="array" ref="M66">IF(OR(_xll.BDP($AX66,"PR079")="#N/A N/A",_xll.BDP($AX66,"PR079")="#N/A FIELD NOT APPLICABLE")," ", _xll.BDP($AX66,"PR079")/100)</f>
        <v>9.3102529999999989E-2</v>
      </c>
      <c r="N66" s="24" cm="1">
        <f t="array" ref="N66">IF(OR(_xll.BDP($AX66,"RT074")="#N/A N/A",_xll.BDP($AX66,"RT074")="#N/A FIELD NOT APPLICABLE")," ", _xll.BDP($AX66,"RT074")/100)</f>
        <v>0.1434647</v>
      </c>
      <c r="O66" s="73">
        <v>237.40799999999999</v>
      </c>
      <c r="P66" s="27">
        <v>1688.68</v>
      </c>
      <c r="Q66" s="21" cm="1">
        <f t="array" ref="Q66">IF(OR(_xll.BDP($AX66,"PX_last")="#N/A N/A",_xll.BDP($AX66,"PX_Last")="#N/A FIELD NOT APPLICABLE")," ",IF(F66="GBP",(_xll.BDP($AX66,"PX_LAST")/100),(_xll.BDP($AX66,"PX_LAST"))))</f>
        <v>1196.51</v>
      </c>
      <c r="R66" s="28">
        <f>IF(F66="USD",AA66,(((_xll.BDP(F66&amp;"USD CURNCY","PX_LAST")))*AA66))</f>
        <v>400906.14143999998</v>
      </c>
      <c r="S66" s="28">
        <f>IF(F66="USD",AB66,(((_xll.BDP(F66&amp;"USD CURNCY","PX_LAST")))*AB66))</f>
        <v>284061.04608</v>
      </c>
      <c r="T66" s="11">
        <f t="shared" si="18"/>
        <v>-116845.09535999998</v>
      </c>
      <c r="U66" s="12">
        <f t="shared" si="19"/>
        <v>-0.29145249544022545</v>
      </c>
      <c r="V66" s="12" cm="1">
        <f t="array" ref="V66">IFERROR(_xll.BDP($G66&amp;" Equity","CHG_PCT_1D")/100,"")</f>
        <v>1.5904769999999999E-3</v>
      </c>
      <c r="W66" s="12" cm="1">
        <f t="array" ref="W66">IFERROR(_xll.BDP($G66&amp;" Equity","CHG_PCT_5D")/100,"")</f>
        <v>2.8433169999999997E-2</v>
      </c>
      <c r="X66" s="12" t="e">
        <f t="shared" si="20"/>
        <v>#VALUE!</v>
      </c>
      <c r="Y66" s="28">
        <f t="shared" si="21"/>
        <v>0</v>
      </c>
      <c r="Z66" s="28">
        <f t="shared" si="22"/>
        <v>284061.04608</v>
      </c>
      <c r="AA66" s="28">
        <f t="shared" si="23"/>
        <v>400906.14143999998</v>
      </c>
      <c r="AB66" s="28">
        <f t="shared" si="24"/>
        <v>284061.04608</v>
      </c>
      <c r="AC66" s="24" t="str" cm="1">
        <f t="array" ref="AC66">IF(OR(_xll.BDP($AX66,"EX028")="#N/A N/A",_xll.BDP($AX66,"EX028")="#N/A FIELD NOT APPLICABLE")," ", _xll.BDP($AX66,"EX028"))</f>
        <v>Fund</v>
      </c>
      <c r="AD66" s="34" t="str" cm="1">
        <f t="array" ref="AD66">IF(OR(_xll.BDP($AX66,"FD121")="#N/A N/A",_xll.BDP($AX66,"FD121")="#N/A FIELD NOT APPLICABLE")," ", _xll.BDP($AX66,"FD121"))</f>
        <v>Equity</v>
      </c>
      <c r="AE66" s="24" t="str" cm="1">
        <f t="array" ref="AE66">IF(OR(_xll.BDP($AX66,"FD118")="#N/A N/A",_xll.BDP($AX66,"FD118")="#N/A FIELD NOT APPLICABLE")," ", _xll.BDP($AX66,"FD118"))</f>
        <v>FCP</v>
      </c>
      <c r="AF66" s="21" t="str" cm="1">
        <f t="array" ref="AF66">IF(OR(_xll.BDP($AX66,"FD114")="#N/A N/A",_xll.BDP($AX66,"FD114")="#N/A FIELD NOT APPLICABLE")," ", _xll.BDP($AX66,"FD114"))</f>
        <v xml:space="preserve"> </v>
      </c>
      <c r="AG66" s="21" t="str" cm="1">
        <f t="array" ref="AG66">IF(OR(_xll.BDP($AX66,"FD003")="#N/A N/A",_xll.BDP($AX66,"FD003")="#N/A FIELD NOT APPLICABLE")," ", _xll.BDP($AX66,"FD003"))</f>
        <v>15/11/1996</v>
      </c>
      <c r="AH66" s="31" cm="1">
        <f t="array" ref="AH66">IF(OR(_xll.BDP($AX66,"PR061")="#N/A N/A",_xll.BDP($AX66,"PR061")="#N/A FIELD NOT APPLICABLE")," ", _xll.BDP($AX66,"PR061")/100)</f>
        <v>-4.2761340000000002E-2</v>
      </c>
      <c r="AI66" s="24" cm="1">
        <f t="array" ref="AI66">IF(OR(_xll.BDP($AX66,"RT075")="#N/A N/A",_xll.BDP($AX66,"RT075")="#N/A FIELD NOT APPLICABLE")," ", _xll.BDP($AX66,"RT075")/100)</f>
        <v>-2.4128489999999999E-2</v>
      </c>
      <c r="AJ66" s="24" cm="1">
        <f t="array" ref="AJ66">IF(OR(_xll.BDP($AX66,"RT076")="#N/A N/A",_xll.BDP($AX66,"RT076")="#N/A FIELD NOT APPLICABLE")," ", _xll.BDP($AX66,"RT076")/100)</f>
        <v>-5.925474E-2</v>
      </c>
      <c r="AK66" s="24" cm="1">
        <f t="array" ref="AK66">IF(OR(_xll.BDP($AX66,"FD252")="#N/A N/A",_xll.BDP($AX66,"FD252")="#N/A FIELD NOT APPLICABLE")," ", _xll.BDP($AX66,"FD252")/100)</f>
        <v>0.05</v>
      </c>
      <c r="AL66" s="24" cm="1">
        <f t="array" ref="AL66">IF(OR(_xll.BDP($AX66,"FD015")="#N/A N/A",_xll.BDP($AX66,"FD015")="#N/A FIELD NOT APPLICABLE")," ", _xll.BDP($AX66,"FD015")/100)</f>
        <v>2.41E-2</v>
      </c>
      <c r="AM66" s="24" cm="1">
        <f t="array" ref="AM66">IF(OR(_xll.BDP($AX66,"FD138")="#N/A N/A",_xll.BDP($AX66,"FD138")="#N/A FIELD NOT APPLICABLE")," ", _xll.BDP($AX66,"FD138")/100)</f>
        <v>2.3399999999999997E-2</v>
      </c>
      <c r="AN66" s="35" cm="1">
        <f t="array" ref="AN66">IF(OR(_xll.BDP($AX66,"FD009")="#N/A N/A",_xll.BDP($AX66,"FD009")="#N/A FIELD NOT APPLICABLE")," ", _xll.BDP($AX66,"FD009")/100)</f>
        <v>1</v>
      </c>
      <c r="AO66" s="24" cm="1">
        <f t="array" ref="AO66">IF(OR(_xll.BDP($AX66,"RK512")="#N/A N/A",_xll.BDP($AX66,"RK512")="#N/A FIELD NOT APPLICABLE")," ", _xll.BDP($AX66,"RK512")/100)</f>
        <v>4.86667E-3</v>
      </c>
      <c r="AP66" s="24" cm="1">
        <f t="array" ref="AP66">IF(OR(_xll.BDP($AX66,"RK514")="#N/A N/A",_xll.BDP($AX66,"RK514")="#N/A FIELD NOT APPLICABLE")," ", _xll.BDP($AX66,"RK514")/100)</f>
        <v>5.8532799999999998E-3</v>
      </c>
      <c r="AQ66" s="24" cm="1">
        <f t="array" ref="AQ66">IF(OR(_xll.BDP($AX66,"RK521")="#N/A N/A",_xll.BDP($AX66,"RK521")="#N/A FIELD NOT APPLICABLE")," ", _xll.BDP($AX66,"RK521")/100)</f>
        <v>-0.10071899999999999</v>
      </c>
      <c r="AR66" s="24" cm="1">
        <f t="array" ref="AR66">IF(OR(_xll.BDP($AX66,"RK525")="#N/A N/A",_xll.BDP($AX66,"RK525")="#N/A FIELD NOT APPLICABLE")," ", _xll.BDP($AX66,"RK525")/100)</f>
        <v>8.1487699999999996E-3</v>
      </c>
      <c r="AS66" s="24" cm="1">
        <f t="array" ref="AS66">IF(OR(_xll.BDP($AX66,"RK524")="#N/A N/A",_xll.BDP($AX66,"RK524")="#N/A FIELD NOT APPLICABLE")," ", _xll.BDP($AX66,"RK524")/100)</f>
        <v>-1.0549999999999999E-3</v>
      </c>
      <c r="AT66" s="24" t="str" cm="1">
        <f t="array" ref="AT66">IF(OR(_xll.BDP($AX66,"FD183")="#N/A N/A",_xll.BDP($AX66,"FD183")="#N/A FIELD NOT APPLICABLE")," ", _xll.BDP($AX66,"FD183"))</f>
        <v>P USD ACC</v>
      </c>
      <c r="AU66" s="24" t="str" cm="1">
        <f t="array" ref="AU66">IF(OR(_xll.BDP($AX66,"DY997")="#N/A N/A",_xll.BDP($AX66,"DY997")="#N/A FIELD NOT APPLICABLE")," ", _xll.BDP($AX66,"DY997"))</f>
        <v xml:space="preserve"> </v>
      </c>
      <c r="AV66" s="24" t="str" cm="1">
        <f t="array" ref="AV66">IF(OR(_xll.BDP($AX66,"DY784")="#N/A N/A",_xll.BDP($AX66,"DY784")="#N/A FIELD NOT APPLICABLE")," ", _xll.BDP($AX66,"DY784"))</f>
        <v xml:space="preserve"> </v>
      </c>
      <c r="AW66" s="21" t="str">
        <f t="shared" si="25"/>
        <v>N</v>
      </c>
      <c r="AX66" s="21" t="str">
        <f t="shared" si="26"/>
        <v>SBCEHKI LX Equity</v>
      </c>
      <c r="BC66" s="14" t="str" cm="1">
        <f t="array" ref="BC66">_xll.BDP(AX66,"ID005")</f>
        <v>LU0067412154</v>
      </c>
      <c r="BD66" s="16">
        <v>0.6</v>
      </c>
      <c r="BE66" s="17">
        <v>5</v>
      </c>
      <c r="BF66" s="36">
        <v>44418</v>
      </c>
      <c r="BG66" s="19">
        <v>1.0000000000107532</v>
      </c>
    </row>
    <row r="67" spans="1:59" s="3" customFormat="1" ht="14.45" customHeight="1" x14ac:dyDescent="0.25">
      <c r="A67" s="47" t="s">
        <v>126</v>
      </c>
      <c r="B67" s="47" t="s">
        <v>161</v>
      </c>
      <c r="C67" s="47">
        <v>4381720</v>
      </c>
      <c r="D67" s="47" t="s">
        <v>462</v>
      </c>
      <c r="E67" s="21" t="str">
        <f>_xll.BDP(AX67,"SECURITY NAME")</f>
        <v>Sprott Physical Uranium Trust</v>
      </c>
      <c r="F67" s="21" t="str">
        <f>_xll.BDP(AX67,"CRNCY")</f>
        <v>USD</v>
      </c>
      <c r="G67" s="22" t="s">
        <v>217</v>
      </c>
      <c r="H67" s="21" t="str" cm="1">
        <f t="array" ref="H67">IF(OR(_xll.BDP($AX67,"FD120")="#N/A N/A",_xll.BDP($AX67,"FD120")="#N/A FIELD NOT APPLICABLE")," ",_xll.BDP($AX67,"FD120"))</f>
        <v>Canada</v>
      </c>
      <c r="I67" s="21" t="str" cm="1">
        <f t="array" ref="I67">IF(OR(_xll.BDP($AX67,"FD116")="#N/A N/A",_xll.BDP($AX67,"FD116")="#N/A FIELD NOT APPLICABLE")," ",_xll.BDP($AX67,"FD116"))</f>
        <v>Industrial Metals</v>
      </c>
      <c r="J67" s="21" t="str" cm="1">
        <f t="array" ref="J67">IF(OR(_xll.BDP($AX67,"FD133")="#N/A N/A",_xll.BDP($AX67,"FD133")="#N/A FIELD NOT APPLICABLE")," ", _xll.BDP($AX67,"FD133"))</f>
        <v xml:space="preserve"> </v>
      </c>
      <c r="K67" s="33">
        <f>_xll.BDP(AX67,"FUND_ASSETS_USD")/1000</f>
        <v>4.4228789923400003</v>
      </c>
      <c r="L67" s="24">
        <f>IFERROR(_xll.BDP(AX67, "DV013")/100,0)</f>
        <v>0</v>
      </c>
      <c r="M67" s="24" cm="1">
        <f t="array" ref="M67">IF(OR(_xll.BDP($AX67,"PR079")="#N/A N/A",_xll.BDP($AX67,"PR079")="#N/A FIELD NOT APPLICABLE")," ", _xll.BDP($AX67,"PR079")/100)</f>
        <v>-0.1331019</v>
      </c>
      <c r="N67" s="24" cm="1">
        <f t="array" ref="N67">IF(OR(_xll.BDP($AX67,"RT074")="#N/A N/A",_xll.BDP($AX67,"RT074")="#N/A FIELD NOT APPLICABLE")," ", _xll.BDP($AX67,"RT074")/100)</f>
        <v>-0.2920605</v>
      </c>
      <c r="O67" s="26">
        <v>12456</v>
      </c>
      <c r="P67" s="27">
        <v>20.11</v>
      </c>
      <c r="Q67" s="21" cm="1">
        <f t="array" ref="Q67">IF(OR(_xll.BDP($AX67,"PX_last")="#N/A N/A",_xll.BDP($AX67,"PX_Last")="#N/A FIELD NOT APPLICABLE")," ",IF(F67="GBP",(_xll.BDP($AX67,"PX_LAST")/100),(_xll.BDP($AX67,"PX_LAST"))))</f>
        <v>14.98</v>
      </c>
      <c r="R67" s="28">
        <f>IF(F67="USD",AA67,(((_xll.BDP(F67&amp;"USD CURNCY","PX_LAST")))*AA67))</f>
        <v>250490.16</v>
      </c>
      <c r="S67" s="28">
        <f>IF(F67="USD",AB67,(((_xll.BDP(F67&amp;"USD CURNCY","PX_LAST")))*AB67))</f>
        <v>186590.88</v>
      </c>
      <c r="T67" s="11">
        <f>S67-R67</f>
        <v>-63899.28</v>
      </c>
      <c r="U67" s="12">
        <f>T67/R67</f>
        <v>-0.25509696668324217</v>
      </c>
      <c r="V67" s="12" cm="1">
        <f t="array" ref="V67">IFERROR(_xll.BDP($G67&amp;" Equity","CHG_PCT_1D")/100,"")</f>
        <v>1.2846519999999998E-2</v>
      </c>
      <c r="W67" s="12" cm="1">
        <f t="array" ref="W67">IFERROR(_xll.BDP($G67&amp;" Equity","CHG_PCT_5D")/100,"")</f>
        <v>9.2633110000000005E-2</v>
      </c>
      <c r="X67" s="12" t="e">
        <f>S67/$H$44</f>
        <v>#VALUE!</v>
      </c>
      <c r="Y67" s="28">
        <f>IFERROR(S67*L67,0)</f>
        <v>0</v>
      </c>
      <c r="Z67" s="28">
        <f>S67</f>
        <v>186590.88</v>
      </c>
      <c r="AA67" s="28">
        <f>P67*O67</f>
        <v>250490.16</v>
      </c>
      <c r="AB67" s="28">
        <f>IFERROR(O67*Q67,0)</f>
        <v>186590.88</v>
      </c>
      <c r="AC67" s="24" t="str" cm="1">
        <f t="array" ref="AC67">IF(OR(_xll.BDP($AX67,"EX028")="#N/A N/A",_xll.BDP($AX67,"EX028")="#N/A FIELD NOT APPLICABLE")," ", _xll.BDP($AX67,"EX028"))</f>
        <v>Fund</v>
      </c>
      <c r="AD67" s="34" t="str" cm="1">
        <f t="array" ref="AD67">IF(OR(_xll.BDP($AX67,"FD121")="#N/A N/A",_xll.BDP($AX67,"FD121")="#N/A FIELD NOT APPLICABLE")," ", _xll.BDP($AX67,"FD121"))</f>
        <v>Commodity</v>
      </c>
      <c r="AE67" s="24" t="str" cm="1">
        <f t="array" ref="AE67">IF(OR(_xll.BDP($AX67,"FD118")="#N/A N/A",_xll.BDP($AX67,"FD118")="#N/A FIELD NOT APPLICABLE")," ", _xll.BDP($AX67,"FD118"))</f>
        <v>Closed-End Fund</v>
      </c>
      <c r="AF67" s="21" t="str" cm="1">
        <f t="array" ref="AF67">IF(OR(_xll.BDP($AX67,"FD114")="#N/A N/A",_xll.BDP($AX67,"FD114")="#N/A FIELD NOT APPLICABLE")," ", _xll.BDP($AX67,"FD114"))</f>
        <v xml:space="preserve"> </v>
      </c>
      <c r="AG67" s="21" t="str" cm="1">
        <f t="array" ref="AG67">IF(OR(_xll.BDP($AX67,"FD003")="#N/A N/A",_xll.BDP($AX67,"FD003")="#N/A FIELD NOT APPLICABLE")," ", _xll.BDP($AX67,"FD003"))</f>
        <v>19/07/2021</v>
      </c>
      <c r="AH67" s="31" cm="1">
        <f t="array" ref="AH67">IF(OR(_xll.BDP($AX67,"PR061")="#N/A N/A",_xll.BDP($AX67,"PR061")="#N/A FIELD NOT APPLICABLE")," ", _xll.BDP($AX67,"PR061")/100)</f>
        <v>6.8473569999999997E-2</v>
      </c>
      <c r="AI67" s="24" cm="1">
        <f t="array" ref="AI67">IF(OR(_xll.BDP($AX67,"RT075")="#N/A N/A",_xll.BDP($AX67,"RT075")="#N/A FIELD NOT APPLICABLE")," ", _xll.BDP($AX67,"RT075")/100)</f>
        <v>4.4876470000000002E-2</v>
      </c>
      <c r="AJ67" s="24" t="str" cm="1">
        <f t="array" ref="AJ67">IF(OR(_xll.BDP($AX67,"RT076")="#N/A N/A",_xll.BDP($AX67,"RT076")="#N/A FIELD NOT APPLICABLE")," ", _xll.BDP($AX67,"RT076")/100)</f>
        <v xml:space="preserve"> </v>
      </c>
      <c r="AK67" s="24" t="str" cm="1">
        <f t="array" ref="AK67">IF(OR(_xll.BDP($AX67,"FD252")="#N/A N/A",_xll.BDP($AX67,"FD252")="#N/A FIELD NOT APPLICABLE")," ", _xll.BDP($AX67,"FD252")/100)</f>
        <v xml:space="preserve"> </v>
      </c>
      <c r="AL67" s="24" t="str" cm="1">
        <f t="array" ref="AL67">IF(OR(_xll.BDP($AX67,"FD015")="#N/A N/A",_xll.BDP($AX67,"FD015")="#N/A FIELD NOT APPLICABLE")," ", _xll.BDP($AX67,"FD015")/100)</f>
        <v xml:space="preserve"> </v>
      </c>
      <c r="AM67" s="24" cm="1">
        <f t="array" ref="AM67">IF(OR(_xll.BDP($AX67,"FD138")="#N/A N/A",_xll.BDP($AX67,"FD138")="#N/A FIELD NOT APPLICABLE")," ", _xll.BDP($AX67,"FD138")/100)</f>
        <v>3.4999999999999996E-3</v>
      </c>
      <c r="AN67" s="35" t="str" cm="1">
        <f t="array" ref="AN67">IF(OR(_xll.BDP($AX67,"FD009")="#N/A N/A",_xll.BDP($AX67,"FD009")="#N/A FIELD NOT APPLICABLE")," ", _xll.BDP($AX67,"FD009")/100)</f>
        <v xml:space="preserve"> </v>
      </c>
      <c r="AO67" s="24" cm="1">
        <f t="array" ref="AO67">IF(OR(_xll.BDP($AX67,"RK512")="#N/A N/A",_xll.BDP($AX67,"RK512")="#N/A FIELD NOT APPLICABLE")," ", _xll.BDP($AX67,"RK512")/100)</f>
        <v>-8.1499302387237557E-3</v>
      </c>
      <c r="AP67" s="24" cm="1">
        <f t="array" ref="AP67">IF(OR(_xll.BDP($AX67,"RK514")="#N/A N/A",_xll.BDP($AX67,"RK514")="#N/A FIELD NOT APPLICABLE")," ", _xll.BDP($AX67,"RK514")/100)</f>
        <v>-9.1167098283767706E-3</v>
      </c>
      <c r="AQ67" s="24" t="str" cm="1">
        <f t="array" ref="AQ67">IF(OR(_xll.BDP($AX67,"RK521")="#N/A N/A",_xll.BDP($AX67,"RK521")="#N/A FIELD NOT APPLICABLE")," ", _xll.BDP($AX67,"RK521")/100)</f>
        <v xml:space="preserve"> </v>
      </c>
      <c r="AR67" s="24" t="str" cm="1">
        <f t="array" ref="AR67">IF(OR(_xll.BDP($AX67,"RK525")="#N/A N/A",_xll.BDP($AX67,"RK525")="#N/A FIELD NOT APPLICABLE")," ", _xll.BDP($AX67,"RK525")/100)</f>
        <v xml:space="preserve"> </v>
      </c>
      <c r="AS67" s="24" t="str" cm="1">
        <f t="array" ref="AS67">IF(OR(_xll.BDP($AX67,"RK524")="#N/A N/A",_xll.BDP($AX67,"RK524")="#N/A FIELD NOT APPLICABLE")," ", _xll.BDP($AX67,"RK524")/100)</f>
        <v xml:space="preserve"> </v>
      </c>
      <c r="AT67" s="24" t="str" cm="1">
        <f t="array" ref="AT67">IF(OR(_xll.BDP($AX67,"FD183")="#N/A N/A",_xll.BDP($AX67,"FD183")="#N/A FIELD NOT APPLICABLE")," ", _xll.BDP($AX67,"FD183"))</f>
        <v xml:space="preserve"> </v>
      </c>
      <c r="AU67" s="24" t="str" cm="1">
        <f t="array" ref="AU67">IF(OR(_xll.BDP($AX67,"DY997")="#N/A N/A",_xll.BDP($AX67,"DY997")="#N/A FIELD NOT APPLICABLE")," ", _xll.BDP($AX67,"DY997"))</f>
        <v xml:space="preserve"> </v>
      </c>
      <c r="AV67" s="24" t="str" cm="1">
        <f t="array" ref="AV67">IF(OR(_xll.BDP($AX67,"DY784")="#N/A N/A",_xll.BDP($AX67,"DY784")="#N/A FIELD NOT APPLICABLE")," ", _xll.BDP($AX67,"DY784"))</f>
        <v xml:space="preserve"> </v>
      </c>
      <c r="AW67" s="21" t="str">
        <f>IF(OR(AU67="Y",AV67="Y"),"Y","N")</f>
        <v>N</v>
      </c>
      <c r="AX67" s="21" t="str">
        <f>CONCATENATE(G67," Equity")</f>
        <v>SRUUF US Equity</v>
      </c>
      <c r="BC67" s="14" t="str" cm="1">
        <f t="array" ref="BC67">_xll.BDP(AX67,"ID005")</f>
        <v>CA85210A1049</v>
      </c>
      <c r="BD67" s="16">
        <v>0.99</v>
      </c>
      <c r="BE67" s="17">
        <v>2</v>
      </c>
      <c r="BF67" s="36">
        <v>44418</v>
      </c>
      <c r="BG67" s="19">
        <v>1.0000000000107532</v>
      </c>
    </row>
    <row r="68" spans="1:59" s="3" customFormat="1" ht="14.45" customHeight="1" x14ac:dyDescent="0.25">
      <c r="A68" s="47" t="s">
        <v>126</v>
      </c>
      <c r="B68" s="47" t="s">
        <v>161</v>
      </c>
      <c r="C68" s="47">
        <v>4381720</v>
      </c>
      <c r="D68" s="47" t="s">
        <v>462</v>
      </c>
      <c r="E68" s="21" t="str">
        <f>_xll.BDP(AX68,"SECURITY NAME")</f>
        <v>Global X Autonomous &amp; Electric</v>
      </c>
      <c r="F68" s="21" t="str">
        <f>_xll.BDP(AX68,"CRNCY")</f>
        <v>USD</v>
      </c>
      <c r="G68" s="22" t="s">
        <v>484</v>
      </c>
      <c r="H68" s="21" t="str" cm="1">
        <f t="array" ref="H68">IF(OR(_xll.BDP($AX68,"FD120")="#N/A N/A",_xll.BDP($AX68,"FD120")="#N/A FIELD NOT APPLICABLE")," ",_xll.BDP($AX68,"FD120"))</f>
        <v>Global</v>
      </c>
      <c r="I68" s="21" t="str" cm="1">
        <f t="array" ref="I68">IF(OR(_xll.BDP($AX68,"FD116")="#N/A N/A",_xll.BDP($AX68,"FD116")="#N/A FIELD NOT APPLICABLE")," ",_xll.BDP($AX68,"FD116"))</f>
        <v>Blend</v>
      </c>
      <c r="J68" s="21" t="str" cm="1">
        <f t="array" ref="J68">IF(OR(_xll.BDP($AX68,"FD133")="#N/A N/A",_xll.BDP($AX68,"FD133")="#N/A FIELD NOT APPLICABLE")," ", _xll.BDP($AX68,"FD133"))</f>
        <v>Thematic</v>
      </c>
      <c r="K68" s="33">
        <f>_xll.BDP(AX68,"FUND_ASSETS_USD")/1000</f>
        <v>0.28662920595999997</v>
      </c>
      <c r="L68" s="24">
        <f>IFERROR(_xll.BDP(AX68, "DV013")/100,0)</f>
        <v>2.7981467734605605E-2</v>
      </c>
      <c r="M68" s="24" cm="1">
        <f t="array" ref="M68">IF(OR(_xll.BDP($AX68,"PR079")="#N/A N/A",_xll.BDP($AX68,"PR079")="#N/A FIELD NOT APPLICABLE")," ", _xll.BDP($AX68,"PR079")/100)</f>
        <v>-9.2769999999999991E-2</v>
      </c>
      <c r="N68" s="24" cm="1">
        <f t="array" ref="N68">IF(OR(_xll.BDP($AX68,"RT074")="#N/A N/A",_xll.BDP($AX68,"RT074")="#N/A FIELD NOT APPLICABLE")," ", _xll.BDP($AX68,"RT074")/100)</f>
        <v>-8.6513320000000005E-2</v>
      </c>
      <c r="O68" s="26">
        <v>895</v>
      </c>
      <c r="P68" s="27">
        <v>28.18</v>
      </c>
      <c r="Q68" s="21" cm="1">
        <f t="array" ref="Q68">IF(OR(_xll.BDP($AX68,"PX_last")="#N/A N/A",_xll.BDP($AX68,"PX_Last")="#N/A FIELD NOT APPLICABLE")," ",IF(F68="GBP",(_xll.BDP($AX68,"PX_LAST")/100),(_xll.BDP($AX68,"PX_LAST"))))</f>
        <v>20.83</v>
      </c>
      <c r="R68" s="28">
        <f>IF(F68="USD",AA68,(((_xll.BDP(F68&amp;"USD CURNCY","PX_LAST")))*AA68))</f>
        <v>25221.1</v>
      </c>
      <c r="S68" s="28">
        <f>IF(F68="USD",AB68,(((_xll.BDP(F68&amp;"USD CURNCY","PX_LAST")))*AB68))</f>
        <v>18642.849999999999</v>
      </c>
      <c r="T68" s="11">
        <f t="shared" si="18"/>
        <v>-6578.25</v>
      </c>
      <c r="U68" s="12">
        <f t="shared" si="19"/>
        <v>-0.26082327892122076</v>
      </c>
      <c r="V68" s="12" cm="1">
        <f t="array" ref="V68">IFERROR(_xll.BDP($G68&amp;" Equity","CHG_PCT_1D")/100,"")</f>
        <v>3.371869E-3</v>
      </c>
      <c r="W68" s="12" cm="1">
        <f t="array" ref="W68">IFERROR(_xll.BDP($G68&amp;" Equity","CHG_PCT_5D")/100,"")</f>
        <v>9.5162990000000003E-2</v>
      </c>
      <c r="X68" s="12" t="e">
        <f t="shared" si="20"/>
        <v>#VALUE!</v>
      </c>
      <c r="Y68" s="28">
        <f t="shared" si="21"/>
        <v>521.65430575609207</v>
      </c>
      <c r="Z68" s="28">
        <f t="shared" si="22"/>
        <v>18642.849999999999</v>
      </c>
      <c r="AA68" s="28">
        <f t="shared" si="23"/>
        <v>25221.1</v>
      </c>
      <c r="AB68" s="28">
        <f t="shared" si="24"/>
        <v>18642.849999999999</v>
      </c>
      <c r="AC68" s="24" t="str" cm="1">
        <f t="array" ref="AC68">IF(OR(_xll.BDP($AX68,"EX028")="#N/A N/A",_xll.BDP($AX68,"EX028")="#N/A FIELD NOT APPLICABLE")," ", _xll.BDP($AX68,"EX028"))</f>
        <v>Fund</v>
      </c>
      <c r="AD68" s="34" t="str" cm="1">
        <f t="array" ref="AD68">IF(OR(_xll.BDP($AX68,"FD121")="#N/A N/A",_xll.BDP($AX68,"FD121")="#N/A FIELD NOT APPLICABLE")," ", _xll.BDP($AX68,"FD121"))</f>
        <v>Equity</v>
      </c>
      <c r="AE68" s="24" t="str" cm="1">
        <f t="array" ref="AE68">IF(OR(_xll.BDP($AX68,"FD118")="#N/A N/A",_xll.BDP($AX68,"FD118")="#N/A FIELD NOT APPLICABLE")," ", _xll.BDP($AX68,"FD118"))</f>
        <v>ETF</v>
      </c>
      <c r="AF68" s="21" t="str" cm="1">
        <f t="array" ref="AF68">IF(OR(_xll.BDP($AX68,"FD114")="#N/A N/A",_xll.BDP($AX68,"FD114")="#N/A FIELD NOT APPLICABLE")," ", _xll.BDP($AX68,"FD114"))</f>
        <v xml:space="preserve"> </v>
      </c>
      <c r="AG68" s="21" t="str" cm="1">
        <f t="array" ref="AG68">IF(OR(_xll.BDP($AX68,"FD003")="#N/A N/A",_xll.BDP($AX68,"FD003")="#N/A FIELD NOT APPLICABLE")," ", _xll.BDP($AX68,"FD003"))</f>
        <v>17/04/2018</v>
      </c>
      <c r="AH68" s="31" cm="1">
        <f t="array" ref="AH68">IF(OR(_xll.BDP($AX68,"PR061")="#N/A N/A",_xll.BDP($AX68,"PR061")="#N/A FIELD NOT APPLICABLE")," ", _xll.BDP($AX68,"PR061")/100)</f>
        <v>-2.7090139999999999E-2</v>
      </c>
      <c r="AI68" s="24" cm="1">
        <f t="array" ref="AI68">IF(OR(_xll.BDP($AX68,"RT075")="#N/A N/A",_xll.BDP($AX68,"RT075")="#N/A FIELD NOT APPLICABLE")," ", _xll.BDP($AX68,"RT075")/100)</f>
        <v>-3.7355180000000002E-2</v>
      </c>
      <c r="AJ68" s="24" cm="1">
        <f t="array" ref="AJ68">IF(OR(_xll.BDP($AX68,"RT076")="#N/A N/A",_xll.BDP($AX68,"RT076")="#N/A FIELD NOT APPLICABLE")," ", _xll.BDP($AX68,"RT076")/100)</f>
        <v>0.120812</v>
      </c>
      <c r="AK68" s="24" cm="1">
        <f t="array" ref="AK68">IF(OR(_xll.BDP($AX68,"FD252")="#N/A N/A",_xll.BDP($AX68,"FD252")="#N/A FIELD NOT APPLICABLE")," ", _xll.BDP($AX68,"FD252")/100)</f>
        <v>0</v>
      </c>
      <c r="AL68" s="24" cm="1">
        <f t="array" ref="AL68">IF(OR(_xll.BDP($AX68,"FD015")="#N/A N/A",_xll.BDP($AX68,"FD015")="#N/A FIELD NOT APPLICABLE")," ", _xll.BDP($AX68,"FD015")/100)</f>
        <v>6.8000000000000005E-3</v>
      </c>
      <c r="AM68" s="24" cm="1">
        <f t="array" ref="AM68">IF(OR(_xll.BDP($AX68,"FD138")="#N/A N/A",_xll.BDP($AX68,"FD138")="#N/A FIELD NOT APPLICABLE")," ", _xll.BDP($AX68,"FD138")/100)</f>
        <v>6.8000000000000005E-3</v>
      </c>
      <c r="AN68" s="35" cm="1">
        <f t="array" ref="AN68">IF(OR(_xll.BDP($AX68,"FD009")="#N/A N/A",_xll.BDP($AX68,"FD009")="#N/A FIELD NOT APPLICABLE")," ", _xll.BDP($AX68,"FD009")/100)</f>
        <v>0</v>
      </c>
      <c r="AO68" s="24" cm="1">
        <f t="array" ref="AO68">IF(OR(_xll.BDP($AX68,"RK512")="#N/A N/A",_xll.BDP($AX68,"RK512")="#N/A FIELD NOT APPLICABLE")," ", _xll.BDP($AX68,"RK512")/100)</f>
        <v>-4.0698701143264768E-3</v>
      </c>
      <c r="AP68" s="24" cm="1">
        <f t="array" ref="AP68">IF(OR(_xll.BDP($AX68,"RK514")="#N/A N/A",_xll.BDP($AX68,"RK514")="#N/A FIELD NOT APPLICABLE")," ", _xll.BDP($AX68,"RK514")/100)</f>
        <v>-3.8813298940658571E-3</v>
      </c>
      <c r="AQ68" s="24" cm="1">
        <f t="array" ref="AQ68">IF(OR(_xll.BDP($AX68,"RK521")="#N/A N/A",_xll.BDP($AX68,"RK521")="#N/A FIELD NOT APPLICABLE")," ", _xll.BDP($AX68,"RK521")/100)</f>
        <v>2.9400798678398134E-3</v>
      </c>
      <c r="AR68" s="24" cm="1">
        <f t="array" ref="AR68">IF(OR(_xll.BDP($AX68,"RK525")="#N/A N/A",_xll.BDP($AX68,"RK525")="#N/A FIELD NOT APPLICABLE")," ", _xll.BDP($AX68,"RK525")/100)</f>
        <v>1.0353599786758422E-2</v>
      </c>
      <c r="AS68" s="24" cm="1">
        <f t="array" ref="AS68">IF(OR(_xll.BDP($AX68,"RK524")="#N/A N/A",_xll.BDP($AX68,"RK524")="#N/A FIELD NOT APPLICABLE")," ", _xll.BDP($AX68,"RK524")/100)</f>
        <v>9.9259996786713601E-5</v>
      </c>
      <c r="AT68" s="24" t="str" cm="1">
        <f t="array" ref="AT68">IF(OR(_xll.BDP($AX68,"FD183")="#N/A N/A",_xll.BDP($AX68,"FD183")="#N/A FIELD NOT APPLICABLE")," ", _xll.BDP($AX68,"FD183"))</f>
        <v>USD INC</v>
      </c>
      <c r="AU68" s="24" t="str" cm="1">
        <f t="array" ref="AU68">IF(OR(_xll.BDP($AX68,"DY997")="#N/A N/A",_xll.BDP($AX68,"DY997")="#N/A FIELD NOT APPLICABLE")," ", _xll.BDP($AX68,"DY997"))</f>
        <v xml:space="preserve"> </v>
      </c>
      <c r="AV68" s="24" t="str" cm="1">
        <f t="array" ref="AV68">IF(OR(_xll.BDP($AX68,"DY784")="#N/A N/A",_xll.BDP($AX68,"DY784")="#N/A FIELD NOT APPLICABLE")," ", _xll.BDP($AX68,"DY784"))</f>
        <v xml:space="preserve"> </v>
      </c>
      <c r="AW68" s="21" t="str">
        <f t="shared" si="25"/>
        <v>N</v>
      </c>
      <c r="AX68" s="21" t="str">
        <f t="shared" si="26"/>
        <v>DRIV US Equity</v>
      </c>
      <c r="BC68" s="14" t="str" cm="1">
        <f t="array" ref="BC68">_xll.BDP(AX68,"ID005")</f>
        <v>US37954Y6243</v>
      </c>
      <c r="BD68" s="16">
        <v>0.5</v>
      </c>
      <c r="BE68" s="17">
        <v>5</v>
      </c>
      <c r="BF68" s="36">
        <v>45588</v>
      </c>
      <c r="BG68" s="19">
        <v>1.0000000000107532</v>
      </c>
    </row>
    <row r="69" spans="1:59" s="3" customFormat="1" ht="14.45" customHeight="1" x14ac:dyDescent="0.25">
      <c r="A69" s="47" t="s">
        <v>126</v>
      </c>
      <c r="B69" s="47" t="s">
        <v>161</v>
      </c>
      <c r="C69" s="47">
        <v>4381721</v>
      </c>
      <c r="D69" s="47" t="s">
        <v>462</v>
      </c>
      <c r="E69" s="21" t="str">
        <f>_xll.BDP(AX69,"SECURITY NAME")</f>
        <v>iShares MSCI Brazil ETF</v>
      </c>
      <c r="F69" s="21" t="str">
        <f>_xll.BDP(AX69,"CRNCY")</f>
        <v>USD</v>
      </c>
      <c r="G69" s="22" t="s">
        <v>415</v>
      </c>
      <c r="H69" s="21" t="str" cm="1">
        <f t="array" ref="H69">IF(OR(_xll.BDP($AX69,"FD120")="#N/A N/A",_xll.BDP($AX69,"FD120")="#N/A FIELD NOT APPLICABLE")," ",_xll.BDP($AX69,"FD120"))</f>
        <v>Brazil</v>
      </c>
      <c r="I69" s="21" t="str" cm="1">
        <f t="array" ref="I69">IF(OR(_xll.BDP($AX69,"FD116")="#N/A N/A",_xll.BDP($AX69,"FD116")="#N/A FIELD NOT APPLICABLE")," ",_xll.BDP($AX69,"FD116"))</f>
        <v>Blend</v>
      </c>
      <c r="J69" s="21" t="str" cm="1">
        <f t="array" ref="J69">IF(OR(_xll.BDP($AX69,"FD133")="#N/A N/A",_xll.BDP($AX69,"FD133")="#N/A FIELD NOT APPLICABLE")," ", _xll.BDP($AX69,"FD133"))</f>
        <v xml:space="preserve"> </v>
      </c>
      <c r="K69" s="33">
        <f>_xll.BDP(AX69,"FUND_ASSETS_USD")/1000</f>
        <v>3.6951620994999996</v>
      </c>
      <c r="L69" s="24">
        <f>IFERROR(_xll.BDP(AX69, "DV013")/100,0)</f>
        <v>7.9822366000616068E-2</v>
      </c>
      <c r="M69" s="24" cm="1">
        <f t="array" ref="M69">IF(OR(_xll.BDP($AX69,"PR079")="#N/A N/A",_xll.BDP($AX69,"PR079")="#N/A FIELD NOT APPLICABLE")," ", _xll.BDP($AX69,"PR079")/100)</f>
        <v>0.21545980000000001</v>
      </c>
      <c r="N69" s="24" cm="1">
        <f t="array" ref="N69">IF(OR(_xll.BDP($AX69,"RT074")="#N/A N/A",_xll.BDP($AX69,"RT074")="#N/A FIELD NOT APPLICABLE")," ", _xll.BDP($AX69,"RT074")/100)</f>
        <v>-6.9480810000000004E-2</v>
      </c>
      <c r="O69" s="26">
        <v>2023</v>
      </c>
      <c r="P69" s="27">
        <v>24.37</v>
      </c>
      <c r="Q69" s="21" cm="1">
        <f t="array" ref="Q69">IF(OR(_xll.BDP($AX69,"PX_last")="#N/A N/A",_xll.BDP($AX69,"PX_Last")="#N/A FIELD NOT APPLICABLE")," ",IF(F69="GBP",(_xll.BDP($AX69,"PX_LAST")/100),(_xll.BDP($AX69,"PX_LAST"))))</f>
        <v>27.36</v>
      </c>
      <c r="R69" s="28">
        <f>IF(F69="USD",AA69,(((_xll.BDP(F69&amp;"USD CURNCY","PX_LAST")))*AA69))</f>
        <v>49300.51</v>
      </c>
      <c r="S69" s="28">
        <f>IF(F69="USD",AB69,(((_xll.BDP(F69&amp;"USD CURNCY","PX_LAST")))*AB69))</f>
        <v>55349.279999999999</v>
      </c>
      <c r="T69" s="11">
        <f t="shared" si="18"/>
        <v>6048.7699999999968</v>
      </c>
      <c r="U69" s="12">
        <f t="shared" si="19"/>
        <v>0.12269183422240452</v>
      </c>
      <c r="V69" s="12" cm="1">
        <f t="array" ref="V69">IFERROR(_xll.BDP($G69&amp;" Equity","CHG_PCT_1D")/100,"")</f>
        <v>1.002227E-2</v>
      </c>
      <c r="W69" s="12" cm="1">
        <f t="array" ref="W69">IFERROR(_xll.BDP($G69&amp;" Equity","CHG_PCT_5D")/100,"")</f>
        <v>7.9761899999999997E-2</v>
      </c>
      <c r="X69" s="12" t="e">
        <f t="shared" si="20"/>
        <v>#VALUE!</v>
      </c>
      <c r="Y69" s="28">
        <f t="shared" si="21"/>
        <v>4418.1104860305786</v>
      </c>
      <c r="Z69" s="28">
        <f t="shared" si="22"/>
        <v>55349.279999999999</v>
      </c>
      <c r="AA69" s="28">
        <f t="shared" si="23"/>
        <v>49300.51</v>
      </c>
      <c r="AB69" s="28">
        <f t="shared" si="24"/>
        <v>55349.279999999999</v>
      </c>
      <c r="AC69" s="24" t="str" cm="1">
        <f t="array" ref="AC69">IF(OR(_xll.BDP($AX69,"EX028")="#N/A N/A",_xll.BDP($AX69,"EX028")="#N/A FIELD NOT APPLICABLE")," ", _xll.BDP($AX69,"EX028"))</f>
        <v>Fund</v>
      </c>
      <c r="AD69" s="34" t="str" cm="1">
        <f t="array" ref="AD69">IF(OR(_xll.BDP($AX69,"FD121")="#N/A N/A",_xll.BDP($AX69,"FD121")="#N/A FIELD NOT APPLICABLE")," ", _xll.BDP($AX69,"FD121"))</f>
        <v>Equity</v>
      </c>
      <c r="AE69" s="24" t="str" cm="1">
        <f t="array" ref="AE69">IF(OR(_xll.BDP($AX69,"FD118")="#N/A N/A",_xll.BDP($AX69,"FD118")="#N/A FIELD NOT APPLICABLE")," ", _xll.BDP($AX69,"FD118"))</f>
        <v>ETF</v>
      </c>
      <c r="AF69" s="21" t="str" cm="1">
        <f t="array" ref="AF69">IF(OR(_xll.BDP($AX69,"FD114")="#N/A N/A",_xll.BDP($AX69,"FD114")="#N/A FIELD NOT APPLICABLE")," ", _xll.BDP($AX69,"FD114"))</f>
        <v xml:space="preserve"> </v>
      </c>
      <c r="AG69" s="21" t="str" cm="1">
        <f t="array" ref="AG69">IF(OR(_xll.BDP($AX69,"FD003")="#N/A N/A",_xll.BDP($AX69,"FD003")="#N/A FIELD NOT APPLICABLE")," ", _xll.BDP($AX69,"FD003"))</f>
        <v>14/07/2000</v>
      </c>
      <c r="AH69" s="31" cm="1">
        <f t="array" ref="AH69">IF(OR(_xll.BDP($AX69,"PR061")="#N/A N/A",_xll.BDP($AX69,"PR061")="#N/A FIELD NOT APPLICABLE")," ", _xll.BDP($AX69,"PR061")/100)</f>
        <v>5.8413909999999999E-2</v>
      </c>
      <c r="AI69" s="24" cm="1">
        <f t="array" ref="AI69">IF(OR(_xll.BDP($AX69,"RT075")="#N/A N/A",_xll.BDP($AX69,"RT075")="#N/A FIELD NOT APPLICABLE")," ", _xll.BDP($AX69,"RT075")/100)</f>
        <v>2.5689669999999998E-2</v>
      </c>
      <c r="AJ69" s="24" cm="1">
        <f t="array" ref="AJ69">IF(OR(_xll.BDP($AX69,"RT076")="#N/A N/A",_xll.BDP($AX69,"RT076")="#N/A FIELD NOT APPLICABLE")," ", _xll.BDP($AX69,"RT076")/100)</f>
        <v>8.7221159999999992E-2</v>
      </c>
      <c r="AK69" s="24" cm="1">
        <f t="array" ref="AK69">IF(OR(_xll.BDP($AX69,"FD252")="#N/A N/A",_xll.BDP($AX69,"FD252")="#N/A FIELD NOT APPLICABLE")," ", _xll.BDP($AX69,"FD252")/100)</f>
        <v>0</v>
      </c>
      <c r="AL69" s="24" cm="1">
        <f t="array" ref="AL69">IF(OR(_xll.BDP($AX69,"FD015")="#N/A N/A",_xll.BDP($AX69,"FD015")="#N/A FIELD NOT APPLICABLE")," ", _xll.BDP($AX69,"FD015")/100)</f>
        <v>5.8999999999999999E-3</v>
      </c>
      <c r="AM69" s="24" cm="1">
        <f t="array" ref="AM69">IF(OR(_xll.BDP($AX69,"FD138")="#N/A N/A",_xll.BDP($AX69,"FD138")="#N/A FIELD NOT APPLICABLE")," ", _xll.BDP($AX69,"FD138")/100)</f>
        <v>5.8999999999999999E-3</v>
      </c>
      <c r="AN69" s="35" cm="1">
        <f t="array" ref="AN69">IF(OR(_xll.BDP($AX69,"FD009")="#N/A N/A",_xll.BDP($AX69,"FD009")="#N/A FIELD NOT APPLICABLE")," ", _xll.BDP($AX69,"FD009")/100)</f>
        <v>0</v>
      </c>
      <c r="AO69" s="24" cm="1">
        <f t="array" ref="AO69">IF(OR(_xll.BDP($AX69,"RK512")="#N/A N/A",_xll.BDP($AX69,"RK512")="#N/A FIELD NOT APPLICABLE")," ", _xll.BDP($AX69,"RK512")/100)</f>
        <v>-4.392440021038055E-3</v>
      </c>
      <c r="AP69" s="24" cm="1">
        <f t="array" ref="AP69">IF(OR(_xll.BDP($AX69,"RK514")="#N/A N/A",_xll.BDP($AX69,"RK514")="#N/A FIELD NOT APPLICABLE")," ", _xll.BDP($AX69,"RK514")/100)</f>
        <v>-4.6389099955558774E-3</v>
      </c>
      <c r="AQ69" s="24" cm="1">
        <f t="array" ref="AQ69">IF(OR(_xll.BDP($AX69,"RK521")="#N/A N/A",_xll.BDP($AX69,"RK521")="#N/A FIELD NOT APPLICABLE")," ", _xll.BDP($AX69,"RK521")/100)</f>
        <v>-5.2297997474670408E-3</v>
      </c>
      <c r="AR69" s="24" cm="1">
        <f t="array" ref="AR69">IF(OR(_xll.BDP($AX69,"RK525")="#N/A N/A",_xll.BDP($AX69,"RK525")="#N/A FIELD NOT APPLICABLE")," ", _xll.BDP($AX69,"RK525")/100)</f>
        <v>1.0247000455856324E-2</v>
      </c>
      <c r="AS69" s="24" cm="1">
        <f t="array" ref="AS69">IF(OR(_xll.BDP($AX69,"RK524")="#N/A N/A",_xll.BDP($AX69,"RK524")="#N/A FIELD NOT APPLICABLE")," ", _xll.BDP($AX69,"RK524")/100)</f>
        <v>-7.7220001257956029E-5</v>
      </c>
      <c r="AT69" s="24" t="str" cm="1">
        <f t="array" ref="AT69">IF(OR(_xll.BDP($AX69,"FD183")="#N/A N/A",_xll.BDP($AX69,"FD183")="#N/A FIELD NOT APPLICABLE")," ", _xll.BDP($AX69,"FD183"))</f>
        <v>USD INC</v>
      </c>
      <c r="AU69" s="24" t="str" cm="1">
        <f t="array" ref="AU69">IF(OR(_xll.BDP($AX69,"DY997")="#N/A N/A",_xll.BDP($AX69,"DY997")="#N/A FIELD NOT APPLICABLE")," ", _xll.BDP($AX69,"DY997"))</f>
        <v xml:space="preserve"> </v>
      </c>
      <c r="AV69" s="24" t="str" cm="1">
        <f t="array" ref="AV69">IF(OR(_xll.BDP($AX69,"DY784")="#N/A N/A",_xll.BDP($AX69,"DY784")="#N/A FIELD NOT APPLICABLE")," ", _xll.BDP($AX69,"DY784"))</f>
        <v xml:space="preserve"> </v>
      </c>
      <c r="AW69" s="21" t="str">
        <f t="shared" si="25"/>
        <v>N</v>
      </c>
      <c r="AX69" s="21" t="str">
        <f t="shared" si="26"/>
        <v>EWZ US Equity</v>
      </c>
      <c r="BC69" s="14" t="str" cm="1">
        <f t="array" ref="BC69">_xll.BDP(AX69,"ID005")</f>
        <v>US4642864007</v>
      </c>
      <c r="BD69" s="16">
        <v>0.65</v>
      </c>
      <c r="BE69" s="17">
        <v>5</v>
      </c>
      <c r="BF69" s="36">
        <v>44418</v>
      </c>
      <c r="BG69" s="19">
        <v>1.0000000000107532</v>
      </c>
    </row>
    <row r="70" spans="1:59" s="3" customFormat="1" ht="14.45" customHeight="1" x14ac:dyDescent="0.25">
      <c r="A70" s="47" t="s">
        <v>126</v>
      </c>
      <c r="B70" s="47" t="s">
        <v>161</v>
      </c>
      <c r="C70" s="47">
        <v>4381721</v>
      </c>
      <c r="D70" s="47" t="s">
        <v>462</v>
      </c>
      <c r="E70" s="21" t="str">
        <f>_xll.BDP(AX70,"SECURITY NAME")</f>
        <v>Global X Cloud Computing ETF</v>
      </c>
      <c r="F70" s="21" t="str">
        <f>_xll.BDP(AX70,"CRNCY")</f>
        <v>USD</v>
      </c>
      <c r="G70" s="22" t="s">
        <v>485</v>
      </c>
      <c r="H70" s="21" t="str" cm="1">
        <f t="array" ref="H70">IF(OR(_xll.BDP($AX70,"FD120")="#N/A N/A",_xll.BDP($AX70,"FD120")="#N/A FIELD NOT APPLICABLE")," ",_xll.BDP($AX70,"FD120"))</f>
        <v>Global</v>
      </c>
      <c r="I70" s="21" t="str" cm="1">
        <f t="array" ref="I70">IF(OR(_xll.BDP($AX70,"FD116")="#N/A N/A",_xll.BDP($AX70,"FD116")="#N/A FIELD NOT APPLICABLE")," ",_xll.BDP($AX70,"FD116"))</f>
        <v>Growth</v>
      </c>
      <c r="J70" s="21" t="str" cm="1">
        <f t="array" ref="J70">IF(OR(_xll.BDP($AX70,"FD133")="#N/A N/A",_xll.BDP($AX70,"FD133")="#N/A FIELD NOT APPLICABLE")," ", _xll.BDP($AX70,"FD133"))</f>
        <v>Technology</v>
      </c>
      <c r="K70" s="33">
        <f>_xll.BDP(AX70,"FUND_ASSETS_USD")/1000</f>
        <v>0.33290193926</v>
      </c>
      <c r="L70" s="24">
        <f>IFERROR(_xll.BDP(AX70, "DV013")/100,0)</f>
        <v>0</v>
      </c>
      <c r="M70" s="24" cm="1">
        <f t="array" ref="M70">IF(OR(_xll.BDP($AX70,"PR079")="#N/A N/A",_xll.BDP($AX70,"PR079")="#N/A FIELD NOT APPLICABLE")," ", _xll.BDP($AX70,"PR079")/100)</f>
        <v>-0.10851419999999999</v>
      </c>
      <c r="N70" s="24" cm="1">
        <f t="array" ref="N70">IF(OR(_xll.BDP($AX70,"RT074")="#N/A N/A",_xll.BDP($AX70,"RT074")="#N/A FIELD NOT APPLICABLE")," ", _xll.BDP($AX70,"RT074")/100)</f>
        <v>3.6893229999999999E-2</v>
      </c>
      <c r="O70" s="26">
        <v>3146</v>
      </c>
      <c r="P70" s="27">
        <v>28.53</v>
      </c>
      <c r="Q70" s="21" cm="1">
        <f t="array" ref="Q70">IF(OR(_xll.BDP($AX70,"PX_last")="#N/A N/A",_xll.BDP($AX70,"PX_Last")="#N/A FIELD NOT APPLICABLE")," ",IF(F70="GBP",(_xll.BDP($AX70,"PX_LAST")/100),(_xll.BDP($AX70,"PX_LAST"))))</f>
        <v>21.36</v>
      </c>
      <c r="R70" s="28">
        <f>IF(F70="USD",AA70,(((_xll.BDP(F70&amp;"USD CURNCY","PX_LAST")))*AA70))</f>
        <v>89755.38</v>
      </c>
      <c r="S70" s="28">
        <f>IF(F70="USD",AB70,(((_xll.BDP(F70&amp;"USD CURNCY","PX_LAST")))*AB70))</f>
        <v>67198.559999999998</v>
      </c>
      <c r="T70" s="11">
        <f>S70-R70</f>
        <v>-22556.820000000007</v>
      </c>
      <c r="U70" s="12">
        <f>T70/R70</f>
        <v>-0.25131440588853843</v>
      </c>
      <c r="V70" s="12" cm="1">
        <f t="array" ref="V70">IFERROR(_xll.BDP($G70&amp;" Equity","CHG_PCT_1D")/100,"")</f>
        <v>4.6838409999999995E-4</v>
      </c>
      <c r="W70" s="12" cm="1">
        <f t="array" ref="W70">IFERROR(_xll.BDP($G70&amp;" Equity","CHG_PCT_5D")/100,"")</f>
        <v>0.12717680000000001</v>
      </c>
      <c r="X70" s="12" t="e">
        <f>S70/$H$44</f>
        <v>#VALUE!</v>
      </c>
      <c r="Y70" s="28">
        <f>IFERROR(S70*L70,0)</f>
        <v>0</v>
      </c>
      <c r="Z70" s="28">
        <f>S70</f>
        <v>67198.559999999998</v>
      </c>
      <c r="AA70" s="28">
        <f>P70*O70</f>
        <v>89755.38</v>
      </c>
      <c r="AB70" s="28">
        <f>IFERROR(O70*Q70,0)</f>
        <v>67198.559999999998</v>
      </c>
      <c r="AC70" s="24" t="str" cm="1">
        <f t="array" ref="AC70">IF(OR(_xll.BDP($AX70,"EX028")="#N/A N/A",_xll.BDP($AX70,"EX028")="#N/A FIELD NOT APPLICABLE")," ", _xll.BDP($AX70,"EX028"))</f>
        <v>Fund</v>
      </c>
      <c r="AD70" s="34" t="str" cm="1">
        <f t="array" ref="AD70">IF(OR(_xll.BDP($AX70,"FD121")="#N/A N/A",_xll.BDP($AX70,"FD121")="#N/A FIELD NOT APPLICABLE")," ", _xll.BDP($AX70,"FD121"))</f>
        <v>Equity</v>
      </c>
      <c r="AE70" s="24" t="str" cm="1">
        <f t="array" ref="AE70">IF(OR(_xll.BDP($AX70,"FD118")="#N/A N/A",_xll.BDP($AX70,"FD118")="#N/A FIELD NOT APPLICABLE")," ", _xll.BDP($AX70,"FD118"))</f>
        <v>ETF</v>
      </c>
      <c r="AF70" s="21" t="str" cm="1">
        <f t="array" ref="AF70">IF(OR(_xll.BDP($AX70,"FD114")="#N/A N/A",_xll.BDP($AX70,"FD114")="#N/A FIELD NOT APPLICABLE")," ", _xll.BDP($AX70,"FD114"))</f>
        <v xml:space="preserve"> </v>
      </c>
      <c r="AG70" s="21" t="str" cm="1">
        <f t="array" ref="AG70">IF(OR(_xll.BDP($AX70,"FD003")="#N/A N/A",_xll.BDP($AX70,"FD003")="#N/A FIELD NOT APPLICABLE")," ", _xll.BDP($AX70,"FD003"))</f>
        <v>16/04/2019</v>
      </c>
      <c r="AH70" s="31" cm="1">
        <f t="array" ref="AH70">IF(OR(_xll.BDP($AX70,"PR061")="#N/A N/A",_xll.BDP($AX70,"PR061")="#N/A FIELD NOT APPLICABLE")," ", _xll.BDP($AX70,"PR061")/100)</f>
        <v>6.5975819999999994E-3</v>
      </c>
      <c r="AI70" s="24" cm="1">
        <f t="array" ref="AI70">IF(OR(_xll.BDP($AX70,"RT075")="#N/A N/A",_xll.BDP($AX70,"RT075")="#N/A FIELD NOT APPLICABLE")," ", _xll.BDP($AX70,"RT075")/100)</f>
        <v>2.1810839999999998E-2</v>
      </c>
      <c r="AJ70" s="24" cm="1">
        <f t="array" ref="AJ70">IF(OR(_xll.BDP($AX70,"RT076")="#N/A N/A",_xll.BDP($AX70,"RT076")="#N/A FIELD NOT APPLICABLE")," ", _xll.BDP($AX70,"RT076")/100)</f>
        <v>5.217405E-2</v>
      </c>
      <c r="AK70" s="24" cm="1">
        <f t="array" ref="AK70">IF(OR(_xll.BDP($AX70,"FD252")="#N/A N/A",_xll.BDP($AX70,"FD252")="#N/A FIELD NOT APPLICABLE")," ", _xll.BDP($AX70,"FD252")/100)</f>
        <v>0</v>
      </c>
      <c r="AL70" s="24" cm="1">
        <f t="array" ref="AL70">IF(OR(_xll.BDP($AX70,"FD015")="#N/A N/A",_xll.BDP($AX70,"FD015")="#N/A FIELD NOT APPLICABLE")," ", _xll.BDP($AX70,"FD015")/100)</f>
        <v>6.8000000000000005E-3</v>
      </c>
      <c r="AM70" s="24" cm="1">
        <f t="array" ref="AM70">IF(OR(_xll.BDP($AX70,"FD138")="#N/A N/A",_xll.BDP($AX70,"FD138")="#N/A FIELD NOT APPLICABLE")," ", _xll.BDP($AX70,"FD138")/100)</f>
        <v>6.8000000000000005E-3</v>
      </c>
      <c r="AN70" s="35" t="str" cm="1">
        <f t="array" ref="AN70">IF(OR(_xll.BDP($AX70,"FD009")="#N/A N/A",_xll.BDP($AX70,"FD009")="#N/A FIELD NOT APPLICABLE")," ", _xll.BDP($AX70,"FD009")/100)</f>
        <v xml:space="preserve"> </v>
      </c>
      <c r="AO70" s="24" cm="1">
        <f t="array" ref="AO70">IF(OR(_xll.BDP($AX70,"RK512")="#N/A N/A",_xll.BDP($AX70,"RK512")="#N/A FIELD NOT APPLICABLE")," ", _xll.BDP($AX70,"RK512")/100)</f>
        <v>9.2850998044013977E-4</v>
      </c>
      <c r="AP70" s="24" cm="1">
        <f t="array" ref="AP70">IF(OR(_xll.BDP($AX70,"RK514")="#N/A N/A",_xll.BDP($AX70,"RK514")="#N/A FIELD NOT APPLICABLE")," ", _xll.BDP($AX70,"RK514")/100)</f>
        <v>9.0580001473426818E-4</v>
      </c>
      <c r="AQ70" s="24" cm="1">
        <f t="array" ref="AQ70">IF(OR(_xll.BDP($AX70,"RK521")="#N/A N/A",_xll.BDP($AX70,"RK521")="#N/A FIELD NOT APPLICABLE")," ", _xll.BDP($AX70,"RK521")/100)</f>
        <v>-4.4946300983428958E-3</v>
      </c>
      <c r="AR70" s="24" cm="1">
        <f t="array" ref="AR70">IF(OR(_xll.BDP($AX70,"RK525")="#N/A N/A",_xll.BDP($AX70,"RK525")="#N/A FIELD NOT APPLICABLE")," ", _xll.BDP($AX70,"RK525")/100)</f>
        <v>1.0015499591827393E-2</v>
      </c>
      <c r="AS70" s="24" cm="1">
        <f t="array" ref="AS70">IF(OR(_xll.BDP($AX70,"RK524")="#N/A N/A",_xll.BDP($AX70,"RK524")="#N/A FIELD NOT APPLICABLE")," ", _xll.BDP($AX70,"RK524")/100)</f>
        <v>-8.8809998705983157E-5</v>
      </c>
      <c r="AT70" s="24" t="str" cm="1">
        <f t="array" ref="AT70">IF(OR(_xll.BDP($AX70,"FD183")="#N/A N/A",_xll.BDP($AX70,"FD183")="#N/A FIELD NOT APPLICABLE")," ", _xll.BDP($AX70,"FD183"))</f>
        <v>USD INC</v>
      </c>
      <c r="AU70" s="24" t="str" cm="1">
        <f t="array" ref="AU70">IF(OR(_xll.BDP($AX70,"DY997")="#N/A N/A",_xll.BDP($AX70,"DY997")="#N/A FIELD NOT APPLICABLE")," ", _xll.BDP($AX70,"DY997"))</f>
        <v xml:space="preserve"> </v>
      </c>
      <c r="AV70" s="24" t="str" cm="1">
        <f t="array" ref="AV70">IF(OR(_xll.BDP($AX70,"DY784")="#N/A N/A",_xll.BDP($AX70,"DY784")="#N/A FIELD NOT APPLICABLE")," ", _xll.BDP($AX70,"DY784"))</f>
        <v xml:space="preserve"> </v>
      </c>
      <c r="AW70" s="21" t="str">
        <f>IF(OR(AU70="Y",AV70="Y"),"Y","N")</f>
        <v>N</v>
      </c>
      <c r="AX70" s="21" t="str">
        <f>CONCATENATE(G70," Equity")</f>
        <v>CLOU US Equity</v>
      </c>
      <c r="BC70" s="14" t="str" cm="1">
        <f t="array" ref="BC70">_xll.BDP(AX70,"ID005")</f>
        <v>US37954Y4420</v>
      </c>
      <c r="BD70" s="16">
        <v>0.65</v>
      </c>
      <c r="BE70" s="17">
        <v>5</v>
      </c>
      <c r="BF70" s="36">
        <v>44418</v>
      </c>
      <c r="BG70" s="19">
        <v>1.0000000000107532</v>
      </c>
    </row>
    <row r="71" spans="1:59" s="3" customFormat="1" ht="14.45" customHeight="1" x14ac:dyDescent="0.25">
      <c r="A71" s="47" t="s">
        <v>126</v>
      </c>
      <c r="B71" s="47" t="s">
        <v>161</v>
      </c>
      <c r="C71" s="47">
        <v>4381721</v>
      </c>
      <c r="D71" s="47" t="s">
        <v>462</v>
      </c>
      <c r="E71" s="21" t="str">
        <f>_xll.BDP(AX71,"SECURITY NAME")</f>
        <v>Invesco Solar ETF</v>
      </c>
      <c r="F71" s="21" t="str">
        <f>_xll.BDP(AX71,"CRNCY")</f>
        <v>USD</v>
      </c>
      <c r="G71" s="22" t="s">
        <v>486</v>
      </c>
      <c r="H71" s="21" t="str" cm="1">
        <f t="array" ref="H71">IF(OR(_xll.BDP($AX71,"FD120")="#N/A N/A",_xll.BDP($AX71,"FD120")="#N/A FIELD NOT APPLICABLE")," ",_xll.BDP($AX71,"FD120"))</f>
        <v>Global</v>
      </c>
      <c r="I71" s="21" t="str" cm="1">
        <f t="array" ref="I71">IF(OR(_xll.BDP($AX71,"FD116")="#N/A N/A",_xll.BDP($AX71,"FD116")="#N/A FIELD NOT APPLICABLE")," ",_xll.BDP($AX71,"FD116"))</f>
        <v>Blend</v>
      </c>
      <c r="J71" s="21" t="str" cm="1">
        <f t="array" ref="J71">IF(OR(_xll.BDP($AX71,"FD133")="#N/A N/A",_xll.BDP($AX71,"FD133")="#N/A FIELD NOT APPLICABLE")," ", _xll.BDP($AX71,"FD133"))</f>
        <v>Energy</v>
      </c>
      <c r="K71" s="33">
        <f>_xll.BDP(AX71,"FUND_ASSETS_USD")/1000</f>
        <v>0.66923623001999999</v>
      </c>
      <c r="L71" s="24">
        <f>IFERROR(_xll.BDP(AX71, "DV013")/100,0)</f>
        <v>5.5384354809059648E-3</v>
      </c>
      <c r="M71" s="24" cm="1">
        <f t="array" ref="M71">IF(OR(_xll.BDP($AX71,"PR079")="#N/A N/A",_xll.BDP($AX71,"PR079")="#N/A FIELD NOT APPLICABLE")," ", _xll.BDP($AX71,"PR079")/100)</f>
        <v>-0.1005434</v>
      </c>
      <c r="N71" s="24" cm="1">
        <f t="array" ref="N71">IF(OR(_xll.BDP($AX71,"RT074")="#N/A N/A",_xll.BDP($AX71,"RT074")="#N/A FIELD NOT APPLICABLE")," ", _xll.BDP($AX71,"RT074")/100)</f>
        <v>-0.26577610000000002</v>
      </c>
      <c r="O71" s="26">
        <v>210</v>
      </c>
      <c r="P71" s="27">
        <v>121.9378</v>
      </c>
      <c r="Q71" s="21" cm="1">
        <f t="array" ref="Q71">IF(OR(_xll.BDP($AX71,"PX_last")="#N/A N/A",_xll.BDP($AX71,"PX_Last")="#N/A FIELD NOT APPLICABLE")," ",IF(F71="GBP",(_xll.BDP($AX71,"PX_LAST")),(_xll.BDP($AX71,"PX_LAST"))))</f>
        <v>29.79</v>
      </c>
      <c r="R71" s="28">
        <f>IF(F71="USD",AA71,(((_xll.BDP(F71&amp;"USD CURNCY","PX_LAST")))*AA71))</f>
        <v>25606.937999999998</v>
      </c>
      <c r="S71" s="28">
        <f>IF(F71="USD",AB71,(((_xll.BDP(F71&amp;"USD CURNCY","PX_LAST")))*AB71))</f>
        <v>6255.9</v>
      </c>
      <c r="T71" s="11">
        <f t="shared" si="18"/>
        <v>-19351.038</v>
      </c>
      <c r="U71" s="12">
        <f t="shared" si="19"/>
        <v>-0.75569511669064071</v>
      </c>
      <c r="V71" s="12" cm="1">
        <f t="array" ref="V71">IFERROR(_xll.BDP($G71&amp;" Equity","CHG_PCT_1D")/100,"")</f>
        <v>-3.0120479999999998E-3</v>
      </c>
      <c r="W71" s="12" cm="1">
        <f t="array" ref="W71">IFERROR(_xll.BDP($G71&amp;" Equity","CHG_PCT_5D")/100,"")</f>
        <v>7.8956899999999997E-2</v>
      </c>
      <c r="X71" s="12" t="e">
        <f t="shared" si="20"/>
        <v>#VALUE!</v>
      </c>
      <c r="Y71" s="28">
        <f t="shared" si="21"/>
        <v>34.647898524999626</v>
      </c>
      <c r="Z71" s="28">
        <f t="shared" si="22"/>
        <v>6255.9</v>
      </c>
      <c r="AA71" s="28">
        <f t="shared" si="23"/>
        <v>25606.937999999998</v>
      </c>
      <c r="AB71" s="28">
        <f t="shared" si="24"/>
        <v>6255.9</v>
      </c>
      <c r="AC71" s="24" t="str" cm="1">
        <f t="array" ref="AC71">IF(OR(_xll.BDP($AX71,"EX028")="#N/A N/A",_xll.BDP($AX71,"EX028")="#N/A FIELD NOT APPLICABLE")," ", _xll.BDP($AX71,"EX028"))</f>
        <v>Fund</v>
      </c>
      <c r="AD71" s="34" t="str" cm="1">
        <f t="array" ref="AD71">IF(OR(_xll.BDP($AX71,"FD121")="#N/A N/A",_xll.BDP($AX71,"FD121")="#N/A FIELD NOT APPLICABLE")," ", _xll.BDP($AX71,"FD121"))</f>
        <v>Equity</v>
      </c>
      <c r="AE71" s="24" t="str" cm="1">
        <f t="array" ref="AE71">IF(OR(_xll.BDP($AX71,"FD118")="#N/A N/A",_xll.BDP($AX71,"FD118")="#N/A FIELD NOT APPLICABLE")," ", _xll.BDP($AX71,"FD118"))</f>
        <v>ETF</v>
      </c>
      <c r="AF71" s="21" t="str" cm="1">
        <f t="array" ref="AF71">IF(OR(_xll.BDP($AX71,"FD114")="#N/A N/A",_xll.BDP($AX71,"FD114")="#N/A FIELD NOT APPLICABLE")," ", _xll.BDP($AX71,"FD114"))</f>
        <v xml:space="preserve"> </v>
      </c>
      <c r="AG71" s="21" t="str" cm="1">
        <f t="array" ref="AG71">IF(OR(_xll.BDP($AX71,"FD003")="#N/A N/A",_xll.BDP($AX71,"FD003")="#N/A FIELD NOT APPLICABLE")," ", _xll.BDP($AX71,"FD003"))</f>
        <v>15/04/2008</v>
      </c>
      <c r="AH71" s="31" cm="1">
        <f t="array" ref="AH71">IF(OR(_xll.BDP($AX71,"PR061")="#N/A N/A",_xll.BDP($AX71,"PR061")="#N/A FIELD NOT APPLICABLE")," ", _xll.BDP($AX71,"PR061")/100)</f>
        <v>-3.9342149999999999E-2</v>
      </c>
      <c r="AI71" s="24" cm="1">
        <f t="array" ref="AI71">IF(OR(_xll.BDP($AX71,"RT075")="#N/A N/A",_xll.BDP($AX71,"RT075")="#N/A FIELD NOT APPLICABLE")," ", _xll.BDP($AX71,"RT075")/100)</f>
        <v>-0.2263406</v>
      </c>
      <c r="AJ71" s="24" cm="1">
        <f t="array" ref="AJ71">IF(OR(_xll.BDP($AX71,"RT076")="#N/A N/A",_xll.BDP($AX71,"RT076")="#N/A FIELD NOT APPLICABLE")," ", _xll.BDP($AX71,"RT076")/100)</f>
        <v>4.0522650000000002E-3</v>
      </c>
      <c r="AK71" s="24" cm="1">
        <f t="array" ref="AK71">IF(OR(_xll.BDP($AX71,"FD252")="#N/A N/A",_xll.BDP($AX71,"FD252")="#N/A FIELD NOT APPLICABLE")," ", _xll.BDP($AX71,"FD252")/100)</f>
        <v>0</v>
      </c>
      <c r="AL71" s="24" cm="1">
        <f t="array" ref="AL71">IF(OR(_xll.BDP($AX71,"FD015")="#N/A N/A",_xll.BDP($AX71,"FD015")="#N/A FIELD NOT APPLICABLE")," ", _xll.BDP($AX71,"FD015")/100)</f>
        <v>7.0999999999999995E-3</v>
      </c>
      <c r="AM71" s="24" cm="1">
        <f t="array" ref="AM71">IF(OR(_xll.BDP($AX71,"FD138")="#N/A N/A",_xll.BDP($AX71,"FD138")="#N/A FIELD NOT APPLICABLE")," ", _xll.BDP($AX71,"FD138")/100)</f>
        <v>5.0000000000000001E-3</v>
      </c>
      <c r="AN71" s="35" t="str" cm="1">
        <f t="array" ref="AN71">IF(OR(_xll.BDP($AX71,"FD009")="#N/A N/A",_xll.BDP($AX71,"FD009")="#N/A FIELD NOT APPLICABLE")," ", _xll.BDP($AX71,"FD009")/100)</f>
        <v xml:space="preserve"> </v>
      </c>
      <c r="AO71" s="24" cm="1">
        <f t="array" ref="AO71">IF(OR(_xll.BDP($AX71,"RK512")="#N/A N/A",_xll.BDP($AX71,"RK512")="#N/A FIELD NOT APPLICABLE")," ", _xll.BDP($AX71,"RK512")/100)</f>
        <v>-8.1998497247695919E-3</v>
      </c>
      <c r="AP71" s="24" cm="1">
        <f t="array" ref="AP71">IF(OR(_xll.BDP($AX71,"RK514")="#N/A N/A",_xll.BDP($AX71,"RK514")="#N/A FIELD NOT APPLICABLE")," ", _xll.BDP($AX71,"RK514")/100)</f>
        <v>-8.5349100828170776E-3</v>
      </c>
      <c r="AQ71" s="24" cm="1">
        <f t="array" ref="AQ71">IF(OR(_xll.BDP($AX71,"RK521")="#N/A N/A",_xll.BDP($AX71,"RK521")="#N/A FIELD NOT APPLICABLE")," ", _xll.BDP($AX71,"RK521")/100)</f>
        <v>2.6950600743293764E-3</v>
      </c>
      <c r="AR71" s="24" cm="1">
        <f t="array" ref="AR71">IF(OR(_xll.BDP($AX71,"RK525")="#N/A N/A",_xll.BDP($AX71,"RK525")="#N/A FIELD NOT APPLICABLE")," ", _xll.BDP($AX71,"RK525")/100)</f>
        <v>1.0256400108337402E-2</v>
      </c>
      <c r="AS71" s="24" cm="1">
        <f t="array" ref="AS71">IF(OR(_xll.BDP($AX71,"RK524")="#N/A N/A",_xll.BDP($AX71,"RK524")="#N/A FIELD NOT APPLICABLE")," ", _xll.BDP($AX71,"RK524")/100)</f>
        <v>1.7730999737977982E-4</v>
      </c>
      <c r="AT71" s="24" t="str" cm="1">
        <f t="array" ref="AT71">IF(OR(_xll.BDP($AX71,"FD183")="#N/A N/A",_xll.BDP($AX71,"FD183")="#N/A FIELD NOT APPLICABLE")," ", _xll.BDP($AX71,"FD183"))</f>
        <v>USD INC</v>
      </c>
      <c r="AU71" s="24" t="str" cm="1">
        <f t="array" ref="AU71">IF(OR(_xll.BDP($AX71,"DY997")="#N/A N/A",_xll.BDP($AX71,"DY997")="#N/A FIELD NOT APPLICABLE")," ", _xll.BDP($AX71,"DY997"))</f>
        <v xml:space="preserve"> </v>
      </c>
      <c r="AV71" s="24" t="str" cm="1">
        <f t="array" ref="AV71">IF(OR(_xll.BDP($AX71,"DY784")="#N/A N/A",_xll.BDP($AX71,"DY784")="#N/A FIELD NOT APPLICABLE")," ", _xll.BDP($AX71,"DY784"))</f>
        <v xml:space="preserve"> </v>
      </c>
      <c r="AW71" s="21" t="str">
        <f t="shared" si="25"/>
        <v>N</v>
      </c>
      <c r="AX71" s="21" t="str">
        <f t="shared" si="26"/>
        <v>TAN US Equity</v>
      </c>
      <c r="BC71" s="14" t="str" cm="1">
        <f t="array" ref="BC71">_xll.BDP(AX71,"ID005")</f>
        <v>US46138G7060</v>
      </c>
      <c r="BD71" s="16">
        <v>0.73</v>
      </c>
      <c r="BE71" s="17">
        <v>5</v>
      </c>
      <c r="BF71" s="36">
        <v>44418</v>
      </c>
      <c r="BG71" s="19">
        <v>1.0000000000107532</v>
      </c>
    </row>
    <row r="72" spans="1:59" s="3" customFormat="1" ht="14.45" customHeight="1" x14ac:dyDescent="0.25">
      <c r="A72" s="47" t="s">
        <v>126</v>
      </c>
      <c r="B72" s="47" t="s">
        <v>161</v>
      </c>
      <c r="C72" s="47">
        <v>4381720</v>
      </c>
      <c r="D72" s="47" t="s">
        <v>462</v>
      </c>
      <c r="E72" s="21" t="str">
        <f>_xll.BDP(AX72,"SECURITY NAME")</f>
        <v>Vanguard Federal Money Market</v>
      </c>
      <c r="F72" s="21" t="str">
        <f>_xll.BDP(AX72,"CRNCY")</f>
        <v>USD</v>
      </c>
      <c r="G72" s="22" t="s">
        <v>491</v>
      </c>
      <c r="H72" s="21" t="str" cm="1">
        <f t="array" ref="H72">IF(OR(_xll.BDP($AX72,"FD120")="#N/A N/A",_xll.BDP($AX72,"FD120")="#N/A FIELD NOT APPLICABLE")," ",_xll.BDP($AX72,"FD120"))</f>
        <v>U.S.</v>
      </c>
      <c r="I72" s="21" t="str" cm="1">
        <f t="array" ref="I72">IF(OR(_xll.BDP($AX72,"FD116")="#N/A N/A",_xll.BDP($AX72,"FD116")="#N/A FIELD NOT APPLICABLE")," ",_xll.BDP($AX72,"FD116"))</f>
        <v>Government and Agency</v>
      </c>
      <c r="J72" s="21" t="str" cm="1">
        <f t="array" ref="J72">IF(OR(_xll.BDP($AX72,"FD133")="#N/A N/A",_xll.BDP($AX72,"FD133")="#N/A FIELD NOT APPLICABLE")," ", _xll.BDP($AX72,"FD133"))</f>
        <v xml:space="preserve"> </v>
      </c>
      <c r="K72" s="33">
        <f>_xll.BDP(AX72,"FUND_ASSETS_USD")/1000</f>
        <v>352.00729535400001</v>
      </c>
      <c r="L72" s="24">
        <f>IFERROR(_xll.BDP(AX72, "DV013")/100,0)</f>
        <v>4.3120104819536209E-2</v>
      </c>
      <c r="M72" s="24" t="str" cm="1">
        <f t="array" ref="M72">IF(OR(_xll.BDP($AX72,"PR079")="#N/A N/A",_xll.BDP($AX72,"PR079")="#N/A FIELD NOT APPLICABLE")," ", _xll.BDP($AX72,"PR079")/100)</f>
        <v xml:space="preserve"> </v>
      </c>
      <c r="N72" s="24" t="str" cm="1">
        <f t="array" ref="N72">IF(OR(_xll.BDP($AX72,"RT074")="#N/A N/A",_xll.BDP($AX72,"RT074")="#N/A FIELD NOT APPLICABLE")," ", _xll.BDP($AX72,"RT074")/100)</f>
        <v xml:space="preserve"> </v>
      </c>
      <c r="O72" s="26">
        <v>789440</v>
      </c>
      <c r="P72" s="27">
        <v>1</v>
      </c>
      <c r="Q72" s="21" cm="1">
        <f t="array" ref="Q72">IF(OR(_xll.BDP($AX72,"PX_last")="#N/A N/A",_xll.BDP($AX72,"PX_Last")="#N/A FIELD NOT APPLICABLE")," ",IF(F72="GBP",(_xll.BDP($AX72,"PX_LAST")),(_xll.BDP($AX72,"PX_LAST"))))</f>
        <v>1</v>
      </c>
      <c r="R72" s="28">
        <f>IF(F72="USD",AA72,(((_xll.BDP(F72&amp;"USD CURNCY","PX_LAST")))*AA72))</f>
        <v>789440</v>
      </c>
      <c r="S72" s="28">
        <f>IF(F72="USD",AB72,(((_xll.BDP(F72&amp;"USD CURNCY","PX_LAST")))*AB72))</f>
        <v>789440</v>
      </c>
      <c r="T72" s="11">
        <f t="shared" ref="T72" si="27">S72-R72</f>
        <v>0</v>
      </c>
      <c r="U72" s="12">
        <f t="shared" ref="U72" si="28">T72/R72</f>
        <v>0</v>
      </c>
      <c r="V72" s="12" t="str" cm="1">
        <f t="array" ref="V72">IFERROR(_xll.BDP($G72&amp;" Equity","CHG_PCT_1D")/100,"")</f>
        <v/>
      </c>
      <c r="W72" s="12" t="str" cm="1">
        <f t="array" ref="W72">IFERROR(_xll.BDP($G72&amp;" Equity","CHG_PCT_5D")/100,"")</f>
        <v/>
      </c>
      <c r="X72" s="12" t="e">
        <f t="shared" ref="X72" si="29">S72/$H$44</f>
        <v>#VALUE!</v>
      </c>
      <c r="Y72" s="28">
        <f t="shared" ref="Y72" si="30">IFERROR(S72*L72,0)</f>
        <v>34040.735548734665</v>
      </c>
      <c r="Z72" s="28">
        <f t="shared" ref="Z72" si="31">S72</f>
        <v>789440</v>
      </c>
      <c r="AA72" s="28">
        <f t="shared" ref="AA72" si="32">P72*O72</f>
        <v>789440</v>
      </c>
      <c r="AB72" s="28">
        <f t="shared" ref="AB72" si="33">IFERROR(O72*Q72,0)</f>
        <v>789440</v>
      </c>
      <c r="AC72" s="24" t="str" cm="1">
        <f t="array" ref="AC72">IF(OR(_xll.BDP($AX72,"EX028")="#N/A N/A",_xll.BDP($AX72,"EX028")="#N/A FIELD NOT APPLICABLE")," ", _xll.BDP($AX72,"EX028"))</f>
        <v>Fund</v>
      </c>
      <c r="AD72" s="34" t="str" cm="1">
        <f t="array" ref="AD72">IF(OR(_xll.BDP($AX72,"FD121")="#N/A N/A",_xll.BDP($AX72,"FD121")="#N/A FIELD NOT APPLICABLE")," ", _xll.BDP($AX72,"FD121"))</f>
        <v>Money Market</v>
      </c>
      <c r="AE72" s="24" t="str" cm="1">
        <f t="array" ref="AE72">IF(OR(_xll.BDP($AX72,"FD118")="#N/A N/A",_xll.BDP($AX72,"FD118")="#N/A FIELD NOT APPLICABLE")," ", _xll.BDP($AX72,"FD118"))</f>
        <v>Open-End Fund</v>
      </c>
      <c r="AF72" s="21" t="str" cm="1">
        <f t="array" ref="AF72">IF(OR(_xll.BDP($AX72,"FD114")="#N/A N/A",_xll.BDP($AX72,"FD114")="#N/A FIELD NOT APPLICABLE")," ", _xll.BDP($AX72,"FD114"))</f>
        <v xml:space="preserve"> </v>
      </c>
      <c r="AG72" s="21" t="str" cm="1">
        <f t="array" ref="AG72">IF(OR(_xll.BDP($AX72,"FD003")="#N/A N/A",_xll.BDP($AX72,"FD003")="#N/A FIELD NOT APPLICABLE")," ", _xll.BDP($AX72,"FD003"))</f>
        <v>13/07/1981</v>
      </c>
      <c r="AH72" s="31" t="str" cm="1">
        <f t="array" ref="AH72">IF(OR(_xll.BDP($AX72,"PR061")="#N/A N/A",_xll.BDP($AX72,"PR061")="#N/A FIELD NOT APPLICABLE")," ", _xll.BDP($AX72,"PR061")/100)</f>
        <v xml:space="preserve"> </v>
      </c>
      <c r="AI72" s="24" t="str" cm="1">
        <f t="array" ref="AI72">IF(OR(_xll.BDP($AX72,"RT075")="#N/A N/A",_xll.BDP($AX72,"RT075")="#N/A FIELD NOT APPLICABLE")," ", _xll.BDP($AX72,"RT075")/100)</f>
        <v xml:space="preserve"> </v>
      </c>
      <c r="AJ72" s="24" t="str" cm="1">
        <f t="array" ref="AJ72">IF(OR(_xll.BDP($AX72,"RT076")="#N/A N/A",_xll.BDP($AX72,"RT076")="#N/A FIELD NOT APPLICABLE")," ", _xll.BDP($AX72,"RT076")/100)</f>
        <v xml:space="preserve"> </v>
      </c>
      <c r="AK72" s="24" cm="1">
        <f t="array" ref="AK72">IF(OR(_xll.BDP($AX72,"FD252")="#N/A N/A",_xll.BDP($AX72,"FD252")="#N/A FIELD NOT APPLICABLE")," ", _xll.BDP($AX72,"FD252")/100)</f>
        <v>0</v>
      </c>
      <c r="AL72" s="24" cm="1">
        <f t="array" ref="AL72">IF(OR(_xll.BDP($AX72,"FD015")="#N/A N/A",_xll.BDP($AX72,"FD015")="#N/A FIELD NOT APPLICABLE")," ", _xll.BDP($AX72,"FD015")/100)</f>
        <v>1.1000000000000001E-3</v>
      </c>
      <c r="AM72" s="24" cm="1">
        <f t="array" ref="AM72">IF(OR(_xll.BDP($AX72,"FD138")="#N/A N/A",_xll.BDP($AX72,"FD138")="#N/A FIELD NOT APPLICABLE")," ", _xll.BDP($AX72,"FD138")/100)</f>
        <v>1E-3</v>
      </c>
      <c r="AN72" s="35" cm="1">
        <f t="array" ref="AN72">IF(OR(_xll.BDP($AX72,"FD009")="#N/A N/A",_xll.BDP($AX72,"FD009")="#N/A FIELD NOT APPLICABLE")," ", _xll.BDP($AX72,"FD009")/100)</f>
        <v>30</v>
      </c>
      <c r="AO72" s="24" cm="1">
        <f t="array" ref="AO72">IF(OR(_xll.BDP($AX72,"RK512")="#N/A N/A",_xll.BDP($AX72,"RK512")="#N/A FIELD NOT APPLICABLE")," ", _xll.BDP($AX72,"RK512")/100)</f>
        <v>1.3208099603652955E-2</v>
      </c>
      <c r="AP72" s="24" cm="1">
        <f t="array" ref="AP72">IF(OR(_xll.BDP($AX72,"RK514")="#N/A N/A",_xll.BDP($AX72,"RK514")="#N/A FIELD NOT APPLICABLE")," ", _xll.BDP($AX72,"RK514")/100)</f>
        <v>1.2812600135803223E-2</v>
      </c>
      <c r="AQ72" s="24" cm="1">
        <f t="array" ref="AQ72">IF(OR(_xll.BDP($AX72,"RK521")="#N/A N/A",_xll.BDP($AX72,"RK521")="#N/A FIELD NOT APPLICABLE")," ", _xll.BDP($AX72,"RK521")/100)</f>
        <v>-7.457000017166138E-4</v>
      </c>
      <c r="AR72" s="24" cm="1">
        <f t="array" ref="AR72">IF(OR(_xll.BDP($AX72,"RK525")="#N/A N/A",_xll.BDP($AX72,"RK525")="#N/A FIELD NOT APPLICABLE")," ", _xll.BDP($AX72,"RK525")/100)</f>
        <v>7.3548197746276852E-3</v>
      </c>
      <c r="AS72" s="24" cm="1">
        <f t="array" ref="AS72">IF(OR(_xll.BDP($AX72,"RK524")="#N/A N/A",_xll.BDP($AX72,"RK524")="#N/A FIELD NOT APPLICABLE")," ", _xll.BDP($AX72,"RK524")/100)</f>
        <v>2.3084999993443488E-4</v>
      </c>
      <c r="AT72" s="24" t="str" cm="1">
        <f t="array" ref="AT72">IF(OR(_xll.BDP($AX72,"FD183")="#N/A N/A",_xll.BDP($AX72,"FD183")="#N/A FIELD NOT APPLICABLE")," ", _xll.BDP($AX72,"FD183"))</f>
        <v>Investor</v>
      </c>
      <c r="AU72" s="24" t="str" cm="1">
        <f t="array" ref="AU72">IF(OR(_xll.BDP($AX72,"DY997")="#N/A N/A",_xll.BDP($AX72,"DY997")="#N/A FIELD NOT APPLICABLE")," ", _xll.BDP($AX72,"DY997"))</f>
        <v xml:space="preserve"> </v>
      </c>
      <c r="AV72" s="24" t="str" cm="1">
        <f t="array" ref="AV72">IF(OR(_xll.BDP($AX72,"DY784")="#N/A N/A",_xll.BDP($AX72,"DY784")="#N/A FIELD NOT APPLICABLE")," ", _xll.BDP($AX72,"DY784"))</f>
        <v xml:space="preserve"> </v>
      </c>
      <c r="AW72" s="21" t="str">
        <f t="shared" ref="AW72" si="34">IF(OR(AU72="Y",AV72="Y"),"Y","N")</f>
        <v>N</v>
      </c>
      <c r="AX72" s="21" t="str">
        <f t="shared" ref="AX72" si="35">CONCATENATE(G72," Equity")</f>
        <v>VMFXX US Equity</v>
      </c>
      <c r="BC72" s="14" t="str" cm="1">
        <f t="array" ref="BC72">_xll.BDP(AX72,"ID005")</f>
        <v>US9229063006</v>
      </c>
      <c r="BD72" s="16">
        <v>0.73</v>
      </c>
      <c r="BE72" s="17">
        <v>5</v>
      </c>
      <c r="BF72" s="36">
        <v>44418</v>
      </c>
      <c r="BG72" s="19">
        <v>1.0000000000107532</v>
      </c>
    </row>
    <row r="73" spans="1:59" s="3" customFormat="1" ht="14.45" customHeight="1" x14ac:dyDescent="0.25">
      <c r="A73" s="47" t="s">
        <v>126</v>
      </c>
      <c r="B73" s="47" t="s">
        <v>162</v>
      </c>
      <c r="C73" s="47">
        <v>4392010</v>
      </c>
      <c r="D73" s="47" t="s">
        <v>462</v>
      </c>
      <c r="E73" s="21" t="str">
        <f>_xll.BDP(AX73,"SECURITY NAME")</f>
        <v>Vanguard FTSE 250 UCITS ETF</v>
      </c>
      <c r="F73" s="21" t="str">
        <f>_xll.BDP(AX73,"CRNCY")</f>
        <v>GBP</v>
      </c>
      <c r="G73" s="22" t="s">
        <v>418</v>
      </c>
      <c r="H73" s="21" t="str" cm="1">
        <f t="array" ref="H73">IF(OR(_xll.BDP($AX73,"FD120")="#N/A N/A",_xll.BDP($AX73,"FD120")="#N/A FIELD NOT APPLICABLE")," ",_xll.BDP($AX73,"FD120"))</f>
        <v>U.K.</v>
      </c>
      <c r="I73" s="21" t="str" cm="1">
        <f t="array" ref="I73">IF(OR(_xll.BDP($AX73,"FD116")="#N/A N/A",_xll.BDP($AX73,"FD116")="#N/A FIELD NOT APPLICABLE")," ",_xll.BDP($AX73,"FD116"))</f>
        <v>Blend</v>
      </c>
      <c r="J73" s="21" t="str" cm="1">
        <f t="array" ref="J73">IF(OR(_xll.BDP($AX73,"FD133")="#N/A N/A",_xll.BDP($AX73,"FD133")="#N/A FIELD NOT APPLICABLE")," ", _xll.BDP($AX73,"FD133"))</f>
        <v xml:space="preserve"> </v>
      </c>
      <c r="K73" s="33">
        <f>_xll.BDP(AX73,"FUND_ASSETS_USD")/1000</f>
        <v>2.8525839999999998</v>
      </c>
      <c r="L73" s="24">
        <f>IFERROR(_xll.BDP(AX73, "DV013")/100,0)</f>
        <v>2.3939771464920667E-2</v>
      </c>
      <c r="M73" s="24" cm="1">
        <f t="array" ref="M73">IF(OR(_xll.BDP($AX73,"PR079")="#N/A N/A",_xll.BDP($AX73,"PR079")="#N/A FIELD NOT APPLICABLE")," ", _xll.BDP($AX73,"PR079")/100)</f>
        <v>-3.1849160000000001E-2</v>
      </c>
      <c r="N73" s="24" cm="1">
        <f t="array" ref="N73">IF(OR(_xll.BDP($AX73,"RT074")="#N/A N/A",_xll.BDP($AX73,"RT074")="#N/A FIELD NOT APPLICABLE")," ", _xll.BDP($AX73,"RT074")/100)</f>
        <v>1.2903739999999999E-2</v>
      </c>
      <c r="O73" s="26">
        <v>24370</v>
      </c>
      <c r="P73" s="27">
        <v>32.729999999999997</v>
      </c>
      <c r="Q73" s="21" cm="1">
        <f t="array" ref="Q73">IF(OR(_xll.BDP($AX73,"PX_last")="#N/A N/A",_xll.BDP($AX73,"PX_Last")="#N/A FIELD NOT APPLICABLE")," ",IF(F73="GBP",(_xll.BDP($AX73,"PX_LAST")),(_xll.BDP($AX73,"PX_LAST"))))</f>
        <v>30.55</v>
      </c>
      <c r="R73" s="28">
        <f>IF(F73="USD",AA73,(((_xll.BDP(F73&amp;"USD CURNCY","PX_LAST")))*AA73))</f>
        <v>1068904.0970099999</v>
      </c>
      <c r="S73" s="28">
        <f>IF(F73="USD",AB73,(((_xll.BDP(F73&amp;"USD CURNCY","PX_LAST")))*AB73))</f>
        <v>997709.14035</v>
      </c>
      <c r="T73" s="11">
        <f t="shared" si="18"/>
        <v>-71194.956659999909</v>
      </c>
      <c r="U73" s="12">
        <f t="shared" si="19"/>
        <v>-6.6605560647723716E-2</v>
      </c>
      <c r="V73" s="12" cm="1">
        <f t="array" ref="V73">IFERROR(_xll.BDP($G73&amp;" Equity","CHG_PCT_1D")/100,"")</f>
        <v>6.0735390000000002E-3</v>
      </c>
      <c r="W73" s="12" cm="1">
        <f t="array" ref="W73">IFERROR(_xll.BDP($G73&amp;" Equity","CHG_PCT_5D")/100,"")</f>
        <v>3.3732499999999999E-2</v>
      </c>
      <c r="X73" s="12" t="e">
        <f t="shared" si="20"/>
        <v>#VALUE!</v>
      </c>
      <c r="Y73" s="28">
        <f t="shared" si="21"/>
        <v>23884.928808441458</v>
      </c>
      <c r="Z73" s="28">
        <f t="shared" si="22"/>
        <v>997709.14035</v>
      </c>
      <c r="AA73" s="28">
        <f t="shared" si="23"/>
        <v>797630.1</v>
      </c>
      <c r="AB73" s="28">
        <f t="shared" si="24"/>
        <v>744503.5</v>
      </c>
      <c r="AC73" s="24" t="str" cm="1">
        <f t="array" ref="AC73">IF(OR(_xll.BDP($AX73,"EX028")="#N/A N/A",_xll.BDP($AX73,"EX028")="#N/A FIELD NOT APPLICABLE")," ", _xll.BDP($AX73,"EX028"))</f>
        <v>Fund</v>
      </c>
      <c r="AD73" s="34" t="str" cm="1">
        <f t="array" ref="AD73">IF(OR(_xll.BDP($AX73,"FD121")="#N/A N/A",_xll.BDP($AX73,"FD121")="#N/A FIELD NOT APPLICABLE")," ", _xll.BDP($AX73,"FD121"))</f>
        <v>Equity</v>
      </c>
      <c r="AE73" s="24" t="str" cm="1">
        <f t="array" ref="AE73">IF(OR(_xll.BDP($AX73,"FD118")="#N/A N/A",_xll.BDP($AX73,"FD118")="#N/A FIELD NOT APPLICABLE")," ", _xll.BDP($AX73,"FD118"))</f>
        <v>ETF</v>
      </c>
      <c r="AF73" s="21" t="str" cm="1">
        <f t="array" ref="AF73">IF(OR(_xll.BDP($AX73,"FD114")="#N/A N/A",_xll.BDP($AX73,"FD114")="#N/A FIELD NOT APPLICABLE")," ", _xll.BDP($AX73,"FD114"))</f>
        <v xml:space="preserve"> </v>
      </c>
      <c r="AG73" s="21" t="str" cm="1">
        <f t="array" ref="AG73">IF(OR(_xll.BDP($AX73,"FD003")="#N/A N/A",_xll.BDP($AX73,"FD003")="#N/A FIELD NOT APPLICABLE")," ", _xll.BDP($AX73,"FD003"))</f>
        <v>30/09/2014</v>
      </c>
      <c r="AH73" s="31" cm="1">
        <f t="array" ref="AH73">IF(OR(_xll.BDP($AX73,"PR061")="#N/A N/A",_xll.BDP($AX73,"PR061")="#N/A FIELD NOT APPLICABLE")," ", _xll.BDP($AX73,"PR061")/100)</f>
        <v>2.4308440000000001E-2</v>
      </c>
      <c r="AI73" s="24" cm="1">
        <f t="array" ref="AI73">IF(OR(_xll.BDP($AX73,"RT075")="#N/A N/A",_xll.BDP($AX73,"RT075")="#N/A FIELD NOT APPLICABLE")," ", _xll.BDP($AX73,"RT075")/100)</f>
        <v>1.6745280000000001E-2</v>
      </c>
      <c r="AJ73" s="24" cm="1">
        <f t="array" ref="AJ73">IF(OR(_xll.BDP($AX73,"RT076")="#N/A N/A",_xll.BDP($AX73,"RT076")="#N/A FIELD NOT APPLICABLE")," ", _xll.BDP($AX73,"RT076")/100)</f>
        <v>6.1473470000000002E-2</v>
      </c>
      <c r="AK73" s="24" cm="1">
        <f t="array" ref="AK73">IF(OR(_xll.BDP($AX73,"FD252")="#N/A N/A",_xll.BDP($AX73,"FD252")="#N/A FIELD NOT APPLICABLE")," ", _xll.BDP($AX73,"FD252")/100)</f>
        <v>0.02</v>
      </c>
      <c r="AL73" s="24" cm="1">
        <f t="array" ref="AL73">IF(OR(_xll.BDP($AX73,"FD015")="#N/A N/A",_xll.BDP($AX73,"FD015")="#N/A FIELD NOT APPLICABLE")," ", _xll.BDP($AX73,"FD015")/100)</f>
        <v>1E-3</v>
      </c>
      <c r="AM73" s="24" cm="1">
        <f t="array" ref="AM73">IF(OR(_xll.BDP($AX73,"FD138")="#N/A N/A",_xll.BDP($AX73,"FD138")="#N/A FIELD NOT APPLICABLE")," ", _xll.BDP($AX73,"FD138")/100)</f>
        <v>1E-3</v>
      </c>
      <c r="AN73" s="35" t="str" cm="1">
        <f t="array" ref="AN73">IF(OR(_xll.BDP($AX73,"FD009")="#N/A N/A",_xll.BDP($AX73,"FD009")="#N/A FIELD NOT APPLICABLE")," ", _xll.BDP($AX73,"FD009")/100)</f>
        <v xml:space="preserve"> </v>
      </c>
      <c r="AO73" s="24" cm="1">
        <f t="array" ref="AO73">IF(OR(_xll.BDP($AX73,"RK512")="#N/A N/A",_xll.BDP($AX73,"RK512")="#N/A FIELD NOT APPLICABLE")," ", _xll.BDP($AX73,"RK512")/100)</f>
        <v>-1.57175E-3</v>
      </c>
      <c r="AP73" s="24" cm="1">
        <f t="array" ref="AP73">IF(OR(_xll.BDP($AX73,"RK514")="#N/A N/A",_xll.BDP($AX73,"RK514")="#N/A FIELD NOT APPLICABLE")," ", _xll.BDP($AX73,"RK514")/100)</f>
        <v>-1.5015300000000001E-3</v>
      </c>
      <c r="AQ73" s="24" cm="1">
        <f t="array" ref="AQ73">IF(OR(_xll.BDP($AX73,"RK521")="#N/A N/A",_xll.BDP($AX73,"RK521")="#N/A FIELD NOT APPLICABLE")," ", _xll.BDP($AX73,"RK521")/100)</f>
        <v>-1.6736400000000001E-3</v>
      </c>
      <c r="AR73" s="24" cm="1">
        <f t="array" ref="AR73">IF(OR(_xll.BDP($AX73,"RK525")="#N/A N/A",_xll.BDP($AX73,"RK525")="#N/A FIELD NOT APPLICABLE")," ", _xll.BDP($AX73,"RK525")/100)</f>
        <v>1.0064200000000001E-2</v>
      </c>
      <c r="AS73" s="24" cm="1">
        <f t="array" ref="AS73">IF(OR(_xll.BDP($AX73,"RK524")="#N/A N/A",_xll.BDP($AX73,"RK524")="#N/A FIELD NOT APPLICABLE")," ", _xll.BDP($AX73,"RK524")/100)</f>
        <v>-3.6069999999999999E-5</v>
      </c>
      <c r="AT73" s="24" t="str" cm="1">
        <f t="array" ref="AT73">IF(OR(_xll.BDP($AX73,"FD183")="#N/A N/A",_xll.BDP($AX73,"FD183")="#N/A FIELD NOT APPLICABLE")," ", _xll.BDP($AX73,"FD183"))</f>
        <v>GBP INC</v>
      </c>
      <c r="AU73" s="24" t="str" cm="1">
        <f t="array" ref="AU73">IF(OR(_xll.BDP($AX73,"DY997")="#N/A N/A",_xll.BDP($AX73,"DY997")="#N/A FIELD NOT APPLICABLE")," ", _xll.BDP($AX73,"DY997"))</f>
        <v xml:space="preserve"> </v>
      </c>
      <c r="AV73" s="24" t="str" cm="1">
        <f t="array" ref="AV73">IF(OR(_xll.BDP($AX73,"DY784")="#N/A N/A",_xll.BDP($AX73,"DY784")="#N/A FIELD NOT APPLICABLE")," ", _xll.BDP($AX73,"DY784"))</f>
        <v xml:space="preserve"> </v>
      </c>
      <c r="AW73" s="21" t="str">
        <f t="shared" si="25"/>
        <v>N</v>
      </c>
      <c r="AX73" s="21" t="str">
        <f t="shared" si="26"/>
        <v>VMID LN Equity</v>
      </c>
      <c r="BC73" s="14" t="str" cm="1">
        <f t="array" ref="BC73">_xll.BDP(AX73,"ID005")</f>
        <v>IE00BKX55Q28</v>
      </c>
      <c r="BD73" s="16">
        <v>0.7</v>
      </c>
      <c r="BE73" s="17">
        <v>5</v>
      </c>
      <c r="BF73" s="36">
        <v>45527</v>
      </c>
      <c r="BG73" s="19">
        <v>1</v>
      </c>
    </row>
    <row r="74" spans="1:59" s="3" customFormat="1" ht="14.45" customHeight="1" x14ac:dyDescent="0.25">
      <c r="A74" s="47" t="s">
        <v>126</v>
      </c>
      <c r="B74" s="47" t="s">
        <v>162</v>
      </c>
      <c r="C74" s="47">
        <v>4392010</v>
      </c>
      <c r="D74" s="47" t="s">
        <v>462</v>
      </c>
      <c r="E74" s="21" t="str">
        <f>_xll.BDP(AX74,"SECURITY NAME")</f>
        <v>SPDR Bloomberg Barclays 15+ Ye</v>
      </c>
      <c r="F74" s="21" t="str">
        <f>_xll.BDP(AX74,"CRNCY")</f>
        <v>GBP</v>
      </c>
      <c r="G74" s="22" t="s">
        <v>215</v>
      </c>
      <c r="H74" s="21" t="str" cm="1">
        <f t="array" ref="H74">IF(OR(_xll.BDP($AX74,"FD120")="#N/A N/A",_xll.BDP($AX74,"FD120")="#N/A FIELD NOT APPLICABLE")," ",_xll.BDP($AX74,"FD120"))</f>
        <v>U.K.</v>
      </c>
      <c r="I74" s="21" t="str" cm="1">
        <f t="array" ref="I74">IF(OR(_xll.BDP($AX74,"FD116")="#N/A N/A",_xll.BDP($AX74,"FD116")="#N/A FIELD NOT APPLICABLE")," ",_xll.BDP($AX74,"FD116"))</f>
        <v>Government</v>
      </c>
      <c r="J74" s="21" t="str" cm="1">
        <f t="array" ref="J74">IF(OR(_xll.BDP($AX74,"FD133")="#N/A N/A",_xll.BDP($AX74,"FD133")="#N/A FIELD NOT APPLICABLE")," ", _xll.BDP($AX74,"FD133"))</f>
        <v xml:space="preserve"> </v>
      </c>
      <c r="K74" s="33">
        <f>_xll.BDP(AX74,"FUND_ASSETS_USD")/1000</f>
        <v>0.97631230000000002</v>
      </c>
      <c r="L74" s="24">
        <f>IFERROR(_xll.BDP(AX74, "DV013")/100,0)</f>
        <v>4.6370700249793659E-2</v>
      </c>
      <c r="M74" s="24" cm="1">
        <f t="array" ref="M74">IF(OR(_xll.BDP($AX74,"PR079")="#N/A N/A",_xll.BDP($AX74,"PR079")="#N/A FIELD NOT APPLICABLE")," ", _xll.BDP($AX74,"PR079")/100)</f>
        <v>-1.7582150000000001E-2</v>
      </c>
      <c r="N74" s="24" cm="1">
        <f t="array" ref="N74">IF(OR(_xll.BDP($AX74,"RT074")="#N/A N/A",_xll.BDP($AX74,"RT074")="#N/A FIELD NOT APPLICABLE")," ", _xll.BDP($AX74,"RT074")/100)</f>
        <v>-1.999312E-2</v>
      </c>
      <c r="O74" s="26">
        <v>19098</v>
      </c>
      <c r="P74" s="27">
        <v>40.01</v>
      </c>
      <c r="Q74" s="21" cm="1">
        <f t="array" ref="Q74">IF(OR(_xll.BDP($AX74,"PX_last")="#N/A N/A",_xll.BDP($AX74,"PX_Last")="#N/A FIELD NOT APPLICABLE")," ",IF(F74="GBP",(_xll.BDP($AX74,"PX_LAST")),(_xll.BDP($AX74,"PX_LAST"))))</f>
        <v>36.04</v>
      </c>
      <c r="R74" s="28">
        <f>IF(F74="USD",AA74,(((_xll.BDP(F74&amp;"USD CURNCY","PX_LAST")))*AA74))</f>
        <v>1024672.82418</v>
      </c>
      <c r="S74" s="28">
        <f>IF(F74="USD",AB74,(((_xll.BDP(F74&amp;"USD CURNCY","PX_LAST")))*AB74))</f>
        <v>922999.46471999993</v>
      </c>
      <c r="T74" s="11">
        <f t="shared" ref="T74:T84" si="36">S74-R74</f>
        <v>-101673.35946000007</v>
      </c>
      <c r="U74" s="12">
        <f t="shared" ref="U74:U84" si="37">T74/R74</f>
        <v>-9.9225193701574677E-2</v>
      </c>
      <c r="V74" s="12" cm="1">
        <f t="array" ref="V74">IFERROR(_xll.BDP($G74&amp;" Equity","CHG_PCT_1D")/100,"")</f>
        <v>4.5993029999999999E-3</v>
      </c>
      <c r="W74" s="12" cm="1">
        <f t="array" ref="W74">IFERROR(_xll.BDP($G74&amp;" Equity","CHG_PCT_5D")/100,"")</f>
        <v>2.2556389999999999E-2</v>
      </c>
      <c r="X74" s="12"/>
      <c r="Y74" s="28">
        <f t="shared" ref="Y74:Y84" si="38">IFERROR(S74*L74,0)</f>
        <v>42800.131509251114</v>
      </c>
      <c r="Z74" s="28">
        <f t="shared" ref="Z74:Z84" si="39">S74</f>
        <v>922999.46471999993</v>
      </c>
      <c r="AA74" s="28">
        <f t="shared" ref="AA74:AA84" si="40">P74*O74</f>
        <v>764110.98</v>
      </c>
      <c r="AB74" s="28">
        <f t="shared" ref="AB74:AB84" si="41">IFERROR(O74*Q74,0)</f>
        <v>688291.91999999993</v>
      </c>
      <c r="AC74" s="24" t="str" cm="1">
        <f t="array" ref="AC74">IF(OR(_xll.BDP($AX74,"EX028")="#N/A N/A",_xll.BDP($AX74,"EX028")="#N/A FIELD NOT APPLICABLE")," ", _xll.BDP($AX74,"EX028"))</f>
        <v>Fund</v>
      </c>
      <c r="AD74" s="34" t="str" cm="1">
        <f t="array" ref="AD74">IF(OR(_xll.BDP($AX74,"FD121")="#N/A N/A",_xll.BDP($AX74,"FD121")="#N/A FIELD NOT APPLICABLE")," ", _xll.BDP($AX74,"FD121"))</f>
        <v>Fixed Income</v>
      </c>
      <c r="AE74" s="24" t="str" cm="1">
        <f t="array" ref="AE74">IF(OR(_xll.BDP($AX74,"FD118")="#N/A N/A",_xll.BDP($AX74,"FD118")="#N/A FIELD NOT APPLICABLE")," ", _xll.BDP($AX74,"FD118"))</f>
        <v>ETF</v>
      </c>
      <c r="AF74" s="21" t="str" cm="1">
        <f t="array" ref="AF74">IF(OR(_xll.BDP($AX74,"FD114")="#N/A N/A",_xll.BDP($AX74,"FD114")="#N/A FIELD NOT APPLICABLE")," ", _xll.BDP($AX74,"FD114"))</f>
        <v>Investment Grade BBB or higher</v>
      </c>
      <c r="AG74" s="21" t="str" cm="1">
        <f t="array" ref="AG74">IF(OR(_xll.BDP($AX74,"FD003")="#N/A N/A",_xll.BDP($AX74,"FD003")="#N/A FIELD NOT APPLICABLE")," ", _xll.BDP($AX74,"FD003"))</f>
        <v>17/05/2012</v>
      </c>
      <c r="AH74" s="31" cm="1">
        <f t="array" ref="AH74">IF(OR(_xll.BDP($AX74,"PR061")="#N/A N/A",_xll.BDP($AX74,"PR061")="#N/A FIELD NOT APPLICABLE")," ", _xll.BDP($AX74,"PR061")/100)</f>
        <v>1.894264E-2</v>
      </c>
      <c r="AI74" s="24" cm="1">
        <f t="array" ref="AI74">IF(OR(_xll.BDP($AX74,"RT075")="#N/A N/A",_xll.BDP($AX74,"RT075")="#N/A FIELD NOT APPLICABLE")," ", _xll.BDP($AX74,"RT075")/100)</f>
        <v>-0.13542029999999999</v>
      </c>
      <c r="AJ74" s="24" cm="1">
        <f t="array" ref="AJ74">IF(OR(_xll.BDP($AX74,"RT076")="#N/A N/A",_xll.BDP($AX74,"RT076")="#N/A FIELD NOT APPLICABLE")," ", _xll.BDP($AX74,"RT076")/100)</f>
        <v>-0.131632</v>
      </c>
      <c r="AK74" s="24" t="str" cm="1">
        <f t="array" ref="AK74">IF(OR(_xll.BDP($AX74,"FD252")="#N/A N/A",_xll.BDP($AX74,"FD252")="#N/A FIELD NOT APPLICABLE")," ", _xll.BDP($AX74,"FD252")/100)</f>
        <v xml:space="preserve"> </v>
      </c>
      <c r="AL74" s="24" cm="1">
        <f t="array" ref="AL74">IF(OR(_xll.BDP($AX74,"FD015")="#N/A N/A",_xll.BDP($AX74,"FD015")="#N/A FIELD NOT APPLICABLE")," ", _xll.BDP($AX74,"FD015")/100)</f>
        <v>1.5E-3</v>
      </c>
      <c r="AM74" s="24" cm="1">
        <f t="array" ref="AM74">IF(OR(_xll.BDP($AX74,"FD138")="#N/A N/A",_xll.BDP($AX74,"FD138")="#N/A FIELD NOT APPLICABLE")," ", _xll.BDP($AX74,"FD138")/100)</f>
        <v>1.5E-3</v>
      </c>
      <c r="AN74" s="35" cm="1">
        <f t="array" ref="AN74">IF(OR(_xll.BDP($AX74,"FD009")="#N/A N/A",_xll.BDP($AX74,"FD009")="#N/A FIELD NOT APPLICABLE")," ", _xll.BDP($AX74,"FD009")/100)</f>
        <v>0</v>
      </c>
      <c r="AO74" s="24" cm="1">
        <f t="array" ref="AO74">IF(OR(_xll.BDP($AX74,"RK512")="#N/A N/A",_xll.BDP($AX74,"RK512")="#N/A FIELD NOT APPLICABLE")," ", _xll.BDP($AX74,"RK512")/100)</f>
        <v>-4.6805200000000005E-3</v>
      </c>
      <c r="AP74" s="24" cm="1">
        <f t="array" ref="AP74">IF(OR(_xll.BDP($AX74,"RK514")="#N/A N/A",_xll.BDP($AX74,"RK514")="#N/A FIELD NOT APPLICABLE")," ", _xll.BDP($AX74,"RK514")/100)</f>
        <v>-4.6537599999999998E-3</v>
      </c>
      <c r="AQ74" s="24" cm="1">
        <f t="array" ref="AQ74">IF(OR(_xll.BDP($AX74,"RK521")="#N/A N/A",_xll.BDP($AX74,"RK521")="#N/A FIELD NOT APPLICABLE")," ", _xll.BDP($AX74,"RK521")/100)</f>
        <v>-1.68103E-3</v>
      </c>
      <c r="AR74" s="24" cm="1">
        <f t="array" ref="AR74">IF(OR(_xll.BDP($AX74,"RK525")="#N/A N/A",_xll.BDP($AX74,"RK525")="#N/A FIELD NOT APPLICABLE")," ", _xll.BDP($AX74,"RK525")/100)</f>
        <v>9.7709300000000006E-3</v>
      </c>
      <c r="AS74" s="24" cm="1">
        <f t="array" ref="AS74">IF(OR(_xll.BDP($AX74,"RK524")="#N/A N/A",_xll.BDP($AX74,"RK524")="#N/A FIELD NOT APPLICABLE")," ", _xll.BDP($AX74,"RK524")/100)</f>
        <v>-3.5129999999999997E-5</v>
      </c>
      <c r="AT74" s="24" t="str" cm="1">
        <f t="array" ref="AT74">IF(OR(_xll.BDP($AX74,"FD183")="#N/A N/A",_xll.BDP($AX74,"FD183")="#N/A FIELD NOT APPLICABLE")," ", _xll.BDP($AX74,"FD183"))</f>
        <v xml:space="preserve"> </v>
      </c>
      <c r="AU74" s="24" t="str" cm="1">
        <f t="array" ref="AU74">IF(OR(_xll.BDP($AX74,"DY997")="#N/A N/A",_xll.BDP($AX74,"DY997")="#N/A FIELD NOT APPLICABLE")," ", _xll.BDP($AX74,"DY997"))</f>
        <v xml:space="preserve"> </v>
      </c>
      <c r="AV74" s="24" t="str" cm="1">
        <f t="array" ref="AV74">IF(OR(_xll.BDP($AX74,"DY784")="#N/A N/A",_xll.BDP($AX74,"DY784")="#N/A FIELD NOT APPLICABLE")," ", _xll.BDP($AX74,"DY784"))</f>
        <v xml:space="preserve"> </v>
      </c>
      <c r="AW74" s="21" t="str">
        <f t="shared" ref="AW74:AW84" si="42">IF(OR(AU74="Y",AV74="Y"),"Y","N")</f>
        <v>N</v>
      </c>
      <c r="AX74" s="21" t="str">
        <f t="shared" ref="AX74:AX84" si="43">CONCATENATE(G74," Equity")</f>
        <v>GLTL LN Equity</v>
      </c>
      <c r="BC74" s="14" t="str" cm="1">
        <f t="array" ref="BC74">_xll.BDP(AX74,"ID005")</f>
        <v>IE00B6YX5L24</v>
      </c>
      <c r="BD74" s="16">
        <v>0.85</v>
      </c>
      <c r="BE74" s="17">
        <v>4</v>
      </c>
      <c r="BF74" s="36">
        <v>45527</v>
      </c>
      <c r="BG74" s="19">
        <v>1</v>
      </c>
    </row>
    <row r="75" spans="1:59" s="3" customFormat="1" ht="14.45" customHeight="1" x14ac:dyDescent="0.25">
      <c r="A75" s="47" t="s">
        <v>126</v>
      </c>
      <c r="B75" s="47" t="s">
        <v>162</v>
      </c>
      <c r="C75" s="47">
        <v>4392010</v>
      </c>
      <c r="D75" s="47" t="s">
        <v>462</v>
      </c>
      <c r="E75" s="21" t="str">
        <f>_xll.BDP(AX75,"SECURITY NAME")</f>
        <v>iShares 20+ Year Treasury Bond</v>
      </c>
      <c r="F75" s="21" t="str">
        <f>_xll.BDP(AX75,"CRNCY")</f>
        <v>USD</v>
      </c>
      <c r="G75" s="22" t="s">
        <v>214</v>
      </c>
      <c r="H75" s="21" t="str" cm="1">
        <f t="array" ref="H75">IF(OR(_xll.BDP($AX75,"FD120")="#N/A N/A",_xll.BDP($AX75,"FD120")="#N/A FIELD NOT APPLICABLE")," ",_xll.BDP($AX75,"FD120"))</f>
        <v>U.S.</v>
      </c>
      <c r="I75" s="21" t="str" cm="1">
        <f t="array" ref="I75">IF(OR(_xll.BDP($AX75,"FD116")="#N/A N/A",_xll.BDP($AX75,"FD116")="#N/A FIELD NOT APPLICABLE")," ",_xll.BDP($AX75,"FD116"))</f>
        <v>Government</v>
      </c>
      <c r="J75" s="21" t="str" cm="1">
        <f t="array" ref="J75">IF(OR(_xll.BDP($AX75,"FD133")="#N/A N/A",_xll.BDP($AX75,"FD133")="#N/A FIELD NOT APPLICABLE")," ", _xll.BDP($AX75,"FD133"))</f>
        <v xml:space="preserve"> </v>
      </c>
      <c r="K75" s="33">
        <f>_xll.BDP(AX75,"FUND_ASSETS_USD")/1000</f>
        <v>48.381800145699998</v>
      </c>
      <c r="L75" s="24">
        <f>IFERROR(_xll.BDP(AX75, "DV013")/100,0)</f>
        <v>4.3677854564617702E-2</v>
      </c>
      <c r="M75" s="24" cm="1">
        <f t="array" ref="M75">IF(OR(_xll.BDP($AX75,"PR079")="#N/A N/A",_xll.BDP($AX75,"PR079")="#N/A FIELD NOT APPLICABLE")," ", _xll.BDP($AX75,"PR079")/100)</f>
        <v>2.4275709999999999E-2</v>
      </c>
      <c r="N75" s="24" cm="1">
        <f t="array" ref="N75">IF(OR(_xll.BDP($AX75,"RT074")="#N/A N/A",_xll.BDP($AX75,"RT074")="#N/A FIELD NOT APPLICABLE")," ", _xll.BDP($AX75,"RT074")/100)</f>
        <v>5.5893379999999999E-2</v>
      </c>
      <c r="O75" s="26">
        <v>15767</v>
      </c>
      <c r="P75" s="27">
        <v>110.88</v>
      </c>
      <c r="Q75" s="21" cm="1">
        <f t="array" ref="Q75">IF(OR(_xll.BDP($AX75,"PX_last")="#N/A N/A",_xll.BDP($AX75,"PX_Last")="#N/A FIELD NOT APPLICABLE")," ",IF(F75="GBP",(_xll.BDP($AX75,"PX_LAST")),(_xll.BDP($AX75,"PX_LAST"))))</f>
        <v>89.45</v>
      </c>
      <c r="R75" s="28">
        <f>IF(F75="USD",AA75,(((_xll.BDP(F75&amp;"USD CURNCY","PX_LAST")))*AA75))</f>
        <v>1748244.96</v>
      </c>
      <c r="S75" s="28">
        <f>IF(F75="USD",AB75,(((_xll.BDP(F75&amp;"USD CURNCY","PX_LAST")))*AB75))</f>
        <v>1410358.1500000001</v>
      </c>
      <c r="T75" s="11">
        <f t="shared" si="36"/>
        <v>-337886.80999999982</v>
      </c>
      <c r="U75" s="12">
        <f t="shared" si="37"/>
        <v>-0.19327200577200568</v>
      </c>
      <c r="V75" s="12" cm="1">
        <f t="array" ref="V75">IFERROR(_xll.BDP($G75&amp;" Equity","CHG_PCT_1D")/100,"")</f>
        <v>6.2999210000000009E-3</v>
      </c>
      <c r="W75" s="12" cm="1">
        <f t="array" ref="W75">IFERROR(_xll.BDP($G75&amp;" Equity","CHG_PCT_5D")/100,"")</f>
        <v>4.0116279999999997E-2</v>
      </c>
      <c r="X75" s="12"/>
      <c r="Y75" s="28">
        <f t="shared" si="38"/>
        <v>61601.418159723282</v>
      </c>
      <c r="Z75" s="28">
        <f t="shared" si="39"/>
        <v>1410358.1500000001</v>
      </c>
      <c r="AA75" s="28">
        <f t="shared" si="40"/>
        <v>1748244.96</v>
      </c>
      <c r="AB75" s="28">
        <f t="shared" si="41"/>
        <v>1410358.1500000001</v>
      </c>
      <c r="AC75" s="24" t="str" cm="1">
        <f t="array" ref="AC75">IF(OR(_xll.BDP($AX75,"EX028")="#N/A N/A",_xll.BDP($AX75,"EX028")="#N/A FIELD NOT APPLICABLE")," ", _xll.BDP($AX75,"EX028"))</f>
        <v>Fund</v>
      </c>
      <c r="AD75" s="34" t="str" cm="1">
        <f t="array" ref="AD75">IF(OR(_xll.BDP($AX75,"FD121")="#N/A N/A",_xll.BDP($AX75,"FD121")="#N/A FIELD NOT APPLICABLE")," ", _xll.BDP($AX75,"FD121"))</f>
        <v>Fixed Income</v>
      </c>
      <c r="AE75" s="24" t="str" cm="1">
        <f t="array" ref="AE75">IF(OR(_xll.BDP($AX75,"FD118")="#N/A N/A",_xll.BDP($AX75,"FD118")="#N/A FIELD NOT APPLICABLE")," ", _xll.BDP($AX75,"FD118"))</f>
        <v>ETF</v>
      </c>
      <c r="AF75" s="21" t="str" cm="1">
        <f t="array" ref="AF75">IF(OR(_xll.BDP($AX75,"FD114")="#N/A N/A",_xll.BDP($AX75,"FD114")="#N/A FIELD NOT APPLICABLE")," ", _xll.BDP($AX75,"FD114"))</f>
        <v>Investment Grade A or higher</v>
      </c>
      <c r="AG75" s="21" t="str" cm="1">
        <f t="array" ref="AG75">IF(OR(_xll.BDP($AX75,"FD003")="#N/A N/A",_xll.BDP($AX75,"FD003")="#N/A FIELD NOT APPLICABLE")," ", _xll.BDP($AX75,"FD003"))</f>
        <v>26/07/2002</v>
      </c>
      <c r="AH75" s="31" cm="1">
        <f t="array" ref="AH75">IF(OR(_xll.BDP($AX75,"PR061")="#N/A N/A",_xll.BDP($AX75,"PR061")="#N/A FIELD NOT APPLICABLE")," ", _xll.BDP($AX75,"PR061")/100)</f>
        <v>-7.6547529999999994E-3</v>
      </c>
      <c r="AI75" s="24" cm="1">
        <f t="array" ref="AI75">IF(OR(_xll.BDP($AX75,"RT075")="#N/A N/A",_xll.BDP($AX75,"RT075")="#N/A FIELD NOT APPLICABLE")," ", _xll.BDP($AX75,"RT075")/100)</f>
        <v>-6.4069710000000002E-2</v>
      </c>
      <c r="AJ75" s="24" cm="1">
        <f t="array" ref="AJ75">IF(OR(_xll.BDP($AX75,"RT076")="#N/A N/A",_xll.BDP($AX75,"RT076")="#N/A FIELD NOT APPLICABLE")," ", _xll.BDP($AX75,"RT076")/100)</f>
        <v>-9.6303120000000006E-2</v>
      </c>
      <c r="AK75" s="24" cm="1">
        <f t="array" ref="AK75">IF(OR(_xll.BDP($AX75,"FD252")="#N/A N/A",_xll.BDP($AX75,"FD252")="#N/A FIELD NOT APPLICABLE")," ", _xll.BDP($AX75,"FD252")/100)</f>
        <v>0</v>
      </c>
      <c r="AL75" s="24" cm="1">
        <f t="array" ref="AL75">IF(OR(_xll.BDP($AX75,"FD015")="#N/A N/A",_xll.BDP($AX75,"FD015")="#N/A FIELD NOT APPLICABLE")," ", _xll.BDP($AX75,"FD015")/100)</f>
        <v>1.5E-3</v>
      </c>
      <c r="AM75" s="24" cm="1">
        <f t="array" ref="AM75">IF(OR(_xll.BDP($AX75,"FD138")="#N/A N/A",_xll.BDP($AX75,"FD138")="#N/A FIELD NOT APPLICABLE")," ", _xll.BDP($AX75,"FD138")/100)</f>
        <v>1.5E-3</v>
      </c>
      <c r="AN75" s="35" cm="1">
        <f t="array" ref="AN75">IF(OR(_xll.BDP($AX75,"FD009")="#N/A N/A",_xll.BDP($AX75,"FD009")="#N/A FIELD NOT APPLICABLE")," ", _xll.BDP($AX75,"FD009")/100)</f>
        <v>0</v>
      </c>
      <c r="AO75" s="24" cm="1">
        <f t="array" ref="AO75">IF(OR(_xll.BDP($AX75,"RK512")="#N/A N/A",_xll.BDP($AX75,"RK512")="#N/A FIELD NOT APPLICABLE")," ", _xll.BDP($AX75,"RK512")/100)</f>
        <v>9.4336003065109252E-4</v>
      </c>
      <c r="AP75" s="24" cm="1">
        <f t="array" ref="AP75">IF(OR(_xll.BDP($AX75,"RK514")="#N/A N/A",_xll.BDP($AX75,"RK514")="#N/A FIELD NOT APPLICABLE")," ", _xll.BDP($AX75,"RK514")/100)</f>
        <v>9.028600156307221E-4</v>
      </c>
      <c r="AQ75" s="24" t="str" cm="1">
        <f t="array" ref="AQ75">IF(OR(_xll.BDP($AX75,"RK521")="#N/A N/A",_xll.BDP($AX75,"RK521")="#N/A FIELD NOT APPLICABLE")," ", _xll.BDP($AX75,"RK521")/100)</f>
        <v xml:space="preserve"> </v>
      </c>
      <c r="AR75" s="24" t="str" cm="1">
        <f t="array" ref="AR75">IF(OR(_xll.BDP($AX75,"RK525")="#N/A N/A",_xll.BDP($AX75,"RK525")="#N/A FIELD NOT APPLICABLE")," ", _xll.BDP($AX75,"RK525")/100)</f>
        <v xml:space="preserve"> </v>
      </c>
      <c r="AS75" s="24" t="str" cm="1">
        <f t="array" ref="AS75">IF(OR(_xll.BDP($AX75,"RK524")="#N/A N/A",_xll.BDP($AX75,"RK524")="#N/A FIELD NOT APPLICABLE")," ", _xll.BDP($AX75,"RK524")/100)</f>
        <v xml:space="preserve"> </v>
      </c>
      <c r="AT75" s="24" t="str" cm="1">
        <f t="array" ref="AT75">IF(OR(_xll.BDP($AX75,"FD183")="#N/A N/A",_xll.BDP($AX75,"FD183")="#N/A FIELD NOT APPLICABLE")," ", _xll.BDP($AX75,"FD183"))</f>
        <v>USD INC</v>
      </c>
      <c r="AU75" s="24" t="str" cm="1">
        <f t="array" ref="AU75">IF(OR(_xll.BDP($AX75,"DY997")="#N/A N/A",_xll.BDP($AX75,"DY997")="#N/A FIELD NOT APPLICABLE")," ", _xll.BDP($AX75,"DY997"))</f>
        <v xml:space="preserve"> </v>
      </c>
      <c r="AV75" s="24" t="str" cm="1">
        <f t="array" ref="AV75">IF(OR(_xll.BDP($AX75,"DY784")="#N/A N/A",_xll.BDP($AX75,"DY784")="#N/A FIELD NOT APPLICABLE")," ", _xll.BDP($AX75,"DY784"))</f>
        <v xml:space="preserve"> </v>
      </c>
      <c r="AW75" s="21" t="str">
        <f t="shared" si="42"/>
        <v>N</v>
      </c>
      <c r="AX75" s="21" t="str">
        <f t="shared" si="43"/>
        <v>TLT US Equity</v>
      </c>
      <c r="BC75" s="14" t="str" cm="1">
        <f t="array" ref="BC75">_xll.BDP(AX75,"ID005")</f>
        <v>US4642874329</v>
      </c>
      <c r="BD75" s="16">
        <v>0.99</v>
      </c>
      <c r="BE75" s="17">
        <v>4</v>
      </c>
      <c r="BF75" s="36">
        <v>45447</v>
      </c>
      <c r="BG75" s="19">
        <v>1</v>
      </c>
    </row>
    <row r="76" spans="1:59" s="3" customFormat="1" ht="14.45" customHeight="1" x14ac:dyDescent="0.25">
      <c r="A76" s="47" t="s">
        <v>126</v>
      </c>
      <c r="B76" s="47" t="s">
        <v>162</v>
      </c>
      <c r="C76" s="47">
        <v>4392010</v>
      </c>
      <c r="D76" s="47" t="s">
        <v>462</v>
      </c>
      <c r="E76" s="21" t="str">
        <f>_xll.BDP(AX76,"SECURITY NAME")</f>
        <v>iShares Edge MSCI World Value</v>
      </c>
      <c r="F76" s="21" t="str">
        <f>_xll.BDP(AX76,"CRNCY")</f>
        <v>USD</v>
      </c>
      <c r="G76" s="22" t="s">
        <v>613</v>
      </c>
      <c r="H76" s="21" t="str" cm="1">
        <f t="array" ref="H76">IF(OR(_xll.BDP($AX76,"FD120")="#N/A N/A",_xll.BDP($AX76,"FD120")="#N/A FIELD NOT APPLICABLE")," ",_xll.BDP($AX76,"FD120"))</f>
        <v>Global</v>
      </c>
      <c r="I76" s="21" t="str" cm="1">
        <f t="array" ref="I76">IF(OR(_xll.BDP($AX76,"FD116")="#N/A N/A",_xll.BDP($AX76,"FD116")="#N/A FIELD NOT APPLICABLE")," ",_xll.BDP($AX76,"FD116"))</f>
        <v>Value</v>
      </c>
      <c r="J76" s="21" t="str" cm="1">
        <f t="array" ref="J76">IF(OR(_xll.BDP($AX76,"FD133")="#N/A N/A",_xll.BDP($AX76,"FD133")="#N/A FIELD NOT APPLICABLE")," ", _xll.BDP($AX76,"FD133"))</f>
        <v xml:space="preserve"> </v>
      </c>
      <c r="K76" s="33">
        <f>_xll.BDP(AX76,"FUND_ASSETS_USD")/1000</f>
        <v>3.611926</v>
      </c>
      <c r="L76" s="24">
        <f>IFERROR(_xll.BDP(AX76, "DV013")/100,0)</f>
        <v>0</v>
      </c>
      <c r="M76" s="24" cm="1">
        <f t="array" ref="M76">IF(OR(_xll.BDP($AX76,"PR079")="#N/A N/A",_xll.BDP($AX76,"PR079")="#N/A FIELD NOT APPLICABLE")," ", _xll.BDP($AX76,"PR079")/100)</f>
        <v>7.5846010000000005E-2</v>
      </c>
      <c r="N76" s="24" cm="1">
        <f t="array" ref="N76">IF(OR(_xll.BDP($AX76,"RT074")="#N/A N/A",_xll.BDP($AX76,"RT074")="#N/A FIELD NOT APPLICABLE")," ", _xll.BDP($AX76,"RT074")/100)</f>
        <v>9.7753350000000003E-2</v>
      </c>
      <c r="O76" s="26">
        <v>23225</v>
      </c>
      <c r="P76" s="27">
        <v>34.840000000000003</v>
      </c>
      <c r="Q76" s="21" cm="1">
        <f t="array" ref="Q76">IF(OR(_xll.BDP($AX76,"PX_last")="#N/A N/A",_xll.BDP($AX76,"PX_Last")="#N/A FIELD NOT APPLICABLE")," ",IF(F76="GBP",(_xll.BDP($AX76,"PX_LAST")/100),(_xll.BDP($AX76,"PX_LAST"))))</f>
        <v>46.1</v>
      </c>
      <c r="R76" s="28">
        <f>IF(F76="USD",AA76,(((_xll.BDP(F76&amp;"USD CURNCY","PX_LAST")))*AA76))</f>
        <v>809159.00000000012</v>
      </c>
      <c r="S76" s="28">
        <f>IF(F76="USD",AB76,(((_xll.BDP(F76&amp;"USD CURNCY","PX_LAST")))*AB76))</f>
        <v>1070672.5</v>
      </c>
      <c r="T76" s="11">
        <f t="shared" si="36"/>
        <v>261513.49999999988</v>
      </c>
      <c r="U76" s="12">
        <f t="shared" si="37"/>
        <v>0.32319173363949466</v>
      </c>
      <c r="V76" s="12" cm="1">
        <f t="array" ref="V76">IFERROR(_xll.BDP($G76&amp;" Equity","CHG_PCT_1D")/100,"")</f>
        <v>3.7012850000000003E-3</v>
      </c>
      <c r="W76" s="12" cm="1">
        <f t="array" ref="W76">IFERROR(_xll.BDP($G76&amp;" Equity","CHG_PCT_5D")/100,"")</f>
        <v>2.9017859999999999E-2</v>
      </c>
      <c r="X76" s="12"/>
      <c r="Y76" s="28">
        <f t="shared" si="38"/>
        <v>0</v>
      </c>
      <c r="Z76" s="28">
        <f t="shared" si="39"/>
        <v>1070672.5</v>
      </c>
      <c r="AA76" s="28">
        <f t="shared" si="40"/>
        <v>809159.00000000012</v>
      </c>
      <c r="AB76" s="28">
        <f t="shared" si="41"/>
        <v>1070672.5</v>
      </c>
      <c r="AC76" s="24" t="str" cm="1">
        <f t="array" ref="AC76">IF(OR(_xll.BDP($AX76,"EX028")="#N/A N/A",_xll.BDP($AX76,"EX028")="#N/A FIELD NOT APPLICABLE")," ", _xll.BDP($AX76,"EX028"))</f>
        <v>Fund</v>
      </c>
      <c r="AD76" s="34" t="str" cm="1">
        <f t="array" ref="AD76">IF(OR(_xll.BDP($AX76,"FD121")="#N/A N/A",_xll.BDP($AX76,"FD121")="#N/A FIELD NOT APPLICABLE")," ", _xll.BDP($AX76,"FD121"))</f>
        <v>Equity</v>
      </c>
      <c r="AE76" s="24" t="str" cm="1">
        <f t="array" ref="AE76">IF(OR(_xll.BDP($AX76,"FD118")="#N/A N/A",_xll.BDP($AX76,"FD118")="#N/A FIELD NOT APPLICABLE")," ", _xll.BDP($AX76,"FD118"))</f>
        <v>ETF</v>
      </c>
      <c r="AF76" s="21" t="str" cm="1">
        <f t="array" ref="AF76">IF(OR(_xll.BDP($AX76,"FD114")="#N/A N/A",_xll.BDP($AX76,"FD114")="#N/A FIELD NOT APPLICABLE")," ", _xll.BDP($AX76,"FD114"))</f>
        <v xml:space="preserve"> </v>
      </c>
      <c r="AG76" s="21" t="str" cm="1">
        <f t="array" ref="AG76">IF(OR(_xll.BDP($AX76,"FD003")="#N/A N/A",_xll.BDP($AX76,"FD003")="#N/A FIELD NOT APPLICABLE")," ", _xll.BDP($AX76,"FD003"))</f>
        <v>06/10/2014</v>
      </c>
      <c r="AH76" s="31" cm="1">
        <f t="array" ref="AH76">IF(OR(_xll.BDP($AX76,"PR061")="#N/A N/A",_xll.BDP($AX76,"PR061")="#N/A FIELD NOT APPLICABLE")," ", _xll.BDP($AX76,"PR061")/100)</f>
        <v>0</v>
      </c>
      <c r="AI76" s="24" cm="1">
        <f t="array" ref="AI76">IF(OR(_xll.BDP($AX76,"RT075")="#N/A N/A",_xll.BDP($AX76,"RT075")="#N/A FIELD NOT APPLICABLE")," ", _xll.BDP($AX76,"RT075")/100)</f>
        <v>9.1108060000000005E-2</v>
      </c>
      <c r="AJ76" s="24" cm="1">
        <f t="array" ref="AJ76">IF(OR(_xll.BDP($AX76,"RT076")="#N/A N/A",_xll.BDP($AX76,"RT076")="#N/A FIELD NOT APPLICABLE")," ", _xll.BDP($AX76,"RT076")/100)</f>
        <v>0.1238532</v>
      </c>
      <c r="AK76" s="24" cm="1">
        <f t="array" ref="AK76">IF(OR(_xll.BDP($AX76,"FD252")="#N/A N/A",_xll.BDP($AX76,"FD252")="#N/A FIELD NOT APPLICABLE")," ", _xll.BDP($AX76,"FD252")/100)</f>
        <v>0</v>
      </c>
      <c r="AL76" s="24" cm="1">
        <f t="array" ref="AL76">IF(OR(_xll.BDP($AX76,"FD015")="#N/A N/A",_xll.BDP($AX76,"FD015")="#N/A FIELD NOT APPLICABLE")," ", _xll.BDP($AX76,"FD015")/100)</f>
        <v>2.5000000000000001E-3</v>
      </c>
      <c r="AM76" s="24" cm="1">
        <f t="array" ref="AM76">IF(OR(_xll.BDP($AX76,"FD138")="#N/A N/A",_xll.BDP($AX76,"FD138")="#N/A FIELD NOT APPLICABLE")," ", _xll.BDP($AX76,"FD138")/100)</f>
        <v>3.0000000000000001E-3</v>
      </c>
      <c r="AN76" s="35" t="str" cm="1">
        <f t="array" ref="AN76">IF(OR(_xll.BDP($AX76,"FD009")="#N/A N/A",_xll.BDP($AX76,"FD009")="#N/A FIELD NOT APPLICABLE")," ", _xll.BDP($AX76,"FD009")/100)</f>
        <v xml:space="preserve"> </v>
      </c>
      <c r="AO76" s="24" cm="1">
        <f t="array" ref="AO76">IF(OR(_xll.BDP($AX76,"RK512")="#N/A N/A",_xll.BDP($AX76,"RK512")="#N/A FIELD NOT APPLICABLE")," ", _xll.BDP($AX76,"RK512")/100)</f>
        <v>3.3685999999999998E-3</v>
      </c>
      <c r="AP76" s="24" cm="1">
        <f t="array" ref="AP76">IF(OR(_xll.BDP($AX76,"RK514")="#N/A N/A",_xll.BDP($AX76,"RK514")="#N/A FIELD NOT APPLICABLE")," ", _xll.BDP($AX76,"RK514")/100)</f>
        <v>2.7906700000000003E-3</v>
      </c>
      <c r="AQ76" s="24" cm="1">
        <f t="array" ref="AQ76">IF(OR(_xll.BDP($AX76,"RK521")="#N/A N/A",_xll.BDP($AX76,"RK521")="#N/A FIELD NOT APPLICABLE")," ", _xll.BDP($AX76,"RK521")/100)</f>
        <v>-1.4980000000000001E-4</v>
      </c>
      <c r="AR76" s="24" cm="1">
        <f t="array" ref="AR76">IF(OR(_xll.BDP($AX76,"RK525")="#N/A N/A",_xll.BDP($AX76,"RK525")="#N/A FIELD NOT APPLICABLE")," ", _xll.BDP($AX76,"RK525")/100)</f>
        <v>9.8143299999999996E-3</v>
      </c>
      <c r="AS76" s="24" cm="1">
        <f t="array" ref="AS76">IF(OR(_xll.BDP($AX76,"RK524")="#N/A N/A",_xll.BDP($AX76,"RK524")="#N/A FIELD NOT APPLICABLE")," ", _xll.BDP($AX76,"RK524")/100)</f>
        <v>3.1199999999999999E-5</v>
      </c>
      <c r="AT76" s="24" t="str" cm="1">
        <f t="array" ref="AT76">IF(OR(_xll.BDP($AX76,"FD183")="#N/A N/A",_xll.BDP($AX76,"FD183")="#N/A FIELD NOT APPLICABLE")," ", _xll.BDP($AX76,"FD183"))</f>
        <v>USD ACC</v>
      </c>
      <c r="AU76" s="24" t="str" cm="1">
        <f t="array" ref="AU76">IF(OR(_xll.BDP($AX76,"DY997")="#N/A N/A",_xll.BDP($AX76,"DY997")="#N/A FIELD NOT APPLICABLE")," ", _xll.BDP($AX76,"DY997"))</f>
        <v xml:space="preserve"> </v>
      </c>
      <c r="AV76" s="24" t="str" cm="1">
        <f t="array" ref="AV76">IF(OR(_xll.BDP($AX76,"DY784")="#N/A N/A",_xll.BDP($AX76,"DY784")="#N/A FIELD NOT APPLICABLE")," ", _xll.BDP($AX76,"DY784"))</f>
        <v xml:space="preserve"> </v>
      </c>
      <c r="AW76" s="21" t="str">
        <f t="shared" si="42"/>
        <v>N</v>
      </c>
      <c r="AX76" s="21" t="str">
        <f t="shared" si="43"/>
        <v>IWVL LN Equity</v>
      </c>
      <c r="BC76" s="14" t="str" cm="1">
        <f t="array" ref="BC76">_xll.BDP(AX76,"ID005")</f>
        <v>IE00BP3QZB59</v>
      </c>
      <c r="BD76" s="16">
        <v>0.8</v>
      </c>
      <c r="BE76" s="17">
        <v>5</v>
      </c>
      <c r="BF76" s="36"/>
      <c r="BG76" s="19">
        <v>1</v>
      </c>
    </row>
    <row r="77" spans="1:59" s="3" customFormat="1" ht="14.45" customHeight="1" x14ac:dyDescent="0.25">
      <c r="A77" s="47" t="s">
        <v>126</v>
      </c>
      <c r="B77" s="47" t="s">
        <v>162</v>
      </c>
      <c r="C77" s="47">
        <v>4392010</v>
      </c>
      <c r="D77" s="47" t="s">
        <v>462</v>
      </c>
      <c r="E77" s="21" t="str">
        <f>_xll.BDP(AX77,"SECURITY NAME")</f>
        <v>iShares MSCI Brazil ETF</v>
      </c>
      <c r="F77" s="21" t="str">
        <f>_xll.BDP(AX77,"CRNCY")</f>
        <v>USD</v>
      </c>
      <c r="G77" s="22" t="s">
        <v>415</v>
      </c>
      <c r="H77" s="21" t="str" cm="1">
        <f t="array" ref="H77">IF(OR(_xll.BDP($AX77,"FD120")="#N/A N/A",_xll.BDP($AX77,"FD120")="#N/A FIELD NOT APPLICABLE")," ",_xll.BDP($AX77,"FD120"))</f>
        <v>Brazil</v>
      </c>
      <c r="I77" s="21" t="str" cm="1">
        <f t="array" ref="I77">IF(OR(_xll.BDP($AX77,"FD116")="#N/A N/A",_xll.BDP($AX77,"FD116")="#N/A FIELD NOT APPLICABLE")," ",_xll.BDP($AX77,"FD116"))</f>
        <v>Blend</v>
      </c>
      <c r="J77" s="21" t="str" cm="1">
        <f t="array" ref="J77">IF(OR(_xll.BDP($AX77,"FD133")="#N/A N/A",_xll.BDP($AX77,"FD133")="#N/A FIELD NOT APPLICABLE")," ", _xll.BDP($AX77,"FD133"))</f>
        <v xml:space="preserve"> </v>
      </c>
      <c r="K77" s="33">
        <f>_xll.BDP(AX77,"FUND_ASSETS_USD")/1000</f>
        <v>3.6951620994999996</v>
      </c>
      <c r="L77" s="24">
        <f>IFERROR(_xll.BDP(AX77, "DV013")/100,0)</f>
        <v>7.9822366000616068E-2</v>
      </c>
      <c r="M77" s="24" cm="1">
        <f t="array" ref="M77">IF(OR(_xll.BDP($AX77,"PR079")="#N/A N/A",_xll.BDP($AX77,"PR079")="#N/A FIELD NOT APPLICABLE")," ", _xll.BDP($AX77,"PR079")/100)</f>
        <v>0.21545980000000001</v>
      </c>
      <c r="N77" s="24" cm="1">
        <f t="array" ref="N77">IF(OR(_xll.BDP($AX77,"RT074")="#N/A N/A",_xll.BDP($AX77,"RT074")="#N/A FIELD NOT APPLICABLE")," ", _xll.BDP($AX77,"RT074")/100)</f>
        <v>-6.9480810000000004E-2</v>
      </c>
      <c r="O77" s="26">
        <v>2091</v>
      </c>
      <c r="P77" s="27">
        <v>24.42</v>
      </c>
      <c r="Q77" s="21" cm="1">
        <f t="array" ref="Q77">IF(OR(_xll.BDP($AX77,"PX_last")="#N/A N/A",_xll.BDP($AX77,"PX_Last")="#N/A FIELD NOT APPLICABLE")," ",IF(F77="GBP",(_xll.BDP($AX77,"PX_LAST")),(_xll.BDP($AX77,"PX_LAST"))))</f>
        <v>27.36</v>
      </c>
      <c r="R77" s="28">
        <f>IF(F77="USD",AA77,(((_xll.BDP(F77&amp;"USD CURNCY","PX_LAST")))*AA77))</f>
        <v>51062.22</v>
      </c>
      <c r="S77" s="28">
        <f>IF(F77="USD",AB77,(((_xll.BDP(F77&amp;"USD CURNCY","PX_LAST")))*AB77))</f>
        <v>57209.760000000002</v>
      </c>
      <c r="T77" s="11">
        <f t="shared" si="36"/>
        <v>6147.5400000000009</v>
      </c>
      <c r="U77" s="12">
        <f t="shared" si="37"/>
        <v>0.1203931203931204</v>
      </c>
      <c r="V77" s="12" cm="1">
        <f t="array" ref="V77">IFERROR(_xll.BDP($G77&amp;" Equity","CHG_PCT_1D")/100,"")</f>
        <v>1.002227E-2</v>
      </c>
      <c r="W77" s="12" cm="1">
        <f t="array" ref="W77">IFERROR(_xll.BDP($G77&amp;" Equity","CHG_PCT_5D")/100,"")</f>
        <v>7.9761899999999997E-2</v>
      </c>
      <c r="X77" s="12"/>
      <c r="Y77" s="28">
        <f t="shared" si="38"/>
        <v>4566.6184015274057</v>
      </c>
      <c r="Z77" s="28">
        <f t="shared" si="39"/>
        <v>57209.760000000002</v>
      </c>
      <c r="AA77" s="28">
        <f t="shared" si="40"/>
        <v>51062.22</v>
      </c>
      <c r="AB77" s="28">
        <f t="shared" si="41"/>
        <v>57209.760000000002</v>
      </c>
      <c r="AC77" s="24" t="str" cm="1">
        <f t="array" ref="AC77">IF(OR(_xll.BDP($AX77,"EX028")="#N/A N/A",_xll.BDP($AX77,"EX028")="#N/A FIELD NOT APPLICABLE")," ", _xll.BDP($AX77,"EX028"))</f>
        <v>Fund</v>
      </c>
      <c r="AD77" s="34" t="str" cm="1">
        <f t="array" ref="AD77">IF(OR(_xll.BDP($AX77,"FD121")="#N/A N/A",_xll.BDP($AX77,"FD121")="#N/A FIELD NOT APPLICABLE")," ", _xll.BDP($AX77,"FD121"))</f>
        <v>Equity</v>
      </c>
      <c r="AE77" s="24" t="str" cm="1">
        <f t="array" ref="AE77">IF(OR(_xll.BDP($AX77,"FD118")="#N/A N/A",_xll.BDP($AX77,"FD118")="#N/A FIELD NOT APPLICABLE")," ", _xll.BDP($AX77,"FD118"))</f>
        <v>ETF</v>
      </c>
      <c r="AF77" s="21" t="str" cm="1">
        <f t="array" ref="AF77">IF(OR(_xll.BDP($AX77,"FD114")="#N/A N/A",_xll.BDP($AX77,"FD114")="#N/A FIELD NOT APPLICABLE")," ", _xll.BDP($AX77,"FD114"))</f>
        <v xml:space="preserve"> </v>
      </c>
      <c r="AG77" s="21" t="str" cm="1">
        <f t="array" ref="AG77">IF(OR(_xll.BDP($AX77,"FD003")="#N/A N/A",_xll.BDP($AX77,"FD003")="#N/A FIELD NOT APPLICABLE")," ", _xll.BDP($AX77,"FD003"))</f>
        <v>14/07/2000</v>
      </c>
      <c r="AH77" s="31" cm="1">
        <f t="array" ref="AH77">IF(OR(_xll.BDP($AX77,"PR061")="#N/A N/A",_xll.BDP($AX77,"PR061")="#N/A FIELD NOT APPLICABLE")," ", _xll.BDP($AX77,"PR061")/100)</f>
        <v>5.8413909999999999E-2</v>
      </c>
      <c r="AI77" s="24" cm="1">
        <f t="array" ref="AI77">IF(OR(_xll.BDP($AX77,"RT075")="#N/A N/A",_xll.BDP($AX77,"RT075")="#N/A FIELD NOT APPLICABLE")," ", _xll.BDP($AX77,"RT075")/100)</f>
        <v>2.5689669999999998E-2</v>
      </c>
      <c r="AJ77" s="24" cm="1">
        <f t="array" ref="AJ77">IF(OR(_xll.BDP($AX77,"RT076")="#N/A N/A",_xll.BDP($AX77,"RT076")="#N/A FIELD NOT APPLICABLE")," ", _xll.BDP($AX77,"RT076")/100)</f>
        <v>8.7221159999999992E-2</v>
      </c>
      <c r="AK77" s="24" cm="1">
        <f t="array" ref="AK77">IF(OR(_xll.BDP($AX77,"FD252")="#N/A N/A",_xll.BDP($AX77,"FD252")="#N/A FIELD NOT APPLICABLE")," ", _xll.BDP($AX77,"FD252")/100)</f>
        <v>0</v>
      </c>
      <c r="AL77" s="24" cm="1">
        <f t="array" ref="AL77">IF(OR(_xll.BDP($AX77,"FD015")="#N/A N/A",_xll.BDP($AX77,"FD015")="#N/A FIELD NOT APPLICABLE")," ", _xll.BDP($AX77,"FD015")/100)</f>
        <v>5.8999999999999999E-3</v>
      </c>
      <c r="AM77" s="24" cm="1">
        <f t="array" ref="AM77">IF(OR(_xll.BDP($AX77,"FD138")="#N/A N/A",_xll.BDP($AX77,"FD138")="#N/A FIELD NOT APPLICABLE")," ", _xll.BDP($AX77,"FD138")/100)</f>
        <v>5.8999999999999999E-3</v>
      </c>
      <c r="AN77" s="35" cm="1">
        <f t="array" ref="AN77">IF(OR(_xll.BDP($AX77,"FD009")="#N/A N/A",_xll.BDP($AX77,"FD009")="#N/A FIELD NOT APPLICABLE")," ", _xll.BDP($AX77,"FD009")/100)</f>
        <v>0</v>
      </c>
      <c r="AO77" s="24" cm="1">
        <f t="array" ref="AO77">IF(OR(_xll.BDP($AX77,"RK512")="#N/A N/A",_xll.BDP($AX77,"RK512")="#N/A FIELD NOT APPLICABLE")," ", _xll.BDP($AX77,"RK512")/100)</f>
        <v>-4.392440021038055E-3</v>
      </c>
      <c r="AP77" s="24" cm="1">
        <f t="array" ref="AP77">IF(OR(_xll.BDP($AX77,"RK514")="#N/A N/A",_xll.BDP($AX77,"RK514")="#N/A FIELD NOT APPLICABLE")," ", _xll.BDP($AX77,"RK514")/100)</f>
        <v>-4.6389099955558774E-3</v>
      </c>
      <c r="AQ77" s="24" cm="1">
        <f t="array" ref="AQ77">IF(OR(_xll.BDP($AX77,"RK521")="#N/A N/A",_xll.BDP($AX77,"RK521")="#N/A FIELD NOT APPLICABLE")," ", _xll.BDP($AX77,"RK521")/100)</f>
        <v>-5.2297997474670408E-3</v>
      </c>
      <c r="AR77" s="24" cm="1">
        <f t="array" ref="AR77">IF(OR(_xll.BDP($AX77,"RK525")="#N/A N/A",_xll.BDP($AX77,"RK525")="#N/A FIELD NOT APPLICABLE")," ", _xll.BDP($AX77,"RK525")/100)</f>
        <v>1.0247000455856324E-2</v>
      </c>
      <c r="AS77" s="24" cm="1">
        <f t="array" ref="AS77">IF(OR(_xll.BDP($AX77,"RK524")="#N/A N/A",_xll.BDP($AX77,"RK524")="#N/A FIELD NOT APPLICABLE")," ", _xll.BDP($AX77,"RK524")/100)</f>
        <v>-7.7220001257956029E-5</v>
      </c>
      <c r="AT77" s="24" t="str" cm="1">
        <f t="array" ref="AT77">IF(OR(_xll.BDP($AX77,"FD183")="#N/A N/A",_xll.BDP($AX77,"FD183")="#N/A FIELD NOT APPLICABLE")," ", _xll.BDP($AX77,"FD183"))</f>
        <v>USD INC</v>
      </c>
      <c r="AU77" s="24" t="str" cm="1">
        <f t="array" ref="AU77">IF(OR(_xll.BDP($AX77,"DY997")="#N/A N/A",_xll.BDP($AX77,"DY997")="#N/A FIELD NOT APPLICABLE")," ", _xll.BDP($AX77,"DY997"))</f>
        <v xml:space="preserve"> </v>
      </c>
      <c r="AV77" s="24" t="str" cm="1">
        <f t="array" ref="AV77">IF(OR(_xll.BDP($AX77,"DY784")="#N/A N/A",_xll.BDP($AX77,"DY784")="#N/A FIELD NOT APPLICABLE")," ", _xll.BDP($AX77,"DY784"))</f>
        <v xml:space="preserve"> </v>
      </c>
      <c r="AW77" s="21" t="str">
        <f t="shared" si="42"/>
        <v>N</v>
      </c>
      <c r="AX77" s="21" t="str">
        <f t="shared" si="43"/>
        <v>EWZ US Equity</v>
      </c>
      <c r="BC77" s="14" t="str" cm="1">
        <f t="array" ref="BC77">_xll.BDP(AX77,"ID005")</f>
        <v>US4642864007</v>
      </c>
      <c r="BD77" s="16">
        <v>0.75</v>
      </c>
      <c r="BE77" s="17">
        <v>5</v>
      </c>
      <c r="BF77" s="36">
        <v>45369</v>
      </c>
      <c r="BG77" s="19">
        <v>1</v>
      </c>
    </row>
    <row r="78" spans="1:59" s="3" customFormat="1" ht="14.45" customHeight="1" x14ac:dyDescent="0.25">
      <c r="A78" s="47" t="s">
        <v>126</v>
      </c>
      <c r="B78" s="47" t="s">
        <v>162</v>
      </c>
      <c r="C78" s="47">
        <v>4392010</v>
      </c>
      <c r="D78" s="47" t="s">
        <v>462</v>
      </c>
      <c r="E78" s="21" t="str">
        <f>_xll.BDP(AX78,"SECURITY NAME")</f>
        <v>Consumer Staples Select Sector</v>
      </c>
      <c r="F78" s="21" t="str">
        <f>_xll.BDP(AX78,"CRNCY")</f>
        <v>USD</v>
      </c>
      <c r="G78" s="22" t="s">
        <v>614</v>
      </c>
      <c r="H78" s="21" t="str" cm="1">
        <f t="array" ref="H78">IF(OR(_xll.BDP($AX78,"FD120")="#N/A N/A",_xll.BDP($AX78,"FD120")="#N/A FIELD NOT APPLICABLE")," ",_xll.BDP($AX78,"FD120"))</f>
        <v>U.S.</v>
      </c>
      <c r="I78" s="21" t="str" cm="1">
        <f t="array" ref="I78">IF(OR(_xll.BDP($AX78,"FD116")="#N/A N/A",_xll.BDP($AX78,"FD116")="#N/A FIELD NOT APPLICABLE")," ",_xll.BDP($AX78,"FD116"))</f>
        <v>Blend</v>
      </c>
      <c r="J78" s="21" t="str" cm="1">
        <f t="array" ref="J78">IF(OR(_xll.BDP($AX78,"FD133")="#N/A N/A",_xll.BDP($AX78,"FD133")="#N/A FIELD NOT APPLICABLE")," ", _xll.BDP($AX78,"FD133"))</f>
        <v>Consumer Staples</v>
      </c>
      <c r="K78" s="33">
        <f>_xll.BDP(AX78,"FUND_ASSETS_USD")/1000</f>
        <v>15.82932851314</v>
      </c>
      <c r="L78" s="24">
        <f>IFERROR(_xll.BDP(AX78, "DV013")/100,0)</f>
        <v>2.0763808064947833E-2</v>
      </c>
      <c r="M78" s="24" cm="1">
        <f t="array" ref="M78">IF(OR(_xll.BDP($AX78,"PR079")="#N/A N/A",_xll.BDP($AX78,"PR079")="#N/A FIELD NOT APPLICABLE")," ", _xll.BDP($AX78,"PR079")/100)</f>
        <v>2.4933209999999997E-2</v>
      </c>
      <c r="N78" s="24" cm="1">
        <f t="array" ref="N78">IF(OR(_xll.BDP($AX78,"RT074")="#N/A N/A",_xll.BDP($AX78,"RT074")="#N/A FIELD NOT APPLICABLE")," ", _xll.BDP($AX78,"RT074")/100)</f>
        <v>9.3485320000000011E-2</v>
      </c>
      <c r="O78" s="26">
        <v>5296</v>
      </c>
      <c r="P78" s="27">
        <v>75.02</v>
      </c>
      <c r="Q78" s="21" cm="1">
        <f t="array" ref="Q78">IF(OR(_xll.BDP($AX78,"PX_last")="#N/A N/A",_xll.BDP($AX78,"PX_Last")="#N/A FIELD NOT APPLICABLE")," ",IF(F78="GBP",(_xll.BDP($AX78,"PX_LAST")),(_xll.BDP($AX78,"PX_LAST"))))</f>
        <v>80.569999999999993</v>
      </c>
      <c r="R78" s="28">
        <f>IF(F78="USD",AA78,(((_xll.BDP(F78&amp;"USD CURNCY","PX_LAST")))*AA78))</f>
        <v>397305.92</v>
      </c>
      <c r="S78" s="28">
        <f>IF(F78="USD",AB78,(((_xll.BDP(F78&amp;"USD CURNCY","PX_LAST")))*AB78))</f>
        <v>426698.72</v>
      </c>
      <c r="T78" s="11">
        <f t="shared" si="36"/>
        <v>29392.799999999988</v>
      </c>
      <c r="U78" s="12">
        <f t="shared" si="37"/>
        <v>7.3980271927485977E-2</v>
      </c>
      <c r="V78" s="12" cm="1">
        <f t="array" ref="V78">IFERROR(_xll.BDP($G78&amp;" Equity","CHG_PCT_1D")/100,"")</f>
        <v>-3.339931E-3</v>
      </c>
      <c r="W78" s="12" cm="1">
        <f t="array" ref="W78">IFERROR(_xll.BDP($G78&amp;" Equity","CHG_PCT_5D")/100,"")</f>
        <v>-6.4126280000000001E-3</v>
      </c>
      <c r="X78" s="12"/>
      <c r="Y78" s="28">
        <f t="shared" si="38"/>
        <v>8859.890323638916</v>
      </c>
      <c r="Z78" s="28">
        <f t="shared" si="39"/>
        <v>426698.72</v>
      </c>
      <c r="AA78" s="28">
        <f t="shared" si="40"/>
        <v>397305.92</v>
      </c>
      <c r="AB78" s="28">
        <f t="shared" si="41"/>
        <v>426698.72</v>
      </c>
      <c r="AC78" s="24" t="str" cm="1">
        <f t="array" ref="AC78">IF(OR(_xll.BDP($AX78,"EX028")="#N/A N/A",_xll.BDP($AX78,"EX028")="#N/A FIELD NOT APPLICABLE")," ", _xll.BDP($AX78,"EX028"))</f>
        <v>Fund</v>
      </c>
      <c r="AD78" s="34" t="str" cm="1">
        <f t="array" ref="AD78">IF(OR(_xll.BDP($AX78,"FD121")="#N/A N/A",_xll.BDP($AX78,"FD121")="#N/A FIELD NOT APPLICABLE")," ", _xll.BDP($AX78,"FD121"))</f>
        <v>Equity</v>
      </c>
      <c r="AE78" s="24" t="str" cm="1">
        <f t="array" ref="AE78">IF(OR(_xll.BDP($AX78,"FD118")="#N/A N/A",_xll.BDP($AX78,"FD118")="#N/A FIELD NOT APPLICABLE")," ", _xll.BDP($AX78,"FD118"))</f>
        <v>ETF</v>
      </c>
      <c r="AF78" s="21" t="str" cm="1">
        <f t="array" ref="AF78">IF(OR(_xll.BDP($AX78,"FD114")="#N/A N/A",_xll.BDP($AX78,"FD114")="#N/A FIELD NOT APPLICABLE")," ", _xll.BDP($AX78,"FD114"))</f>
        <v xml:space="preserve"> </v>
      </c>
      <c r="AG78" s="21" t="str" cm="1">
        <f t="array" ref="AG78">IF(OR(_xll.BDP($AX78,"FD003")="#N/A N/A",_xll.BDP($AX78,"FD003")="#N/A FIELD NOT APPLICABLE")," ", _xll.BDP($AX78,"FD003"))</f>
        <v>16/12/1998</v>
      </c>
      <c r="AH78" s="31" cm="1">
        <f t="array" ref="AH78">IF(OR(_xll.BDP($AX78,"PR061")="#N/A N/A",_xll.BDP($AX78,"PR061")="#N/A FIELD NOT APPLICABLE")," ", _xll.BDP($AX78,"PR061")/100)</f>
        <v>1.989757E-3</v>
      </c>
      <c r="AI78" s="24" cm="1">
        <f t="array" ref="AI78">IF(OR(_xll.BDP($AX78,"RT075")="#N/A N/A",_xll.BDP($AX78,"RT075")="#N/A FIELD NOT APPLICABLE")," ", _xll.BDP($AX78,"RT075")/100)</f>
        <v>3.0185149999999997E-2</v>
      </c>
      <c r="AJ78" s="24" cm="1">
        <f t="array" ref="AJ78">IF(OR(_xll.BDP($AX78,"RT076")="#N/A N/A",_xll.BDP($AX78,"RT076")="#N/A FIELD NOT APPLICABLE")," ", _xll.BDP($AX78,"RT076")/100)</f>
        <v>9.1804279999999988E-2</v>
      </c>
      <c r="AK78" s="24" cm="1">
        <f t="array" ref="AK78">IF(OR(_xll.BDP($AX78,"FD252")="#N/A N/A",_xll.BDP($AX78,"FD252")="#N/A FIELD NOT APPLICABLE")," ", _xll.BDP($AX78,"FD252")/100)</f>
        <v>0</v>
      </c>
      <c r="AL78" s="24" cm="1">
        <f t="array" ref="AL78">IF(OR(_xll.BDP($AX78,"FD015")="#N/A N/A",_xll.BDP($AX78,"FD015")="#N/A FIELD NOT APPLICABLE")," ", _xll.BDP($AX78,"FD015")/100)</f>
        <v>8.0000000000000004E-4</v>
      </c>
      <c r="AM78" s="24" cm="1">
        <f t="array" ref="AM78">IF(OR(_xll.BDP($AX78,"FD138")="#N/A N/A",_xll.BDP($AX78,"FD138")="#N/A FIELD NOT APPLICABLE")," ", _xll.BDP($AX78,"FD138")/100)</f>
        <v>2.9999999999999997E-4</v>
      </c>
      <c r="AN78" s="35" cm="1">
        <f t="array" ref="AN78">IF(OR(_xll.BDP($AX78,"FD009")="#N/A N/A",_xll.BDP($AX78,"FD009")="#N/A FIELD NOT APPLICABLE")," ", _xll.BDP($AX78,"FD009")/100)</f>
        <v>0</v>
      </c>
      <c r="AO78" s="24" cm="1">
        <f t="array" ref="AO78">IF(OR(_xll.BDP($AX78,"RK512")="#N/A N/A",_xll.BDP($AX78,"RK512")="#N/A FIELD NOT APPLICABLE")," ", _xll.BDP($AX78,"RK512")/100)</f>
        <v>5.4175198078155514E-3</v>
      </c>
      <c r="AP78" s="24" cm="1">
        <f t="array" ref="AP78">IF(OR(_xll.BDP($AX78,"RK514")="#N/A N/A",_xll.BDP($AX78,"RK514")="#N/A FIELD NOT APPLICABLE")," ", _xll.BDP($AX78,"RK514")/100)</f>
        <v>4.3571698665618892E-3</v>
      </c>
      <c r="AQ78" s="24" cm="1">
        <f t="array" ref="AQ78">IF(OR(_xll.BDP($AX78,"RK521")="#N/A N/A",_xll.BDP($AX78,"RK521")="#N/A FIELD NOT APPLICABLE")," ", _xll.BDP($AX78,"RK521")/100)</f>
        <v>-9.6192002296447755E-4</v>
      </c>
      <c r="AR78" s="24" cm="1">
        <f t="array" ref="AR78">IF(OR(_xll.BDP($AX78,"RK525")="#N/A N/A",_xll.BDP($AX78,"RK525")="#N/A FIELD NOT APPLICABLE")," ", _xll.BDP($AX78,"RK525")/100)</f>
        <v>1.0023900270462037E-2</v>
      </c>
      <c r="AS78" s="24" cm="1">
        <f t="array" ref="AS78">IF(OR(_xll.BDP($AX78,"RK524")="#N/A N/A",_xll.BDP($AX78,"RK524")="#N/A FIELD NOT APPLICABLE")," ", _xll.BDP($AX78,"RK524")/100)</f>
        <v>-2.3060000967234372E-5</v>
      </c>
      <c r="AT78" s="24" t="str" cm="1">
        <f t="array" ref="AT78">IF(OR(_xll.BDP($AX78,"FD183")="#N/A N/A",_xll.BDP($AX78,"FD183")="#N/A FIELD NOT APPLICABLE")," ", _xll.BDP($AX78,"FD183"))</f>
        <v>USD INC</v>
      </c>
      <c r="AU78" s="24" t="str" cm="1">
        <f t="array" ref="AU78">IF(OR(_xll.BDP($AX78,"DY997")="#N/A N/A",_xll.BDP($AX78,"DY997")="#N/A FIELD NOT APPLICABLE")," ", _xll.BDP($AX78,"DY997"))</f>
        <v xml:space="preserve"> </v>
      </c>
      <c r="AV78" s="24" t="str" cm="1">
        <f t="array" ref="AV78">IF(OR(_xll.BDP($AX78,"DY784")="#N/A N/A",_xll.BDP($AX78,"DY784")="#N/A FIELD NOT APPLICABLE")," ", _xll.BDP($AX78,"DY784"))</f>
        <v xml:space="preserve"> </v>
      </c>
      <c r="AW78" s="21" t="str">
        <f t="shared" si="42"/>
        <v>N</v>
      </c>
      <c r="AX78" s="21" t="str">
        <f t="shared" si="43"/>
        <v>XLP US Equity</v>
      </c>
      <c r="BC78" s="14" t="str" cm="1">
        <f t="array" ref="BC78">_xll.BDP(AX78,"ID005")</f>
        <v>US81369Y3080</v>
      </c>
      <c r="BD78" s="16">
        <v>0.6</v>
      </c>
      <c r="BE78" s="17">
        <v>5</v>
      </c>
      <c r="BF78" s="36">
        <v>45527</v>
      </c>
      <c r="BG78" s="19">
        <v>1</v>
      </c>
    </row>
    <row r="79" spans="1:59" s="3" customFormat="1" ht="14.45" customHeight="1" x14ac:dyDescent="0.25">
      <c r="A79" s="47" t="s">
        <v>126</v>
      </c>
      <c r="B79" s="47" t="s">
        <v>162</v>
      </c>
      <c r="C79" s="47">
        <v>4392010</v>
      </c>
      <c r="D79" s="47" t="s">
        <v>462</v>
      </c>
      <c r="E79" s="21" t="str">
        <f>_xll.BDP(AX79,"SECURITY NAME")</f>
        <v>Energy Select Sector SPDR Fund</v>
      </c>
      <c r="F79" s="21" t="str">
        <f>_xll.BDP(AX79,"CRNCY")</f>
        <v>USD</v>
      </c>
      <c r="G79" s="22" t="s">
        <v>363</v>
      </c>
      <c r="H79" s="21" t="str" cm="1">
        <f t="array" ref="H79">IF(OR(_xll.BDP($AX79,"FD120")="#N/A N/A",_xll.BDP($AX79,"FD120")="#N/A FIELD NOT APPLICABLE")," ",_xll.BDP($AX79,"FD120"))</f>
        <v>U.S.</v>
      </c>
      <c r="I79" s="21" t="str" cm="1">
        <f t="array" ref="I79">IF(OR(_xll.BDP($AX79,"FD116")="#N/A N/A",_xll.BDP($AX79,"FD116")="#N/A FIELD NOT APPLICABLE")," ",_xll.BDP($AX79,"FD116"))</f>
        <v>Blend</v>
      </c>
      <c r="J79" s="21" t="str" cm="1">
        <f t="array" ref="J79">IF(OR(_xll.BDP($AX79,"FD133")="#N/A N/A",_xll.BDP($AX79,"FD133")="#N/A FIELD NOT APPLICABLE")," ", _xll.BDP($AX79,"FD133"))</f>
        <v>Energy</v>
      </c>
      <c r="K79" s="33">
        <f>_xll.BDP(AX79,"FUND_ASSETS_USD")/1000</f>
        <v>26.862585501869997</v>
      </c>
      <c r="L79" s="24">
        <f>IFERROR(_xll.BDP(AX79, "DV013")/100,0)</f>
        <v>3.4534409633239692E-2</v>
      </c>
      <c r="M79" s="24" cm="1">
        <f t="array" ref="M79">IF(OR(_xll.BDP($AX79,"PR079")="#N/A N/A",_xll.BDP($AX79,"PR079")="#N/A FIELD NOT APPLICABLE")," ", _xll.BDP($AX79,"PR079")/100)</f>
        <v>-3.1403260000000002E-2</v>
      </c>
      <c r="N79" s="24" cm="1">
        <f t="array" ref="N79">IF(OR(_xll.BDP($AX79,"RT074")="#N/A N/A",_xll.BDP($AX79,"RT074")="#N/A FIELD NOT APPLICABLE")," ", _xll.BDP($AX79,"RT074")/100)</f>
        <v>-0.105272</v>
      </c>
      <c r="O79" s="26">
        <v>4028</v>
      </c>
      <c r="P79" s="27">
        <v>89.66</v>
      </c>
      <c r="Q79" s="21" cm="1">
        <f t="array" ref="Q79">IF(OR(_xll.BDP($AX79,"PX_last")="#N/A N/A",_xll.BDP($AX79,"PX_Last")="#N/A FIELD NOT APPLICABLE")," ",IF(F79="GBP",(_xll.BDP($AX79,"PX_LAST")/100),(_xll.BDP($AX79,"PX_LAST"))))</f>
        <v>82.97</v>
      </c>
      <c r="R79" s="28">
        <f>IF(F79="USD",AA79,(((_xll.BDP(F79&amp;"USD CURNCY","PX_LAST")))*AA79))</f>
        <v>361150.48</v>
      </c>
      <c r="S79" s="28">
        <f>IF(F79="USD",AB79,(((_xll.BDP(F79&amp;"USD CURNCY","PX_LAST")))*AB79))</f>
        <v>334203.15999999997</v>
      </c>
      <c r="T79" s="11">
        <f t="shared" si="36"/>
        <v>-26947.320000000007</v>
      </c>
      <c r="U79" s="12">
        <f t="shared" si="37"/>
        <v>-7.4615213026990881E-2</v>
      </c>
      <c r="V79" s="12" cm="1">
        <f t="array" ref="V79">IFERROR(_xll.BDP($G79&amp;" Equity","CHG_PCT_1D")/100,"")</f>
        <v>7.039689E-3</v>
      </c>
      <c r="W79" s="12" cm="1">
        <f t="array" ref="W79">IFERROR(_xll.BDP($G79&amp;" Equity","CHG_PCT_5D")/100,"")</f>
        <v>4.5357190000000006E-2</v>
      </c>
      <c r="X79" s="12" t="e">
        <f t="shared" ref="X79:X84" si="44">S79/$H$44</f>
        <v>#VALUE!</v>
      </c>
      <c r="Y79" s="28">
        <f t="shared" si="38"/>
        <v>11541.508828163145</v>
      </c>
      <c r="Z79" s="28">
        <f t="shared" si="39"/>
        <v>334203.15999999997</v>
      </c>
      <c r="AA79" s="28">
        <f t="shared" si="40"/>
        <v>361150.48</v>
      </c>
      <c r="AB79" s="28">
        <f t="shared" si="41"/>
        <v>334203.15999999997</v>
      </c>
      <c r="AC79" s="24" t="str" cm="1">
        <f t="array" ref="AC79">IF(OR(_xll.BDP($AX79,"EX028")="#N/A N/A",_xll.BDP($AX79,"EX028")="#N/A FIELD NOT APPLICABLE")," ", _xll.BDP($AX79,"EX028"))</f>
        <v>Fund</v>
      </c>
      <c r="AD79" s="34" t="str" cm="1">
        <f t="array" ref="AD79">IF(OR(_xll.BDP($AX79,"FD121")="#N/A N/A",_xll.BDP($AX79,"FD121")="#N/A FIELD NOT APPLICABLE")," ", _xll.BDP($AX79,"FD121"))</f>
        <v>Equity</v>
      </c>
      <c r="AE79" s="24" t="str" cm="1">
        <f t="array" ref="AE79">IF(OR(_xll.BDP($AX79,"FD118")="#N/A N/A",_xll.BDP($AX79,"FD118")="#N/A FIELD NOT APPLICABLE")," ", _xll.BDP($AX79,"FD118"))</f>
        <v>ETF</v>
      </c>
      <c r="AF79" s="21" t="str" cm="1">
        <f t="array" ref="AF79">IF(OR(_xll.BDP($AX79,"FD114")="#N/A N/A",_xll.BDP($AX79,"FD114")="#N/A FIELD NOT APPLICABLE")," ", _xll.BDP($AX79,"FD114"))</f>
        <v xml:space="preserve"> </v>
      </c>
      <c r="AG79" s="21" t="str" cm="1">
        <f t="array" ref="AG79">IF(OR(_xll.BDP($AX79,"FD003")="#N/A N/A",_xll.BDP($AX79,"FD003")="#N/A FIELD NOT APPLICABLE")," ", _xll.BDP($AX79,"FD003"))</f>
        <v>22/12/1998</v>
      </c>
      <c r="AH79" s="31" cm="1">
        <f t="array" ref="AH79">IF(OR(_xll.BDP($AX79,"PR061")="#N/A N/A",_xll.BDP($AX79,"PR061")="#N/A FIELD NOT APPLICABLE")," ", _xll.BDP($AX79,"PR061")/100)</f>
        <v>-0.10234769999999999</v>
      </c>
      <c r="AI79" s="24" cm="1">
        <f t="array" ref="AI79">IF(OR(_xll.BDP($AX79,"RT075")="#N/A N/A",_xll.BDP($AX79,"RT075")="#N/A FIELD NOT APPLICABLE")," ", _xll.BDP($AX79,"RT075")/100)</f>
        <v>6.1969770000000007E-2</v>
      </c>
      <c r="AJ79" s="24" cm="1">
        <f t="array" ref="AJ79">IF(OR(_xll.BDP($AX79,"RT076")="#N/A N/A",_xll.BDP($AX79,"RT076")="#N/A FIELD NOT APPLICABLE")," ", _xll.BDP($AX79,"RT076")/100)</f>
        <v>0.2300064</v>
      </c>
      <c r="AK79" s="24" cm="1">
        <f t="array" ref="AK79">IF(OR(_xll.BDP($AX79,"FD252")="#N/A N/A",_xll.BDP($AX79,"FD252")="#N/A FIELD NOT APPLICABLE")," ", _xll.BDP($AX79,"FD252")/100)</f>
        <v>0</v>
      </c>
      <c r="AL79" s="24" cm="1">
        <f t="array" ref="AL79">IF(OR(_xll.BDP($AX79,"FD015")="#N/A N/A",_xll.BDP($AX79,"FD015")="#N/A FIELD NOT APPLICABLE")," ", _xll.BDP($AX79,"FD015")/100)</f>
        <v>8.0000000000000004E-4</v>
      </c>
      <c r="AM79" s="24" cm="1">
        <f t="array" ref="AM79">IF(OR(_xll.BDP($AX79,"FD138")="#N/A N/A",_xll.BDP($AX79,"FD138")="#N/A FIELD NOT APPLICABLE")," ", _xll.BDP($AX79,"FD138")/100)</f>
        <v>2.9999999999999997E-4</v>
      </c>
      <c r="AN79" s="35" t="str" cm="1">
        <f t="array" ref="AN79">IF(OR(_xll.BDP($AX79,"FD009")="#N/A N/A",_xll.BDP($AX79,"FD009")="#N/A FIELD NOT APPLICABLE")," ", _xll.BDP($AX79,"FD009")/100)</f>
        <v xml:space="preserve"> </v>
      </c>
      <c r="AO79" s="24" cm="1">
        <f t="array" ref="AO79">IF(OR(_xll.BDP($AX79,"RK512")="#N/A N/A",_xll.BDP($AX79,"RK512")="#N/A FIELD NOT APPLICABLE")," ", _xll.BDP($AX79,"RK512")/100)</f>
        <v>-4.9930599331855776E-3</v>
      </c>
      <c r="AP79" s="24" cm="1">
        <f t="array" ref="AP79">IF(OR(_xll.BDP($AX79,"RK514")="#N/A N/A",_xll.BDP($AX79,"RK514")="#N/A FIELD NOT APPLICABLE")," ", _xll.BDP($AX79,"RK514")/100)</f>
        <v>-4.0639600157737731E-3</v>
      </c>
      <c r="AQ79" s="24" cm="1">
        <f t="array" ref="AQ79">IF(OR(_xll.BDP($AX79,"RK521")="#N/A N/A",_xll.BDP($AX79,"RK521")="#N/A FIELD NOT APPLICABLE")," ", _xll.BDP($AX79,"RK521")/100)</f>
        <v>-4.9520999193191533E-4</v>
      </c>
      <c r="AR79" s="24" cm="1">
        <f t="array" ref="AR79">IF(OR(_xll.BDP($AX79,"RK525")="#N/A N/A",_xll.BDP($AX79,"RK525")="#N/A FIELD NOT APPLICABLE")," ", _xll.BDP($AX79,"RK525")/100)</f>
        <v>1.0094399452209473E-2</v>
      </c>
      <c r="AS79" s="24" cm="1">
        <f t="array" ref="AS79">IF(OR(_xll.BDP($AX79,"RK524")="#N/A N/A",_xll.BDP($AX79,"RK524")="#N/A FIELD NOT APPLICABLE")," ", _xll.BDP($AX79,"RK524")/100)</f>
        <v>5.729999975301325E-6</v>
      </c>
      <c r="AT79" s="24" t="str" cm="1">
        <f t="array" ref="AT79">IF(OR(_xll.BDP($AX79,"FD183")="#N/A N/A",_xll.BDP($AX79,"FD183")="#N/A FIELD NOT APPLICABLE")," ", _xll.BDP($AX79,"FD183"))</f>
        <v>USD INC</v>
      </c>
      <c r="AU79" s="24" t="str" cm="1">
        <f t="array" ref="AU79">IF(OR(_xll.BDP($AX79,"DY997")="#N/A N/A",_xll.BDP($AX79,"DY997")="#N/A FIELD NOT APPLICABLE")," ", _xll.BDP($AX79,"DY997"))</f>
        <v xml:space="preserve"> </v>
      </c>
      <c r="AV79" s="24" t="str" cm="1">
        <f t="array" ref="AV79">IF(OR(_xll.BDP($AX79,"DY784")="#N/A N/A",_xll.BDP($AX79,"DY784")="#N/A FIELD NOT APPLICABLE")," ", _xll.BDP($AX79,"DY784"))</f>
        <v xml:space="preserve"> </v>
      </c>
      <c r="AW79" s="21" t="str">
        <f t="shared" si="42"/>
        <v>N</v>
      </c>
      <c r="AX79" s="21" t="str">
        <f t="shared" si="43"/>
        <v>XLE US Equity</v>
      </c>
      <c r="BC79" s="14" t="str" cm="1">
        <f t="array" ref="BC79">_xll.BDP(AX79,"ID005")</f>
        <v>US81369Y5069</v>
      </c>
      <c r="BD79" s="16">
        <v>0.7</v>
      </c>
      <c r="BE79" s="17">
        <v>5</v>
      </c>
      <c r="BF79" s="36">
        <v>45527</v>
      </c>
      <c r="BG79" s="19">
        <v>1</v>
      </c>
    </row>
    <row r="80" spans="1:59" s="3" customFormat="1" ht="14.45" customHeight="1" x14ac:dyDescent="0.25">
      <c r="A80" s="47" t="s">
        <v>126</v>
      </c>
      <c r="B80" s="47" t="s">
        <v>162</v>
      </c>
      <c r="C80" s="47">
        <v>4392010</v>
      </c>
      <c r="D80" s="47" t="s">
        <v>462</v>
      </c>
      <c r="E80" s="21" t="str">
        <f>_xll.BDP(AX80,"SECURITY NAME")</f>
        <v>SPDR S&amp;P Biotech ETF</v>
      </c>
      <c r="F80" s="21" t="str">
        <f>_xll.BDP(AX80,"CRNCY")</f>
        <v>USD</v>
      </c>
      <c r="G80" s="22" t="s">
        <v>615</v>
      </c>
      <c r="H80" s="21" t="str" cm="1">
        <f t="array" ref="H80">IF(OR(_xll.BDP($AX80,"FD120")="#N/A N/A",_xll.BDP($AX80,"FD120")="#N/A FIELD NOT APPLICABLE")," ",_xll.BDP($AX80,"FD120"))</f>
        <v>U.S.</v>
      </c>
      <c r="I80" s="21" t="str" cm="1">
        <f t="array" ref="I80">IF(OR(_xll.BDP($AX80,"FD116")="#N/A N/A",_xll.BDP($AX80,"FD116")="#N/A FIELD NOT APPLICABLE")," ",_xll.BDP($AX80,"FD116"))</f>
        <v>Blend</v>
      </c>
      <c r="J80" s="21" t="str" cm="1">
        <f t="array" ref="J80">IF(OR(_xll.BDP($AX80,"FD133")="#N/A N/A",_xll.BDP($AX80,"FD133")="#N/A FIELD NOT APPLICABLE")," ", _xll.BDP($AX80,"FD133"))</f>
        <v>Health Care</v>
      </c>
      <c r="K80" s="33">
        <f>_xll.BDP(AX80,"FUND_ASSETS_USD")/1000</f>
        <v>5.0831151319899996</v>
      </c>
      <c r="L80" s="24">
        <f>IFERROR(_xll.BDP(AX80, "DV013")/100,0)</f>
        <v>2.5808037012262428E-4</v>
      </c>
      <c r="M80" s="24" cm="1">
        <f t="array" ref="M80">IF(OR(_xll.BDP($AX80,"PR079")="#N/A N/A",_xll.BDP($AX80,"PR079")="#N/A FIELD NOT APPLICABLE")," ", _xll.BDP($AX80,"PR079")/100)</f>
        <v>-9.6491199999999999E-2</v>
      </c>
      <c r="N80" s="24" cm="1">
        <f t="array" ref="N80">IF(OR(_xll.BDP($AX80,"RT074")="#N/A N/A",_xll.BDP($AX80,"RT074")="#N/A FIELD NOT APPLICABLE")," ", _xll.BDP($AX80,"RT074")/100)</f>
        <v>-2.3962810000000001E-2</v>
      </c>
      <c r="O80" s="26">
        <v>7387</v>
      </c>
      <c r="P80" s="27">
        <v>100.81</v>
      </c>
      <c r="Q80" s="21" cm="1">
        <f t="array" ref="Q80">IF(OR(_xll.BDP($AX80,"PX_last")="#N/A N/A",_xll.BDP($AX80,"PX_Last")="#N/A FIELD NOT APPLICABLE")," ",IF(F80="GBP",(_xll.BDP($AX80,"PX_LAST")),(_xll.BDP($AX80,"PX_LAST"))))</f>
        <v>81.37</v>
      </c>
      <c r="R80" s="28">
        <f>IF(F80="USD",AA80,(((_xll.BDP(F80&amp;"USD CURNCY","PX_LAST")))*AA80))</f>
        <v>744683.47</v>
      </c>
      <c r="S80" s="28">
        <f>IF(F80="USD",AB80,(((_xll.BDP(F80&amp;"USD CURNCY","PX_LAST")))*AB80))</f>
        <v>601080.19000000006</v>
      </c>
      <c r="T80" s="11">
        <f t="shared" si="36"/>
        <v>-143603.27999999991</v>
      </c>
      <c r="U80" s="12">
        <f t="shared" si="37"/>
        <v>-0.1928380121019739</v>
      </c>
      <c r="V80" s="12" cm="1">
        <f t="array" ref="V80">IFERROR(_xll.BDP($G80&amp;" Equity","CHG_PCT_1D")/100,"")</f>
        <v>1.3956390000000001E-2</v>
      </c>
      <c r="W80" s="12" cm="1">
        <f t="array" ref="W80">IFERROR(_xll.BDP($G80&amp;" Equity","CHG_PCT_5D")/100,"")</f>
        <v>7.760562E-2</v>
      </c>
      <c r="X80" s="12" t="e">
        <f t="shared" si="44"/>
        <v>#VALUE!</v>
      </c>
      <c r="Y80" s="28">
        <f t="shared" si="38"/>
        <v>155.12699790857735</v>
      </c>
      <c r="Z80" s="28">
        <f t="shared" si="39"/>
        <v>601080.19000000006</v>
      </c>
      <c r="AA80" s="28">
        <f t="shared" si="40"/>
        <v>744683.47</v>
      </c>
      <c r="AB80" s="28">
        <f t="shared" si="41"/>
        <v>601080.19000000006</v>
      </c>
      <c r="AC80" s="24" t="str" cm="1">
        <f t="array" ref="AC80">IF(OR(_xll.BDP($AX80,"EX028")="#N/A N/A",_xll.BDP($AX80,"EX028")="#N/A FIELD NOT APPLICABLE")," ", _xll.BDP($AX80,"EX028"))</f>
        <v>Fund</v>
      </c>
      <c r="AD80" s="34" t="str" cm="1">
        <f t="array" ref="AD80">IF(OR(_xll.BDP($AX80,"FD121")="#N/A N/A",_xll.BDP($AX80,"FD121")="#N/A FIELD NOT APPLICABLE")," ", _xll.BDP($AX80,"FD121"))</f>
        <v>Equity</v>
      </c>
      <c r="AE80" s="24" t="str" cm="1">
        <f t="array" ref="AE80">IF(OR(_xll.BDP($AX80,"FD118")="#N/A N/A",_xll.BDP($AX80,"FD118")="#N/A FIELD NOT APPLICABLE")," ", _xll.BDP($AX80,"FD118"))</f>
        <v>ETF</v>
      </c>
      <c r="AF80" s="21" t="str" cm="1">
        <f t="array" ref="AF80">IF(OR(_xll.BDP($AX80,"FD114")="#N/A N/A",_xll.BDP($AX80,"FD114")="#N/A FIELD NOT APPLICABLE")," ", _xll.BDP($AX80,"FD114"))</f>
        <v xml:space="preserve"> </v>
      </c>
      <c r="AG80" s="21" t="str" cm="1">
        <f t="array" ref="AG80">IF(OR(_xll.BDP($AX80,"FD003")="#N/A N/A",_xll.BDP($AX80,"FD003")="#N/A FIELD NOT APPLICABLE")," ", _xll.BDP($AX80,"FD003"))</f>
        <v>06/02/2006</v>
      </c>
      <c r="AH80" s="31" cm="1">
        <f t="array" ref="AH80">IF(OR(_xll.BDP($AX80,"PR061")="#N/A N/A",_xll.BDP($AX80,"PR061")="#N/A FIELD NOT APPLICABLE")," ", _xll.BDP($AX80,"PR061")/100)</f>
        <v>-3.590049E-2</v>
      </c>
      <c r="AI80" s="24" cm="1">
        <f t="array" ref="AI80">IF(OR(_xll.BDP($AX80,"RT075")="#N/A N/A",_xll.BDP($AX80,"RT075")="#N/A FIELD NOT APPLICABLE")," ", _xll.BDP($AX80,"RT075")/100)</f>
        <v>2.2712389999999999E-2</v>
      </c>
      <c r="AJ80" s="24" cm="1">
        <f t="array" ref="AJ80">IF(OR(_xll.BDP($AX80,"RT076")="#N/A N/A",_xll.BDP($AX80,"RT076")="#N/A FIELD NOT APPLICABLE")," ", _xll.BDP($AX80,"RT076")/100)</f>
        <v>-3.0248110000000002E-2</v>
      </c>
      <c r="AK80" s="24" cm="1">
        <f t="array" ref="AK80">IF(OR(_xll.BDP($AX80,"FD252")="#N/A N/A",_xll.BDP($AX80,"FD252")="#N/A FIELD NOT APPLICABLE")," ", _xll.BDP($AX80,"FD252")/100)</f>
        <v>0</v>
      </c>
      <c r="AL80" s="24" cm="1">
        <f t="array" ref="AL80">IF(OR(_xll.BDP($AX80,"FD015")="#N/A N/A",_xll.BDP($AX80,"FD015")="#N/A FIELD NOT APPLICABLE")," ", _xll.BDP($AX80,"FD015")/100)</f>
        <v>3.4999999999999996E-3</v>
      </c>
      <c r="AM80" s="24" cm="1">
        <f t="array" ref="AM80">IF(OR(_xll.BDP($AX80,"FD138")="#N/A N/A",_xll.BDP($AX80,"FD138")="#N/A FIELD NOT APPLICABLE")," ", _xll.BDP($AX80,"FD138")/100)</f>
        <v>3.4999999999999996E-3</v>
      </c>
      <c r="AN80" s="35" cm="1">
        <f t="array" ref="AN80">IF(OR(_xll.BDP($AX80,"FD009")="#N/A N/A",_xll.BDP($AX80,"FD009")="#N/A FIELD NOT APPLICABLE")," ", _xll.BDP($AX80,"FD009")/100)</f>
        <v>0</v>
      </c>
      <c r="AO80" s="24" cm="1">
        <f t="array" ref="AO80">IF(OR(_xll.BDP($AX80,"RK512")="#N/A N/A",_xll.BDP($AX80,"RK512")="#N/A FIELD NOT APPLICABLE")," ", _xll.BDP($AX80,"RK512")/100)</f>
        <v>-1.5695199370384216E-3</v>
      </c>
      <c r="AP80" s="24" cm="1">
        <f t="array" ref="AP80">IF(OR(_xll.BDP($AX80,"RK514")="#N/A N/A",_xll.BDP($AX80,"RK514")="#N/A FIELD NOT APPLICABLE")," ", _xll.BDP($AX80,"RK514")/100)</f>
        <v>-1.385750025510788E-3</v>
      </c>
      <c r="AQ80" s="24" cm="1">
        <f t="array" ref="AQ80">IF(OR(_xll.BDP($AX80,"RK521")="#N/A N/A",_xll.BDP($AX80,"RK521")="#N/A FIELD NOT APPLICABLE")," ", _xll.BDP($AX80,"RK521")/100)</f>
        <v>-6.7960999906063085E-4</v>
      </c>
      <c r="AR80" s="24" cm="1">
        <f t="array" ref="AR80">IF(OR(_xll.BDP($AX80,"RK525")="#N/A N/A",_xll.BDP($AX80,"RK525")="#N/A FIELD NOT APPLICABLE")," ", _xll.BDP($AX80,"RK525")/100)</f>
        <v>9.9998801946640011E-3</v>
      </c>
      <c r="AS80" s="24" cm="1">
        <f t="array" ref="AS80">IF(OR(_xll.BDP($AX80,"RK524")="#N/A N/A",_xll.BDP($AX80,"RK524")="#N/A FIELD NOT APPLICABLE")," ", _xll.BDP($AX80,"RK524")/100)</f>
        <v>-1.3070000568404793E-5</v>
      </c>
      <c r="AT80" s="24" t="str" cm="1">
        <f t="array" ref="AT80">IF(OR(_xll.BDP($AX80,"FD183")="#N/A N/A",_xll.BDP($AX80,"FD183")="#N/A FIELD NOT APPLICABLE")," ", _xll.BDP($AX80,"FD183"))</f>
        <v>USD INC</v>
      </c>
      <c r="AU80" s="24" t="str" cm="1">
        <f t="array" ref="AU80">IF(OR(_xll.BDP($AX80,"DY997")="#N/A N/A",_xll.BDP($AX80,"DY997")="#N/A FIELD NOT APPLICABLE")," ", _xll.BDP($AX80,"DY997"))</f>
        <v xml:space="preserve"> </v>
      </c>
      <c r="AV80" s="24" t="str" cm="1">
        <f t="array" ref="AV80">IF(OR(_xll.BDP($AX80,"DY784")="#N/A N/A",_xll.BDP($AX80,"DY784")="#N/A FIELD NOT APPLICABLE")," ", _xll.BDP($AX80,"DY784"))</f>
        <v xml:space="preserve"> </v>
      </c>
      <c r="AW80" s="21" t="str">
        <f t="shared" si="42"/>
        <v>N</v>
      </c>
      <c r="AX80" s="21" t="str">
        <f t="shared" si="43"/>
        <v>XBI  US Equity</v>
      </c>
      <c r="BC80" s="14" t="str" cm="1">
        <f t="array" ref="BC80">_xll.BDP(AX80,"ID005")</f>
        <v>US78464A8707</v>
      </c>
      <c r="BD80" s="16">
        <v>0.5</v>
      </c>
      <c r="BE80" s="17">
        <v>5</v>
      </c>
      <c r="BF80" s="36">
        <v>45588</v>
      </c>
      <c r="BG80" s="19">
        <v>1</v>
      </c>
    </row>
    <row r="81" spans="1:59" s="3" customFormat="1" ht="14.45" customHeight="1" x14ac:dyDescent="0.25">
      <c r="A81" s="47" t="s">
        <v>126</v>
      </c>
      <c r="B81" s="47" t="s">
        <v>162</v>
      </c>
      <c r="C81" s="47">
        <v>4392010</v>
      </c>
      <c r="D81" s="47" t="s">
        <v>462</v>
      </c>
      <c r="E81" s="21" t="str">
        <f>_xll.BDP(AX81,"SECURITY NAME")</f>
        <v>Sprott Physical Uranium Trust</v>
      </c>
      <c r="F81" s="21" t="str">
        <f>_xll.BDP(AX81,"CRNCY")</f>
        <v>USD</v>
      </c>
      <c r="G81" s="22" t="s">
        <v>217</v>
      </c>
      <c r="H81" s="21" t="str" cm="1">
        <f t="array" ref="H81">IF(OR(_xll.BDP($AX81,"FD120")="#N/A N/A",_xll.BDP($AX81,"FD120")="#N/A FIELD NOT APPLICABLE")," ",_xll.BDP($AX81,"FD120"))</f>
        <v>Canada</v>
      </c>
      <c r="I81" s="21" t="str" cm="1">
        <f t="array" ref="I81">IF(OR(_xll.BDP($AX81,"FD116")="#N/A N/A",_xll.BDP($AX81,"FD116")="#N/A FIELD NOT APPLICABLE")," ",_xll.BDP($AX81,"FD116"))</f>
        <v>Industrial Metals</v>
      </c>
      <c r="J81" s="21" t="str" cm="1">
        <f t="array" ref="J81">IF(OR(_xll.BDP($AX81,"FD133")="#N/A N/A",_xll.BDP($AX81,"FD133")="#N/A FIELD NOT APPLICABLE")," ", _xll.BDP($AX81,"FD133"))</f>
        <v xml:space="preserve"> </v>
      </c>
      <c r="K81" s="33">
        <f>_xll.BDP(AX81,"FUND_ASSETS_USD")/1000</f>
        <v>4.4228789923400003</v>
      </c>
      <c r="L81" s="24">
        <f>IFERROR(_xll.BDP(AX81, "DV013")/100,0)</f>
        <v>0</v>
      </c>
      <c r="M81" s="24" cm="1">
        <f t="array" ref="M81">IF(OR(_xll.BDP($AX81,"PR079")="#N/A N/A",_xll.BDP($AX81,"PR079")="#N/A FIELD NOT APPLICABLE")," ", _xll.BDP($AX81,"PR079")/100)</f>
        <v>-0.1331019</v>
      </c>
      <c r="N81" s="24" cm="1">
        <f t="array" ref="N81">IF(OR(_xll.BDP($AX81,"RT074")="#N/A N/A",_xll.BDP($AX81,"RT074")="#N/A FIELD NOT APPLICABLE")," ", _xll.BDP($AX81,"RT074")/100)</f>
        <v>-0.2920605</v>
      </c>
      <c r="O81" s="26">
        <v>7470</v>
      </c>
      <c r="P81" s="27">
        <v>20.056699999999999</v>
      </c>
      <c r="Q81" s="21" cm="1">
        <f t="array" ref="Q81">IF(OR(_xll.BDP($AX81,"PX_last")="#N/A N/A",_xll.BDP($AX81,"PX_Last")="#N/A FIELD NOT APPLICABLE")," ",IF(F81="GBP",(_xll.BDP($AX81,"PX_LAST")/100),(_xll.BDP($AX81,"PX_LAST"))))</f>
        <v>14.98</v>
      </c>
      <c r="R81" s="28">
        <f>IF(F81="USD",AA81,(((_xll.BDP(F81&amp;"USD CURNCY","PX_LAST")))*AA81))</f>
        <v>149823.549</v>
      </c>
      <c r="S81" s="28">
        <f>IF(F81="USD",AB81,(((_xll.BDP(F81&amp;"USD CURNCY","PX_LAST")))*AB81))</f>
        <v>111900.6</v>
      </c>
      <c r="T81" s="11">
        <f t="shared" si="36"/>
        <v>-37922.948999999993</v>
      </c>
      <c r="U81" s="12">
        <f t="shared" si="37"/>
        <v>-0.25311741213659272</v>
      </c>
      <c r="V81" s="12" cm="1">
        <f t="array" ref="V81">IFERROR(_xll.BDP($G81&amp;" Equity","CHG_PCT_1D")/100,"")</f>
        <v>1.2846519999999998E-2</v>
      </c>
      <c r="W81" s="12" cm="1">
        <f t="array" ref="W81">IFERROR(_xll.BDP($G81&amp;" Equity","CHG_PCT_5D")/100,"")</f>
        <v>9.2633110000000005E-2</v>
      </c>
      <c r="X81" s="12" t="e">
        <f t="shared" si="44"/>
        <v>#VALUE!</v>
      </c>
      <c r="Y81" s="28">
        <f t="shared" si="38"/>
        <v>0</v>
      </c>
      <c r="Z81" s="28">
        <f t="shared" si="39"/>
        <v>111900.6</v>
      </c>
      <c r="AA81" s="28">
        <f t="shared" si="40"/>
        <v>149823.549</v>
      </c>
      <c r="AB81" s="28">
        <f t="shared" si="41"/>
        <v>111900.6</v>
      </c>
      <c r="AC81" s="24" t="str" cm="1">
        <f t="array" ref="AC81">IF(OR(_xll.BDP($AX81,"EX028")="#N/A N/A",_xll.BDP($AX81,"EX028")="#N/A FIELD NOT APPLICABLE")," ", _xll.BDP($AX81,"EX028"))</f>
        <v>Fund</v>
      </c>
      <c r="AD81" s="34" t="str" cm="1">
        <f t="array" ref="AD81">IF(OR(_xll.BDP($AX81,"FD121")="#N/A N/A",_xll.BDP($AX81,"FD121")="#N/A FIELD NOT APPLICABLE")," ", _xll.BDP($AX81,"FD121"))</f>
        <v>Commodity</v>
      </c>
      <c r="AE81" s="24" t="str" cm="1">
        <f t="array" ref="AE81">IF(OR(_xll.BDP($AX81,"FD118")="#N/A N/A",_xll.BDP($AX81,"FD118")="#N/A FIELD NOT APPLICABLE")," ", _xll.BDP($AX81,"FD118"))</f>
        <v>Closed-End Fund</v>
      </c>
      <c r="AF81" s="21" t="str" cm="1">
        <f t="array" ref="AF81">IF(OR(_xll.BDP($AX81,"FD114")="#N/A N/A",_xll.BDP($AX81,"FD114")="#N/A FIELD NOT APPLICABLE")," ", _xll.BDP($AX81,"FD114"))</f>
        <v xml:space="preserve"> </v>
      </c>
      <c r="AG81" s="21" t="str" cm="1">
        <f t="array" ref="AG81">IF(OR(_xll.BDP($AX81,"FD003")="#N/A N/A",_xll.BDP($AX81,"FD003")="#N/A FIELD NOT APPLICABLE")," ", _xll.BDP($AX81,"FD003"))</f>
        <v>19/07/2021</v>
      </c>
      <c r="AH81" s="31" cm="1">
        <f t="array" ref="AH81">IF(OR(_xll.BDP($AX81,"PR061")="#N/A N/A",_xll.BDP($AX81,"PR061")="#N/A FIELD NOT APPLICABLE")," ", _xll.BDP($AX81,"PR061")/100)</f>
        <v>6.8473569999999997E-2</v>
      </c>
      <c r="AI81" s="24" cm="1">
        <f t="array" ref="AI81">IF(OR(_xll.BDP($AX81,"RT075")="#N/A N/A",_xll.BDP($AX81,"RT075")="#N/A FIELD NOT APPLICABLE")," ", _xll.BDP($AX81,"RT075")/100)</f>
        <v>4.4876470000000002E-2</v>
      </c>
      <c r="AJ81" s="24" t="str" cm="1">
        <f t="array" ref="AJ81">IF(OR(_xll.BDP($AX81,"RT076")="#N/A N/A",_xll.BDP($AX81,"RT076")="#N/A FIELD NOT APPLICABLE")," ", _xll.BDP($AX81,"RT076")/100)</f>
        <v xml:space="preserve"> </v>
      </c>
      <c r="AK81" s="24" t="str" cm="1">
        <f t="array" ref="AK81">IF(OR(_xll.BDP($AX81,"FD252")="#N/A N/A",_xll.BDP($AX81,"FD252")="#N/A FIELD NOT APPLICABLE")," ", _xll.BDP($AX81,"FD252")/100)</f>
        <v xml:space="preserve"> </v>
      </c>
      <c r="AL81" s="24" t="str" cm="1">
        <f t="array" ref="AL81">IF(OR(_xll.BDP($AX81,"FD015")="#N/A N/A",_xll.BDP($AX81,"FD015")="#N/A FIELD NOT APPLICABLE")," ", _xll.BDP($AX81,"FD015")/100)</f>
        <v xml:space="preserve"> </v>
      </c>
      <c r="AM81" s="24" cm="1">
        <f t="array" ref="AM81">IF(OR(_xll.BDP($AX81,"FD138")="#N/A N/A",_xll.BDP($AX81,"FD138")="#N/A FIELD NOT APPLICABLE")," ", _xll.BDP($AX81,"FD138")/100)</f>
        <v>3.4999999999999996E-3</v>
      </c>
      <c r="AN81" s="35" t="str" cm="1">
        <f t="array" ref="AN81">IF(OR(_xll.BDP($AX81,"FD009")="#N/A N/A",_xll.BDP($AX81,"FD009")="#N/A FIELD NOT APPLICABLE")," ", _xll.BDP($AX81,"FD009")/100)</f>
        <v xml:space="preserve"> </v>
      </c>
      <c r="AO81" s="24" cm="1">
        <f t="array" ref="AO81">IF(OR(_xll.BDP($AX81,"RK512")="#N/A N/A",_xll.BDP($AX81,"RK512")="#N/A FIELD NOT APPLICABLE")," ", _xll.BDP($AX81,"RK512")/100)</f>
        <v>-8.1499302387237557E-3</v>
      </c>
      <c r="AP81" s="24" cm="1">
        <f t="array" ref="AP81">IF(OR(_xll.BDP($AX81,"RK514")="#N/A N/A",_xll.BDP($AX81,"RK514")="#N/A FIELD NOT APPLICABLE")," ", _xll.BDP($AX81,"RK514")/100)</f>
        <v>-9.1167098283767706E-3</v>
      </c>
      <c r="AQ81" s="24" t="str" cm="1">
        <f t="array" ref="AQ81">IF(OR(_xll.BDP($AX81,"RK521")="#N/A N/A",_xll.BDP($AX81,"RK521")="#N/A FIELD NOT APPLICABLE")," ", _xll.BDP($AX81,"RK521")/100)</f>
        <v xml:space="preserve"> </v>
      </c>
      <c r="AR81" s="24" t="str" cm="1">
        <f t="array" ref="AR81">IF(OR(_xll.BDP($AX81,"RK525")="#N/A N/A",_xll.BDP($AX81,"RK525")="#N/A FIELD NOT APPLICABLE")," ", _xll.BDP($AX81,"RK525")/100)</f>
        <v xml:space="preserve"> </v>
      </c>
      <c r="AS81" s="24" t="str" cm="1">
        <f t="array" ref="AS81">IF(OR(_xll.BDP($AX81,"RK524")="#N/A N/A",_xll.BDP($AX81,"RK524")="#N/A FIELD NOT APPLICABLE")," ", _xll.BDP($AX81,"RK524")/100)</f>
        <v xml:space="preserve"> </v>
      </c>
      <c r="AT81" s="24" t="str" cm="1">
        <f t="array" ref="AT81">IF(OR(_xll.BDP($AX81,"FD183")="#N/A N/A",_xll.BDP($AX81,"FD183")="#N/A FIELD NOT APPLICABLE")," ", _xll.BDP($AX81,"FD183"))</f>
        <v xml:space="preserve"> </v>
      </c>
      <c r="AU81" s="24" t="str" cm="1">
        <f t="array" ref="AU81">IF(OR(_xll.BDP($AX81,"DY997")="#N/A N/A",_xll.BDP($AX81,"DY997")="#N/A FIELD NOT APPLICABLE")," ", _xll.BDP($AX81,"DY997"))</f>
        <v xml:space="preserve"> </v>
      </c>
      <c r="AV81" s="24" t="str" cm="1">
        <f t="array" ref="AV81">IF(OR(_xll.BDP($AX81,"DY784")="#N/A N/A",_xll.BDP($AX81,"DY784")="#N/A FIELD NOT APPLICABLE")," ", _xll.BDP($AX81,"DY784"))</f>
        <v xml:space="preserve"> </v>
      </c>
      <c r="AW81" s="21" t="str">
        <f t="shared" si="42"/>
        <v>N</v>
      </c>
      <c r="AX81" s="21" t="str">
        <f t="shared" si="43"/>
        <v>SRUUF US Equity</v>
      </c>
      <c r="BC81" s="14" t="str" cm="1">
        <f t="array" ref="BC81">_xll.BDP(AX81,"ID005")</f>
        <v>CA85210A1049</v>
      </c>
      <c r="BD81" s="16">
        <v>0.6</v>
      </c>
      <c r="BE81" s="17">
        <v>5</v>
      </c>
      <c r="BF81" s="36">
        <v>45527</v>
      </c>
      <c r="BG81" s="19">
        <v>1</v>
      </c>
    </row>
    <row r="82" spans="1:59" s="3" customFormat="1" ht="14.45" customHeight="1" x14ac:dyDescent="0.25">
      <c r="A82" s="47" t="s">
        <v>126</v>
      </c>
      <c r="B82" s="47" t="s">
        <v>162</v>
      </c>
      <c r="C82" s="47">
        <v>4392010</v>
      </c>
      <c r="D82" s="47" t="s">
        <v>462</v>
      </c>
      <c r="E82" s="21" t="str">
        <f>_xll.BDP(AX82,"SECURITY NAME")</f>
        <v>Vanguard Global ex-U.S. Real E</v>
      </c>
      <c r="F82" s="21" t="str">
        <f>_xll.BDP(AX82,"CRNCY")</f>
        <v>USD</v>
      </c>
      <c r="G82" s="22" t="s">
        <v>616</v>
      </c>
      <c r="H82" s="21" t="str" cm="1">
        <f t="array" ref="H82">IF(OR(_xll.BDP($AX82,"FD120")="#N/A N/A",_xll.BDP($AX82,"FD120")="#N/A FIELD NOT APPLICABLE")," ",_xll.BDP($AX82,"FD120"))</f>
        <v>International</v>
      </c>
      <c r="I82" s="21" t="str" cm="1">
        <f t="array" ref="I82">IF(OR(_xll.BDP($AX82,"FD116")="#N/A N/A",_xll.BDP($AX82,"FD116")="#N/A FIELD NOT APPLICABLE")," ",_xll.BDP($AX82,"FD116"))</f>
        <v>Blend</v>
      </c>
      <c r="J82" s="21" t="str" cm="1">
        <f t="array" ref="J82">IF(OR(_xll.BDP($AX82,"FD133")="#N/A N/A",_xll.BDP($AX82,"FD133")="#N/A FIELD NOT APPLICABLE")," ", _xll.BDP($AX82,"FD133"))</f>
        <v>Real Estate</v>
      </c>
      <c r="K82" s="33">
        <f>_xll.BDP(AX82,"FUND_ASSETS_USD")/1000</f>
        <v>3.2521621862399996</v>
      </c>
      <c r="L82" s="24">
        <f>IFERROR(_xll.BDP(AX82, "DV013")/100,0)</f>
        <v>4.7941729986578002E-2</v>
      </c>
      <c r="M82" s="24" cm="1">
        <f t="array" ref="M82">IF(OR(_xll.BDP($AX82,"PR079")="#N/A N/A",_xll.BDP($AX82,"PR079")="#N/A FIELD NOT APPLICABLE")," ", _xll.BDP($AX82,"PR079")/100)</f>
        <v>7.5834140000000008E-2</v>
      </c>
      <c r="N82" s="24" cm="1">
        <f t="array" ref="N82">IF(OR(_xll.BDP($AX82,"RT074")="#N/A N/A",_xll.BDP($AX82,"RT074")="#N/A FIELD NOT APPLICABLE")," ", _xll.BDP($AX82,"RT074")/100)</f>
        <v>0.10362740000000001</v>
      </c>
      <c r="O82" s="26">
        <v>17416</v>
      </c>
      <c r="P82" s="27">
        <v>43.88</v>
      </c>
      <c r="Q82" s="21" cm="1">
        <f t="array" ref="Q82">IF(OR(_xll.BDP($AX82,"PX_last")="#N/A N/A",_xll.BDP($AX82,"PX_Last")="#N/A FIELD NOT APPLICABLE")," ",IF(F82="GBP",(_xll.BDP($AX82,"PX_LAST")/100),(_xll.BDP($AX82,"PX_LAST"))))</f>
        <v>42.56</v>
      </c>
      <c r="R82" s="28">
        <f>IF(F82="USD",AA82,(((_xll.BDP(F82&amp;"USD CURNCY","PX_LAST")))*AA82))</f>
        <v>764214.08000000007</v>
      </c>
      <c r="S82" s="28">
        <f>IF(F82="USD",AB82,(((_xll.BDP(F82&amp;"USD CURNCY","PX_LAST")))*AB82))</f>
        <v>741224.96000000008</v>
      </c>
      <c r="T82" s="11">
        <f t="shared" si="36"/>
        <v>-22989.119999999995</v>
      </c>
      <c r="U82" s="12">
        <f t="shared" si="37"/>
        <v>-3.0082041932543289E-2</v>
      </c>
      <c r="V82" s="12" cm="1">
        <f t="array" ref="V82">IFERROR(_xll.BDP($G82&amp;" Equity","CHG_PCT_1D")/100,"")</f>
        <v>4.7214349999999995E-3</v>
      </c>
      <c r="W82" s="12" cm="1">
        <f t="array" ref="W82">IFERROR(_xll.BDP($G82&amp;" Equity","CHG_PCT_5D")/100,"")</f>
        <v>1.4783020000000001E-2</v>
      </c>
      <c r="X82" s="12" t="e">
        <f t="shared" si="44"/>
        <v>#VALUE!</v>
      </c>
      <c r="Y82" s="28">
        <f t="shared" si="38"/>
        <v>35535.606891632087</v>
      </c>
      <c r="Z82" s="28">
        <f t="shared" si="39"/>
        <v>741224.96000000008</v>
      </c>
      <c r="AA82" s="28">
        <f t="shared" si="40"/>
        <v>764214.08000000007</v>
      </c>
      <c r="AB82" s="28">
        <f t="shared" si="41"/>
        <v>741224.96000000008</v>
      </c>
      <c r="AC82" s="24" t="str" cm="1">
        <f t="array" ref="AC82">IF(OR(_xll.BDP($AX82,"EX028")="#N/A N/A",_xll.BDP($AX82,"EX028")="#N/A FIELD NOT APPLICABLE")," ", _xll.BDP($AX82,"EX028"))</f>
        <v>Fund</v>
      </c>
      <c r="AD82" s="34" t="str" cm="1">
        <f t="array" ref="AD82">IF(OR(_xll.BDP($AX82,"FD121")="#N/A N/A",_xll.BDP($AX82,"FD121")="#N/A FIELD NOT APPLICABLE")," ", _xll.BDP($AX82,"FD121"))</f>
        <v>Equity</v>
      </c>
      <c r="AE82" s="24" t="str" cm="1">
        <f t="array" ref="AE82">IF(OR(_xll.BDP($AX82,"FD118")="#N/A N/A",_xll.BDP($AX82,"FD118")="#N/A FIELD NOT APPLICABLE")," ", _xll.BDP($AX82,"FD118"))</f>
        <v>ETF</v>
      </c>
      <c r="AF82" s="21" t="str" cm="1">
        <f t="array" ref="AF82">IF(OR(_xll.BDP($AX82,"FD114")="#N/A N/A",_xll.BDP($AX82,"FD114")="#N/A FIELD NOT APPLICABLE")," ", _xll.BDP($AX82,"FD114"))</f>
        <v xml:space="preserve"> </v>
      </c>
      <c r="AG82" s="21" t="str" cm="1">
        <f t="array" ref="AG82">IF(OR(_xll.BDP($AX82,"FD003")="#N/A N/A",_xll.BDP($AX82,"FD003")="#N/A FIELD NOT APPLICABLE")," ", _xll.BDP($AX82,"FD003"))</f>
        <v>01/11/2010</v>
      </c>
      <c r="AH82" s="31" cm="1">
        <f t="array" ref="AH82">IF(OR(_xll.BDP($AX82,"PR061")="#N/A N/A",_xll.BDP($AX82,"PR061")="#N/A FIELD NOT APPLICABLE")," ", _xll.BDP($AX82,"PR061")/100)</f>
        <v>4.6986429999999996E-2</v>
      </c>
      <c r="AI82" s="24" cm="1">
        <f t="array" ref="AI82">IF(OR(_xll.BDP($AX82,"RT075")="#N/A N/A",_xll.BDP($AX82,"RT075")="#N/A FIELD NOT APPLICABLE")," ", _xll.BDP($AX82,"RT075")/100)</f>
        <v>-1.7921920000000001E-2</v>
      </c>
      <c r="AJ82" s="24" cm="1">
        <f t="array" ref="AJ82">IF(OR(_xll.BDP($AX82,"RT076")="#N/A N/A",_xll.BDP($AX82,"RT076")="#N/A FIELD NOT APPLICABLE")," ", _xll.BDP($AX82,"RT076")/100)</f>
        <v>2.6936110000000003E-2</v>
      </c>
      <c r="AK82" s="24" cm="1">
        <f t="array" ref="AK82">IF(OR(_xll.BDP($AX82,"FD252")="#N/A N/A",_xll.BDP($AX82,"FD252")="#N/A FIELD NOT APPLICABLE")," ", _xll.BDP($AX82,"FD252")/100)</f>
        <v>0</v>
      </c>
      <c r="AL82" s="24" cm="1">
        <f t="array" ref="AL82">IF(OR(_xll.BDP($AX82,"FD015")="#N/A N/A",_xll.BDP($AX82,"FD015")="#N/A FIELD NOT APPLICABLE")," ", _xll.BDP($AX82,"FD015")/100)</f>
        <v>1.1999999999999999E-3</v>
      </c>
      <c r="AM82" s="24" cm="1">
        <f t="array" ref="AM82">IF(OR(_xll.BDP($AX82,"FD138")="#N/A N/A",_xll.BDP($AX82,"FD138")="#N/A FIELD NOT APPLICABLE")," ", _xll.BDP($AX82,"FD138")/100)</f>
        <v>8.9999999999999998E-4</v>
      </c>
      <c r="AN82" s="35" cm="1">
        <f t="array" ref="AN82">IF(OR(_xll.BDP($AX82,"FD009")="#N/A N/A",_xll.BDP($AX82,"FD009")="#N/A FIELD NOT APPLICABLE")," ", _xll.BDP($AX82,"FD009")/100)</f>
        <v>0</v>
      </c>
      <c r="AO82" s="24" cm="1">
        <f t="array" ref="AO82">IF(OR(_xll.BDP($AX82,"RK512")="#N/A N/A",_xll.BDP($AX82,"RK512")="#N/A FIELD NOT APPLICABLE")," ", _xll.BDP($AX82,"RK512")/100)</f>
        <v>4.364460110664368E-3</v>
      </c>
      <c r="AP82" s="24" cm="1">
        <f t="array" ref="AP82">IF(OR(_xll.BDP($AX82,"RK514")="#N/A N/A",_xll.BDP($AX82,"RK514")="#N/A FIELD NOT APPLICABLE")," ", _xll.BDP($AX82,"RK514")/100)</f>
        <v>4.6496900916099546E-3</v>
      </c>
      <c r="AQ82" s="24" cm="1">
        <f t="array" ref="AQ82">IF(OR(_xll.BDP($AX82,"RK521")="#N/A N/A",_xll.BDP($AX82,"RK521")="#N/A FIELD NOT APPLICABLE")," ", _xll.BDP($AX82,"RK521")/100)</f>
        <v>6.5189498662948609E-3</v>
      </c>
      <c r="AR82" s="24" cm="1">
        <f t="array" ref="AR82">IF(OR(_xll.BDP($AX82,"RK525")="#N/A N/A",_xll.BDP($AX82,"RK525")="#N/A FIELD NOT APPLICABLE")," ", _xll.BDP($AX82,"RK525")/100)</f>
        <v>9.6240901947021486E-3</v>
      </c>
      <c r="AS82" s="24" cm="1">
        <f t="array" ref="AS82">IF(OR(_xll.BDP($AX82,"RK524")="#N/A N/A",_xll.BDP($AX82,"RK524")="#N/A FIELD NOT APPLICABLE")," ", _xll.BDP($AX82,"RK524")/100)</f>
        <v>1.9533000886440277E-4</v>
      </c>
      <c r="AT82" s="24" t="str" cm="1">
        <f t="array" ref="AT82">IF(OR(_xll.BDP($AX82,"FD183")="#N/A N/A",_xll.BDP($AX82,"FD183")="#N/A FIELD NOT APPLICABLE")," ", _xll.BDP($AX82,"FD183"))</f>
        <v>USD INC</v>
      </c>
      <c r="AU82" s="24" t="str" cm="1">
        <f t="array" ref="AU82">IF(OR(_xll.BDP($AX82,"DY997")="#N/A N/A",_xll.BDP($AX82,"DY997")="#N/A FIELD NOT APPLICABLE")," ", _xll.BDP($AX82,"DY997"))</f>
        <v xml:space="preserve"> </v>
      </c>
      <c r="AV82" s="24" t="str" cm="1">
        <f t="array" ref="AV82">IF(OR(_xll.BDP($AX82,"DY784")="#N/A N/A",_xll.BDP($AX82,"DY784")="#N/A FIELD NOT APPLICABLE")," ", _xll.BDP($AX82,"DY784"))</f>
        <v xml:space="preserve"> </v>
      </c>
      <c r="AW82" s="21" t="str">
        <f t="shared" si="42"/>
        <v>N</v>
      </c>
      <c r="AX82" s="21" t="str">
        <f t="shared" si="43"/>
        <v>VNQI US Equity</v>
      </c>
      <c r="BC82" s="14" t="str" cm="1">
        <f t="array" ref="BC82">_xll.BDP(AX82,"ID005")</f>
        <v>US9220426764</v>
      </c>
      <c r="BD82" s="16">
        <v>0.99</v>
      </c>
      <c r="BE82" s="17">
        <v>2</v>
      </c>
      <c r="BF82" s="36">
        <v>45574</v>
      </c>
      <c r="BG82" s="19">
        <v>1</v>
      </c>
    </row>
    <row r="83" spans="1:59" s="3" customFormat="1" ht="14.45" customHeight="1" x14ac:dyDescent="0.25">
      <c r="A83" s="47" t="s">
        <v>126</v>
      </c>
      <c r="B83" s="47" t="s">
        <v>162</v>
      </c>
      <c r="C83" s="47">
        <v>4392010</v>
      </c>
      <c r="D83" s="47" t="s">
        <v>462</v>
      </c>
      <c r="E83" s="21" t="str">
        <f>_xll.BDP(AX83,"SECURITY NAME")</f>
        <v>Vanguard Federal Money Market</v>
      </c>
      <c r="F83" s="21" t="str">
        <f>_xll.BDP(AX83,"CRNCY")</f>
        <v>USD</v>
      </c>
      <c r="G83" s="22" t="s">
        <v>491</v>
      </c>
      <c r="H83" s="21" t="str" cm="1">
        <f t="array" ref="H83">IF(OR(_xll.BDP($AX83,"FD120")="#N/A N/A",_xll.BDP($AX83,"FD120")="#N/A FIELD NOT APPLICABLE")," ",_xll.BDP($AX83,"FD120"))</f>
        <v>U.S.</v>
      </c>
      <c r="I83" s="21" t="str" cm="1">
        <f t="array" ref="I83">IF(OR(_xll.BDP($AX83,"FD116")="#N/A N/A",_xll.BDP($AX83,"FD116")="#N/A FIELD NOT APPLICABLE")," ",_xll.BDP($AX83,"FD116"))</f>
        <v>Government and Agency</v>
      </c>
      <c r="J83" s="21" t="str" cm="1">
        <f t="array" ref="J83">IF(OR(_xll.BDP($AX83,"FD133")="#N/A N/A",_xll.BDP($AX83,"FD133")="#N/A FIELD NOT APPLICABLE")," ", _xll.BDP($AX83,"FD133"))</f>
        <v xml:space="preserve"> </v>
      </c>
      <c r="K83" s="33">
        <f>_xll.BDP(AX83,"FUND_ASSETS_USD")/1000</f>
        <v>352.00729535400001</v>
      </c>
      <c r="L83" s="24">
        <f>IFERROR(_xll.BDP(AX83, "DV013")/100,0)</f>
        <v>4.3120104819536209E-2</v>
      </c>
      <c r="M83" s="24" t="str" cm="1">
        <f t="array" ref="M83">IF(OR(_xll.BDP($AX83,"PR079")="#N/A N/A",_xll.BDP($AX83,"PR079")="#N/A FIELD NOT APPLICABLE")," ", _xll.BDP($AX83,"PR079")/100)</f>
        <v xml:space="preserve"> </v>
      </c>
      <c r="N83" s="24" t="str" cm="1">
        <f t="array" ref="N83">IF(OR(_xll.BDP($AX83,"RT074")="#N/A N/A",_xll.BDP($AX83,"RT074")="#N/A FIELD NOT APPLICABLE")," ", _xll.BDP($AX83,"RT074")/100)</f>
        <v xml:space="preserve"> </v>
      </c>
      <c r="O83" s="26">
        <v>4000000</v>
      </c>
      <c r="P83" s="27">
        <v>1</v>
      </c>
      <c r="Q83" s="21" cm="1">
        <f t="array" ref="Q83">IF(OR(_xll.BDP($AX83,"PX_last")="#N/A N/A",_xll.BDP($AX83,"PX_Last")="#N/A FIELD NOT APPLICABLE")," ",IF(F83="GBP",(_xll.BDP($AX83,"PX_LAST")/100),(_xll.BDP($AX83,"PX_LAST"))))</f>
        <v>1</v>
      </c>
      <c r="R83" s="28">
        <f>IF(F83="USD",AA83,(((_xll.BDP(F83&amp;"USD CURNCY","PX_LAST")))*AA83))</f>
        <v>4000000</v>
      </c>
      <c r="S83" s="28">
        <f>IF(F83="USD",AB83,(((_xll.BDP(F83&amp;"USD CURNCY","PX_LAST")))*AB83))</f>
        <v>4000000</v>
      </c>
      <c r="T83" s="11">
        <f t="shared" si="36"/>
        <v>0</v>
      </c>
      <c r="U83" s="12">
        <f t="shared" si="37"/>
        <v>0</v>
      </c>
      <c r="V83" s="12" t="str" cm="1">
        <f t="array" ref="V83">IFERROR(_xll.BDP($G83&amp;" Equity","CHG_PCT_1D")/100,"")</f>
        <v/>
      </c>
      <c r="W83" s="12" t="str" cm="1">
        <f t="array" ref="W83">IFERROR(_xll.BDP($G83&amp;" Equity","CHG_PCT_5D")/100,"")</f>
        <v/>
      </c>
      <c r="X83" s="12" t="e">
        <f t="shared" si="44"/>
        <v>#VALUE!</v>
      </c>
      <c r="Y83" s="28">
        <f t="shared" si="38"/>
        <v>172480.41927814484</v>
      </c>
      <c r="Z83" s="28">
        <f t="shared" si="39"/>
        <v>4000000</v>
      </c>
      <c r="AA83" s="28">
        <f t="shared" si="40"/>
        <v>4000000</v>
      </c>
      <c r="AB83" s="28">
        <f t="shared" si="41"/>
        <v>4000000</v>
      </c>
      <c r="AC83" s="24" t="str" cm="1">
        <f t="array" ref="AC83">IF(OR(_xll.BDP($AX83,"EX028")="#N/A N/A",_xll.BDP($AX83,"EX028")="#N/A FIELD NOT APPLICABLE")," ", _xll.BDP($AX83,"EX028"))</f>
        <v>Fund</v>
      </c>
      <c r="AD83" s="34" t="str" cm="1">
        <f t="array" ref="AD83">IF(OR(_xll.BDP($AX83,"FD121")="#N/A N/A",_xll.BDP($AX83,"FD121")="#N/A FIELD NOT APPLICABLE")," ", _xll.BDP($AX83,"FD121"))</f>
        <v>Money Market</v>
      </c>
      <c r="AE83" s="24" t="str" cm="1">
        <f t="array" ref="AE83">IF(OR(_xll.BDP($AX83,"FD118")="#N/A N/A",_xll.BDP($AX83,"FD118")="#N/A FIELD NOT APPLICABLE")," ", _xll.BDP($AX83,"FD118"))</f>
        <v>Open-End Fund</v>
      </c>
      <c r="AF83" s="21" t="str" cm="1">
        <f t="array" ref="AF83">IF(OR(_xll.BDP($AX83,"FD114")="#N/A N/A",_xll.BDP($AX83,"FD114")="#N/A FIELD NOT APPLICABLE")," ", _xll.BDP($AX83,"FD114"))</f>
        <v xml:space="preserve"> </v>
      </c>
      <c r="AG83" s="21" t="str" cm="1">
        <f t="array" ref="AG83">IF(OR(_xll.BDP($AX83,"FD003")="#N/A N/A",_xll.BDP($AX83,"FD003")="#N/A FIELD NOT APPLICABLE")," ", _xll.BDP($AX83,"FD003"))</f>
        <v>13/07/1981</v>
      </c>
      <c r="AH83" s="31" t="str" cm="1">
        <f t="array" ref="AH83">IF(OR(_xll.BDP($AX83,"PR061")="#N/A N/A",_xll.BDP($AX83,"PR061")="#N/A FIELD NOT APPLICABLE")," ", _xll.BDP($AX83,"PR061")/100)</f>
        <v xml:space="preserve"> </v>
      </c>
      <c r="AI83" s="24" t="str" cm="1">
        <f t="array" ref="AI83">IF(OR(_xll.BDP($AX83,"RT075")="#N/A N/A",_xll.BDP($AX83,"RT075")="#N/A FIELD NOT APPLICABLE")," ", _xll.BDP($AX83,"RT075")/100)</f>
        <v xml:space="preserve"> </v>
      </c>
      <c r="AJ83" s="24" t="str" cm="1">
        <f t="array" ref="AJ83">IF(OR(_xll.BDP($AX83,"RT076")="#N/A N/A",_xll.BDP($AX83,"RT076")="#N/A FIELD NOT APPLICABLE")," ", _xll.BDP($AX83,"RT076")/100)</f>
        <v xml:space="preserve"> </v>
      </c>
      <c r="AK83" s="24" cm="1">
        <f t="array" ref="AK83">IF(OR(_xll.BDP($AX83,"FD252")="#N/A N/A",_xll.BDP($AX83,"FD252")="#N/A FIELD NOT APPLICABLE")," ", _xll.BDP($AX83,"FD252")/100)</f>
        <v>0</v>
      </c>
      <c r="AL83" s="24" cm="1">
        <f t="array" ref="AL83">IF(OR(_xll.BDP($AX83,"FD015")="#N/A N/A",_xll.BDP($AX83,"FD015")="#N/A FIELD NOT APPLICABLE")," ", _xll.BDP($AX83,"FD015")/100)</f>
        <v>1.1000000000000001E-3</v>
      </c>
      <c r="AM83" s="24" cm="1">
        <f t="array" ref="AM83">IF(OR(_xll.BDP($AX83,"FD138")="#N/A N/A",_xll.BDP($AX83,"FD138")="#N/A FIELD NOT APPLICABLE")," ", _xll.BDP($AX83,"FD138")/100)</f>
        <v>1E-3</v>
      </c>
      <c r="AN83" s="35" cm="1">
        <f t="array" ref="AN83">IF(OR(_xll.BDP($AX83,"FD009")="#N/A N/A",_xll.BDP($AX83,"FD009")="#N/A FIELD NOT APPLICABLE")," ", _xll.BDP($AX83,"FD009")/100)</f>
        <v>30</v>
      </c>
      <c r="AO83" s="24" cm="1">
        <f t="array" ref="AO83">IF(OR(_xll.BDP($AX83,"RK512")="#N/A N/A",_xll.BDP($AX83,"RK512")="#N/A FIELD NOT APPLICABLE")," ", _xll.BDP($AX83,"RK512")/100)</f>
        <v>1.3208099603652955E-2</v>
      </c>
      <c r="AP83" s="24" cm="1">
        <f t="array" ref="AP83">IF(OR(_xll.BDP($AX83,"RK514")="#N/A N/A",_xll.BDP($AX83,"RK514")="#N/A FIELD NOT APPLICABLE")," ", _xll.BDP($AX83,"RK514")/100)</f>
        <v>1.2812600135803223E-2</v>
      </c>
      <c r="AQ83" s="24" cm="1">
        <f t="array" ref="AQ83">IF(OR(_xll.BDP($AX83,"RK521")="#N/A N/A",_xll.BDP($AX83,"RK521")="#N/A FIELD NOT APPLICABLE")," ", _xll.BDP($AX83,"RK521")/100)</f>
        <v>-7.457000017166138E-4</v>
      </c>
      <c r="AR83" s="24" cm="1">
        <f t="array" ref="AR83">IF(OR(_xll.BDP($AX83,"RK525")="#N/A N/A",_xll.BDP($AX83,"RK525")="#N/A FIELD NOT APPLICABLE")," ", _xll.BDP($AX83,"RK525")/100)</f>
        <v>7.3548197746276852E-3</v>
      </c>
      <c r="AS83" s="24" cm="1">
        <f t="array" ref="AS83">IF(OR(_xll.BDP($AX83,"RK524")="#N/A N/A",_xll.BDP($AX83,"RK524")="#N/A FIELD NOT APPLICABLE")," ", _xll.BDP($AX83,"RK524")/100)</f>
        <v>2.3084999993443488E-4</v>
      </c>
      <c r="AT83" s="24" t="str" cm="1">
        <f t="array" ref="AT83">IF(OR(_xll.BDP($AX83,"FD183")="#N/A N/A",_xll.BDP($AX83,"FD183")="#N/A FIELD NOT APPLICABLE")," ", _xll.BDP($AX83,"FD183"))</f>
        <v>Investor</v>
      </c>
      <c r="AU83" s="24" t="str" cm="1">
        <f t="array" ref="AU83">IF(OR(_xll.BDP($AX83,"DY997")="#N/A N/A",_xll.BDP($AX83,"DY997")="#N/A FIELD NOT APPLICABLE")," ", _xll.BDP($AX83,"DY997"))</f>
        <v xml:space="preserve"> </v>
      </c>
      <c r="AV83" s="24" t="str" cm="1">
        <f t="array" ref="AV83">IF(OR(_xll.BDP($AX83,"DY784")="#N/A N/A",_xll.BDP($AX83,"DY784")="#N/A FIELD NOT APPLICABLE")," ", _xll.BDP($AX83,"DY784"))</f>
        <v xml:space="preserve"> </v>
      </c>
      <c r="AW83" s="21" t="str">
        <f t="shared" si="42"/>
        <v>N</v>
      </c>
      <c r="AX83" s="21" t="str">
        <f t="shared" si="43"/>
        <v>VMFXX US Equity</v>
      </c>
      <c r="BC83" s="14" t="str" cm="1">
        <f t="array" ref="BC83">_xll.BDP(AX83,"ID005")</f>
        <v>US9229063006</v>
      </c>
      <c r="BD83" s="16">
        <v>0.73499999999999999</v>
      </c>
      <c r="BE83" s="17">
        <v>4</v>
      </c>
      <c r="BF83" s="36"/>
      <c r="BG83" s="19">
        <v>1</v>
      </c>
    </row>
    <row r="84" spans="1:59" s="3" customFormat="1" ht="14.45" customHeight="1" x14ac:dyDescent="0.25">
      <c r="A84" s="47" t="s">
        <v>126</v>
      </c>
      <c r="B84" s="47" t="s">
        <v>163</v>
      </c>
      <c r="C84" s="47">
        <v>4389070</v>
      </c>
      <c r="D84" s="47" t="s">
        <v>462</v>
      </c>
      <c r="E84" s="21" t="str">
        <f>_xll.BDP(AX84,"SECURITY NAME")</f>
        <v>iShares USD Corp Bond UCITS ET</v>
      </c>
      <c r="F84" s="21" t="str">
        <f>_xll.BDP(AX84,"CRNCY")</f>
        <v>USD</v>
      </c>
      <c r="G84" s="22" t="s">
        <v>661</v>
      </c>
      <c r="H84" s="21" t="str" cm="1">
        <f t="array" ref="H84">IF(OR(_xll.BDP($AX84,"FD120")="#N/A N/A",_xll.BDP($AX84,"FD120")="#N/A FIELD NOT APPLICABLE")," ",_xll.BDP($AX84,"FD120"))</f>
        <v>U.S.</v>
      </c>
      <c r="I84" s="21" t="str" cm="1">
        <f t="array" ref="I84">IF(OR(_xll.BDP($AX84,"FD116")="#N/A N/A",_xll.BDP($AX84,"FD116")="#N/A FIELD NOT APPLICABLE")," ",_xll.BDP($AX84,"FD116"))</f>
        <v>Corporate</v>
      </c>
      <c r="J84" s="21" t="str" cm="1">
        <f t="array" ref="J84">IF(OR(_xll.BDP($AX84,"FD133")="#N/A N/A",_xll.BDP($AX84,"FD133")="#N/A FIELD NOT APPLICABLE")," ", _xll.BDP($AX84,"FD133"))</f>
        <v xml:space="preserve"> </v>
      </c>
      <c r="K84" s="33">
        <f>_xll.BDP(AX84,"FUND_ASSETS_USD")/1000</f>
        <v>8.3905180000000001</v>
      </c>
      <c r="L84" s="24">
        <f>IFERROR(_xll.BDP(AX84, "DV013")/100,0)</f>
        <v>5.0212512836869179E-2</v>
      </c>
      <c r="M84" s="24" cm="1">
        <f t="array" ref="M84">IF(OR(_xll.BDP($AX84,"PR079")="#N/A N/A",_xll.BDP($AX84,"PR079")="#N/A FIELD NOT APPLICABLE")," ", _xll.BDP($AX84,"PR079")/100)</f>
        <v>6.2661540000000003E-3</v>
      </c>
      <c r="N84" s="24" cm="1">
        <f t="array" ref="N84">IF(OR(_xll.BDP($AX84,"RT074")="#N/A N/A",_xll.BDP($AX84,"RT074")="#N/A FIELD NOT APPLICABLE")," ", _xll.BDP($AX84,"RT074")/100)</f>
        <v>7.2732669999999999E-2</v>
      </c>
      <c r="O84" s="26">
        <v>2889</v>
      </c>
      <c r="P84" s="27">
        <v>117.85</v>
      </c>
      <c r="Q84" s="21" cm="1">
        <f t="array" ref="Q84">IF(OR(_xll.BDP($AX84,"PX_last")="#N/A N/A",_xll.BDP($AX84,"PX_Last")="#N/A FIELD NOT APPLICABLE")," ",IF(F84="GBP",(_xll.BDP($AX84,"PX_LAST")),(_xll.BDP($AX84,"PX_LAST"))))</f>
        <v>101.17</v>
      </c>
      <c r="R84" s="28">
        <f>IF(F84="USD",AA84,(((_xll.BDP(F84&amp;"USD CURNCY","PX_LAST")))*AA84))</f>
        <v>340468.64999999997</v>
      </c>
      <c r="S84" s="28">
        <f>IF(F84="USD",AB84,(((_xll.BDP(F84&amp;"USD CURNCY","PX_LAST")))*AB84))</f>
        <v>292280.13</v>
      </c>
      <c r="T84" s="11">
        <f t="shared" si="36"/>
        <v>-48188.51999999996</v>
      </c>
      <c r="U84" s="12">
        <f t="shared" si="37"/>
        <v>-0.14153585065761551</v>
      </c>
      <c r="V84" s="12" cm="1">
        <f t="array" ref="V84">IFERROR(_xll.BDP($G84&amp;" Equity","CHG_PCT_1D")/100,"")</f>
        <v>6.9238380000000003E-4</v>
      </c>
      <c r="W84" s="12" cm="1">
        <f t="array" ref="W84">IFERROR(_xll.BDP($G84&amp;" Equity","CHG_PCT_5D")/100,"")</f>
        <v>1.8729229999999999E-2</v>
      </c>
      <c r="X84" s="12" t="e">
        <f t="shared" si="44"/>
        <v>#VALUE!</v>
      </c>
      <c r="Y84" s="28">
        <f t="shared" si="38"/>
        <v>14676.119779586792</v>
      </c>
      <c r="Z84" s="28">
        <f t="shared" si="39"/>
        <v>292280.13</v>
      </c>
      <c r="AA84" s="28">
        <f t="shared" si="40"/>
        <v>340468.64999999997</v>
      </c>
      <c r="AB84" s="28">
        <f t="shared" si="41"/>
        <v>292280.13</v>
      </c>
      <c r="AC84" s="24" t="str" cm="1">
        <f t="array" ref="AC84">IF(OR(_xll.BDP($AX84,"EX028")="#N/A N/A",_xll.BDP($AX84,"EX028")="#N/A FIELD NOT APPLICABLE")," ", _xll.BDP($AX84,"EX028"))</f>
        <v>Fund</v>
      </c>
      <c r="AD84" s="34" t="str" cm="1">
        <f t="array" ref="AD84">IF(OR(_xll.BDP($AX84,"FD121")="#N/A N/A",_xll.BDP($AX84,"FD121")="#N/A FIELD NOT APPLICABLE")," ", _xll.BDP($AX84,"FD121"))</f>
        <v>Fixed Income</v>
      </c>
      <c r="AE84" s="24" t="str" cm="1">
        <f t="array" ref="AE84">IF(OR(_xll.BDP($AX84,"FD118")="#N/A N/A",_xll.BDP($AX84,"FD118")="#N/A FIELD NOT APPLICABLE")," ", _xll.BDP($AX84,"FD118"))</f>
        <v>ETF</v>
      </c>
      <c r="AF84" s="21" t="str" cm="1">
        <f t="array" ref="AF84">IF(OR(_xll.BDP($AX84,"FD114")="#N/A N/A",_xll.BDP($AX84,"FD114")="#N/A FIELD NOT APPLICABLE")," ", _xll.BDP($AX84,"FD114"))</f>
        <v>Investment Grade BBB or higher</v>
      </c>
      <c r="AG84" s="21" t="str" cm="1">
        <f t="array" ref="AG84">IF(OR(_xll.BDP($AX84,"FD003")="#N/A N/A",_xll.BDP($AX84,"FD003")="#N/A FIELD NOT APPLICABLE")," ", _xll.BDP($AX84,"FD003"))</f>
        <v>16/05/2003</v>
      </c>
      <c r="AH84" s="31" cm="1">
        <f t="array" ref="AH84">IF(OR(_xll.BDP($AX84,"PR061")="#N/A N/A",_xll.BDP($AX84,"PR061")="#N/A FIELD NOT APPLICABLE")," ", _xll.BDP($AX84,"PR061")/100)</f>
        <v>1.6831679999999999E-3</v>
      </c>
      <c r="AI84" s="24" cm="1">
        <f t="array" ref="AI84">IF(OR(_xll.BDP($AX84,"RT075")="#N/A N/A",_xll.BDP($AX84,"RT075")="#N/A FIELD NOT APPLICABLE")," ", _xll.BDP($AX84,"RT075")/100)</f>
        <v>2.4744909999999998E-2</v>
      </c>
      <c r="AJ84" s="24" cm="1">
        <f t="array" ref="AJ84">IF(OR(_xll.BDP($AX84,"RT076")="#N/A N/A",_xll.BDP($AX84,"RT076")="#N/A FIELD NOT APPLICABLE")," ", _xll.BDP($AX84,"RT076")/100)</f>
        <v>-2.5761539999999998E-3</v>
      </c>
      <c r="AK84" s="24" cm="1">
        <f t="array" ref="AK84">IF(OR(_xll.BDP($AX84,"FD252")="#N/A N/A",_xll.BDP($AX84,"FD252")="#N/A FIELD NOT APPLICABLE")," ", _xll.BDP($AX84,"FD252")/100)</f>
        <v>0</v>
      </c>
      <c r="AL84" s="24" cm="1">
        <f t="array" ref="AL84">IF(OR(_xll.BDP($AX84,"FD015")="#N/A N/A",_xll.BDP($AX84,"FD015")="#N/A FIELD NOT APPLICABLE")," ", _xll.BDP($AX84,"FD015")/100)</f>
        <v>2E-3</v>
      </c>
      <c r="AM84" s="24" cm="1">
        <f t="array" ref="AM84">IF(OR(_xll.BDP($AX84,"FD138")="#N/A N/A",_xll.BDP($AX84,"FD138")="#N/A FIELD NOT APPLICABLE")," ", _xll.BDP($AX84,"FD138")/100)</f>
        <v>2E-3</v>
      </c>
      <c r="AN84" s="35" cm="1">
        <f t="array" ref="AN84">IF(OR(_xll.BDP($AX84,"FD009")="#N/A N/A",_xll.BDP($AX84,"FD009")="#N/A FIELD NOT APPLICABLE")," ", _xll.BDP($AX84,"FD009")/100)</f>
        <v>0</v>
      </c>
      <c r="AO84" s="24" cm="1">
        <f t="array" ref="AO84">IF(OR(_xll.BDP($AX84,"RK512")="#N/A N/A",_xll.BDP($AX84,"RK512")="#N/A FIELD NOT APPLICABLE")," ", _xll.BDP($AX84,"RK512")/100)</f>
        <v>3.3912599999999997E-3</v>
      </c>
      <c r="AP84" s="24" cm="1">
        <f t="array" ref="AP84">IF(OR(_xll.BDP($AX84,"RK514")="#N/A N/A",_xll.BDP($AX84,"RK514")="#N/A FIELD NOT APPLICABLE")," ", _xll.BDP($AX84,"RK514")/100)</f>
        <v>3.0908900000000002E-3</v>
      </c>
      <c r="AQ84" s="24" cm="1">
        <f t="array" ref="AQ84">IF(OR(_xll.BDP($AX84,"RK521")="#N/A N/A",_xll.BDP($AX84,"RK521")="#N/A FIELD NOT APPLICABLE")," ", _xll.BDP($AX84,"RK521")/100)</f>
        <v>-3.2824099999999999E-3</v>
      </c>
      <c r="AR84" s="24" cm="1">
        <f t="array" ref="AR84">IF(OR(_xll.BDP($AX84,"RK525")="#N/A N/A",_xll.BDP($AX84,"RK525")="#N/A FIELD NOT APPLICABLE")," ", _xll.BDP($AX84,"RK525")/100)</f>
        <v>9.8294400000000001E-3</v>
      </c>
      <c r="AS84" s="24" cm="1">
        <f t="array" ref="AS84">IF(OR(_xll.BDP($AX84,"RK524")="#N/A N/A",_xll.BDP($AX84,"RK524")="#N/A FIELD NOT APPLICABLE")," ", _xll.BDP($AX84,"RK524")/100)</f>
        <v>-3.8509999999999996E-5</v>
      </c>
      <c r="AT84" s="24" t="str" cm="1">
        <f t="array" ref="AT84">IF(OR(_xll.BDP($AX84,"FD183")="#N/A N/A",_xll.BDP($AX84,"FD183")="#N/A FIELD NOT APPLICABLE")," ", _xll.BDP($AX84,"FD183"))</f>
        <v>USD DIST</v>
      </c>
      <c r="AU84" s="24" t="str" cm="1">
        <f t="array" ref="AU84">IF(OR(_xll.BDP($AX84,"DY997")="#N/A N/A",_xll.BDP($AX84,"DY997")="#N/A FIELD NOT APPLICABLE")," ", _xll.BDP($AX84,"DY997"))</f>
        <v xml:space="preserve"> </v>
      </c>
      <c r="AV84" s="24" t="str" cm="1">
        <f t="array" ref="AV84">IF(OR(_xll.BDP($AX84,"DY784")="#N/A N/A",_xll.BDP($AX84,"DY784")="#N/A FIELD NOT APPLICABLE")," ", _xll.BDP($AX84,"DY784"))</f>
        <v xml:space="preserve"> </v>
      </c>
      <c r="AW84" s="21" t="str">
        <f t="shared" si="42"/>
        <v>N</v>
      </c>
      <c r="AX84" s="21" t="str">
        <f t="shared" si="43"/>
        <v>LQDE LN Equity</v>
      </c>
      <c r="BC84" s="14" t="str" cm="1">
        <f t="array" ref="BC84">_xll.BDP(AX84,"ID005")</f>
        <v>IE0032895942</v>
      </c>
      <c r="BD84" s="16">
        <v>0.85</v>
      </c>
      <c r="BE84" s="17">
        <v>5</v>
      </c>
      <c r="BF84" s="36">
        <v>45420</v>
      </c>
      <c r="BG84" s="19">
        <v>1.0000000000107532</v>
      </c>
    </row>
    <row r="85" spans="1:59" s="3" customFormat="1" ht="14.45" customHeight="1" x14ac:dyDescent="0.25">
      <c r="A85" s="47" t="s">
        <v>126</v>
      </c>
      <c r="B85" s="47" t="s">
        <v>163</v>
      </c>
      <c r="C85" s="47">
        <v>4389070</v>
      </c>
      <c r="D85" s="47" t="s">
        <v>462</v>
      </c>
      <c r="E85" s="21" t="str">
        <f>_xll.BDP(AX85,"SECURITY NAME")</f>
        <v>SPDR S&amp;P UK Dividend Aristocra</v>
      </c>
      <c r="F85" s="21" t="str">
        <f>_xll.BDP(AX85,"CRNCY")</f>
        <v>GBP</v>
      </c>
      <c r="G85" s="22" t="s">
        <v>662</v>
      </c>
      <c r="H85" s="21" t="str" cm="1">
        <f t="array" ref="H85">IF(OR(_xll.BDP($AX85,"FD120")="#N/A N/A",_xll.BDP($AX85,"FD120")="#N/A FIELD NOT APPLICABLE")," ",_xll.BDP($AX85,"FD120"))</f>
        <v>U.K.</v>
      </c>
      <c r="I85" s="21" t="str" cm="1">
        <f t="array" ref="I85">IF(OR(_xll.BDP($AX85,"FD116")="#N/A N/A",_xll.BDP($AX85,"FD116")="#N/A FIELD NOT APPLICABLE")," ",_xll.BDP($AX85,"FD116"))</f>
        <v>Value</v>
      </c>
      <c r="J85" s="21" t="str" cm="1">
        <f t="array" ref="J85">IF(OR(_xll.BDP($AX85,"FD133")="#N/A N/A",_xll.BDP($AX85,"FD133")="#N/A FIELD NOT APPLICABLE")," ", _xll.BDP($AX85,"FD133"))</f>
        <v xml:space="preserve"> </v>
      </c>
      <c r="K85" s="33">
        <f>_xll.BDP(AX85,"FUND_ASSETS_USD")/1000</f>
        <v>0.1155352</v>
      </c>
      <c r="L85" s="24">
        <f>IFERROR(_xll.BDP(AX85, "DV013")/100,0)</f>
        <v>2.1901433796249536E-2</v>
      </c>
      <c r="M85" s="24" cm="1">
        <f t="array" ref="M85">IF(OR(_xll.BDP($AX85,"PR079")="#N/A N/A",_xll.BDP($AX85,"PR079")="#N/A FIELD NOT APPLICABLE")," ", _xll.BDP($AX85,"PR079")/100)</f>
        <v>1.285156E-2</v>
      </c>
      <c r="N85" s="24" cm="1">
        <f t="array" ref="N85">IF(OR(_xll.BDP($AX85,"RT074")="#N/A N/A",_xll.BDP($AX85,"RT074")="#N/A FIELD NOT APPLICABLE")," ", _xll.BDP($AX85,"RT074")/100)</f>
        <v>0.12290100000000001</v>
      </c>
      <c r="O85" s="26">
        <v>6361</v>
      </c>
      <c r="P85" s="27">
        <v>11.07</v>
      </c>
      <c r="Q85" s="21" cm="1">
        <f t="array" ref="Q85">IF(OR(_xll.BDP($AX85,"PX_last")="#N/A N/A",_xll.BDP($AX85,"PX_Last")="#N/A FIELD NOT APPLICABLE")," ",IF(F85="GBP",(_xll.BDP($AX85,"PX_LAST")),(_xll.BDP($AX85,"PX_LAST"))))</f>
        <v>10.875999999999999</v>
      </c>
      <c r="R85" s="28">
        <f>IF(F85="USD",AA85,(((_xll.BDP(F85&amp;"USD CURNCY","PX_LAST")))*AA85))</f>
        <v>94428.218070000003</v>
      </c>
      <c r="S85" s="28">
        <f>IF(F85="USD",AB85,(((_xll.BDP(F85&amp;"USD CURNCY","PX_LAST")))*AB85))</f>
        <v>92773.378475999983</v>
      </c>
      <c r="T85" s="11">
        <f t="shared" ref="T85:T107" si="45">S85-R85</f>
        <v>-1654.8395940000191</v>
      </c>
      <c r="U85" s="12">
        <f t="shared" ref="U85:U107" si="46">T85/R85</f>
        <v>-1.752484191508602E-2</v>
      </c>
      <c r="V85" s="12" cm="1">
        <f t="array" ref="V85">IFERROR(_xll.BDP($G85&amp;" Equity","CHG_PCT_1D")/100,"")</f>
        <v>3.506182E-3</v>
      </c>
      <c r="W85" s="12" cm="1">
        <f t="array" ref="W85">IFERROR(_xll.BDP($G85&amp;" Equity","CHG_PCT_5D")/100,"")</f>
        <v>2.797732E-2</v>
      </c>
      <c r="X85" s="12" t="e">
        <f t="shared" ref="X85:X107" si="47">S85/$H$44</f>
        <v>#VALUE!</v>
      </c>
      <c r="Y85" s="28">
        <f t="shared" ref="Y85:Y107" si="48">IFERROR(S85*L85,0)</f>
        <v>2031.8700067465154</v>
      </c>
      <c r="Z85" s="28">
        <f t="shared" ref="Z85:Z107" si="49">S85</f>
        <v>92773.378475999983</v>
      </c>
      <c r="AA85" s="28">
        <f t="shared" ref="AA85:AA107" si="50">P85*O85</f>
        <v>70416.27</v>
      </c>
      <c r="AB85" s="28">
        <f t="shared" ref="AB85:AB107" si="51">IFERROR(O85*Q85,0)</f>
        <v>69182.23599999999</v>
      </c>
      <c r="AC85" s="24" t="str" cm="1">
        <f t="array" ref="AC85">IF(OR(_xll.BDP($AX85,"EX028")="#N/A N/A",_xll.BDP($AX85,"EX028")="#N/A FIELD NOT APPLICABLE")," ", _xll.BDP($AX85,"EX028"))</f>
        <v>Fund</v>
      </c>
      <c r="AD85" s="34" t="str" cm="1">
        <f t="array" ref="AD85">IF(OR(_xll.BDP($AX85,"FD121")="#N/A N/A",_xll.BDP($AX85,"FD121")="#N/A FIELD NOT APPLICABLE")," ", _xll.BDP($AX85,"FD121"))</f>
        <v>Equity</v>
      </c>
      <c r="AE85" s="24" t="str" cm="1">
        <f t="array" ref="AE85">IF(OR(_xll.BDP($AX85,"FD118")="#N/A N/A",_xll.BDP($AX85,"FD118")="#N/A FIELD NOT APPLICABLE")," ", _xll.BDP($AX85,"FD118"))</f>
        <v>ETF</v>
      </c>
      <c r="AF85" s="21" t="str" cm="1">
        <f t="array" ref="AF85">IF(OR(_xll.BDP($AX85,"FD114")="#N/A N/A",_xll.BDP($AX85,"FD114")="#N/A FIELD NOT APPLICABLE")," ", _xll.BDP($AX85,"FD114"))</f>
        <v xml:space="preserve"> </v>
      </c>
      <c r="AG85" s="21" t="str" cm="1">
        <f t="array" ref="AG85">IF(OR(_xll.BDP($AX85,"FD003")="#N/A N/A",_xll.BDP($AX85,"FD003")="#N/A FIELD NOT APPLICABLE")," ", _xll.BDP($AX85,"FD003"))</f>
        <v>28/02/2012</v>
      </c>
      <c r="AH85" s="31" cm="1">
        <f t="array" ref="AH85">IF(OR(_xll.BDP($AX85,"PR061")="#N/A N/A",_xll.BDP($AX85,"PR061")="#N/A FIELD NOT APPLICABLE")," ", _xll.BDP($AX85,"PR061")/100)</f>
        <v>2.3962779999999999E-3</v>
      </c>
      <c r="AI85" s="24" cm="1">
        <f t="array" ref="AI85">IF(OR(_xll.BDP($AX85,"RT075")="#N/A N/A",_xll.BDP($AX85,"RT075")="#N/A FIELD NOT APPLICABLE")," ", _xll.BDP($AX85,"RT075")/100)</f>
        <v>3.5577310000000001E-2</v>
      </c>
      <c r="AJ85" s="24" cm="1">
        <f t="array" ref="AJ85">IF(OR(_xll.BDP($AX85,"RT076")="#N/A N/A",_xll.BDP($AX85,"RT076")="#N/A FIELD NOT APPLICABLE")," ", _xll.BDP($AX85,"RT076")/100)</f>
        <v>5.9811219999999998E-2</v>
      </c>
      <c r="AK85" s="24" t="str" cm="1">
        <f t="array" ref="AK85">IF(OR(_xll.BDP($AX85,"FD252")="#N/A N/A",_xll.BDP($AX85,"FD252")="#N/A FIELD NOT APPLICABLE")," ", _xll.BDP($AX85,"FD252")/100)</f>
        <v xml:space="preserve"> </v>
      </c>
      <c r="AL85" s="24" cm="1">
        <f t="array" ref="AL85">IF(OR(_xll.BDP($AX85,"FD015")="#N/A N/A",_xll.BDP($AX85,"FD015")="#N/A FIELD NOT APPLICABLE")," ", _xll.BDP($AX85,"FD015")/100)</f>
        <v>3.0000000000000001E-3</v>
      </c>
      <c r="AM85" s="24" cm="1">
        <f t="array" ref="AM85">IF(OR(_xll.BDP($AX85,"FD138")="#N/A N/A",_xll.BDP($AX85,"FD138")="#N/A FIELD NOT APPLICABLE")," ", _xll.BDP($AX85,"FD138")/100)</f>
        <v>3.0000000000000001E-3</v>
      </c>
      <c r="AN85" s="35" cm="1">
        <f t="array" ref="AN85">IF(OR(_xll.BDP($AX85,"FD009")="#N/A N/A",_xll.BDP($AX85,"FD009")="#N/A FIELD NOT APPLICABLE")," ", _xll.BDP($AX85,"FD009")/100)</f>
        <v>0</v>
      </c>
      <c r="AO85" s="24" cm="1">
        <f t="array" ref="AO85">IF(OR(_xll.BDP($AX85,"RK512")="#N/A N/A",_xll.BDP($AX85,"RK512")="#N/A FIELD NOT APPLICABLE")," ", _xll.BDP($AX85,"RK512")/100)</f>
        <v>5.4138200000000006E-3</v>
      </c>
      <c r="AP85" s="24" cm="1">
        <f t="array" ref="AP85">IF(OR(_xll.BDP($AX85,"RK514")="#N/A N/A",_xll.BDP($AX85,"RK514")="#N/A FIELD NOT APPLICABLE")," ", _xll.BDP($AX85,"RK514")/100)</f>
        <v>5.26027E-3</v>
      </c>
      <c r="AQ85" s="24" cm="1">
        <f t="array" ref="AQ85">IF(OR(_xll.BDP($AX85,"RK521")="#N/A N/A",_xll.BDP($AX85,"RK521")="#N/A FIELD NOT APPLICABLE")," ", _xll.BDP($AX85,"RK521")/100)</f>
        <v>-5.2241300000000004E-3</v>
      </c>
      <c r="AR85" s="24" cm="1">
        <f t="array" ref="AR85">IF(OR(_xll.BDP($AX85,"RK525")="#N/A N/A",_xll.BDP($AX85,"RK525")="#N/A FIELD NOT APPLICABLE")," ", _xll.BDP($AX85,"RK525")/100)</f>
        <v>1.0109300000000002E-2</v>
      </c>
      <c r="AS85" s="24" cm="1">
        <f t="array" ref="AS85">IF(OR(_xll.BDP($AX85,"RK524")="#N/A N/A",_xll.BDP($AX85,"RK524")="#N/A FIELD NOT APPLICABLE")," ", _xll.BDP($AX85,"RK524")/100)</f>
        <v>-1.2685999999999999E-4</v>
      </c>
      <c r="AT85" s="24" t="str" cm="1">
        <f t="array" ref="AT85">IF(OR(_xll.BDP($AX85,"FD183")="#N/A N/A",_xll.BDP($AX85,"FD183")="#N/A FIELD NOT APPLICABLE")," ", _xll.BDP($AX85,"FD183"))</f>
        <v xml:space="preserve"> </v>
      </c>
      <c r="AU85" s="24" t="str" cm="1">
        <f t="array" ref="AU85">IF(OR(_xll.BDP($AX85,"DY997")="#N/A N/A",_xll.BDP($AX85,"DY997")="#N/A FIELD NOT APPLICABLE")," ", _xll.BDP($AX85,"DY997"))</f>
        <v xml:space="preserve"> </v>
      </c>
      <c r="AV85" s="24" t="str" cm="1">
        <f t="array" ref="AV85">IF(OR(_xll.BDP($AX85,"DY784")="#N/A N/A",_xll.BDP($AX85,"DY784")="#N/A FIELD NOT APPLICABLE")," ", _xll.BDP($AX85,"DY784"))</f>
        <v xml:space="preserve"> </v>
      </c>
      <c r="AW85" s="21" t="str">
        <f t="shared" ref="AW85:AW107" si="52">IF(OR(AU85="Y",AV85="Y"),"Y","N")</f>
        <v>N</v>
      </c>
      <c r="AX85" s="21" t="str">
        <f t="shared" ref="AX85:AX107" si="53">CONCATENATE(G85," Equity")</f>
        <v>UKDV LN Equity</v>
      </c>
      <c r="BC85" s="14" t="str" cm="1">
        <f t="array" ref="BC85">_xll.BDP(AX85,"ID005")</f>
        <v>IE00B6S2Z822</v>
      </c>
      <c r="BD85" s="16">
        <v>0.75</v>
      </c>
      <c r="BE85" s="17">
        <v>5</v>
      </c>
      <c r="BF85" s="36">
        <v>45632</v>
      </c>
      <c r="BG85" s="19">
        <v>1.0000000000107532</v>
      </c>
    </row>
    <row r="86" spans="1:59" s="3" customFormat="1" ht="14.45" customHeight="1" x14ac:dyDescent="0.25">
      <c r="A86" s="47" t="s">
        <v>126</v>
      </c>
      <c r="B86" s="47" t="s">
        <v>163</v>
      </c>
      <c r="C86" s="47">
        <v>4389070</v>
      </c>
      <c r="D86" s="47" t="s">
        <v>462</v>
      </c>
      <c r="E86" s="21" t="str">
        <f>_xll.BDP(AX86,"SECURITY NAME")</f>
        <v>Sprott Physical Uranium Trust</v>
      </c>
      <c r="F86" s="21" t="str">
        <f>_xll.BDP(AX86,"CRNCY")</f>
        <v>USD</v>
      </c>
      <c r="G86" s="22" t="s">
        <v>217</v>
      </c>
      <c r="H86" s="21" t="str" cm="1">
        <f t="array" ref="H86">IF(OR(_xll.BDP($AX86,"FD120")="#N/A N/A",_xll.BDP($AX86,"FD120")="#N/A FIELD NOT APPLICABLE")," ",_xll.BDP($AX86,"FD120"))</f>
        <v>Canada</v>
      </c>
      <c r="I86" s="21" t="str" cm="1">
        <f t="array" ref="I86">IF(OR(_xll.BDP($AX86,"FD116")="#N/A N/A",_xll.BDP($AX86,"FD116")="#N/A FIELD NOT APPLICABLE")," ",_xll.BDP($AX86,"FD116"))</f>
        <v>Industrial Metals</v>
      </c>
      <c r="J86" s="21" t="str" cm="1">
        <f t="array" ref="J86">IF(OR(_xll.BDP($AX86,"FD133")="#N/A N/A",_xll.BDP($AX86,"FD133")="#N/A FIELD NOT APPLICABLE")," ", _xll.BDP($AX86,"FD133"))</f>
        <v xml:space="preserve"> </v>
      </c>
      <c r="K86" s="33">
        <f>_xll.BDP(AX86,"FUND_ASSETS_USD")/1000</f>
        <v>4.4228789923400003</v>
      </c>
      <c r="L86" s="24">
        <f>IFERROR(_xll.BDP(AX86, "DV013")/100,0)</f>
        <v>0</v>
      </c>
      <c r="M86" s="24" cm="1">
        <f t="array" ref="M86">IF(OR(_xll.BDP($AX86,"PR079")="#N/A N/A",_xll.BDP($AX86,"PR079")="#N/A FIELD NOT APPLICABLE")," ", _xll.BDP($AX86,"PR079")/100)</f>
        <v>-0.1331019</v>
      </c>
      <c r="N86" s="24" cm="1">
        <f t="array" ref="N86">IF(OR(_xll.BDP($AX86,"RT074")="#N/A N/A",_xll.BDP($AX86,"RT074")="#N/A FIELD NOT APPLICABLE")," ", _xll.BDP($AX86,"RT074")/100)</f>
        <v>-0.2920605</v>
      </c>
      <c r="O86" s="26">
        <v>5548</v>
      </c>
      <c r="P86" s="27">
        <v>18.46</v>
      </c>
      <c r="Q86" s="21" cm="1">
        <f t="array" ref="Q86">IF(OR(_xll.BDP($AX86,"PX_last")="#N/A N/A",_xll.BDP($AX86,"PX_Last")="#N/A FIELD NOT APPLICABLE")," ",IF(F86="GBP",(_xll.BDP($AX86,"PX_LAST")),(_xll.BDP($AX86,"PX_LAST"))))</f>
        <v>14.98</v>
      </c>
      <c r="R86" s="28">
        <f>IF(F86="USD",AA86,(((_xll.BDP(F86&amp;"USD CURNCY","PX_LAST")))*AA86))</f>
        <v>102416.08</v>
      </c>
      <c r="S86" s="28">
        <f>IF(F86="USD",AB86,(((_xll.BDP(F86&amp;"USD CURNCY","PX_LAST")))*AB86))</f>
        <v>83109.040000000008</v>
      </c>
      <c r="T86" s="11">
        <f t="shared" si="45"/>
        <v>-19307.039999999994</v>
      </c>
      <c r="U86" s="12">
        <f t="shared" si="46"/>
        <v>-0.18851570964247014</v>
      </c>
      <c r="V86" s="12" cm="1">
        <f t="array" ref="V86">IFERROR(_xll.BDP($G86&amp;" Equity","CHG_PCT_1D")/100,"")</f>
        <v>1.2846519999999998E-2</v>
      </c>
      <c r="W86" s="12" cm="1">
        <f t="array" ref="W86">IFERROR(_xll.BDP($G86&amp;" Equity","CHG_PCT_5D")/100,"")</f>
        <v>9.2633110000000005E-2</v>
      </c>
      <c r="X86" s="12" t="e">
        <f t="shared" si="47"/>
        <v>#VALUE!</v>
      </c>
      <c r="Y86" s="28">
        <f t="shared" si="48"/>
        <v>0</v>
      </c>
      <c r="Z86" s="28">
        <f t="shared" si="49"/>
        <v>83109.040000000008</v>
      </c>
      <c r="AA86" s="28">
        <f t="shared" si="50"/>
        <v>102416.08</v>
      </c>
      <c r="AB86" s="28">
        <f t="shared" si="51"/>
        <v>83109.040000000008</v>
      </c>
      <c r="AC86" s="24" t="str" cm="1">
        <f t="array" ref="AC86">IF(OR(_xll.BDP($AX86,"EX028")="#N/A N/A",_xll.BDP($AX86,"EX028")="#N/A FIELD NOT APPLICABLE")," ", _xll.BDP($AX86,"EX028"))</f>
        <v>Fund</v>
      </c>
      <c r="AD86" s="34" t="str" cm="1">
        <f t="array" ref="AD86">IF(OR(_xll.BDP($AX86,"FD121")="#N/A N/A",_xll.BDP($AX86,"FD121")="#N/A FIELD NOT APPLICABLE")," ", _xll.BDP($AX86,"FD121"))</f>
        <v>Commodity</v>
      </c>
      <c r="AE86" s="24" t="str" cm="1">
        <f t="array" ref="AE86">IF(OR(_xll.BDP($AX86,"FD118")="#N/A N/A",_xll.BDP($AX86,"FD118")="#N/A FIELD NOT APPLICABLE")," ", _xll.BDP($AX86,"FD118"))</f>
        <v>Closed-End Fund</v>
      </c>
      <c r="AF86" s="21" t="str" cm="1">
        <f t="array" ref="AF86">IF(OR(_xll.BDP($AX86,"FD114")="#N/A N/A",_xll.BDP($AX86,"FD114")="#N/A FIELD NOT APPLICABLE")," ", _xll.BDP($AX86,"FD114"))</f>
        <v xml:space="preserve"> </v>
      </c>
      <c r="AG86" s="21" t="str" cm="1">
        <f t="array" ref="AG86">IF(OR(_xll.BDP($AX86,"FD003")="#N/A N/A",_xll.BDP($AX86,"FD003")="#N/A FIELD NOT APPLICABLE")," ", _xll.BDP($AX86,"FD003"))</f>
        <v>19/07/2021</v>
      </c>
      <c r="AH86" s="31" cm="1">
        <f t="array" ref="AH86">IF(OR(_xll.BDP($AX86,"PR061")="#N/A N/A",_xll.BDP($AX86,"PR061")="#N/A FIELD NOT APPLICABLE")," ", _xll.BDP($AX86,"PR061")/100)</f>
        <v>6.8473569999999997E-2</v>
      </c>
      <c r="AI86" s="24" cm="1">
        <f t="array" ref="AI86">IF(OR(_xll.BDP($AX86,"RT075")="#N/A N/A",_xll.BDP($AX86,"RT075")="#N/A FIELD NOT APPLICABLE")," ", _xll.BDP($AX86,"RT075")/100)</f>
        <v>4.4876470000000002E-2</v>
      </c>
      <c r="AJ86" s="24" t="str" cm="1">
        <f t="array" ref="AJ86">IF(OR(_xll.BDP($AX86,"RT076")="#N/A N/A",_xll.BDP($AX86,"RT076")="#N/A FIELD NOT APPLICABLE")," ", _xll.BDP($AX86,"RT076")/100)</f>
        <v xml:space="preserve"> </v>
      </c>
      <c r="AK86" s="24" t="str" cm="1">
        <f t="array" ref="AK86">IF(OR(_xll.BDP($AX86,"FD252")="#N/A N/A",_xll.BDP($AX86,"FD252")="#N/A FIELD NOT APPLICABLE")," ", _xll.BDP($AX86,"FD252")/100)</f>
        <v xml:space="preserve"> </v>
      </c>
      <c r="AL86" s="24" t="str" cm="1">
        <f t="array" ref="AL86">IF(OR(_xll.BDP($AX86,"FD015")="#N/A N/A",_xll.BDP($AX86,"FD015")="#N/A FIELD NOT APPLICABLE")," ", _xll.BDP($AX86,"FD015")/100)</f>
        <v xml:space="preserve"> </v>
      </c>
      <c r="AM86" s="24" cm="1">
        <f t="array" ref="AM86">IF(OR(_xll.BDP($AX86,"FD138")="#N/A N/A",_xll.BDP($AX86,"FD138")="#N/A FIELD NOT APPLICABLE")," ", _xll.BDP($AX86,"FD138")/100)</f>
        <v>3.4999999999999996E-3</v>
      </c>
      <c r="AN86" s="35" t="str" cm="1">
        <f t="array" ref="AN86">IF(OR(_xll.BDP($AX86,"FD009")="#N/A N/A",_xll.BDP($AX86,"FD009")="#N/A FIELD NOT APPLICABLE")," ", _xll.BDP($AX86,"FD009")/100)</f>
        <v xml:space="preserve"> </v>
      </c>
      <c r="AO86" s="24" cm="1">
        <f t="array" ref="AO86">IF(OR(_xll.BDP($AX86,"RK512")="#N/A N/A",_xll.BDP($AX86,"RK512")="#N/A FIELD NOT APPLICABLE")," ", _xll.BDP($AX86,"RK512")/100)</f>
        <v>-8.1499302387237557E-3</v>
      </c>
      <c r="AP86" s="24" cm="1">
        <f t="array" ref="AP86">IF(OR(_xll.BDP($AX86,"RK514")="#N/A N/A",_xll.BDP($AX86,"RK514")="#N/A FIELD NOT APPLICABLE")," ", _xll.BDP($AX86,"RK514")/100)</f>
        <v>-9.1167098283767706E-3</v>
      </c>
      <c r="AQ86" s="24" t="str" cm="1">
        <f t="array" ref="AQ86">IF(OR(_xll.BDP($AX86,"RK521")="#N/A N/A",_xll.BDP($AX86,"RK521")="#N/A FIELD NOT APPLICABLE")," ", _xll.BDP($AX86,"RK521")/100)</f>
        <v xml:space="preserve"> </v>
      </c>
      <c r="AR86" s="24" t="str" cm="1">
        <f t="array" ref="AR86">IF(OR(_xll.BDP($AX86,"RK525")="#N/A N/A",_xll.BDP($AX86,"RK525")="#N/A FIELD NOT APPLICABLE")," ", _xll.BDP($AX86,"RK525")/100)</f>
        <v xml:space="preserve"> </v>
      </c>
      <c r="AS86" s="24" t="str" cm="1">
        <f t="array" ref="AS86">IF(OR(_xll.BDP($AX86,"RK524")="#N/A N/A",_xll.BDP($AX86,"RK524")="#N/A FIELD NOT APPLICABLE")," ", _xll.BDP($AX86,"RK524")/100)</f>
        <v xml:space="preserve"> </v>
      </c>
      <c r="AT86" s="24" t="str" cm="1">
        <f t="array" ref="AT86">IF(OR(_xll.BDP($AX86,"FD183")="#N/A N/A",_xll.BDP($AX86,"FD183")="#N/A FIELD NOT APPLICABLE")," ", _xll.BDP($AX86,"FD183"))</f>
        <v xml:space="preserve"> </v>
      </c>
      <c r="AU86" s="24" t="str" cm="1">
        <f t="array" ref="AU86">IF(OR(_xll.BDP($AX86,"DY997")="#N/A N/A",_xll.BDP($AX86,"DY997")="#N/A FIELD NOT APPLICABLE")," ", _xll.BDP($AX86,"DY997"))</f>
        <v xml:space="preserve"> </v>
      </c>
      <c r="AV86" s="24" t="str" cm="1">
        <f t="array" ref="AV86">IF(OR(_xll.BDP($AX86,"DY784")="#N/A N/A",_xll.BDP($AX86,"DY784")="#N/A FIELD NOT APPLICABLE")," ", _xll.BDP($AX86,"DY784"))</f>
        <v xml:space="preserve"> </v>
      </c>
      <c r="AW86" s="21" t="str">
        <f t="shared" si="52"/>
        <v>N</v>
      </c>
      <c r="AX86" s="21" t="str">
        <f t="shared" si="53"/>
        <v>SRUUF US Equity</v>
      </c>
      <c r="BC86" s="14" t="str" cm="1">
        <f t="array" ref="BC86">_xll.BDP(AX86,"ID005")</f>
        <v>CA85210A1049</v>
      </c>
      <c r="BD86" s="16">
        <v>0.5</v>
      </c>
      <c r="BE86" s="17">
        <v>5</v>
      </c>
      <c r="BF86" s="36">
        <v>45632</v>
      </c>
      <c r="BG86" s="19">
        <v>1.0000000000107532</v>
      </c>
    </row>
    <row r="87" spans="1:59" s="3" customFormat="1" ht="14.45" customHeight="1" x14ac:dyDescent="0.25">
      <c r="A87" s="47" t="s">
        <v>126</v>
      </c>
      <c r="B87" s="47" t="s">
        <v>163</v>
      </c>
      <c r="C87" s="47">
        <v>4389070</v>
      </c>
      <c r="D87" s="47" t="s">
        <v>462</v>
      </c>
      <c r="E87" s="21" t="str">
        <f>_xll.BDP(AX87,"SECURITY NAME")</f>
        <v>iShares China Large-Cap ETF</v>
      </c>
      <c r="F87" s="21" t="str">
        <f>_xll.BDP(AX87,"CRNCY")</f>
        <v>USD</v>
      </c>
      <c r="G87" s="22" t="s">
        <v>487</v>
      </c>
      <c r="H87" s="21" t="str" cm="1">
        <f t="array" ref="H87">IF(OR(_xll.BDP($AX87,"FD120")="#N/A N/A",_xll.BDP($AX87,"FD120")="#N/A FIELD NOT APPLICABLE")," ",_xll.BDP($AX87,"FD120"))</f>
        <v>China</v>
      </c>
      <c r="I87" s="21" t="str" cm="1">
        <f t="array" ref="I87">IF(OR(_xll.BDP($AX87,"FD116")="#N/A N/A",_xll.BDP($AX87,"FD116")="#N/A FIELD NOT APPLICABLE")," ",_xll.BDP($AX87,"FD116"))</f>
        <v>Blend</v>
      </c>
      <c r="J87" s="21" t="str" cm="1">
        <f t="array" ref="J87">IF(OR(_xll.BDP($AX87,"FD133")="#N/A N/A",_xll.BDP($AX87,"FD133")="#N/A FIELD NOT APPLICABLE")," ", _xll.BDP($AX87,"FD133"))</f>
        <v xml:space="preserve"> </v>
      </c>
      <c r="K87" s="33">
        <f>_xll.BDP(AX87,"FUND_ASSETS_USD")/1000</f>
        <v>5.7575491271999999</v>
      </c>
      <c r="L87" s="24">
        <f>IFERROR(_xll.BDP(AX87, "DV013")/100,0)</f>
        <v>2.6692012710684151E-2</v>
      </c>
      <c r="M87" s="24" cm="1">
        <f t="array" ref="M87">IF(OR(_xll.BDP($AX87,"PR079")="#N/A N/A",_xll.BDP($AX87,"PR079")="#N/A FIELD NOT APPLICABLE")," ", _xll.BDP($AX87,"PR079")/100)</f>
        <v>0.1103811</v>
      </c>
      <c r="N87" s="24" cm="1">
        <f t="array" ref="N87">IF(OR(_xll.BDP($AX87,"RT074")="#N/A N/A",_xll.BDP($AX87,"RT074")="#N/A FIELD NOT APPLICABLE")," ", _xll.BDP($AX87,"RT074")/100)</f>
        <v>0.31777100000000003</v>
      </c>
      <c r="O87" s="26">
        <v>3546</v>
      </c>
      <c r="P87" s="27">
        <v>27.1</v>
      </c>
      <c r="Q87" s="21" cm="1">
        <f t="array" ref="Q87">IF(OR(_xll.BDP($AX87,"PX_last")="#N/A N/A",_xll.BDP($AX87,"PX_Last")="#N/A FIELD NOT APPLICABLE")," ",IF(F87="GBP",(_xll.BDP($AX87,"PX_LAST")),(_xll.BDP($AX87,"PX_LAST"))))</f>
        <v>33.799999999999997</v>
      </c>
      <c r="R87" s="28">
        <f>IF(F87="USD",AA87,(((_xll.BDP(F87&amp;"USD CURNCY","PX_LAST")))*AA87))</f>
        <v>96096.6</v>
      </c>
      <c r="S87" s="28">
        <f>IF(F87="USD",AB87,(((_xll.BDP(F87&amp;"USD CURNCY","PX_LAST")))*AB87))</f>
        <v>119854.79999999999</v>
      </c>
      <c r="T87" s="11">
        <f t="shared" si="45"/>
        <v>23758.199999999983</v>
      </c>
      <c r="U87" s="12">
        <f t="shared" si="46"/>
        <v>0.24723247232472306</v>
      </c>
      <c r="V87" s="12" cm="1">
        <f t="array" ref="V87">IFERROR(_xll.BDP($G87&amp;" Equity","CHG_PCT_1D")/100,"")</f>
        <v>5.8858149999999998E-4</v>
      </c>
      <c r="W87" s="12" cm="1">
        <f t="array" ref="W87">IFERROR(_xll.BDP($G87&amp;" Equity","CHG_PCT_5D")/100,"")</f>
        <v>4.8411960000000004E-2</v>
      </c>
      <c r="X87" s="12" t="e">
        <f t="shared" si="47"/>
        <v>#VALUE!</v>
      </c>
      <c r="Y87" s="28">
        <f t="shared" si="48"/>
        <v>3199.1658450365067</v>
      </c>
      <c r="Z87" s="28">
        <f t="shared" si="49"/>
        <v>119854.79999999999</v>
      </c>
      <c r="AA87" s="28">
        <f t="shared" si="50"/>
        <v>96096.6</v>
      </c>
      <c r="AB87" s="28">
        <f t="shared" si="51"/>
        <v>119854.79999999999</v>
      </c>
      <c r="AC87" s="24" t="str" cm="1">
        <f t="array" ref="AC87">IF(OR(_xll.BDP($AX87,"EX028")="#N/A N/A",_xll.BDP($AX87,"EX028")="#N/A FIELD NOT APPLICABLE")," ", _xll.BDP($AX87,"EX028"))</f>
        <v>Fund</v>
      </c>
      <c r="AD87" s="34" t="str" cm="1">
        <f t="array" ref="AD87">IF(OR(_xll.BDP($AX87,"FD121")="#N/A N/A",_xll.BDP($AX87,"FD121")="#N/A FIELD NOT APPLICABLE")," ", _xll.BDP($AX87,"FD121"))</f>
        <v>Equity</v>
      </c>
      <c r="AE87" s="24" t="str" cm="1">
        <f t="array" ref="AE87">IF(OR(_xll.BDP($AX87,"FD118")="#N/A N/A",_xll.BDP($AX87,"FD118")="#N/A FIELD NOT APPLICABLE")," ", _xll.BDP($AX87,"FD118"))</f>
        <v>ETF</v>
      </c>
      <c r="AF87" s="21" t="str" cm="1">
        <f t="array" ref="AF87">IF(OR(_xll.BDP($AX87,"FD114")="#N/A N/A",_xll.BDP($AX87,"FD114")="#N/A FIELD NOT APPLICABLE")," ", _xll.BDP($AX87,"FD114"))</f>
        <v xml:space="preserve"> </v>
      </c>
      <c r="AG87" s="21" t="str" cm="1">
        <f t="array" ref="AG87">IF(OR(_xll.BDP($AX87,"FD003")="#N/A N/A",_xll.BDP($AX87,"FD003")="#N/A FIELD NOT APPLICABLE")," ", _xll.BDP($AX87,"FD003"))</f>
        <v>08/10/2004</v>
      </c>
      <c r="AH87" s="31" cm="1">
        <f t="array" ref="AH87">IF(OR(_xll.BDP($AX87,"PR061")="#N/A N/A",_xll.BDP($AX87,"PR061")="#N/A FIELD NOT APPLICABLE")," ", _xll.BDP($AX87,"PR061")/100)</f>
        <v>-5.6919649999999995E-2</v>
      </c>
      <c r="AI87" s="24" cm="1">
        <f t="array" ref="AI87">IF(OR(_xll.BDP($AX87,"RT075")="#N/A N/A",_xll.BDP($AX87,"RT075")="#N/A FIELD NOT APPLICABLE")," ", _xll.BDP($AX87,"RT075")/100)</f>
        <v>5.5828490000000001E-2</v>
      </c>
      <c r="AJ87" s="24" cm="1">
        <f t="array" ref="AJ87">IF(OR(_xll.BDP($AX87,"RT076")="#N/A N/A",_xll.BDP($AX87,"RT076")="#N/A FIELD NOT APPLICABLE")," ", _xll.BDP($AX87,"RT076")/100)</f>
        <v>-9.2331210000000004E-3</v>
      </c>
      <c r="AK87" s="24" cm="1">
        <f t="array" ref="AK87">IF(OR(_xll.BDP($AX87,"FD252")="#N/A N/A",_xll.BDP($AX87,"FD252")="#N/A FIELD NOT APPLICABLE")," ", _xll.BDP($AX87,"FD252")/100)</f>
        <v>0</v>
      </c>
      <c r="AL87" s="24" cm="1">
        <f t="array" ref="AL87">IF(OR(_xll.BDP($AX87,"FD015")="#N/A N/A",_xll.BDP($AX87,"FD015")="#N/A FIELD NOT APPLICABLE")," ", _xll.BDP($AX87,"FD015")/100)</f>
        <v>7.4000000000000003E-3</v>
      </c>
      <c r="AM87" s="24" cm="1">
        <f t="array" ref="AM87">IF(OR(_xll.BDP($AX87,"FD138")="#N/A N/A",_xll.BDP($AX87,"FD138")="#N/A FIELD NOT APPLICABLE")," ", _xll.BDP($AX87,"FD138")/100)</f>
        <v>7.4000000000000003E-3</v>
      </c>
      <c r="AN87" s="35" cm="1">
        <f t="array" ref="AN87">IF(OR(_xll.BDP($AX87,"FD009")="#N/A N/A",_xll.BDP($AX87,"FD009")="#N/A FIELD NOT APPLICABLE")," ", _xll.BDP($AX87,"FD009")/100)</f>
        <v>0</v>
      </c>
      <c r="AO87" s="24" cm="1">
        <f t="array" ref="AO87">IF(OR(_xll.BDP($AX87,"RK512")="#N/A N/A",_xll.BDP($AX87,"RK512")="#N/A FIELD NOT APPLICABLE")," ", _xll.BDP($AX87,"RK512")/100)</f>
        <v>1.0980900526046753E-2</v>
      </c>
      <c r="AP87" s="24" cm="1">
        <f t="array" ref="AP87">IF(OR(_xll.BDP($AX87,"RK514")="#N/A N/A",_xll.BDP($AX87,"RK514")="#N/A FIELD NOT APPLICABLE")," ", _xll.BDP($AX87,"RK514")/100)</f>
        <v>1.2595499753952027E-2</v>
      </c>
      <c r="AQ87" s="24" cm="1">
        <f t="array" ref="AQ87">IF(OR(_xll.BDP($AX87,"RK521")="#N/A N/A",_xll.BDP($AX87,"RK521")="#N/A FIELD NOT APPLICABLE")," ", _xll.BDP($AX87,"RK521")/100)</f>
        <v>-4.7423001378774641E-4</v>
      </c>
      <c r="AR87" s="24" cm="1">
        <f t="array" ref="AR87">IF(OR(_xll.BDP($AX87,"RK525")="#N/A N/A",_xll.BDP($AX87,"RK525")="#N/A FIELD NOT APPLICABLE")," ", _xll.BDP($AX87,"RK525")/100)</f>
        <v>9.208210110664368E-3</v>
      </c>
      <c r="AS87" s="24" cm="1">
        <f t="array" ref="AS87">IF(OR(_xll.BDP($AX87,"RK524")="#N/A N/A",_xll.BDP($AX87,"RK524")="#N/A FIELD NOT APPLICABLE")," ", _xll.BDP($AX87,"RK524")/100)</f>
        <v>5.1196999847888944E-4</v>
      </c>
      <c r="AT87" s="24" t="str" cm="1">
        <f t="array" ref="AT87">IF(OR(_xll.BDP($AX87,"FD183")="#N/A N/A",_xll.BDP($AX87,"FD183")="#N/A FIELD NOT APPLICABLE")," ", _xll.BDP($AX87,"FD183"))</f>
        <v>USD INC</v>
      </c>
      <c r="AU87" s="24" t="str" cm="1">
        <f t="array" ref="AU87">IF(OR(_xll.BDP($AX87,"DY997")="#N/A N/A",_xll.BDP($AX87,"DY997")="#N/A FIELD NOT APPLICABLE")," ", _xll.BDP($AX87,"DY997"))</f>
        <v xml:space="preserve"> </v>
      </c>
      <c r="AV87" s="24" t="str" cm="1">
        <f t="array" ref="AV87">IF(OR(_xll.BDP($AX87,"DY784")="#N/A N/A",_xll.BDP($AX87,"DY784")="#N/A FIELD NOT APPLICABLE")," ", _xll.BDP($AX87,"DY784"))</f>
        <v xml:space="preserve"> </v>
      </c>
      <c r="AW87" s="21" t="str">
        <f t="shared" si="52"/>
        <v>N</v>
      </c>
      <c r="AX87" s="21" t="str">
        <f t="shared" si="53"/>
        <v>FXI US Equity</v>
      </c>
      <c r="BC87" s="14" t="str" cm="1">
        <f t="array" ref="BC87">_xll.BDP(AX87,"ID005")</f>
        <v>US4642871846</v>
      </c>
      <c r="BD87" s="16">
        <v>0.6</v>
      </c>
      <c r="BE87" s="17">
        <v>5</v>
      </c>
      <c r="BF87" s="36">
        <v>44417</v>
      </c>
      <c r="BG87" s="19">
        <v>1.0000000000107532</v>
      </c>
    </row>
    <row r="88" spans="1:59" s="3" customFormat="1" ht="14.45" customHeight="1" x14ac:dyDescent="0.25">
      <c r="A88" s="47" t="s">
        <v>126</v>
      </c>
      <c r="B88" s="47" t="s">
        <v>163</v>
      </c>
      <c r="C88" s="47">
        <v>4389070</v>
      </c>
      <c r="D88" s="47" t="s">
        <v>462</v>
      </c>
      <c r="E88" s="21" t="str">
        <f>_xll.BDP(AX88,"SECURITY NAME")</f>
        <v>Real Estate Select Sector SPDR</v>
      </c>
      <c r="F88" s="21" t="str">
        <f>_xll.BDP(AX88,"CRNCY")</f>
        <v>USD</v>
      </c>
      <c r="G88" s="22" t="s">
        <v>663</v>
      </c>
      <c r="H88" s="21" t="str" cm="1">
        <f t="array" ref="H88">IF(OR(_xll.BDP($AX88,"FD120")="#N/A N/A",_xll.BDP($AX88,"FD120")="#N/A FIELD NOT APPLICABLE")," ",_xll.BDP($AX88,"FD120"))</f>
        <v>U.S.</v>
      </c>
      <c r="I88" s="21" t="str" cm="1">
        <f t="array" ref="I88">IF(OR(_xll.BDP($AX88,"FD116")="#N/A N/A",_xll.BDP($AX88,"FD116")="#N/A FIELD NOT APPLICABLE")," ",_xll.BDP($AX88,"FD116"))</f>
        <v>Blend</v>
      </c>
      <c r="J88" s="21" t="str" cm="1">
        <f t="array" ref="J88">IF(OR(_xll.BDP($AX88,"FD133")="#N/A N/A",_xll.BDP($AX88,"FD133")="#N/A FIELD NOT APPLICABLE")," ", _xll.BDP($AX88,"FD133"))</f>
        <v>Real Estate</v>
      </c>
      <c r="K88" s="33">
        <f>_xll.BDP(AX88,"FUND_ASSETS_USD")/1000</f>
        <v>7.2387170466999997</v>
      </c>
      <c r="L88" s="24">
        <f>IFERROR(_xll.BDP(AX88, "DV013")/100,0)</f>
        <v>2.5856401360227873E-2</v>
      </c>
      <c r="M88" s="24" cm="1">
        <f t="array" ref="M88">IF(OR(_xll.BDP($AX88,"PR079")="#N/A N/A",_xll.BDP($AX88,"PR079")="#N/A FIELD NOT APPLICABLE")," ", _xll.BDP($AX88,"PR079")/100)</f>
        <v>2.7047410000000001E-3</v>
      </c>
      <c r="N88" s="24" cm="1">
        <f t="array" ref="N88">IF(OR(_xll.BDP($AX88,"RT074")="#N/A N/A",_xll.BDP($AX88,"RT074")="#N/A FIELD NOT APPLICABLE")," ", _xll.BDP($AX88,"RT074")/100)</f>
        <v>0.15703609999999998</v>
      </c>
      <c r="O88" s="26">
        <v>2596</v>
      </c>
      <c r="P88" s="27">
        <v>37.96</v>
      </c>
      <c r="Q88" s="21" cm="1">
        <f t="array" ref="Q88">IF(OR(_xll.BDP($AX88,"PX_last")="#N/A N/A",_xll.BDP($AX88,"PX_Last")="#N/A FIELD NOT APPLICABLE")," ",IF(F88="GBP",(_xll.BDP($AX88,"PX_LAST")),(_xll.BDP($AX88,"PX_LAST"))))</f>
        <v>40.78</v>
      </c>
      <c r="R88" s="28">
        <f>IF(F88="USD",AA88,(((_xll.BDP(F88&amp;"USD CURNCY","PX_LAST")))*AA88))</f>
        <v>98544.16</v>
      </c>
      <c r="S88" s="28">
        <f>IF(F88="USD",AB88,(((_xll.BDP(F88&amp;"USD CURNCY","PX_LAST")))*AB88))</f>
        <v>105864.88</v>
      </c>
      <c r="T88" s="11">
        <f t="shared" si="45"/>
        <v>7320.7200000000012</v>
      </c>
      <c r="U88" s="12">
        <f t="shared" si="46"/>
        <v>7.4288724973656489E-2</v>
      </c>
      <c r="V88" s="12" cm="1">
        <f t="array" ref="V88">IFERROR(_xll.BDP($G88&amp;" Equity","CHG_PCT_1D")/100,"")</f>
        <v>6.16827E-3</v>
      </c>
      <c r="W88" s="12" cm="1">
        <f t="array" ref="W88">IFERROR(_xll.BDP($G88&amp;" Equity","CHG_PCT_5D")/100,"")</f>
        <v>2.9538000000000002E-2</v>
      </c>
      <c r="X88" s="12" t="e">
        <f t="shared" si="47"/>
        <v>#VALUE!</v>
      </c>
      <c r="Y88" s="28">
        <f t="shared" si="48"/>
        <v>2737.2848272323608</v>
      </c>
      <c r="Z88" s="28">
        <f t="shared" si="49"/>
        <v>105864.88</v>
      </c>
      <c r="AA88" s="28">
        <f t="shared" si="50"/>
        <v>98544.16</v>
      </c>
      <c r="AB88" s="28">
        <f t="shared" si="51"/>
        <v>105864.88</v>
      </c>
      <c r="AC88" s="24" t="str" cm="1">
        <f t="array" ref="AC88">IF(OR(_xll.BDP($AX88,"EX028")="#N/A N/A",_xll.BDP($AX88,"EX028")="#N/A FIELD NOT APPLICABLE")," ", _xll.BDP($AX88,"EX028"))</f>
        <v>Fund</v>
      </c>
      <c r="AD88" s="34" t="str" cm="1">
        <f t="array" ref="AD88">IF(OR(_xll.BDP($AX88,"FD121")="#N/A N/A",_xll.BDP($AX88,"FD121")="#N/A FIELD NOT APPLICABLE")," ", _xll.BDP($AX88,"FD121"))</f>
        <v>Equity</v>
      </c>
      <c r="AE88" s="24" t="str" cm="1">
        <f t="array" ref="AE88">IF(OR(_xll.BDP($AX88,"FD118")="#N/A N/A",_xll.BDP($AX88,"FD118")="#N/A FIELD NOT APPLICABLE")," ", _xll.BDP($AX88,"FD118"))</f>
        <v>ETF</v>
      </c>
      <c r="AF88" s="21" t="str" cm="1">
        <f t="array" ref="AF88">IF(OR(_xll.BDP($AX88,"FD114")="#N/A N/A",_xll.BDP($AX88,"FD114")="#N/A FIELD NOT APPLICABLE")," ", _xll.BDP($AX88,"FD114"))</f>
        <v xml:space="preserve"> </v>
      </c>
      <c r="AG88" s="21" t="str" cm="1">
        <f t="array" ref="AG88">IF(OR(_xll.BDP($AX88,"FD003")="#N/A N/A",_xll.BDP($AX88,"FD003")="#N/A FIELD NOT APPLICABLE")," ", _xll.BDP($AX88,"FD003"))</f>
        <v>08/10/2015</v>
      </c>
      <c r="AH88" s="31" cm="1">
        <f t="array" ref="AH88">IF(OR(_xll.BDP($AX88,"PR061")="#N/A N/A",_xll.BDP($AX88,"PR061")="#N/A FIELD NOT APPLICABLE")," ", _xll.BDP($AX88,"PR061")/100)</f>
        <v>-1.521371E-2</v>
      </c>
      <c r="AI88" s="24" cm="1">
        <f t="array" ref="AI88">IF(OR(_xll.BDP($AX88,"RT075")="#N/A N/A",_xll.BDP($AX88,"RT075")="#N/A FIELD NOT APPLICABLE")," ", _xll.BDP($AX88,"RT075")/100)</f>
        <v>-2.5797940000000002E-2</v>
      </c>
      <c r="AJ88" s="24" cm="1">
        <f t="array" ref="AJ88">IF(OR(_xll.BDP($AX88,"RT076")="#N/A N/A",_xll.BDP($AX88,"RT076")="#N/A FIELD NOT APPLICABLE")," ", _xll.BDP($AX88,"RT076")/100)</f>
        <v>7.1841309999999992E-2</v>
      </c>
      <c r="AK88" s="24" cm="1">
        <f t="array" ref="AK88">IF(OR(_xll.BDP($AX88,"FD252")="#N/A N/A",_xll.BDP($AX88,"FD252")="#N/A FIELD NOT APPLICABLE")," ", _xll.BDP($AX88,"FD252")/100)</f>
        <v>0</v>
      </c>
      <c r="AL88" s="24" cm="1">
        <f t="array" ref="AL88">IF(OR(_xll.BDP($AX88,"FD015")="#N/A N/A",_xll.BDP($AX88,"FD015")="#N/A FIELD NOT APPLICABLE")," ", _xll.BDP($AX88,"FD015")/100)</f>
        <v>8.0000000000000004E-4</v>
      </c>
      <c r="AM88" s="24" cm="1">
        <f t="array" ref="AM88">IF(OR(_xll.BDP($AX88,"FD138")="#N/A N/A",_xll.BDP($AX88,"FD138")="#N/A FIELD NOT APPLICABLE")," ", _xll.BDP($AX88,"FD138")/100)</f>
        <v>2.9999999999999997E-4</v>
      </c>
      <c r="AN88" s="35" cm="1">
        <f t="array" ref="AN88">IF(OR(_xll.BDP($AX88,"FD009")="#N/A N/A",_xll.BDP($AX88,"FD009")="#N/A FIELD NOT APPLICABLE")," ", _xll.BDP($AX88,"FD009")/100)</f>
        <v>0</v>
      </c>
      <c r="AO88" s="24" cm="1">
        <f t="array" ref="AO88">IF(OR(_xll.BDP($AX88,"RK512")="#N/A N/A",_xll.BDP($AX88,"RK512")="#N/A FIELD NOT APPLICABLE")," ", _xll.BDP($AX88,"RK512")/100)</f>
        <v>7.0851802825927738E-3</v>
      </c>
      <c r="AP88" s="24" cm="1">
        <f t="array" ref="AP88">IF(OR(_xll.BDP($AX88,"RK514")="#N/A N/A",_xll.BDP($AX88,"RK514")="#N/A FIELD NOT APPLICABLE")," ", _xll.BDP($AX88,"RK514")/100)</f>
        <v>6.6446298360824585E-3</v>
      </c>
      <c r="AQ88" s="24" cm="1">
        <f t="array" ref="AQ88">IF(OR(_xll.BDP($AX88,"RK521")="#N/A N/A",_xll.BDP($AX88,"RK521")="#N/A FIELD NOT APPLICABLE")," ", _xll.BDP($AX88,"RK521")/100)</f>
        <v>-1.2367899715900422E-3</v>
      </c>
      <c r="AR88" s="24" cm="1">
        <f t="array" ref="AR88">IF(OR(_xll.BDP($AX88,"RK525")="#N/A N/A",_xll.BDP($AX88,"RK525")="#N/A FIELD NOT APPLICABLE")," ", _xll.BDP($AX88,"RK525")/100)</f>
        <v>9.9943500757217404E-3</v>
      </c>
      <c r="AS88" s="24" cm="1">
        <f t="array" ref="AS88">IF(OR(_xll.BDP($AX88,"RK524")="#N/A N/A",_xll.BDP($AX88,"RK524")="#N/A FIELD NOT APPLICABLE")," ", _xll.BDP($AX88,"RK524")/100)</f>
        <v>-2.2120000794529913E-5</v>
      </c>
      <c r="AT88" s="24" t="str" cm="1">
        <f t="array" ref="AT88">IF(OR(_xll.BDP($AX88,"FD183")="#N/A N/A",_xll.BDP($AX88,"FD183")="#N/A FIELD NOT APPLICABLE")," ", _xll.BDP($AX88,"FD183"))</f>
        <v>USD INC</v>
      </c>
      <c r="AU88" s="24" t="str" cm="1">
        <f t="array" ref="AU88">IF(OR(_xll.BDP($AX88,"DY997")="#N/A N/A",_xll.BDP($AX88,"DY997")="#N/A FIELD NOT APPLICABLE")," ", _xll.BDP($AX88,"DY997"))</f>
        <v xml:space="preserve"> </v>
      </c>
      <c r="AV88" s="24" t="str" cm="1">
        <f t="array" ref="AV88">IF(OR(_xll.BDP($AX88,"DY784")="#N/A N/A",_xll.BDP($AX88,"DY784")="#N/A FIELD NOT APPLICABLE")," ", _xll.BDP($AX88,"DY784"))</f>
        <v xml:space="preserve"> </v>
      </c>
      <c r="AW88" s="21" t="str">
        <f t="shared" si="52"/>
        <v>N</v>
      </c>
      <c r="AX88" s="21" t="str">
        <f t="shared" si="53"/>
        <v>XLRE US Equity</v>
      </c>
      <c r="BC88" s="14" t="str" cm="1">
        <f t="array" ref="BC88">_xll.BDP(AX88,"ID005")</f>
        <v>US81369Y8600</v>
      </c>
      <c r="BD88" s="16">
        <v>0.7</v>
      </c>
      <c r="BE88" s="17">
        <v>5</v>
      </c>
      <c r="BF88" s="36">
        <v>44418</v>
      </c>
      <c r="BG88" s="19">
        <v>1.0000000000107532</v>
      </c>
    </row>
    <row r="89" spans="1:59" s="3" customFormat="1" ht="14.45" customHeight="1" x14ac:dyDescent="0.25">
      <c r="A89" s="47" t="s">
        <v>126</v>
      </c>
      <c r="B89" s="47" t="s">
        <v>163</v>
      </c>
      <c r="C89" s="47">
        <v>4389070</v>
      </c>
      <c r="D89" s="47" t="s">
        <v>462</v>
      </c>
      <c r="E89" s="21" t="str">
        <f>_xll.BDP(AX89,"SECURITY NAME")</f>
        <v>SPDR S&amp;P Biotech ETF</v>
      </c>
      <c r="F89" s="21" t="str">
        <f>_xll.BDP(AX89,"CRNCY")</f>
        <v>USD</v>
      </c>
      <c r="G89" s="22" t="s">
        <v>362</v>
      </c>
      <c r="H89" s="21" t="str" cm="1">
        <f t="array" ref="H89">IF(OR(_xll.BDP($AX89,"FD120")="#N/A N/A",_xll.BDP($AX89,"FD120")="#N/A FIELD NOT APPLICABLE")," ",_xll.BDP($AX89,"FD120"))</f>
        <v>U.S.</v>
      </c>
      <c r="I89" s="21" t="str" cm="1">
        <f t="array" ref="I89">IF(OR(_xll.BDP($AX89,"FD116")="#N/A N/A",_xll.BDP($AX89,"FD116")="#N/A FIELD NOT APPLICABLE")," ",_xll.BDP($AX89,"FD116"))</f>
        <v>Blend</v>
      </c>
      <c r="J89" s="21" t="str" cm="1">
        <f t="array" ref="J89">IF(OR(_xll.BDP($AX89,"FD133")="#N/A N/A",_xll.BDP($AX89,"FD133")="#N/A FIELD NOT APPLICABLE")," ", _xll.BDP($AX89,"FD133"))</f>
        <v>Health Care</v>
      </c>
      <c r="K89" s="33">
        <f>_xll.BDP(AX89,"FUND_ASSETS_USD")/1000</f>
        <v>5.0831151319899996</v>
      </c>
      <c r="L89" s="24">
        <f>IFERROR(_xll.BDP(AX89, "DV013")/100,0)</f>
        <v>2.5808037012262428E-4</v>
      </c>
      <c r="M89" s="24" cm="1">
        <f t="array" ref="M89">IF(OR(_xll.BDP($AX89,"PR079")="#N/A N/A",_xll.BDP($AX89,"PR079")="#N/A FIELD NOT APPLICABLE")," ", _xll.BDP($AX89,"PR079")/100)</f>
        <v>-9.6491199999999999E-2</v>
      </c>
      <c r="N89" s="24" cm="1">
        <f t="array" ref="N89">IF(OR(_xll.BDP($AX89,"RT074")="#N/A N/A",_xll.BDP($AX89,"RT074")="#N/A FIELD NOT APPLICABLE")," ", _xll.BDP($AX89,"RT074")/100)</f>
        <v>-2.3962810000000001E-2</v>
      </c>
      <c r="O89" s="26">
        <v>1085</v>
      </c>
      <c r="P89" s="27">
        <v>91.74</v>
      </c>
      <c r="Q89" s="21" cm="1">
        <f t="array" ref="Q89">IF(OR(_xll.BDP($AX89,"PX_last")="#N/A N/A",_xll.BDP($AX89,"PX_Last")="#N/A FIELD NOT APPLICABLE")," ",IF(F89="GBP",(_xll.BDP($AX89,"PX_LAST")),(_xll.BDP($AX89,"PX_LAST"))))</f>
        <v>81.37</v>
      </c>
      <c r="R89" s="28">
        <f>IF(F89="USD",AA89,(((_xll.BDP(F89&amp;"USD CURNCY","PX_LAST")))*AA89))</f>
        <v>99537.9</v>
      </c>
      <c r="S89" s="28">
        <f>IF(F89="USD",AB89,(((_xll.BDP(F89&amp;"USD CURNCY","PX_LAST")))*AB89))</f>
        <v>88286.450000000012</v>
      </c>
      <c r="T89" s="11">
        <f t="shared" si="45"/>
        <v>-11251.449999999983</v>
      </c>
      <c r="U89" s="12">
        <f t="shared" si="46"/>
        <v>-0.11303684325267042</v>
      </c>
      <c r="V89" s="12" cm="1">
        <f t="array" ref="V89">IFERROR(_xll.BDP($G89&amp;" Equity","CHG_PCT_1D")/100,"")</f>
        <v>1.3956390000000001E-2</v>
      </c>
      <c r="W89" s="12" cm="1">
        <f t="array" ref="W89">IFERROR(_xll.BDP($G89&amp;" Equity","CHG_PCT_5D")/100,"")</f>
        <v>7.760562E-2</v>
      </c>
      <c r="X89" s="12" t="e">
        <f t="shared" si="47"/>
        <v>#VALUE!</v>
      </c>
      <c r="Y89" s="28">
        <f t="shared" si="48"/>
        <v>22.784999692812566</v>
      </c>
      <c r="Z89" s="28">
        <f t="shared" si="49"/>
        <v>88286.450000000012</v>
      </c>
      <c r="AA89" s="28">
        <f t="shared" si="50"/>
        <v>99537.9</v>
      </c>
      <c r="AB89" s="28">
        <f t="shared" si="51"/>
        <v>88286.450000000012</v>
      </c>
      <c r="AC89" s="24" t="str" cm="1">
        <f t="array" ref="AC89">IF(OR(_xll.BDP($AX89,"EX028")="#N/A N/A",_xll.BDP($AX89,"EX028")="#N/A FIELD NOT APPLICABLE")," ", _xll.BDP($AX89,"EX028"))</f>
        <v>Fund</v>
      </c>
      <c r="AD89" s="34" t="str" cm="1">
        <f t="array" ref="AD89">IF(OR(_xll.BDP($AX89,"FD121")="#N/A N/A",_xll.BDP($AX89,"FD121")="#N/A FIELD NOT APPLICABLE")," ", _xll.BDP($AX89,"FD121"))</f>
        <v>Equity</v>
      </c>
      <c r="AE89" s="24" t="str" cm="1">
        <f t="array" ref="AE89">IF(OR(_xll.BDP($AX89,"FD118")="#N/A N/A",_xll.BDP($AX89,"FD118")="#N/A FIELD NOT APPLICABLE")," ", _xll.BDP($AX89,"FD118"))</f>
        <v>ETF</v>
      </c>
      <c r="AF89" s="21" t="str" cm="1">
        <f t="array" ref="AF89">IF(OR(_xll.BDP($AX89,"FD114")="#N/A N/A",_xll.BDP($AX89,"FD114")="#N/A FIELD NOT APPLICABLE")," ", _xll.BDP($AX89,"FD114"))</f>
        <v xml:space="preserve"> </v>
      </c>
      <c r="AG89" s="21" t="str" cm="1">
        <f t="array" ref="AG89">IF(OR(_xll.BDP($AX89,"FD003")="#N/A N/A",_xll.BDP($AX89,"FD003")="#N/A FIELD NOT APPLICABLE")," ", _xll.BDP($AX89,"FD003"))</f>
        <v>06/02/2006</v>
      </c>
      <c r="AH89" s="31" cm="1">
        <f t="array" ref="AH89">IF(OR(_xll.BDP($AX89,"PR061")="#N/A N/A",_xll.BDP($AX89,"PR061")="#N/A FIELD NOT APPLICABLE")," ", _xll.BDP($AX89,"PR061")/100)</f>
        <v>-3.590049E-2</v>
      </c>
      <c r="AI89" s="24" cm="1">
        <f t="array" ref="AI89">IF(OR(_xll.BDP($AX89,"RT075")="#N/A N/A",_xll.BDP($AX89,"RT075")="#N/A FIELD NOT APPLICABLE")," ", _xll.BDP($AX89,"RT075")/100)</f>
        <v>2.2712389999999999E-2</v>
      </c>
      <c r="AJ89" s="24" cm="1">
        <f t="array" ref="AJ89">IF(OR(_xll.BDP($AX89,"RT076")="#N/A N/A",_xll.BDP($AX89,"RT076")="#N/A FIELD NOT APPLICABLE")," ", _xll.BDP($AX89,"RT076")/100)</f>
        <v>-3.0248110000000002E-2</v>
      </c>
      <c r="AK89" s="24" cm="1">
        <f t="array" ref="AK89">IF(OR(_xll.BDP($AX89,"FD252")="#N/A N/A",_xll.BDP($AX89,"FD252")="#N/A FIELD NOT APPLICABLE")," ", _xll.BDP($AX89,"FD252")/100)</f>
        <v>0</v>
      </c>
      <c r="AL89" s="24" cm="1">
        <f t="array" ref="AL89">IF(OR(_xll.BDP($AX89,"FD015")="#N/A N/A",_xll.BDP($AX89,"FD015")="#N/A FIELD NOT APPLICABLE")," ", _xll.BDP($AX89,"FD015")/100)</f>
        <v>3.4999999999999996E-3</v>
      </c>
      <c r="AM89" s="24" cm="1">
        <f t="array" ref="AM89">IF(OR(_xll.BDP($AX89,"FD138")="#N/A N/A",_xll.BDP($AX89,"FD138")="#N/A FIELD NOT APPLICABLE")," ", _xll.BDP($AX89,"FD138")/100)</f>
        <v>3.4999999999999996E-3</v>
      </c>
      <c r="AN89" s="35" cm="1">
        <f t="array" ref="AN89">IF(OR(_xll.BDP($AX89,"FD009")="#N/A N/A",_xll.BDP($AX89,"FD009")="#N/A FIELD NOT APPLICABLE")," ", _xll.BDP($AX89,"FD009")/100)</f>
        <v>0</v>
      </c>
      <c r="AO89" s="24" cm="1">
        <f t="array" ref="AO89">IF(OR(_xll.BDP($AX89,"RK512")="#N/A N/A",_xll.BDP($AX89,"RK512")="#N/A FIELD NOT APPLICABLE")," ", _xll.BDP($AX89,"RK512")/100)</f>
        <v>-1.5695199370384216E-3</v>
      </c>
      <c r="AP89" s="24" cm="1">
        <f t="array" ref="AP89">IF(OR(_xll.BDP($AX89,"RK514")="#N/A N/A",_xll.BDP($AX89,"RK514")="#N/A FIELD NOT APPLICABLE")," ", _xll.BDP($AX89,"RK514")/100)</f>
        <v>-1.385750025510788E-3</v>
      </c>
      <c r="AQ89" s="24" cm="1">
        <f t="array" ref="AQ89">IF(OR(_xll.BDP($AX89,"RK521")="#N/A N/A",_xll.BDP($AX89,"RK521")="#N/A FIELD NOT APPLICABLE")," ", _xll.BDP($AX89,"RK521")/100)</f>
        <v>-6.7960999906063085E-4</v>
      </c>
      <c r="AR89" s="24" cm="1">
        <f t="array" ref="AR89">IF(OR(_xll.BDP($AX89,"RK525")="#N/A N/A",_xll.BDP($AX89,"RK525")="#N/A FIELD NOT APPLICABLE")," ", _xll.BDP($AX89,"RK525")/100)</f>
        <v>9.9998801946640011E-3</v>
      </c>
      <c r="AS89" s="24" cm="1">
        <f t="array" ref="AS89">IF(OR(_xll.BDP($AX89,"RK524")="#N/A N/A",_xll.BDP($AX89,"RK524")="#N/A FIELD NOT APPLICABLE")," ", _xll.BDP($AX89,"RK524")/100)</f>
        <v>-1.3070000568404793E-5</v>
      </c>
      <c r="AT89" s="24" t="str" cm="1">
        <f t="array" ref="AT89">IF(OR(_xll.BDP($AX89,"FD183")="#N/A N/A",_xll.BDP($AX89,"FD183")="#N/A FIELD NOT APPLICABLE")," ", _xll.BDP($AX89,"FD183"))</f>
        <v>USD INC</v>
      </c>
      <c r="AU89" s="24" t="str" cm="1">
        <f t="array" ref="AU89">IF(OR(_xll.BDP($AX89,"DY997")="#N/A N/A",_xll.BDP($AX89,"DY997")="#N/A FIELD NOT APPLICABLE")," ", _xll.BDP($AX89,"DY997"))</f>
        <v xml:space="preserve"> </v>
      </c>
      <c r="AV89" s="24" t="str" cm="1">
        <f t="array" ref="AV89">IF(OR(_xll.BDP($AX89,"DY784")="#N/A N/A",_xll.BDP($AX89,"DY784")="#N/A FIELD NOT APPLICABLE")," ", _xll.BDP($AX89,"DY784"))</f>
        <v xml:space="preserve"> </v>
      </c>
      <c r="AW89" s="21" t="str">
        <f t="shared" si="52"/>
        <v>N</v>
      </c>
      <c r="AX89" s="21" t="str">
        <f t="shared" si="53"/>
        <v>XBI US Equity</v>
      </c>
      <c r="BC89" s="14" t="str" cm="1">
        <f t="array" ref="BC89">_xll.BDP(AX89,"ID005")</f>
        <v>US78464A8707</v>
      </c>
      <c r="BD89" s="16">
        <v>0.7</v>
      </c>
      <c r="BE89" s="17">
        <v>5</v>
      </c>
      <c r="BF89" s="36">
        <v>44483</v>
      </c>
      <c r="BG89" s="19">
        <v>1.0000000000107532</v>
      </c>
    </row>
    <row r="90" spans="1:59" s="3" customFormat="1" ht="14.45" customHeight="1" x14ac:dyDescent="0.25">
      <c r="A90" s="47" t="s">
        <v>126</v>
      </c>
      <c r="B90" s="47" t="s">
        <v>164</v>
      </c>
      <c r="C90" s="47">
        <v>4389270</v>
      </c>
      <c r="D90" s="47" t="s">
        <v>462</v>
      </c>
      <c r="E90" s="21" t="str">
        <f>_xll.BDP(AX90,"SECURITY NAME")</f>
        <v>JPMorgan Funds - Global Growth</v>
      </c>
      <c r="F90" s="21" t="str">
        <f>_xll.BDP(AX90,"CRNCY")</f>
        <v>USD</v>
      </c>
      <c r="G90" s="22" t="s">
        <v>488</v>
      </c>
      <c r="H90" s="21" t="str" cm="1">
        <f t="array" ref="H90">IF(OR(_xll.BDP($AX90,"FD120")="#N/A N/A",_xll.BDP($AX90,"FD120")="#N/A FIELD NOT APPLICABLE")," ",_xll.BDP($AX90,"FD120"))</f>
        <v>International</v>
      </c>
      <c r="I90" s="21" t="str" cm="1">
        <f t="array" ref="I90">IF(OR(_xll.BDP($AX90,"FD116")="#N/A N/A",_xll.BDP($AX90,"FD116")="#N/A FIELD NOT APPLICABLE")," ",_xll.BDP($AX90,"FD116"))</f>
        <v>Blend</v>
      </c>
      <c r="J90" s="21" t="str" cm="1">
        <f t="array" ref="J90">IF(OR(_xll.BDP($AX90,"FD133")="#N/A N/A",_xll.BDP($AX90,"FD133")="#N/A FIELD NOT APPLICABLE")," ", _xll.BDP($AX90,"FD133"))</f>
        <v xml:space="preserve"> </v>
      </c>
      <c r="K90" s="33">
        <f>_xll.BDP(AX90,"FUND_ASSETS_USD")/1000</f>
        <v>0.47965600000000003</v>
      </c>
      <c r="L90" s="24">
        <f>IFERROR(_xll.BDP(AX90, "DV013")/100,0)</f>
        <v>0</v>
      </c>
      <c r="M90" s="24" cm="1">
        <f t="array" ref="M90">IF(OR(_xll.BDP($AX90,"PR079")="#N/A N/A",_xll.BDP($AX90,"PR079")="#N/A FIELD NOT APPLICABLE")," ", _xll.BDP($AX90,"PR079")/100)</f>
        <v>-7.0834649999999999E-2</v>
      </c>
      <c r="N90" s="24" cm="1">
        <f t="array" ref="N90">IF(OR(_xll.BDP($AX90,"RT074")="#N/A N/A",_xll.BDP($AX90,"RT074")="#N/A FIELD NOT APPLICABLE")," ", _xll.BDP($AX90,"RT074")/100)</f>
        <v>4.7569449999999999E-2</v>
      </c>
      <c r="O90" s="26">
        <v>6018.6580000000004</v>
      </c>
      <c r="P90" s="27">
        <v>33.299999999999997</v>
      </c>
      <c r="Q90" s="21" cm="1">
        <f t="array" ref="Q90">IF(OR(_xll.BDP($AX90,"PX_last")="#N/A N/A",_xll.BDP($AX90,"PX_Last")="#N/A FIELD NOT APPLICABLE")," ",IF(F90="GBP",(_xll.BDP($AX90,"PX_LAST")),(_xll.BDP($AX90,"PX_LAST"))))</f>
        <v>30.17</v>
      </c>
      <c r="R90" s="28">
        <f>IF(F90="USD",AA90,(((_xll.BDP(F90&amp;"USD CURNCY","PX_LAST")))*AA90))</f>
        <v>200421.31140000001</v>
      </c>
      <c r="S90" s="28">
        <f>IF(F90="USD",AB90,(((_xll.BDP(F90&amp;"USD CURNCY","PX_LAST")))*AB90))</f>
        <v>181582.91186000002</v>
      </c>
      <c r="T90" s="11">
        <f t="shared" si="45"/>
        <v>-18838.399539999984</v>
      </c>
      <c r="U90" s="12">
        <f t="shared" si="46"/>
        <v>-9.3993993993993913E-2</v>
      </c>
      <c r="V90" s="12" cm="1">
        <f t="array" ref="V90">IFERROR(_xll.BDP($G90&amp;" Equity","CHG_PCT_1D")/100,"")</f>
        <v>8.3556150000000003E-3</v>
      </c>
      <c r="W90" s="12" cm="1">
        <f t="array" ref="W90">IFERROR(_xll.BDP($G90&amp;" Equity","CHG_PCT_5D")/100,"")</f>
        <v>5.1952579999999998E-2</v>
      </c>
      <c r="X90" s="12" t="e">
        <f t="shared" si="47"/>
        <v>#VALUE!</v>
      </c>
      <c r="Y90" s="28">
        <f t="shared" si="48"/>
        <v>0</v>
      </c>
      <c r="Z90" s="28">
        <f t="shared" si="49"/>
        <v>181582.91186000002</v>
      </c>
      <c r="AA90" s="28">
        <f t="shared" si="50"/>
        <v>200421.31140000001</v>
      </c>
      <c r="AB90" s="28">
        <f t="shared" si="51"/>
        <v>181582.91186000002</v>
      </c>
      <c r="AC90" s="24" t="str" cm="1">
        <f t="array" ref="AC90">IF(OR(_xll.BDP($AX90,"EX028")="#N/A N/A",_xll.BDP($AX90,"EX028")="#N/A FIELD NOT APPLICABLE")," ", _xll.BDP($AX90,"EX028"))</f>
        <v>Fund</v>
      </c>
      <c r="AD90" s="34" t="str" cm="1">
        <f t="array" ref="AD90">IF(OR(_xll.BDP($AX90,"FD121")="#N/A N/A",_xll.BDP($AX90,"FD121")="#N/A FIELD NOT APPLICABLE")," ", _xll.BDP($AX90,"FD121"))</f>
        <v>Equity</v>
      </c>
      <c r="AE90" s="24" t="str" cm="1">
        <f t="array" ref="AE90">IF(OR(_xll.BDP($AX90,"FD118")="#N/A N/A",_xll.BDP($AX90,"FD118")="#N/A FIELD NOT APPLICABLE")," ", _xll.BDP($AX90,"FD118"))</f>
        <v>SICAV</v>
      </c>
      <c r="AF90" s="21" t="str" cm="1">
        <f t="array" ref="AF90">IF(OR(_xll.BDP($AX90,"FD114")="#N/A N/A",_xll.BDP($AX90,"FD114")="#N/A FIELD NOT APPLICABLE")," ", _xll.BDP($AX90,"FD114"))</f>
        <v xml:space="preserve"> </v>
      </c>
      <c r="AG90" s="21" t="str" cm="1">
        <f t="array" ref="AG90">IF(OR(_xll.BDP($AX90,"FD003")="#N/A N/A",_xll.BDP($AX90,"FD003")="#N/A FIELD NOT APPLICABLE")," ", _xll.BDP($AX90,"FD003"))</f>
        <v>31/03/2005</v>
      </c>
      <c r="AH90" s="31" cm="1">
        <f t="array" ref="AH90">IF(OR(_xll.BDP($AX90,"PR061")="#N/A N/A",_xll.BDP($AX90,"PR061")="#N/A FIELD NOT APPLICABLE")," ", _xll.BDP($AX90,"PR061")/100)</f>
        <v>3.3255839999999999E-3</v>
      </c>
      <c r="AI90" s="24" cm="1">
        <f t="array" ref="AI90">IF(OR(_xll.BDP($AX90,"RT075")="#N/A N/A",_xll.BDP($AX90,"RT075")="#N/A FIELD NOT APPLICABLE")," ", _xll.BDP($AX90,"RT075")/100)</f>
        <v>0.11326660000000001</v>
      </c>
      <c r="AJ90" s="24" cm="1">
        <f t="array" ref="AJ90">IF(OR(_xll.BDP($AX90,"RT076")="#N/A N/A",_xll.BDP($AX90,"RT076")="#N/A FIELD NOT APPLICABLE")," ", _xll.BDP($AX90,"RT076")/100)</f>
        <v>9.0376060000000008E-2</v>
      </c>
      <c r="AK90" s="24" cm="1">
        <f t="array" ref="AK90">IF(OR(_xll.BDP($AX90,"FD252")="#N/A N/A",_xll.BDP($AX90,"FD252")="#N/A FIELD NOT APPLICABLE")," ", _xll.BDP($AX90,"FD252")/100)</f>
        <v>0.05</v>
      </c>
      <c r="AL90" s="24" cm="1">
        <f t="array" ref="AL90">IF(OR(_xll.BDP($AX90,"FD015")="#N/A N/A",_xll.BDP($AX90,"FD015")="#N/A FIELD NOT APPLICABLE")," ", _xll.BDP($AX90,"FD015")/100)</f>
        <v>1.8000000000000002E-2</v>
      </c>
      <c r="AM90" s="24" cm="1">
        <f t="array" ref="AM90">IF(OR(_xll.BDP($AX90,"FD138")="#N/A N/A",_xll.BDP($AX90,"FD138")="#N/A FIELD NOT APPLICABLE")," ", _xll.BDP($AX90,"FD138")/100)</f>
        <v>1.4999999999999999E-2</v>
      </c>
      <c r="AN90" s="35" cm="1">
        <f t="array" ref="AN90">IF(OR(_xll.BDP($AX90,"FD009")="#N/A N/A",_xll.BDP($AX90,"FD009")="#N/A FIELD NOT APPLICABLE")," ", _xll.BDP($AX90,"FD009")/100)</f>
        <v>350</v>
      </c>
      <c r="AO90" s="24" cm="1">
        <f t="array" ref="AO90">IF(OR(_xll.BDP($AX90,"RK512")="#N/A N/A",_xll.BDP($AX90,"RK512")="#N/A FIELD NOT APPLICABLE")," ", _xll.BDP($AX90,"RK512")/100)</f>
        <v>4.3574E-4</v>
      </c>
      <c r="AP90" s="24" cm="1">
        <f t="array" ref="AP90">IF(OR(_xll.BDP($AX90,"RK514")="#N/A N/A",_xll.BDP($AX90,"RK514")="#N/A FIELD NOT APPLICABLE")," ", _xll.BDP($AX90,"RK514")/100)</f>
        <v>3.9267000000000002E-4</v>
      </c>
      <c r="AQ90" s="24" cm="1">
        <f t="array" ref="AQ90">IF(OR(_xll.BDP($AX90,"RK521")="#N/A N/A",_xll.BDP($AX90,"RK521")="#N/A FIELD NOT APPLICABLE")," ", _xll.BDP($AX90,"RK521")/100)</f>
        <v>-6.4622899999999997E-2</v>
      </c>
      <c r="AR90" s="24" cm="1">
        <f t="array" ref="AR90">IF(OR(_xll.BDP($AX90,"RK525")="#N/A N/A",_xll.BDP($AX90,"RK525")="#N/A FIELD NOT APPLICABLE")," ", _xll.BDP($AX90,"RK525")/100)</f>
        <v>8.4840100000000002E-3</v>
      </c>
      <c r="AS90" s="24" cm="1">
        <f t="array" ref="AS90">IF(OR(_xll.BDP($AX90,"RK524")="#N/A N/A",_xll.BDP($AX90,"RK524")="#N/A FIELD NOT APPLICABLE")," ", _xll.BDP($AX90,"RK524")/100)</f>
        <v>-9.3294999999999999E-4</v>
      </c>
      <c r="AT90" s="24" t="str" cm="1">
        <f t="array" ref="AT90">IF(OR(_xll.BDP($AX90,"FD183")="#N/A N/A",_xll.BDP($AX90,"FD183")="#N/A FIELD NOT APPLICABLE")," ", _xll.BDP($AX90,"FD183"))</f>
        <v>AA$</v>
      </c>
      <c r="AU90" s="24" t="str" cm="1">
        <f t="array" ref="AU90">IF(OR(_xll.BDP($AX90,"DY997")="#N/A N/A",_xll.BDP($AX90,"DY997")="#N/A FIELD NOT APPLICABLE")," ", _xll.BDP($AX90,"DY997"))</f>
        <v xml:space="preserve"> </v>
      </c>
      <c r="AV90" s="24" t="str" cm="1">
        <f t="array" ref="AV90">IF(OR(_xll.BDP($AX90,"DY784")="#N/A N/A",_xll.BDP($AX90,"DY784")="#N/A FIELD NOT APPLICABLE")," ", _xll.BDP($AX90,"DY784"))</f>
        <v xml:space="preserve"> </v>
      </c>
      <c r="AW90" s="21" t="str">
        <f t="shared" si="52"/>
        <v>N</v>
      </c>
      <c r="AX90" s="21" t="str">
        <f t="shared" si="53"/>
        <v>JPGEAAU LX Equity</v>
      </c>
      <c r="BC90" s="14" t="str" cm="1">
        <f t="array" ref="BC90">_xll.BDP(AX90,"ID005")</f>
        <v>LU0210533765</v>
      </c>
      <c r="BD90" s="16">
        <v>0.65</v>
      </c>
      <c r="BE90" s="17">
        <v>5</v>
      </c>
      <c r="BF90" s="36">
        <v>45420</v>
      </c>
      <c r="BG90" s="19">
        <v>1.0000000000107532</v>
      </c>
    </row>
    <row r="91" spans="1:59" s="3" customFormat="1" ht="14.45" customHeight="1" x14ac:dyDescent="0.25">
      <c r="A91" s="47" t="s">
        <v>126</v>
      </c>
      <c r="B91" s="47" t="s">
        <v>164</v>
      </c>
      <c r="C91" s="47">
        <v>4389270</v>
      </c>
      <c r="D91" s="47" t="s">
        <v>462</v>
      </c>
      <c r="E91" s="21" t="str">
        <f>_xll.BDP(AX91,"SECURITY NAME")</f>
        <v>Franklin Templeton Investment</v>
      </c>
      <c r="F91" s="21" t="str">
        <f>_xll.BDP(AX91,"CRNCY")</f>
        <v>USD</v>
      </c>
      <c r="G91" s="22" t="s">
        <v>679</v>
      </c>
      <c r="H91" s="21" t="str" cm="1">
        <f t="array" ref="H91">IF(OR(_xll.BDP($AX91,"FD120")="#N/A N/A",_xll.BDP($AX91,"FD120")="#N/A FIELD NOT APPLICABLE")," ",_xll.BDP($AX91,"FD120"))</f>
        <v>International</v>
      </c>
      <c r="I91" s="21" t="str" cm="1">
        <f t="array" ref="I91">IF(OR(_xll.BDP($AX91,"FD116")="#N/A N/A",_xll.BDP($AX91,"FD116")="#N/A FIELD NOT APPLICABLE")," ",_xll.BDP($AX91,"FD116"))</f>
        <v>Moderate Allocation</v>
      </c>
      <c r="J91" s="21" t="str" cm="1">
        <f t="array" ref="J91">IF(OR(_xll.BDP($AX91,"FD133")="#N/A N/A",_xll.BDP($AX91,"FD133")="#N/A FIELD NOT APPLICABLE")," ", _xll.BDP($AX91,"FD133"))</f>
        <v xml:space="preserve"> </v>
      </c>
      <c r="K91" s="33">
        <f>_xll.BDP(AX91,"FUND_ASSETS_USD")/1000</f>
        <v>0.47486800000000001</v>
      </c>
      <c r="L91" s="24">
        <f>IFERROR(_xll.BDP(AX91, "DV013")/100,0)</f>
        <v>0</v>
      </c>
      <c r="M91" s="24" cm="1">
        <f t="array" ref="M91">IF(OR(_xll.BDP($AX91,"PR079")="#N/A N/A",_xll.BDP($AX91,"PR079")="#N/A FIELD NOT APPLICABLE")," ", _xll.BDP($AX91,"PR079")/100)</f>
        <v>3.5087739999999999E-2</v>
      </c>
      <c r="N91" s="24" cm="1">
        <f t="array" ref="N91">IF(OR(_xll.BDP($AX91,"RT074")="#N/A N/A",_xll.BDP($AX91,"RT074")="#N/A FIELD NOT APPLICABLE")," ", _xll.BDP($AX91,"RT074")/100)</f>
        <v>6.1718099999999998E-2</v>
      </c>
      <c r="O91" s="26">
        <v>5521.8109999999997</v>
      </c>
      <c r="P91" s="27">
        <v>36.299999999999997</v>
      </c>
      <c r="Q91" s="21" cm="1">
        <f t="array" ref="Q91">IF(OR(_xll.BDP($AX91,"PX_last")="#N/A N/A",_xll.BDP($AX91,"PX_Last")="#N/A FIELD NOT APPLICABLE")," ",IF(F91="GBP",(_xll.BDP($AX91,"PX_LAST")),(_xll.BDP($AX91,"PX_LAST"))))</f>
        <v>38.35</v>
      </c>
      <c r="R91" s="28">
        <f>IF(F91="USD",AA91,(((_xll.BDP(F91&amp;"USD CURNCY","PX_LAST")))*AA91))</f>
        <v>200441.73929999999</v>
      </c>
      <c r="S91" s="28">
        <f>IF(F91="USD",AB91,(((_xll.BDP(F91&amp;"USD CURNCY","PX_LAST")))*AB91))</f>
        <v>211761.45184999998</v>
      </c>
      <c r="T91" s="11">
        <f t="shared" si="45"/>
        <v>11319.712549999997</v>
      </c>
      <c r="U91" s="12">
        <f t="shared" si="46"/>
        <v>5.6473829201101916E-2</v>
      </c>
      <c r="V91" s="12" cm="1">
        <f t="array" ref="V91">IFERROR(_xll.BDP($G91&amp;" Equity","CHG_PCT_1D")/100,"")</f>
        <v>4.1895780000000002E-3</v>
      </c>
      <c r="W91" s="12" cm="1">
        <f t="array" ref="W91">IFERROR(_xll.BDP($G91&amp;" Equity","CHG_PCT_5D")/100,"")</f>
        <v>3.0913979999999997E-2</v>
      </c>
      <c r="X91" s="12" t="e">
        <f t="shared" si="47"/>
        <v>#VALUE!</v>
      </c>
      <c r="Y91" s="28">
        <f t="shared" si="48"/>
        <v>0</v>
      </c>
      <c r="Z91" s="28">
        <f t="shared" si="49"/>
        <v>211761.45184999998</v>
      </c>
      <c r="AA91" s="28">
        <f t="shared" si="50"/>
        <v>200441.73929999999</v>
      </c>
      <c r="AB91" s="28">
        <f t="shared" si="51"/>
        <v>211761.45184999998</v>
      </c>
      <c r="AC91" s="24" t="str" cm="1">
        <f t="array" ref="AC91">IF(OR(_xll.BDP($AX91,"EX028")="#N/A N/A",_xll.BDP($AX91,"EX028")="#N/A FIELD NOT APPLICABLE")," ", _xll.BDP($AX91,"EX028"))</f>
        <v>Fund</v>
      </c>
      <c r="AD91" s="34" t="str" cm="1">
        <f t="array" ref="AD91">IF(OR(_xll.BDP($AX91,"FD121")="#N/A N/A",_xll.BDP($AX91,"FD121")="#N/A FIELD NOT APPLICABLE")," ", _xll.BDP($AX91,"FD121"))</f>
        <v>Mixed Allocation</v>
      </c>
      <c r="AE91" s="24" t="str" cm="1">
        <f t="array" ref="AE91">IF(OR(_xll.BDP($AX91,"FD118")="#N/A N/A",_xll.BDP($AX91,"FD118")="#N/A FIELD NOT APPLICABLE")," ", _xll.BDP($AX91,"FD118"))</f>
        <v>SICAV</v>
      </c>
      <c r="AF91" s="21" t="str" cm="1">
        <f t="array" ref="AF91">IF(OR(_xll.BDP($AX91,"FD114")="#N/A N/A",_xll.BDP($AX91,"FD114")="#N/A FIELD NOT APPLICABLE")," ", _xll.BDP($AX91,"FD114"))</f>
        <v xml:space="preserve"> </v>
      </c>
      <c r="AG91" s="21" t="str" cm="1">
        <f t="array" ref="AG91">IF(OR(_xll.BDP($AX91,"FD003")="#N/A N/A",_xll.BDP($AX91,"FD003")="#N/A FIELD NOT APPLICABLE")," ", _xll.BDP($AX91,"FD003"))</f>
        <v>14/05/2001</v>
      </c>
      <c r="AH91" s="31" cm="1">
        <f t="array" ref="AH91">IF(OR(_xll.BDP($AX91,"PR061")="#N/A N/A",_xll.BDP($AX91,"PR061")="#N/A FIELD NOT APPLICABLE")," ", _xll.BDP($AX91,"PR061")/100)</f>
        <v>-6.9911690000000002E-3</v>
      </c>
      <c r="AI91" s="24" cm="1">
        <f t="array" ref="AI91">IF(OR(_xll.BDP($AX91,"RT075")="#N/A N/A",_xll.BDP($AX91,"RT075")="#N/A FIELD NOT APPLICABLE")," ", _xll.BDP($AX91,"RT075")/100)</f>
        <v>3.7230760000000002E-2</v>
      </c>
      <c r="AJ91" s="24" cm="1">
        <f t="array" ref="AJ91">IF(OR(_xll.BDP($AX91,"RT076")="#N/A N/A",_xll.BDP($AX91,"RT076")="#N/A FIELD NOT APPLICABLE")," ", _xll.BDP($AX91,"RT076")/100)</f>
        <v>7.7246389999999998E-2</v>
      </c>
      <c r="AK91" s="24" cm="1">
        <f t="array" ref="AK91">IF(OR(_xll.BDP($AX91,"FD252")="#N/A N/A",_xll.BDP($AX91,"FD252")="#N/A FIELD NOT APPLICABLE")," ", _xll.BDP($AX91,"FD252")/100)</f>
        <v>5.7500000000000002E-2</v>
      </c>
      <c r="AL91" s="24" cm="1">
        <f t="array" ref="AL91">IF(OR(_xll.BDP($AX91,"FD015")="#N/A N/A",_xll.BDP($AX91,"FD015")="#N/A FIELD NOT APPLICABLE")," ", _xll.BDP($AX91,"FD015")/100)</f>
        <v>1.6500000000000001E-2</v>
      </c>
      <c r="AM91" s="24" cm="1">
        <f t="array" ref="AM91">IF(OR(_xll.BDP($AX91,"FD138")="#N/A N/A",_xll.BDP($AX91,"FD138")="#N/A FIELD NOT APPLICABLE")," ", _xll.BDP($AX91,"FD138")/100)</f>
        <v>1.3000000000000001E-2</v>
      </c>
      <c r="AN91" s="35" cm="1">
        <f t="array" ref="AN91">IF(OR(_xll.BDP($AX91,"FD009")="#N/A N/A",_xll.BDP($AX91,"FD009")="#N/A FIELD NOT APPLICABLE")," ", _xll.BDP($AX91,"FD009")/100)</f>
        <v>10</v>
      </c>
      <c r="AO91" s="24" cm="1">
        <f t="array" ref="AO91">IF(OR(_xll.BDP($AX91,"RK512")="#N/A N/A",_xll.BDP($AX91,"RK512")="#N/A FIELD NOT APPLICABLE")," ", _xll.BDP($AX91,"RK512")/100)</f>
        <v>1.1934300000000001E-3</v>
      </c>
      <c r="AP91" s="24" cm="1">
        <f t="array" ref="AP91">IF(OR(_xll.BDP($AX91,"RK514")="#N/A N/A",_xll.BDP($AX91,"RK514")="#N/A FIELD NOT APPLICABLE")," ", _xll.BDP($AX91,"RK514")/100)</f>
        <v>1.05163E-3</v>
      </c>
      <c r="AQ91" s="24" t="str" cm="1">
        <f t="array" ref="AQ91">IF(OR(_xll.BDP($AX91,"RK521")="#N/A N/A",_xll.BDP($AX91,"RK521")="#N/A FIELD NOT APPLICABLE")," ", _xll.BDP($AX91,"RK521")/100)</f>
        <v xml:space="preserve"> </v>
      </c>
      <c r="AR91" s="24" t="str" cm="1">
        <f t="array" ref="AR91">IF(OR(_xll.BDP($AX91,"RK525")="#N/A N/A",_xll.BDP($AX91,"RK525")="#N/A FIELD NOT APPLICABLE")," ", _xll.BDP($AX91,"RK525")/100)</f>
        <v xml:space="preserve"> </v>
      </c>
      <c r="AS91" s="24" t="str" cm="1">
        <f t="array" ref="AS91">IF(OR(_xll.BDP($AX91,"RK524")="#N/A N/A",_xll.BDP($AX91,"RK524")="#N/A FIELD NOT APPLICABLE")," ", _xll.BDP($AX91,"RK524")/100)</f>
        <v xml:space="preserve"> </v>
      </c>
      <c r="AT91" s="24" t="str" cm="1">
        <f t="array" ref="AT91">IF(OR(_xll.BDP($AX91,"FD183")="#N/A N/A",_xll.BDP($AX91,"FD183")="#N/A FIELD NOT APPLICABLE")," ", _xll.BDP($AX91,"FD183"))</f>
        <v>A USD ACC</v>
      </c>
      <c r="AU91" s="24" t="str" cm="1">
        <f t="array" ref="AU91">IF(OR(_xll.BDP($AX91,"DY997")="#N/A N/A",_xll.BDP($AX91,"DY997")="#N/A FIELD NOT APPLICABLE")," ", _xll.BDP($AX91,"DY997"))</f>
        <v xml:space="preserve"> </v>
      </c>
      <c r="AV91" s="24" t="str" cm="1">
        <f t="array" ref="AV91">IF(OR(_xll.BDP($AX91,"DY784")="#N/A N/A",_xll.BDP($AX91,"DY784")="#N/A FIELD NOT APPLICABLE")," ", _xll.BDP($AX91,"DY784"))</f>
        <v xml:space="preserve"> </v>
      </c>
      <c r="AW91" s="21" t="str">
        <f t="shared" si="52"/>
        <v>N</v>
      </c>
      <c r="AX91" s="21" t="str">
        <f t="shared" si="53"/>
        <v>TEMGBLA LX Equity</v>
      </c>
      <c r="BC91" s="14" t="str" cm="1">
        <f t="array" ref="BC91">_xll.BDP(AX91,"ID005")</f>
        <v>LU0128525689</v>
      </c>
      <c r="BD91" s="16">
        <v>0.73499999999999999</v>
      </c>
      <c r="BE91" s="17">
        <v>5</v>
      </c>
      <c r="BF91" s="36">
        <v>44417</v>
      </c>
      <c r="BG91" s="19">
        <v>1.0000000000107532</v>
      </c>
    </row>
    <row r="92" spans="1:59" s="3" customFormat="1" ht="14.45" customHeight="1" x14ac:dyDescent="0.25">
      <c r="A92" s="47" t="s">
        <v>126</v>
      </c>
      <c r="B92" s="47" t="s">
        <v>164</v>
      </c>
      <c r="C92" s="47">
        <v>4389270</v>
      </c>
      <c r="D92" s="47" t="s">
        <v>462</v>
      </c>
      <c r="E92" s="21" t="str">
        <f>_xll.BDP(AX92,"SECURITY NAME")</f>
        <v>Vanguard Federal Money Market</v>
      </c>
      <c r="F92" s="21" t="str">
        <f>_xll.BDP(AX92,"CRNCY")</f>
        <v>USD</v>
      </c>
      <c r="G92" s="22" t="s">
        <v>491</v>
      </c>
      <c r="H92" s="21" t="str" cm="1">
        <f t="array" ref="H92">IF(OR(_xll.BDP($AX92,"FD120")="#N/A N/A",_xll.BDP($AX92,"FD120")="#N/A FIELD NOT APPLICABLE")," ",_xll.BDP($AX92,"FD120"))</f>
        <v>U.S.</v>
      </c>
      <c r="I92" s="21" t="str" cm="1">
        <f t="array" ref="I92">IF(OR(_xll.BDP($AX92,"FD116")="#N/A N/A",_xll.BDP($AX92,"FD116")="#N/A FIELD NOT APPLICABLE")," ",_xll.BDP($AX92,"FD116"))</f>
        <v>Government and Agency</v>
      </c>
      <c r="J92" s="21" t="str" cm="1">
        <f t="array" ref="J92">IF(OR(_xll.BDP($AX92,"FD133")="#N/A N/A",_xll.BDP($AX92,"FD133")="#N/A FIELD NOT APPLICABLE")," ", _xll.BDP($AX92,"FD133"))</f>
        <v xml:space="preserve"> </v>
      </c>
      <c r="K92" s="33">
        <f>_xll.BDP(AX92,"FUND_ASSETS_USD")/1000</f>
        <v>352.00729535400001</v>
      </c>
      <c r="L92" s="24">
        <f>IFERROR(_xll.BDP(AX92, "DV013")/100,0)</f>
        <v>4.3120104819536209E-2</v>
      </c>
      <c r="M92" s="24" t="str" cm="1">
        <f t="array" ref="M92">IF(OR(_xll.BDP($AX92,"PR079")="#N/A N/A",_xll.BDP($AX92,"PR079")="#N/A FIELD NOT APPLICABLE")," ", _xll.BDP($AX92,"PR079")/100)</f>
        <v xml:space="preserve"> </v>
      </c>
      <c r="N92" s="24" t="str" cm="1">
        <f t="array" ref="N92">IF(OR(_xll.BDP($AX92,"RT074")="#N/A N/A",_xll.BDP($AX92,"RT074")="#N/A FIELD NOT APPLICABLE")," ", _xll.BDP($AX92,"RT074")/100)</f>
        <v xml:space="preserve"> </v>
      </c>
      <c r="O92" s="26">
        <v>15744000</v>
      </c>
      <c r="P92" s="27">
        <v>1</v>
      </c>
      <c r="Q92" s="21" cm="1">
        <f t="array" ref="Q92">IF(OR(_xll.BDP($AX92,"PX_last")="#N/A N/A",_xll.BDP($AX92,"PX_Last")="#N/A FIELD NOT APPLICABLE")," ",IF(F92="GBP",(_xll.BDP($AX92,"PX_LAST")),(_xll.BDP($AX92,"PX_LAST"))))</f>
        <v>1</v>
      </c>
      <c r="R92" s="28">
        <f>IF(F92="USD",AA92,(((_xll.BDP(F92&amp;"USD CURNCY","PX_LAST")))*AA92))</f>
        <v>15744000</v>
      </c>
      <c r="S92" s="28">
        <f>IF(F92="USD",AB92,(((_xll.BDP(F92&amp;"USD CURNCY","PX_LAST")))*AB92))</f>
        <v>15744000</v>
      </c>
      <c r="T92" s="11">
        <f t="shared" si="45"/>
        <v>0</v>
      </c>
      <c r="U92" s="12">
        <f t="shared" si="46"/>
        <v>0</v>
      </c>
      <c r="V92" s="12" t="str" cm="1">
        <f t="array" ref="V92">IFERROR(_xll.BDP($G92&amp;" Equity","CHG_PCT_1D")/100,"")</f>
        <v/>
      </c>
      <c r="W92" s="12" t="str" cm="1">
        <f t="array" ref="W92">IFERROR(_xll.BDP($G92&amp;" Equity","CHG_PCT_5D")/100,"")</f>
        <v/>
      </c>
      <c r="X92" s="12" t="e">
        <f t="shared" si="47"/>
        <v>#VALUE!</v>
      </c>
      <c r="Y92" s="28">
        <f t="shared" si="48"/>
        <v>678882.93027877808</v>
      </c>
      <c r="Z92" s="28">
        <f t="shared" si="49"/>
        <v>15744000</v>
      </c>
      <c r="AA92" s="28">
        <f t="shared" si="50"/>
        <v>15744000</v>
      </c>
      <c r="AB92" s="28">
        <f t="shared" si="51"/>
        <v>15744000</v>
      </c>
      <c r="AC92" s="24" t="str" cm="1">
        <f t="array" ref="AC92">IF(OR(_xll.BDP($AX92,"EX028")="#N/A N/A",_xll.BDP($AX92,"EX028")="#N/A FIELD NOT APPLICABLE")," ", _xll.BDP($AX92,"EX028"))</f>
        <v>Fund</v>
      </c>
      <c r="AD92" s="34" t="str" cm="1">
        <f t="array" ref="AD92">IF(OR(_xll.BDP($AX92,"FD121")="#N/A N/A",_xll.BDP($AX92,"FD121")="#N/A FIELD NOT APPLICABLE")," ", _xll.BDP($AX92,"FD121"))</f>
        <v>Money Market</v>
      </c>
      <c r="AE92" s="24" t="str" cm="1">
        <f t="array" ref="AE92">IF(OR(_xll.BDP($AX92,"FD118")="#N/A N/A",_xll.BDP($AX92,"FD118")="#N/A FIELD NOT APPLICABLE")," ", _xll.BDP($AX92,"FD118"))</f>
        <v>Open-End Fund</v>
      </c>
      <c r="AF92" s="21" t="str" cm="1">
        <f t="array" ref="AF92">IF(OR(_xll.BDP($AX92,"FD114")="#N/A N/A",_xll.BDP($AX92,"FD114")="#N/A FIELD NOT APPLICABLE")," ", _xll.BDP($AX92,"FD114"))</f>
        <v xml:space="preserve"> </v>
      </c>
      <c r="AG92" s="21" t="str" cm="1">
        <f t="array" ref="AG92">IF(OR(_xll.BDP($AX92,"FD003")="#N/A N/A",_xll.BDP($AX92,"FD003")="#N/A FIELD NOT APPLICABLE")," ", _xll.BDP($AX92,"FD003"))</f>
        <v>13/07/1981</v>
      </c>
      <c r="AH92" s="31" t="str" cm="1">
        <f t="array" ref="AH92">IF(OR(_xll.BDP($AX92,"PR061")="#N/A N/A",_xll.BDP($AX92,"PR061")="#N/A FIELD NOT APPLICABLE")," ", _xll.BDP($AX92,"PR061")/100)</f>
        <v xml:space="preserve"> </v>
      </c>
      <c r="AI92" s="24" t="str" cm="1">
        <f t="array" ref="AI92">IF(OR(_xll.BDP($AX92,"RT075")="#N/A N/A",_xll.BDP($AX92,"RT075")="#N/A FIELD NOT APPLICABLE")," ", _xll.BDP($AX92,"RT075")/100)</f>
        <v xml:space="preserve"> </v>
      </c>
      <c r="AJ92" s="24" t="str" cm="1">
        <f t="array" ref="AJ92">IF(OR(_xll.BDP($AX92,"RT076")="#N/A N/A",_xll.BDP($AX92,"RT076")="#N/A FIELD NOT APPLICABLE")," ", _xll.BDP($AX92,"RT076")/100)</f>
        <v xml:space="preserve"> </v>
      </c>
      <c r="AK92" s="24" cm="1">
        <f t="array" ref="AK92">IF(OR(_xll.BDP($AX92,"FD252")="#N/A N/A",_xll.BDP($AX92,"FD252")="#N/A FIELD NOT APPLICABLE")," ", _xll.BDP($AX92,"FD252")/100)</f>
        <v>0</v>
      </c>
      <c r="AL92" s="24" cm="1">
        <f t="array" ref="AL92">IF(OR(_xll.BDP($AX92,"FD015")="#N/A N/A",_xll.BDP($AX92,"FD015")="#N/A FIELD NOT APPLICABLE")," ", _xll.BDP($AX92,"FD015")/100)</f>
        <v>1.1000000000000001E-3</v>
      </c>
      <c r="AM92" s="24" cm="1">
        <f t="array" ref="AM92">IF(OR(_xll.BDP($AX92,"FD138")="#N/A N/A",_xll.BDP($AX92,"FD138")="#N/A FIELD NOT APPLICABLE")," ", _xll.BDP($AX92,"FD138")/100)</f>
        <v>1E-3</v>
      </c>
      <c r="AN92" s="35" cm="1">
        <f t="array" ref="AN92">IF(OR(_xll.BDP($AX92,"FD009")="#N/A N/A",_xll.BDP($AX92,"FD009")="#N/A FIELD NOT APPLICABLE")," ", _xll.BDP($AX92,"FD009")/100)</f>
        <v>30</v>
      </c>
      <c r="AO92" s="24" cm="1">
        <f t="array" ref="AO92">IF(OR(_xll.BDP($AX92,"RK512")="#N/A N/A",_xll.BDP($AX92,"RK512")="#N/A FIELD NOT APPLICABLE")," ", _xll.BDP($AX92,"RK512")/100)</f>
        <v>1.3208099603652955E-2</v>
      </c>
      <c r="AP92" s="24" cm="1">
        <f t="array" ref="AP92">IF(OR(_xll.BDP($AX92,"RK514")="#N/A N/A",_xll.BDP($AX92,"RK514")="#N/A FIELD NOT APPLICABLE")," ", _xll.BDP($AX92,"RK514")/100)</f>
        <v>1.2812600135803223E-2</v>
      </c>
      <c r="AQ92" s="24" cm="1">
        <f t="array" ref="AQ92">IF(OR(_xll.BDP($AX92,"RK521")="#N/A N/A",_xll.BDP($AX92,"RK521")="#N/A FIELD NOT APPLICABLE")," ", _xll.BDP($AX92,"RK521")/100)</f>
        <v>-7.457000017166138E-4</v>
      </c>
      <c r="AR92" s="24" cm="1">
        <f t="array" ref="AR92">IF(OR(_xll.BDP($AX92,"RK525")="#N/A N/A",_xll.BDP($AX92,"RK525")="#N/A FIELD NOT APPLICABLE")," ", _xll.BDP($AX92,"RK525")/100)</f>
        <v>7.3548197746276852E-3</v>
      </c>
      <c r="AS92" s="24" cm="1">
        <f t="array" ref="AS92">IF(OR(_xll.BDP($AX92,"RK524")="#N/A N/A",_xll.BDP($AX92,"RK524")="#N/A FIELD NOT APPLICABLE")," ", _xll.BDP($AX92,"RK524")/100)</f>
        <v>2.3084999993443488E-4</v>
      </c>
      <c r="AT92" s="24" t="str" cm="1">
        <f t="array" ref="AT92">IF(OR(_xll.BDP($AX92,"FD183")="#N/A N/A",_xll.BDP($AX92,"FD183")="#N/A FIELD NOT APPLICABLE")," ", _xll.BDP($AX92,"FD183"))</f>
        <v>Investor</v>
      </c>
      <c r="AU92" s="24" t="str" cm="1">
        <f t="array" ref="AU92">IF(OR(_xll.BDP($AX92,"DY997")="#N/A N/A",_xll.BDP($AX92,"DY997")="#N/A FIELD NOT APPLICABLE")," ", _xll.BDP($AX92,"DY997"))</f>
        <v xml:space="preserve"> </v>
      </c>
      <c r="AV92" s="24" t="str" cm="1">
        <f t="array" ref="AV92">IF(OR(_xll.BDP($AX92,"DY784")="#N/A N/A",_xll.BDP($AX92,"DY784")="#N/A FIELD NOT APPLICABLE")," ", _xll.BDP($AX92,"DY784"))</f>
        <v xml:space="preserve"> </v>
      </c>
      <c r="AW92" s="21" t="str">
        <f t="shared" si="52"/>
        <v>N</v>
      </c>
      <c r="AX92" s="21" t="str">
        <f t="shared" si="53"/>
        <v>VMFXX US Equity</v>
      </c>
      <c r="BC92" s="14" t="str" cm="1">
        <f t="array" ref="BC92">_xll.BDP(AX92,"ID005")</f>
        <v>US9229063006</v>
      </c>
      <c r="BD92" s="16">
        <v>0.99</v>
      </c>
      <c r="BE92" s="17">
        <v>5</v>
      </c>
      <c r="BF92" s="36">
        <v>44418</v>
      </c>
      <c r="BG92" s="19">
        <v>1.0000000000107532</v>
      </c>
    </row>
    <row r="93" spans="1:59" s="3" customFormat="1" ht="14.45" customHeight="1" x14ac:dyDescent="0.25">
      <c r="A93" s="47" t="s">
        <v>126</v>
      </c>
      <c r="B93" s="47" t="s">
        <v>165</v>
      </c>
      <c r="C93" s="47">
        <v>936730</v>
      </c>
      <c r="D93" s="47" t="s">
        <v>740</v>
      </c>
      <c r="E93" s="21" t="str">
        <f>_xll.BDP(AX93,"SECURITY NAME")</f>
        <v>JPMorgan Liquidity Funds - JPM</v>
      </c>
      <c r="F93" s="21" t="str">
        <f>_xll.BDP(AX93,"CRNCY")</f>
        <v>USD</v>
      </c>
      <c r="G93" s="22" t="s">
        <v>748</v>
      </c>
      <c r="H93" s="21" t="str" cm="1">
        <f t="array" ref="H93">IF(OR(_xll.BDP($AX93,"FD120")="#N/A N/A",_xll.BDP($AX93,"FD120")="#N/A FIELD NOT APPLICABLE")," ",_xll.BDP($AX93,"FD120"))</f>
        <v>Global</v>
      </c>
      <c r="I93" s="21" t="str" cm="1">
        <f t="array" ref="I93">IF(OR(_xll.BDP($AX93,"FD116")="#N/A N/A",_xll.BDP($AX93,"FD116")="#N/A FIELD NOT APPLICABLE")," ",_xll.BDP($AX93,"FD116"))</f>
        <v>Currency Focused</v>
      </c>
      <c r="J93" s="21" t="str" cm="1">
        <f t="array" ref="J93">IF(OR(_xll.BDP($AX93,"FD133")="#N/A N/A",_xll.BDP($AX93,"FD133")="#N/A FIELD NOT APPLICABLE")," ", _xll.BDP($AX93,"FD133"))</f>
        <v xml:space="preserve"> </v>
      </c>
      <c r="K93" s="33">
        <f>_xll.BDP(AX93,"FUND_ASSETS_USD")/1000</f>
        <v>16.3659</v>
      </c>
      <c r="L93" s="24">
        <f>IFERROR(_xll.BDP(AX93, "DV013")/100,0)</f>
        <v>0</v>
      </c>
      <c r="M93" s="24" cm="1">
        <f t="array" ref="M93">IF(OR(_xll.BDP($AX93,"PR079")="#N/A N/A",_xll.BDP($AX93,"PR079")="#N/A FIELD NOT APPLICABLE")," ", _xll.BDP($AX93,"PR079")/100)</f>
        <v>1.430611E-2</v>
      </c>
      <c r="N93" s="24" cm="1">
        <f t="array" ref="N93">IF(OR(_xll.BDP($AX93,"RT074")="#N/A N/A",_xll.BDP($AX93,"RT074")="#N/A FIELD NOT APPLICABLE")," ", _xll.BDP($AX93,"RT074")/100)</f>
        <v>5.1604619999999997E-2</v>
      </c>
      <c r="O93" s="26">
        <v>502.91800000000001</v>
      </c>
      <c r="P93" s="27">
        <v>16594.63</v>
      </c>
      <c r="Q93" s="21" cm="1">
        <f t="array" ref="Q93">IF(OR(_xll.BDP($AX93,"PX_last")="#N/A N/A",_xll.BDP($AX93,"PX_Last")="#N/A FIELD NOT APPLICABLE")," ",IF(F93="GBP",(_xll.BDP($AX93,"PX_LAST")),(_xll.BDP($AX93,"PX_LAST"))))</f>
        <v>16898.310000000001</v>
      </c>
      <c r="R93" s="28">
        <f>IF(F93="USD",AA93,(((_xll.BDP(F93&amp;"USD CURNCY","PX_LAST")))*AA93))</f>
        <v>8345738.1303400006</v>
      </c>
      <c r="S93" s="28">
        <f>IF(F93="USD",AB93,(((_xll.BDP(F93&amp;"USD CURNCY","PX_LAST")))*AB93))</f>
        <v>8498464.2685800008</v>
      </c>
      <c r="T93" s="11">
        <f t="shared" si="45"/>
        <v>152726.13824000023</v>
      </c>
      <c r="U93" s="12">
        <f t="shared" si="46"/>
        <v>1.8299895809668575E-2</v>
      </c>
      <c r="V93" s="12" cm="1">
        <f t="array" ref="V93">IFERROR(_xll.BDP($G93&amp;" Equity","CHG_PCT_1D")/100,"")</f>
        <v>3.2380579999999998E-4</v>
      </c>
      <c r="W93" s="12" cm="1">
        <f t="array" ref="W93">IFERROR(_xll.BDP($G93&amp;" Equity","CHG_PCT_5D")/100,"")</f>
        <v>1.5024039999999999E-3</v>
      </c>
      <c r="X93" s="12" t="e">
        <f t="shared" si="47"/>
        <v>#VALUE!</v>
      </c>
      <c r="Y93" s="28">
        <f t="shared" si="48"/>
        <v>0</v>
      </c>
      <c r="Z93" s="28">
        <f t="shared" si="49"/>
        <v>8498464.2685800008</v>
      </c>
      <c r="AA93" s="28">
        <f t="shared" si="50"/>
        <v>8345738.1303400006</v>
      </c>
      <c r="AB93" s="28">
        <f t="shared" si="51"/>
        <v>8498464.2685800008</v>
      </c>
      <c r="AC93" s="24" t="str" cm="1">
        <f t="array" ref="AC93">IF(OR(_xll.BDP($AX93,"EX028")="#N/A N/A",_xll.BDP($AX93,"EX028")="#N/A FIELD NOT APPLICABLE")," ", _xll.BDP($AX93,"EX028"))</f>
        <v>Fund</v>
      </c>
      <c r="AD93" s="34" t="str" cm="1">
        <f t="array" ref="AD93">IF(OR(_xll.BDP($AX93,"FD121")="#N/A N/A",_xll.BDP($AX93,"FD121")="#N/A FIELD NOT APPLICABLE")," ", _xll.BDP($AX93,"FD121"))</f>
        <v>Money Market</v>
      </c>
      <c r="AE93" s="24" t="str" cm="1">
        <f t="array" ref="AE93">IF(OR(_xll.BDP($AX93,"FD118")="#N/A N/A",_xll.BDP($AX93,"FD118")="#N/A FIELD NOT APPLICABLE")," ", _xll.BDP($AX93,"FD118"))</f>
        <v>SICAV</v>
      </c>
      <c r="AF93" s="21" t="str" cm="1">
        <f t="array" ref="AF93">IF(OR(_xll.BDP($AX93,"FD114")="#N/A N/A",_xll.BDP($AX93,"FD114")="#N/A FIELD NOT APPLICABLE")," ", _xll.BDP($AX93,"FD114"))</f>
        <v xml:space="preserve"> </v>
      </c>
      <c r="AG93" s="21" t="str" cm="1">
        <f t="array" ref="AG93">IF(OR(_xll.BDP($AX93,"FD003")="#N/A N/A",_xll.BDP($AX93,"FD003")="#N/A FIELD NOT APPLICABLE")," ", _xll.BDP($AX93,"FD003"))</f>
        <v>03/03/1998</v>
      </c>
      <c r="AH93" s="31" cm="1">
        <f t="array" ref="AH93">IF(OR(_xll.BDP($AX93,"PR061")="#N/A N/A",_xll.BDP($AX93,"PR061")="#N/A FIELD NOT APPLICABLE")," ", _xll.BDP($AX93,"PR061")/100)</f>
        <v>3.3714699999999997E-3</v>
      </c>
      <c r="AI93" s="24" cm="1">
        <f t="array" ref="AI93">IF(OR(_xll.BDP($AX93,"RT075")="#N/A N/A",_xll.BDP($AX93,"RT075")="#N/A FIELD NOT APPLICABLE")," ", _xll.BDP($AX93,"RT075")/100)</f>
        <v>4.641866E-2</v>
      </c>
      <c r="AJ93" s="24" cm="1">
        <f t="array" ref="AJ93">IF(OR(_xll.BDP($AX93,"RT076")="#N/A N/A",_xll.BDP($AX93,"RT076")="#N/A FIELD NOT APPLICABLE")," ", _xll.BDP($AX93,"RT076")/100)</f>
        <v>2.794054E-2</v>
      </c>
      <c r="AK93" s="24" cm="1">
        <f t="array" ref="AK93">IF(OR(_xll.BDP($AX93,"FD252")="#N/A N/A",_xll.BDP($AX93,"FD252")="#N/A FIELD NOT APPLICABLE")," ", _xll.BDP($AX93,"FD252")/100)</f>
        <v>0</v>
      </c>
      <c r="AL93" s="24" cm="1">
        <f t="array" ref="AL93">IF(OR(_xll.BDP($AX93,"FD015")="#N/A N/A",_xll.BDP($AX93,"FD015")="#N/A FIELD NOT APPLICABLE")," ", _xll.BDP($AX93,"FD015")/100)</f>
        <v>2.0999999999999999E-3</v>
      </c>
      <c r="AM93" s="24" cm="1">
        <f t="array" ref="AM93">IF(OR(_xll.BDP($AX93,"FD138")="#N/A N/A",_xll.BDP($AX93,"FD138")="#N/A FIELD NOT APPLICABLE")," ", _xll.BDP($AX93,"FD138")/100)</f>
        <v>1.6000000000000001E-3</v>
      </c>
      <c r="AN93" s="35" cm="1">
        <f t="array" ref="AN93">IF(OR(_xll.BDP($AX93,"FD009")="#N/A N/A",_xll.BDP($AX93,"FD009")="#N/A FIELD NOT APPLICABLE")," ", _xll.BDP($AX93,"FD009")/100)</f>
        <v>50000</v>
      </c>
      <c r="AO93" s="24" cm="1">
        <f t="array" ref="AO93">IF(OR(_xll.BDP($AX93,"RK512")="#N/A N/A",_xll.BDP($AX93,"RK512")="#N/A FIELD NOT APPLICABLE")," ", _xll.BDP($AX93,"RK512")/100)</f>
        <v>2.5448700000000001E-2</v>
      </c>
      <c r="AP93" s="24" cm="1">
        <f t="array" ref="AP93">IF(OR(_xll.BDP($AX93,"RK514")="#N/A N/A",_xll.BDP($AX93,"RK514")="#N/A FIELD NOT APPLICABLE")," ", _xll.BDP($AX93,"RK514")/100)</f>
        <v>2.39305E-2</v>
      </c>
      <c r="AQ93" s="24" t="str" cm="1">
        <f t="array" ref="AQ93">IF(OR(_xll.BDP($AX93,"RK521")="#N/A N/A",_xll.BDP($AX93,"RK521")="#N/A FIELD NOT APPLICABLE")," ", _xll.BDP($AX93,"RK521")/100)</f>
        <v xml:space="preserve"> </v>
      </c>
      <c r="AR93" s="24" t="str" cm="1">
        <f t="array" ref="AR93">IF(OR(_xll.BDP($AX93,"RK525")="#N/A N/A",_xll.BDP($AX93,"RK525")="#N/A FIELD NOT APPLICABLE")," ", _xll.BDP($AX93,"RK525")/100)</f>
        <v xml:space="preserve"> </v>
      </c>
      <c r="AS93" s="24" t="str" cm="1">
        <f t="array" ref="AS93">IF(OR(_xll.BDP($AX93,"RK524")="#N/A N/A",_xll.BDP($AX93,"RK524")="#N/A FIELD NOT APPLICABLE")," ", _xll.BDP($AX93,"RK524")/100)</f>
        <v xml:space="preserve"> </v>
      </c>
      <c r="AT93" s="24" t="str" cm="1">
        <f t="array" ref="AT93">IF(OR(_xll.BDP($AX93,"FD183")="#N/A N/A",_xll.BDP($AX93,"FD183")="#N/A FIELD NOT APPLICABLE")," ", _xll.BDP($AX93,"FD183"))</f>
        <v>C USD ACC</v>
      </c>
      <c r="AU93" s="24" t="str" cm="1">
        <f t="array" ref="AU93">IF(OR(_xll.BDP($AX93,"DY997")="#N/A N/A",_xll.BDP($AX93,"DY997")="#N/A FIELD NOT APPLICABLE")," ", _xll.BDP($AX93,"DY997"))</f>
        <v xml:space="preserve"> </v>
      </c>
      <c r="AV93" s="24" t="str" cm="1">
        <f t="array" ref="AV93">IF(OR(_xll.BDP($AX93,"DY784")="#N/A N/A",_xll.BDP($AX93,"DY784")="#N/A FIELD NOT APPLICABLE")," ", _xll.BDP($AX93,"DY784"))</f>
        <v xml:space="preserve"> </v>
      </c>
      <c r="AW93" s="21" t="str">
        <f t="shared" si="52"/>
        <v>N</v>
      </c>
      <c r="AX93" s="21" t="str">
        <f t="shared" si="53"/>
        <v>JPMUDLC LX Equity</v>
      </c>
      <c r="BC93" s="14" t="str" cm="1">
        <f t="array" ref="BC93">_xll.BDP(AX93,"ID005")</f>
        <v>LU0088277610</v>
      </c>
      <c r="BD93" s="16">
        <v>0.95</v>
      </c>
      <c r="BE93" s="17">
        <v>5</v>
      </c>
      <c r="BF93" s="36">
        <v>45596</v>
      </c>
      <c r="BG93" s="19">
        <v>1.0000000000107532</v>
      </c>
    </row>
    <row r="94" spans="1:59" s="3" customFormat="1" ht="14.45" customHeight="1" x14ac:dyDescent="0.25">
      <c r="A94" s="47" t="s">
        <v>126</v>
      </c>
      <c r="B94" s="47" t="s">
        <v>160</v>
      </c>
      <c r="C94" s="47">
        <v>18094198</v>
      </c>
      <c r="D94" s="47" t="s">
        <v>796</v>
      </c>
      <c r="E94" s="21" t="str">
        <f>_xll.BDP(AX94,"SECURITY NAME")</f>
        <v>Sprott Physical Uranium Trust</v>
      </c>
      <c r="F94" s="21" t="str">
        <f>_xll.BDP(AX94,"CRNCY")</f>
        <v>USD</v>
      </c>
      <c r="G94" s="22" t="s">
        <v>217</v>
      </c>
      <c r="H94" s="21" t="str" cm="1">
        <f t="array" ref="H94">IF(OR(_xll.BDP($AX94,"FD120")="#N/A N/A",_xll.BDP($AX94,"FD120")="#N/A FIELD NOT APPLICABLE")," ",_xll.BDP($AX94,"FD120"))</f>
        <v>Canada</v>
      </c>
      <c r="I94" s="21" t="str" cm="1">
        <f t="array" ref="I94">IF(OR(_xll.BDP($AX94,"FD116")="#N/A N/A",_xll.BDP($AX94,"FD116")="#N/A FIELD NOT APPLICABLE")," ",_xll.BDP($AX94,"FD116"))</f>
        <v>Industrial Metals</v>
      </c>
      <c r="J94" s="21" t="str" cm="1">
        <f t="array" ref="J94">IF(OR(_xll.BDP($AX94,"FD133")="#N/A N/A",_xll.BDP($AX94,"FD133")="#N/A FIELD NOT APPLICABLE")," ", _xll.BDP($AX94,"FD133"))</f>
        <v xml:space="preserve"> </v>
      </c>
      <c r="K94" s="33">
        <f>_xll.BDP(AX94,"FUND_ASSETS_USD")/1000</f>
        <v>4.4228789923400003</v>
      </c>
      <c r="L94" s="24">
        <f>IFERROR(_xll.BDP(AX94, "DV013")/100,0)</f>
        <v>0</v>
      </c>
      <c r="M94" s="24" cm="1">
        <f t="array" ref="M94">IF(OR(_xll.BDP($AX94,"PR079")="#N/A N/A",_xll.BDP($AX94,"PR079")="#N/A FIELD NOT APPLICABLE")," ", _xll.BDP($AX94,"PR079")/100)</f>
        <v>-0.1331019</v>
      </c>
      <c r="N94" s="24" cm="1">
        <f t="array" ref="N94">IF(OR(_xll.BDP($AX94,"RT074")="#N/A N/A",_xll.BDP($AX94,"RT074")="#N/A FIELD NOT APPLICABLE")," ", _xll.BDP($AX94,"RT074")/100)</f>
        <v>-0.2920605</v>
      </c>
      <c r="O94" s="26">
        <v>20045</v>
      </c>
      <c r="P94" s="27">
        <v>16.159099999999999</v>
      </c>
      <c r="Q94" s="21" cm="1">
        <f t="array" ref="Q94">IF(OR(_xll.BDP($AX94,"PX_last")="#N/A N/A",_xll.BDP($AX94,"PX_Last")="#N/A FIELD NOT APPLICABLE")," ",IF(F94="GBP",(_xll.BDP($AX94,"PX_LAST")),(_xll.BDP($AX94,"PX_LAST"))))</f>
        <v>14.98</v>
      </c>
      <c r="R94" s="28">
        <f>IF(F94="USD",AA94,(((_xll.BDP(F94&amp;"USD CURNCY","PX_LAST")))*AA94))</f>
        <v>323909.15949999995</v>
      </c>
      <c r="S94" s="28">
        <f>IF(F94="USD",AB94,(((_xll.BDP(F94&amp;"USD CURNCY","PX_LAST")))*AB94))</f>
        <v>300274.10000000003</v>
      </c>
      <c r="T94" s="11">
        <f t="shared" si="45"/>
        <v>-23635.059499999916</v>
      </c>
      <c r="U94" s="12">
        <f t="shared" si="46"/>
        <v>-7.296817273239202E-2</v>
      </c>
      <c r="V94" s="12" cm="1">
        <f t="array" ref="V94">IFERROR(_xll.BDP($G94&amp;" Equity","CHG_PCT_1D")/100,"")</f>
        <v>1.2846519999999998E-2</v>
      </c>
      <c r="W94" s="12" cm="1">
        <f t="array" ref="W94">IFERROR(_xll.BDP($G94&amp;" Equity","CHG_PCT_5D")/100,"")</f>
        <v>9.2633110000000005E-2</v>
      </c>
      <c r="X94" s="12" t="e">
        <f t="shared" si="47"/>
        <v>#VALUE!</v>
      </c>
      <c r="Y94" s="28">
        <f t="shared" si="48"/>
        <v>0</v>
      </c>
      <c r="Z94" s="28">
        <f t="shared" si="49"/>
        <v>300274.10000000003</v>
      </c>
      <c r="AA94" s="28">
        <f t="shared" si="50"/>
        <v>323909.15949999995</v>
      </c>
      <c r="AB94" s="28">
        <f t="shared" si="51"/>
        <v>300274.10000000003</v>
      </c>
      <c r="AC94" s="24" t="str" cm="1">
        <f t="array" ref="AC94">IF(OR(_xll.BDP($AX94,"EX028")="#N/A N/A",_xll.BDP($AX94,"EX028")="#N/A FIELD NOT APPLICABLE")," ", _xll.BDP($AX94,"EX028"))</f>
        <v>Fund</v>
      </c>
      <c r="AD94" s="34" t="str" cm="1">
        <f t="array" ref="AD94">IF(OR(_xll.BDP($AX94,"FD121")="#N/A N/A",_xll.BDP($AX94,"FD121")="#N/A FIELD NOT APPLICABLE")," ", _xll.BDP($AX94,"FD121"))</f>
        <v>Commodity</v>
      </c>
      <c r="AE94" s="24" t="str" cm="1">
        <f t="array" ref="AE94">IF(OR(_xll.BDP($AX94,"FD118")="#N/A N/A",_xll.BDP($AX94,"FD118")="#N/A FIELD NOT APPLICABLE")," ", _xll.BDP($AX94,"FD118"))</f>
        <v>Closed-End Fund</v>
      </c>
      <c r="AF94" s="21" t="str" cm="1">
        <f t="array" ref="AF94">IF(OR(_xll.BDP($AX94,"FD114")="#N/A N/A",_xll.BDP($AX94,"FD114")="#N/A FIELD NOT APPLICABLE")," ", _xll.BDP($AX94,"FD114"))</f>
        <v xml:space="preserve"> </v>
      </c>
      <c r="AG94" s="21" t="str" cm="1">
        <f t="array" ref="AG94">IF(OR(_xll.BDP($AX94,"FD003")="#N/A N/A",_xll.BDP($AX94,"FD003")="#N/A FIELD NOT APPLICABLE")," ", _xll.BDP($AX94,"FD003"))</f>
        <v>19/07/2021</v>
      </c>
      <c r="AH94" s="31" cm="1">
        <f t="array" ref="AH94">IF(OR(_xll.BDP($AX94,"PR061")="#N/A N/A",_xll.BDP($AX94,"PR061")="#N/A FIELD NOT APPLICABLE")," ", _xll.BDP($AX94,"PR061")/100)</f>
        <v>6.8473569999999997E-2</v>
      </c>
      <c r="AI94" s="24" cm="1">
        <f t="array" ref="AI94">IF(OR(_xll.BDP($AX94,"RT075")="#N/A N/A",_xll.BDP($AX94,"RT075")="#N/A FIELD NOT APPLICABLE")," ", _xll.BDP($AX94,"RT075")/100)</f>
        <v>4.4876470000000002E-2</v>
      </c>
      <c r="AJ94" s="24" t="str" cm="1">
        <f t="array" ref="AJ94">IF(OR(_xll.BDP($AX94,"RT076")="#N/A N/A",_xll.BDP($AX94,"RT076")="#N/A FIELD NOT APPLICABLE")," ", _xll.BDP($AX94,"RT076")/100)</f>
        <v xml:space="preserve"> </v>
      </c>
      <c r="AK94" s="24" t="str" cm="1">
        <f t="array" ref="AK94">IF(OR(_xll.BDP($AX94,"FD252")="#N/A N/A",_xll.BDP($AX94,"FD252")="#N/A FIELD NOT APPLICABLE")," ", _xll.BDP($AX94,"FD252")/100)</f>
        <v xml:space="preserve"> </v>
      </c>
      <c r="AL94" s="24" t="str" cm="1">
        <f t="array" ref="AL94">IF(OR(_xll.BDP($AX94,"FD015")="#N/A N/A",_xll.BDP($AX94,"FD015")="#N/A FIELD NOT APPLICABLE")," ", _xll.BDP($AX94,"FD015")/100)</f>
        <v xml:space="preserve"> </v>
      </c>
      <c r="AM94" s="24" cm="1">
        <f t="array" ref="AM94">IF(OR(_xll.BDP($AX94,"FD138")="#N/A N/A",_xll.BDP($AX94,"FD138")="#N/A FIELD NOT APPLICABLE")," ", _xll.BDP($AX94,"FD138")/100)</f>
        <v>3.4999999999999996E-3</v>
      </c>
      <c r="AN94" s="35" t="str" cm="1">
        <f t="array" ref="AN94">IF(OR(_xll.BDP($AX94,"FD009")="#N/A N/A",_xll.BDP($AX94,"FD009")="#N/A FIELD NOT APPLICABLE")," ", _xll.BDP($AX94,"FD009")/100)</f>
        <v xml:space="preserve"> </v>
      </c>
      <c r="AO94" s="24" cm="1">
        <f t="array" ref="AO94">IF(OR(_xll.BDP($AX94,"RK512")="#N/A N/A",_xll.BDP($AX94,"RK512")="#N/A FIELD NOT APPLICABLE")," ", _xll.BDP($AX94,"RK512")/100)</f>
        <v>-8.1499302387237557E-3</v>
      </c>
      <c r="AP94" s="24" cm="1">
        <f t="array" ref="AP94">IF(OR(_xll.BDP($AX94,"RK514")="#N/A N/A",_xll.BDP($AX94,"RK514")="#N/A FIELD NOT APPLICABLE")," ", _xll.BDP($AX94,"RK514")/100)</f>
        <v>-9.1167098283767706E-3</v>
      </c>
      <c r="AQ94" s="24" t="str" cm="1">
        <f t="array" ref="AQ94">IF(OR(_xll.BDP($AX94,"RK521")="#N/A N/A",_xll.BDP($AX94,"RK521")="#N/A FIELD NOT APPLICABLE")," ", _xll.BDP($AX94,"RK521")/100)</f>
        <v xml:space="preserve"> </v>
      </c>
      <c r="AR94" s="24" t="str" cm="1">
        <f t="array" ref="AR94">IF(OR(_xll.BDP($AX94,"RK525")="#N/A N/A",_xll.BDP($AX94,"RK525")="#N/A FIELD NOT APPLICABLE")," ", _xll.BDP($AX94,"RK525")/100)</f>
        <v xml:space="preserve"> </v>
      </c>
      <c r="AS94" s="24" t="str" cm="1">
        <f t="array" ref="AS94">IF(OR(_xll.BDP($AX94,"RK524")="#N/A N/A",_xll.BDP($AX94,"RK524")="#N/A FIELD NOT APPLICABLE")," ", _xll.BDP($AX94,"RK524")/100)</f>
        <v xml:space="preserve"> </v>
      </c>
      <c r="AT94" s="24" t="str" cm="1">
        <f t="array" ref="AT94">IF(OR(_xll.BDP($AX94,"FD183")="#N/A N/A",_xll.BDP($AX94,"FD183")="#N/A FIELD NOT APPLICABLE")," ", _xll.BDP($AX94,"FD183"))</f>
        <v xml:space="preserve"> </v>
      </c>
      <c r="AU94" s="24" t="str" cm="1">
        <f t="array" ref="AU94">IF(OR(_xll.BDP($AX94,"DY997")="#N/A N/A",_xll.BDP($AX94,"DY997")="#N/A FIELD NOT APPLICABLE")," ", _xll.BDP($AX94,"DY997"))</f>
        <v xml:space="preserve"> </v>
      </c>
      <c r="AV94" s="24" t="str" cm="1">
        <f t="array" ref="AV94">IF(OR(_xll.BDP($AX94,"DY784")="#N/A N/A",_xll.BDP($AX94,"DY784")="#N/A FIELD NOT APPLICABLE")," ", _xll.BDP($AX94,"DY784"))</f>
        <v xml:space="preserve"> </v>
      </c>
      <c r="AW94" s="21" t="str">
        <f t="shared" si="52"/>
        <v>N</v>
      </c>
      <c r="AX94" s="21" t="str">
        <f t="shared" si="53"/>
        <v>SRUUF US Equity</v>
      </c>
      <c r="BC94" s="14" t="str" cm="1">
        <f t="array" ref="BC94">_xll.BDP(AX94,"ID005")</f>
        <v>CA85210A1049</v>
      </c>
      <c r="BD94" s="16"/>
      <c r="BE94" s="17"/>
      <c r="BF94" s="36"/>
      <c r="BG94" s="19"/>
    </row>
    <row r="95" spans="1:59" s="3" customFormat="1" ht="14.45" customHeight="1" x14ac:dyDescent="0.25">
      <c r="A95" s="47" t="s">
        <v>126</v>
      </c>
      <c r="B95" s="47" t="s">
        <v>160</v>
      </c>
      <c r="C95" s="47">
        <v>18094198</v>
      </c>
      <c r="D95" s="47" t="s">
        <v>796</v>
      </c>
      <c r="E95" s="21" t="str">
        <f>_xll.BDP(AX95,"SECURITY NAME")</f>
        <v>SPDR S&amp;P Biotech ETF</v>
      </c>
      <c r="F95" s="21" t="str">
        <f>_xll.BDP(AX95,"CRNCY")</f>
        <v>USD</v>
      </c>
      <c r="G95" s="22" t="s">
        <v>362</v>
      </c>
      <c r="H95" s="21" t="str" cm="1">
        <f t="array" ref="H95">IF(OR(_xll.BDP($AX95,"FD120")="#N/A N/A",_xll.BDP($AX95,"FD120")="#N/A FIELD NOT APPLICABLE")," ",_xll.BDP($AX95,"FD120"))</f>
        <v>U.S.</v>
      </c>
      <c r="I95" s="21" t="str" cm="1">
        <f t="array" ref="I95">IF(OR(_xll.BDP($AX95,"FD116")="#N/A N/A",_xll.BDP($AX95,"FD116")="#N/A FIELD NOT APPLICABLE")," ",_xll.BDP($AX95,"FD116"))</f>
        <v>Blend</v>
      </c>
      <c r="J95" s="21" t="str" cm="1">
        <f t="array" ref="J95">IF(OR(_xll.BDP($AX95,"FD133")="#N/A N/A",_xll.BDP($AX95,"FD133")="#N/A FIELD NOT APPLICABLE")," ", _xll.BDP($AX95,"FD133"))</f>
        <v>Health Care</v>
      </c>
      <c r="K95" s="33">
        <f>_xll.BDP(AX95,"FUND_ASSETS_USD")/1000</f>
        <v>5.0831151319899996</v>
      </c>
      <c r="L95" s="24">
        <f>IFERROR(_xll.BDP(AX95, "DV013")/100,0)</f>
        <v>2.5808037012262428E-4</v>
      </c>
      <c r="M95" s="24" cm="1">
        <f t="array" ref="M95">IF(OR(_xll.BDP($AX95,"PR079")="#N/A N/A",_xll.BDP($AX95,"PR079")="#N/A FIELD NOT APPLICABLE")," ", _xll.BDP($AX95,"PR079")/100)</f>
        <v>-9.6491199999999999E-2</v>
      </c>
      <c r="N95" s="24" cm="1">
        <f t="array" ref="N95">IF(OR(_xll.BDP($AX95,"RT074")="#N/A N/A",_xll.BDP($AX95,"RT074")="#N/A FIELD NOT APPLICABLE")," ", _xll.BDP($AX95,"RT074")/100)</f>
        <v>-2.3962810000000001E-2</v>
      </c>
      <c r="O95" s="26">
        <v>2042</v>
      </c>
      <c r="P95" s="27">
        <v>99.067899999999995</v>
      </c>
      <c r="Q95" s="21" cm="1">
        <f t="array" ref="Q95">IF(OR(_xll.BDP($AX95,"PX_last")="#N/A N/A",_xll.BDP($AX95,"PX_Last")="#N/A FIELD NOT APPLICABLE")," ",IF(F95="GBP",(_xll.BDP($AX95,"PX_LAST")),(_xll.BDP($AX95,"PX_LAST"))))</f>
        <v>81.37</v>
      </c>
      <c r="R95" s="28">
        <f>IF(F95="USD",AA95,(((_xll.BDP(F95&amp;"USD CURNCY","PX_LAST")))*AA95))</f>
        <v>202296.65179999999</v>
      </c>
      <c r="S95" s="28">
        <f>IF(F95="USD",AB95,(((_xll.BDP(F95&amp;"USD CURNCY","PX_LAST")))*AB95))</f>
        <v>166157.54</v>
      </c>
      <c r="T95" s="11">
        <f t="shared" si="45"/>
        <v>-36139.111799999984</v>
      </c>
      <c r="U95" s="12">
        <f t="shared" si="46"/>
        <v>-0.17864414204802961</v>
      </c>
      <c r="V95" s="12" cm="1">
        <f t="array" ref="V95">IFERROR(_xll.BDP($G95&amp;" Equity","CHG_PCT_1D")/100,"")</f>
        <v>1.3956390000000001E-2</v>
      </c>
      <c r="W95" s="12" cm="1">
        <f t="array" ref="W95">IFERROR(_xll.BDP($G95&amp;" Equity","CHG_PCT_5D")/100,"")</f>
        <v>7.760562E-2</v>
      </c>
      <c r="X95" s="12" t="e">
        <f t="shared" si="47"/>
        <v>#VALUE!</v>
      </c>
      <c r="Y95" s="28">
        <f t="shared" si="48"/>
        <v>42.881999421864748</v>
      </c>
      <c r="Z95" s="28">
        <f t="shared" si="49"/>
        <v>166157.54</v>
      </c>
      <c r="AA95" s="28">
        <f t="shared" si="50"/>
        <v>202296.65179999999</v>
      </c>
      <c r="AB95" s="28">
        <f t="shared" si="51"/>
        <v>166157.54</v>
      </c>
      <c r="AC95" s="24" t="str" cm="1">
        <f t="array" ref="AC95">IF(OR(_xll.BDP($AX95,"EX028")="#N/A N/A",_xll.BDP($AX95,"EX028")="#N/A FIELD NOT APPLICABLE")," ", _xll.BDP($AX95,"EX028"))</f>
        <v>Fund</v>
      </c>
      <c r="AD95" s="34" t="str" cm="1">
        <f t="array" ref="AD95">IF(OR(_xll.BDP($AX95,"FD121")="#N/A N/A",_xll.BDP($AX95,"FD121")="#N/A FIELD NOT APPLICABLE")," ", _xll.BDP($AX95,"FD121"))</f>
        <v>Equity</v>
      </c>
      <c r="AE95" s="24" t="str" cm="1">
        <f t="array" ref="AE95">IF(OR(_xll.BDP($AX95,"FD118")="#N/A N/A",_xll.BDP($AX95,"FD118")="#N/A FIELD NOT APPLICABLE")," ", _xll.BDP($AX95,"FD118"))</f>
        <v>ETF</v>
      </c>
      <c r="AF95" s="21" t="str" cm="1">
        <f t="array" ref="AF95">IF(OR(_xll.BDP($AX95,"FD114")="#N/A N/A",_xll.BDP($AX95,"FD114")="#N/A FIELD NOT APPLICABLE")," ", _xll.BDP($AX95,"FD114"))</f>
        <v xml:space="preserve"> </v>
      </c>
      <c r="AG95" s="21" t="str" cm="1">
        <f t="array" ref="AG95">IF(OR(_xll.BDP($AX95,"FD003")="#N/A N/A",_xll.BDP($AX95,"FD003")="#N/A FIELD NOT APPLICABLE")," ", _xll.BDP($AX95,"FD003"))</f>
        <v>06/02/2006</v>
      </c>
      <c r="AH95" s="31" cm="1">
        <f t="array" ref="AH95">IF(OR(_xll.BDP($AX95,"PR061")="#N/A N/A",_xll.BDP($AX95,"PR061")="#N/A FIELD NOT APPLICABLE")," ", _xll.BDP($AX95,"PR061")/100)</f>
        <v>-3.590049E-2</v>
      </c>
      <c r="AI95" s="24" cm="1">
        <f t="array" ref="AI95">IF(OR(_xll.BDP($AX95,"RT075")="#N/A N/A",_xll.BDP($AX95,"RT075")="#N/A FIELD NOT APPLICABLE")," ", _xll.BDP($AX95,"RT075")/100)</f>
        <v>2.2712389999999999E-2</v>
      </c>
      <c r="AJ95" s="24" cm="1">
        <f t="array" ref="AJ95">IF(OR(_xll.BDP($AX95,"RT076")="#N/A N/A",_xll.BDP($AX95,"RT076")="#N/A FIELD NOT APPLICABLE")," ", _xll.BDP($AX95,"RT076")/100)</f>
        <v>-3.0248110000000002E-2</v>
      </c>
      <c r="AK95" s="24" cm="1">
        <f t="array" ref="AK95">IF(OR(_xll.BDP($AX95,"FD252")="#N/A N/A",_xll.BDP($AX95,"FD252")="#N/A FIELD NOT APPLICABLE")," ", _xll.BDP($AX95,"FD252")/100)</f>
        <v>0</v>
      </c>
      <c r="AL95" s="24" cm="1">
        <f t="array" ref="AL95">IF(OR(_xll.BDP($AX95,"FD015")="#N/A N/A",_xll.BDP($AX95,"FD015")="#N/A FIELD NOT APPLICABLE")," ", _xll.BDP($AX95,"FD015")/100)</f>
        <v>3.4999999999999996E-3</v>
      </c>
      <c r="AM95" s="24" cm="1">
        <f t="array" ref="AM95">IF(OR(_xll.BDP($AX95,"FD138")="#N/A N/A",_xll.BDP($AX95,"FD138")="#N/A FIELD NOT APPLICABLE")," ", _xll.BDP($AX95,"FD138")/100)</f>
        <v>3.4999999999999996E-3</v>
      </c>
      <c r="AN95" s="35" cm="1">
        <f t="array" ref="AN95">IF(OR(_xll.BDP($AX95,"FD009")="#N/A N/A",_xll.BDP($AX95,"FD009")="#N/A FIELD NOT APPLICABLE")," ", _xll.BDP($AX95,"FD009")/100)</f>
        <v>0</v>
      </c>
      <c r="AO95" s="24" cm="1">
        <f t="array" ref="AO95">IF(OR(_xll.BDP($AX95,"RK512")="#N/A N/A",_xll.BDP($AX95,"RK512")="#N/A FIELD NOT APPLICABLE")," ", _xll.BDP($AX95,"RK512")/100)</f>
        <v>-1.5695199370384216E-3</v>
      </c>
      <c r="AP95" s="24" cm="1">
        <f t="array" ref="AP95">IF(OR(_xll.BDP($AX95,"RK514")="#N/A N/A",_xll.BDP($AX95,"RK514")="#N/A FIELD NOT APPLICABLE")," ", _xll.BDP($AX95,"RK514")/100)</f>
        <v>-1.385750025510788E-3</v>
      </c>
      <c r="AQ95" s="24" cm="1">
        <f t="array" ref="AQ95">IF(OR(_xll.BDP($AX95,"RK521")="#N/A N/A",_xll.BDP($AX95,"RK521")="#N/A FIELD NOT APPLICABLE")," ", _xll.BDP($AX95,"RK521")/100)</f>
        <v>-6.7960999906063085E-4</v>
      </c>
      <c r="AR95" s="24" cm="1">
        <f t="array" ref="AR95">IF(OR(_xll.BDP($AX95,"RK525")="#N/A N/A",_xll.BDP($AX95,"RK525")="#N/A FIELD NOT APPLICABLE")," ", _xll.BDP($AX95,"RK525")/100)</f>
        <v>9.9998801946640011E-3</v>
      </c>
      <c r="AS95" s="24" cm="1">
        <f t="array" ref="AS95">IF(OR(_xll.BDP($AX95,"RK524")="#N/A N/A",_xll.BDP($AX95,"RK524")="#N/A FIELD NOT APPLICABLE")," ", _xll.BDP($AX95,"RK524")/100)</f>
        <v>-1.3070000568404793E-5</v>
      </c>
      <c r="AT95" s="24" t="str" cm="1">
        <f t="array" ref="AT95">IF(OR(_xll.BDP($AX95,"FD183")="#N/A N/A",_xll.BDP($AX95,"FD183")="#N/A FIELD NOT APPLICABLE")," ", _xll.BDP($AX95,"FD183"))</f>
        <v>USD INC</v>
      </c>
      <c r="AU95" s="24" t="str" cm="1">
        <f t="array" ref="AU95">IF(OR(_xll.BDP($AX95,"DY997")="#N/A N/A",_xll.BDP($AX95,"DY997")="#N/A FIELD NOT APPLICABLE")," ", _xll.BDP($AX95,"DY997"))</f>
        <v xml:space="preserve"> </v>
      </c>
      <c r="AV95" s="24" t="str" cm="1">
        <f t="array" ref="AV95">IF(OR(_xll.BDP($AX95,"DY784")="#N/A N/A",_xll.BDP($AX95,"DY784")="#N/A FIELD NOT APPLICABLE")," ", _xll.BDP($AX95,"DY784"))</f>
        <v xml:space="preserve"> </v>
      </c>
      <c r="AW95" s="21" t="str">
        <f t="shared" si="52"/>
        <v>N</v>
      </c>
      <c r="AX95" s="21" t="str">
        <f t="shared" si="53"/>
        <v>XBI US Equity</v>
      </c>
      <c r="BC95" s="14" t="str" cm="1">
        <f t="array" ref="BC95">_xll.BDP(AX95,"ID005")</f>
        <v>US78464A8707</v>
      </c>
      <c r="BD95" s="16"/>
      <c r="BE95" s="17"/>
      <c r="BF95" s="36"/>
      <c r="BG95" s="19"/>
    </row>
    <row r="96" spans="1:59" s="3" customFormat="1" ht="14.45" customHeight="1" x14ac:dyDescent="0.25">
      <c r="A96" s="47" t="s">
        <v>126</v>
      </c>
      <c r="B96" s="47" t="s">
        <v>160</v>
      </c>
      <c r="C96" s="47">
        <v>18094198</v>
      </c>
      <c r="D96" s="47" t="s">
        <v>796</v>
      </c>
      <c r="E96" s="21" t="str">
        <f>_xll.BDP(AX96,"SECURITY NAME")</f>
        <v>Vanguard FTSE 250 UCITS ETF</v>
      </c>
      <c r="F96" s="21" t="str">
        <f>_xll.BDP(AX96,"CRNCY")</f>
        <v>GBP</v>
      </c>
      <c r="G96" s="22" t="s">
        <v>418</v>
      </c>
      <c r="H96" s="21" t="str" cm="1">
        <f t="array" ref="H96">IF(OR(_xll.BDP($AX96,"FD120")="#N/A N/A",_xll.BDP($AX96,"FD120")="#N/A FIELD NOT APPLICABLE")," ",_xll.BDP($AX96,"FD120"))</f>
        <v>U.K.</v>
      </c>
      <c r="I96" s="21" t="str" cm="1">
        <f t="array" ref="I96">IF(OR(_xll.BDP($AX96,"FD116")="#N/A N/A",_xll.BDP($AX96,"FD116")="#N/A FIELD NOT APPLICABLE")," ",_xll.BDP($AX96,"FD116"))</f>
        <v>Blend</v>
      </c>
      <c r="J96" s="21" t="str" cm="1">
        <f t="array" ref="J96">IF(OR(_xll.BDP($AX96,"FD133")="#N/A N/A",_xll.BDP($AX96,"FD133")="#N/A FIELD NOT APPLICABLE")," ", _xll.BDP($AX96,"FD133"))</f>
        <v xml:space="preserve"> </v>
      </c>
      <c r="K96" s="33">
        <f>_xll.BDP(AX96,"FUND_ASSETS_USD")/1000</f>
        <v>2.8525839999999998</v>
      </c>
      <c r="L96" s="24">
        <f>IFERROR(_xll.BDP(AX96, "DV013")/100,0)</f>
        <v>2.3939771464920667E-2</v>
      </c>
      <c r="M96" s="24" cm="1">
        <f t="array" ref="M96">IF(OR(_xll.BDP($AX96,"PR079")="#N/A N/A",_xll.BDP($AX96,"PR079")="#N/A FIELD NOT APPLICABLE")," ", _xll.BDP($AX96,"PR079")/100)</f>
        <v>-3.1849160000000001E-2</v>
      </c>
      <c r="N96" s="24" cm="1">
        <f t="array" ref="N96">IF(OR(_xll.BDP($AX96,"RT074")="#N/A N/A",_xll.BDP($AX96,"RT074")="#N/A FIELD NOT APPLICABLE")," ", _xll.BDP($AX96,"RT074")/100)</f>
        <v>1.2903739999999999E-2</v>
      </c>
      <c r="O96" s="26">
        <v>15593</v>
      </c>
      <c r="P96" s="27">
        <v>32.805500000000002</v>
      </c>
      <c r="Q96" s="21" cm="1">
        <f t="array" ref="Q96">IF(OR(_xll.BDP($AX96,"PX_last")="#N/A N/A",_xll.BDP($AX96,"PX_Last")="#N/A FIELD NOT APPLICABLE")," ",IF(F96="GBP",(_xll.BDP($AX96,"PX_LAST")),(_xll.BDP($AX96,"PX_LAST"))))</f>
        <v>30.55</v>
      </c>
      <c r="R96" s="28">
        <f>IF(F96="USD",AA96,(((_xll.BDP(F96&amp;"USD CURNCY","PX_LAST")))*AA96))</f>
        <v>685509.61002615013</v>
      </c>
      <c r="S96" s="28">
        <f>IF(F96="USD",AB96,(((_xll.BDP(F96&amp;"USD CURNCY","PX_LAST")))*AB96))</f>
        <v>638378.27761500003</v>
      </c>
      <c r="T96" s="11">
        <f t="shared" si="45"/>
        <v>-47131.332411150099</v>
      </c>
      <c r="U96" s="12">
        <f t="shared" si="46"/>
        <v>-6.8753715078264444E-2</v>
      </c>
      <c r="V96" s="12" cm="1">
        <f t="array" ref="V96">IFERROR(_xll.BDP($G96&amp;" Equity","CHG_PCT_1D")/100,"")</f>
        <v>6.0735390000000002E-3</v>
      </c>
      <c r="W96" s="12" cm="1">
        <f t="array" ref="W96">IFERROR(_xll.BDP($G96&amp;" Equity","CHG_PCT_5D")/100,"")</f>
        <v>3.3732499999999999E-2</v>
      </c>
      <c r="X96" s="12" t="e">
        <f t="shared" si="47"/>
        <v>#VALUE!</v>
      </c>
      <c r="Y96" s="28">
        <f t="shared" si="48"/>
        <v>15282.630074272782</v>
      </c>
      <c r="Z96" s="28">
        <f t="shared" si="49"/>
        <v>638378.27761500003</v>
      </c>
      <c r="AA96" s="28">
        <f t="shared" si="50"/>
        <v>511536.16150000005</v>
      </c>
      <c r="AB96" s="28">
        <f t="shared" si="51"/>
        <v>476366.15</v>
      </c>
      <c r="AC96" s="24" t="str" cm="1">
        <f t="array" ref="AC96">IF(OR(_xll.BDP($AX96,"EX028")="#N/A N/A",_xll.BDP($AX96,"EX028")="#N/A FIELD NOT APPLICABLE")," ", _xll.BDP($AX96,"EX028"))</f>
        <v>Fund</v>
      </c>
      <c r="AD96" s="34" t="str" cm="1">
        <f t="array" ref="AD96">IF(OR(_xll.BDP($AX96,"FD121")="#N/A N/A",_xll.BDP($AX96,"FD121")="#N/A FIELD NOT APPLICABLE")," ", _xll.BDP($AX96,"FD121"))</f>
        <v>Equity</v>
      </c>
      <c r="AE96" s="24" t="str" cm="1">
        <f t="array" ref="AE96">IF(OR(_xll.BDP($AX96,"FD118")="#N/A N/A",_xll.BDP($AX96,"FD118")="#N/A FIELD NOT APPLICABLE")," ", _xll.BDP($AX96,"FD118"))</f>
        <v>ETF</v>
      </c>
      <c r="AF96" s="21" t="str" cm="1">
        <f t="array" ref="AF96">IF(OR(_xll.BDP($AX96,"FD114")="#N/A N/A",_xll.BDP($AX96,"FD114")="#N/A FIELD NOT APPLICABLE")," ", _xll.BDP($AX96,"FD114"))</f>
        <v xml:space="preserve"> </v>
      </c>
      <c r="AG96" s="21" t="str" cm="1">
        <f t="array" ref="AG96">IF(OR(_xll.BDP($AX96,"FD003")="#N/A N/A",_xll.BDP($AX96,"FD003")="#N/A FIELD NOT APPLICABLE")," ", _xll.BDP($AX96,"FD003"))</f>
        <v>30/09/2014</v>
      </c>
      <c r="AH96" s="31" cm="1">
        <f t="array" ref="AH96">IF(OR(_xll.BDP($AX96,"PR061")="#N/A N/A",_xll.BDP($AX96,"PR061")="#N/A FIELD NOT APPLICABLE")," ", _xll.BDP($AX96,"PR061")/100)</f>
        <v>2.4308440000000001E-2</v>
      </c>
      <c r="AI96" s="24" cm="1">
        <f t="array" ref="AI96">IF(OR(_xll.BDP($AX96,"RT075")="#N/A N/A",_xll.BDP($AX96,"RT075")="#N/A FIELD NOT APPLICABLE")," ", _xll.BDP($AX96,"RT075")/100)</f>
        <v>1.6745280000000001E-2</v>
      </c>
      <c r="AJ96" s="24" cm="1">
        <f t="array" ref="AJ96">IF(OR(_xll.BDP($AX96,"RT076")="#N/A N/A",_xll.BDP($AX96,"RT076")="#N/A FIELD NOT APPLICABLE")," ", _xll.BDP($AX96,"RT076")/100)</f>
        <v>6.1473470000000002E-2</v>
      </c>
      <c r="AK96" s="24" cm="1">
        <f t="array" ref="AK96">IF(OR(_xll.BDP($AX96,"FD252")="#N/A N/A",_xll.BDP($AX96,"FD252")="#N/A FIELD NOT APPLICABLE")," ", _xll.BDP($AX96,"FD252")/100)</f>
        <v>0.02</v>
      </c>
      <c r="AL96" s="24" cm="1">
        <f t="array" ref="AL96">IF(OR(_xll.BDP($AX96,"FD015")="#N/A N/A",_xll.BDP($AX96,"FD015")="#N/A FIELD NOT APPLICABLE")," ", _xll.BDP($AX96,"FD015")/100)</f>
        <v>1E-3</v>
      </c>
      <c r="AM96" s="24" cm="1">
        <f t="array" ref="AM96">IF(OR(_xll.BDP($AX96,"FD138")="#N/A N/A",_xll.BDP($AX96,"FD138")="#N/A FIELD NOT APPLICABLE")," ", _xll.BDP($AX96,"FD138")/100)</f>
        <v>1E-3</v>
      </c>
      <c r="AN96" s="35" t="str" cm="1">
        <f t="array" ref="AN96">IF(OR(_xll.BDP($AX96,"FD009")="#N/A N/A",_xll.BDP($AX96,"FD009")="#N/A FIELD NOT APPLICABLE")," ", _xll.BDP($AX96,"FD009")/100)</f>
        <v xml:space="preserve"> </v>
      </c>
      <c r="AO96" s="24" cm="1">
        <f t="array" ref="AO96">IF(OR(_xll.BDP($AX96,"RK512")="#N/A N/A",_xll.BDP($AX96,"RK512")="#N/A FIELD NOT APPLICABLE")," ", _xll.BDP($AX96,"RK512")/100)</f>
        <v>-1.57175E-3</v>
      </c>
      <c r="AP96" s="24" cm="1">
        <f t="array" ref="AP96">IF(OR(_xll.BDP($AX96,"RK514")="#N/A N/A",_xll.BDP($AX96,"RK514")="#N/A FIELD NOT APPLICABLE")," ", _xll.BDP($AX96,"RK514")/100)</f>
        <v>-1.5015300000000001E-3</v>
      </c>
      <c r="AQ96" s="24" cm="1">
        <f t="array" ref="AQ96">IF(OR(_xll.BDP($AX96,"RK521")="#N/A N/A",_xll.BDP($AX96,"RK521")="#N/A FIELD NOT APPLICABLE")," ", _xll.BDP($AX96,"RK521")/100)</f>
        <v>-1.6736400000000001E-3</v>
      </c>
      <c r="AR96" s="24" cm="1">
        <f t="array" ref="AR96">IF(OR(_xll.BDP($AX96,"RK525")="#N/A N/A",_xll.BDP($AX96,"RK525")="#N/A FIELD NOT APPLICABLE")," ", _xll.BDP($AX96,"RK525")/100)</f>
        <v>1.0064200000000001E-2</v>
      </c>
      <c r="AS96" s="24" cm="1">
        <f t="array" ref="AS96">IF(OR(_xll.BDP($AX96,"RK524")="#N/A N/A",_xll.BDP($AX96,"RK524")="#N/A FIELD NOT APPLICABLE")," ", _xll.BDP($AX96,"RK524")/100)</f>
        <v>-3.6069999999999999E-5</v>
      </c>
      <c r="AT96" s="24" t="str" cm="1">
        <f t="array" ref="AT96">IF(OR(_xll.BDP($AX96,"FD183")="#N/A N/A",_xll.BDP($AX96,"FD183")="#N/A FIELD NOT APPLICABLE")," ", _xll.BDP($AX96,"FD183"))</f>
        <v>GBP INC</v>
      </c>
      <c r="AU96" s="24" t="str" cm="1">
        <f t="array" ref="AU96">IF(OR(_xll.BDP($AX96,"DY997")="#N/A N/A",_xll.BDP($AX96,"DY997")="#N/A FIELD NOT APPLICABLE")," ", _xll.BDP($AX96,"DY997"))</f>
        <v xml:space="preserve"> </v>
      </c>
      <c r="AV96" s="24" t="str" cm="1">
        <f t="array" ref="AV96">IF(OR(_xll.BDP($AX96,"DY784")="#N/A N/A",_xll.BDP($AX96,"DY784")="#N/A FIELD NOT APPLICABLE")," ", _xll.BDP($AX96,"DY784"))</f>
        <v xml:space="preserve"> </v>
      </c>
      <c r="AW96" s="21" t="str">
        <f t="shared" si="52"/>
        <v>N</v>
      </c>
      <c r="AX96" s="21" t="str">
        <f t="shared" si="53"/>
        <v>VMID LN Equity</v>
      </c>
      <c r="BC96" s="14" t="str" cm="1">
        <f t="array" ref="BC96">_xll.BDP(AX96,"ID005")</f>
        <v>IE00BKX55Q28</v>
      </c>
      <c r="BD96" s="16"/>
      <c r="BE96" s="17"/>
      <c r="BF96" s="36"/>
      <c r="BG96" s="19"/>
    </row>
    <row r="97" spans="1:59" s="3" customFormat="1" ht="14.45" customHeight="1" x14ac:dyDescent="0.25">
      <c r="A97" s="47" t="s">
        <v>126</v>
      </c>
      <c r="B97" s="47" t="s">
        <v>160</v>
      </c>
      <c r="C97" s="47">
        <v>18094198</v>
      </c>
      <c r="D97" s="47" t="s">
        <v>796</v>
      </c>
      <c r="E97" s="21" t="str">
        <f>_xll.BDP(AX97,"SECURITY NAME")</f>
        <v>SP Funds S&amp;P Global Reit Shari</v>
      </c>
      <c r="F97" s="21" t="str">
        <f>_xll.BDP(AX97,"CRNCY")</f>
        <v>USD</v>
      </c>
      <c r="G97" s="22" t="s">
        <v>890</v>
      </c>
      <c r="H97" s="21" t="str" cm="1">
        <f t="array" ref="H97">IF(OR(_xll.BDP($AX97,"FD120")="#N/A N/A",_xll.BDP($AX97,"FD120")="#N/A FIELD NOT APPLICABLE")," ",_xll.BDP($AX97,"FD120"))</f>
        <v>Global</v>
      </c>
      <c r="I97" s="21" t="str" cm="1">
        <f t="array" ref="I97">IF(OR(_xll.BDP($AX97,"FD116")="#N/A N/A",_xll.BDP($AX97,"FD116")="#N/A FIELD NOT APPLICABLE")," ",_xll.BDP($AX97,"FD116"))</f>
        <v>Blend</v>
      </c>
      <c r="J97" s="21" t="str" cm="1">
        <f t="array" ref="J97">IF(OR(_xll.BDP($AX97,"FD133")="#N/A N/A",_xll.BDP($AX97,"FD133")="#N/A FIELD NOT APPLICABLE")," ", _xll.BDP($AX97,"FD133"))</f>
        <v>Real Estate</v>
      </c>
      <c r="K97" s="33">
        <f>_xll.BDP(AX97,"FUND_ASSETS_USD")/1000</f>
        <v>0.14384657637000001</v>
      </c>
      <c r="L97" s="24">
        <f>IFERROR(_xll.BDP(AX97, "DV013")/100,0)</f>
        <v>4.274322275529828E-2</v>
      </c>
      <c r="M97" s="24" cm="1">
        <f t="array" ref="M97">IF(OR(_xll.BDP($AX97,"PR079")="#N/A N/A",_xll.BDP($AX97,"PR079")="#N/A FIELD NOT APPLICABLE")," ", _xll.BDP($AX97,"PR079")/100)</f>
        <v>-4.9520000000000002E-2</v>
      </c>
      <c r="N97" s="24" cm="1">
        <f t="array" ref="N97">IF(OR(_xll.BDP($AX97,"RT074")="#N/A N/A",_xll.BDP($AX97,"RT074")="#N/A FIELD NOT APPLICABLE")," ", _xll.BDP($AX97,"RT074")/100)</f>
        <v>5.5856070000000008E-2</v>
      </c>
      <c r="O97" s="26">
        <v>50000</v>
      </c>
      <c r="P97" s="27">
        <v>20.605</v>
      </c>
      <c r="Q97" s="21" cm="1">
        <f t="array" ref="Q97">IF(OR(_xll.BDP($AX97,"PX_last")="#N/A N/A",_xll.BDP($AX97,"PX_Last")="#N/A FIELD NOT APPLICABLE")," ",IF(F97="GBP",(_xll.BDP($AX97,"PX_LAST")),(_xll.BDP($AX97,"PX_LAST"))))</f>
        <v>18.809999999999999</v>
      </c>
      <c r="R97" s="28">
        <f>IF(F97="USD",AA97,(((_xll.BDP(F97&amp;"USD CURNCY","PX_LAST")))*AA97))</f>
        <v>1030250</v>
      </c>
      <c r="S97" s="28">
        <f>IF(F97="USD",AB97,(((_xll.BDP(F97&amp;"USD CURNCY","PX_LAST")))*AB97))</f>
        <v>940499.99999999988</v>
      </c>
      <c r="T97" s="11">
        <f t="shared" si="45"/>
        <v>-89750.000000000116</v>
      </c>
      <c r="U97" s="12">
        <f t="shared" si="46"/>
        <v>-8.7114777966513096E-2</v>
      </c>
      <c r="V97" s="12" cm="1">
        <f t="array" ref="V97">IFERROR(_xll.BDP($G97&amp;" Equity","CHG_PCT_1D")/100,"")</f>
        <v>7.5187970000000007E-3</v>
      </c>
      <c r="W97" s="12" cm="1">
        <f t="array" ref="W97">IFERROR(_xll.BDP($G97&amp;" Equity","CHG_PCT_5D")/100,"")</f>
        <v>3.7610619999999997E-2</v>
      </c>
      <c r="X97" s="12" t="e">
        <f t="shared" si="47"/>
        <v>#VALUE!</v>
      </c>
      <c r="Y97" s="28">
        <f t="shared" si="48"/>
        <v>40200.001001358025</v>
      </c>
      <c r="Z97" s="28">
        <f t="shared" si="49"/>
        <v>940499.99999999988</v>
      </c>
      <c r="AA97" s="28">
        <f t="shared" si="50"/>
        <v>1030250</v>
      </c>
      <c r="AB97" s="28">
        <f t="shared" si="51"/>
        <v>940499.99999999988</v>
      </c>
      <c r="AC97" s="24" t="str" cm="1">
        <f t="array" ref="AC97">IF(OR(_xll.BDP($AX97,"EX028")="#N/A N/A",_xll.BDP($AX97,"EX028")="#N/A FIELD NOT APPLICABLE")," ", _xll.BDP($AX97,"EX028"))</f>
        <v>Fund</v>
      </c>
      <c r="AD97" s="34" t="str" cm="1">
        <f t="array" ref="AD97">IF(OR(_xll.BDP($AX97,"FD121")="#N/A N/A",_xll.BDP($AX97,"FD121")="#N/A FIELD NOT APPLICABLE")," ", _xll.BDP($AX97,"FD121"))</f>
        <v>Equity</v>
      </c>
      <c r="AE97" s="24" t="str" cm="1">
        <f t="array" ref="AE97">IF(OR(_xll.BDP($AX97,"FD118")="#N/A N/A",_xll.BDP($AX97,"FD118")="#N/A FIELD NOT APPLICABLE")," ", _xll.BDP($AX97,"FD118"))</f>
        <v>ETF</v>
      </c>
      <c r="AF97" s="21" t="str" cm="1">
        <f t="array" ref="AF97">IF(OR(_xll.BDP($AX97,"FD114")="#N/A N/A",_xll.BDP($AX97,"FD114")="#N/A FIELD NOT APPLICABLE")," ", _xll.BDP($AX97,"FD114"))</f>
        <v xml:space="preserve"> </v>
      </c>
      <c r="AG97" s="21" t="str" cm="1">
        <f t="array" ref="AG97">IF(OR(_xll.BDP($AX97,"FD003")="#N/A N/A",_xll.BDP($AX97,"FD003")="#N/A FIELD NOT APPLICABLE")," ", _xll.BDP($AX97,"FD003"))</f>
        <v>30/12/2020</v>
      </c>
      <c r="AH97" s="31" cm="1">
        <f t="array" ref="AH97">IF(OR(_xll.BDP($AX97,"PR061")="#N/A N/A",_xll.BDP($AX97,"PR061")="#N/A FIELD NOT APPLICABLE")," ", _xll.BDP($AX97,"PR061")/100)</f>
        <v>-3.6372969999999998E-2</v>
      </c>
      <c r="AI97" s="24" cm="1">
        <f t="array" ref="AI97">IF(OR(_xll.BDP($AX97,"RT075")="#N/A N/A",_xll.BDP($AX97,"RT075")="#N/A FIELD NOT APPLICABLE")," ", _xll.BDP($AX97,"RT075")/100)</f>
        <v>-5.386908E-2</v>
      </c>
      <c r="AJ97" s="24" t="str" cm="1">
        <f t="array" ref="AJ97">IF(OR(_xll.BDP($AX97,"RT076")="#N/A N/A",_xll.BDP($AX97,"RT076")="#N/A FIELD NOT APPLICABLE")," ", _xll.BDP($AX97,"RT076")/100)</f>
        <v xml:space="preserve"> </v>
      </c>
      <c r="AK97" s="24" cm="1">
        <f t="array" ref="AK97">IF(OR(_xll.BDP($AX97,"FD252")="#N/A N/A",_xll.BDP($AX97,"FD252")="#N/A FIELD NOT APPLICABLE")," ", _xll.BDP($AX97,"FD252")/100)</f>
        <v>0</v>
      </c>
      <c r="AL97" s="24" cm="1">
        <f t="array" ref="AL97">IF(OR(_xll.BDP($AX97,"FD015")="#N/A N/A",_xll.BDP($AX97,"FD015")="#N/A FIELD NOT APPLICABLE")," ", _xll.BDP($AX97,"FD015")/100)</f>
        <v>5.0000000000000001E-3</v>
      </c>
      <c r="AM97" s="24" cm="1">
        <f t="array" ref="AM97">IF(OR(_xll.BDP($AX97,"FD138")="#N/A N/A",_xll.BDP($AX97,"FD138")="#N/A FIELD NOT APPLICABLE")," ", _xll.BDP($AX97,"FD138")/100)</f>
        <v>5.0000000000000001E-3</v>
      </c>
      <c r="AN97" s="35" t="str" cm="1">
        <f t="array" ref="AN97">IF(OR(_xll.BDP($AX97,"FD009")="#N/A N/A",_xll.BDP($AX97,"FD009")="#N/A FIELD NOT APPLICABLE")," ", _xll.BDP($AX97,"FD009")/100)</f>
        <v xml:space="preserve"> </v>
      </c>
      <c r="AO97" s="24" cm="1">
        <f t="array" ref="AO97">IF(OR(_xll.BDP($AX97,"RK512")="#N/A N/A",_xll.BDP($AX97,"RK512")="#N/A FIELD NOT APPLICABLE")," ", _xll.BDP($AX97,"RK512")/100)</f>
        <v>1.3969700038433076E-3</v>
      </c>
      <c r="AP97" s="24" cm="1">
        <f t="array" ref="AP97">IF(OR(_xll.BDP($AX97,"RK514")="#N/A N/A",_xll.BDP($AX97,"RK514")="#N/A FIELD NOT APPLICABLE")," ", _xll.BDP($AX97,"RK514")/100)</f>
        <v>1.2736299633979797E-3</v>
      </c>
      <c r="AQ97" s="24" cm="1">
        <f t="array" ref="AQ97">IF(OR(_xll.BDP($AX97,"RK521")="#N/A N/A",_xll.BDP($AX97,"RK521")="#N/A FIELD NOT APPLICABLE")," ", _xll.BDP($AX97,"RK521")/100)</f>
        <v>6.6989099979400633E-3</v>
      </c>
      <c r="AR97" s="24" cm="1">
        <f t="array" ref="AR97">IF(OR(_xll.BDP($AX97,"RK525")="#N/A N/A",_xll.BDP($AX97,"RK525")="#N/A FIELD NOT APPLICABLE")," ", _xll.BDP($AX97,"RK525")/100)</f>
        <v>1.0047399997711181E-2</v>
      </c>
      <c r="AS97" s="24" cm="1">
        <f t="array" ref="AS97">IF(OR(_xll.BDP($AX97,"RK524")="#N/A N/A",_xll.BDP($AX97,"RK524")="#N/A FIELD NOT APPLICABLE")," ", _xll.BDP($AX97,"RK524")/100)</f>
        <v>1.2280000373721123E-4</v>
      </c>
      <c r="AT97" s="24" t="str" cm="1">
        <f t="array" ref="AT97">IF(OR(_xll.BDP($AX97,"FD183")="#N/A N/A",_xll.BDP($AX97,"FD183")="#N/A FIELD NOT APPLICABLE")," ", _xll.BDP($AX97,"FD183"))</f>
        <v>USD INC</v>
      </c>
      <c r="AU97" s="24" t="str" cm="1">
        <f t="array" ref="AU97">IF(OR(_xll.BDP($AX97,"DY997")="#N/A N/A",_xll.BDP($AX97,"DY997")="#N/A FIELD NOT APPLICABLE")," ", _xll.BDP($AX97,"DY997"))</f>
        <v xml:space="preserve"> </v>
      </c>
      <c r="AV97" s="24" t="str" cm="1">
        <f t="array" ref="AV97">IF(OR(_xll.BDP($AX97,"DY784")="#N/A N/A",_xll.BDP($AX97,"DY784")="#N/A FIELD NOT APPLICABLE")," ", _xll.BDP($AX97,"DY784"))</f>
        <v xml:space="preserve"> </v>
      </c>
      <c r="AW97" s="21" t="str">
        <f t="shared" si="52"/>
        <v>N</v>
      </c>
      <c r="AX97" s="21" t="str">
        <f t="shared" si="53"/>
        <v>SPRE US Equity</v>
      </c>
      <c r="BC97" s="14" t="str" cm="1">
        <f t="array" ref="BC97">_xll.BDP(AX97,"ID005")</f>
        <v>US8863647694</v>
      </c>
      <c r="BD97" s="16"/>
      <c r="BE97" s="17"/>
      <c r="BF97" s="36"/>
      <c r="BG97" s="19"/>
    </row>
    <row r="98" spans="1:59" s="3" customFormat="1" ht="14.45" customHeight="1" x14ac:dyDescent="0.25">
      <c r="A98" s="47" t="s">
        <v>126</v>
      </c>
      <c r="B98" s="47" t="s">
        <v>160</v>
      </c>
      <c r="C98" s="47">
        <v>18094198</v>
      </c>
      <c r="D98" s="47" t="s">
        <v>796</v>
      </c>
      <c r="E98" s="21" t="str">
        <f>_xll.BDP(AX98,"SECURITY NAME")</f>
        <v>Health Care Select Sector SPDR</v>
      </c>
      <c r="F98" s="21" t="str">
        <f>_xll.BDP(AX98,"CRNCY")</f>
        <v>USD</v>
      </c>
      <c r="G98" s="22" t="s">
        <v>891</v>
      </c>
      <c r="H98" s="21" t="str" cm="1">
        <f t="array" ref="H98">IF(OR(_xll.BDP($AX98,"FD120")="#N/A N/A",_xll.BDP($AX98,"FD120")="#N/A FIELD NOT APPLICABLE")," ",_xll.BDP($AX98,"FD120"))</f>
        <v>U.S.</v>
      </c>
      <c r="I98" s="21" t="str" cm="1">
        <f t="array" ref="I98">IF(OR(_xll.BDP($AX98,"FD116")="#N/A N/A",_xll.BDP($AX98,"FD116")="#N/A FIELD NOT APPLICABLE")," ",_xll.BDP($AX98,"FD116"))</f>
        <v>Blend</v>
      </c>
      <c r="J98" s="21" t="str" cm="1">
        <f t="array" ref="J98">IF(OR(_xll.BDP($AX98,"FD133")="#N/A N/A",_xll.BDP($AX98,"FD133")="#N/A FIELD NOT APPLICABLE")," ", _xll.BDP($AX98,"FD133"))</f>
        <v>Health Care</v>
      </c>
      <c r="K98" s="33">
        <f>_xll.BDP(AX98,"FUND_ASSETS_USD")/1000</f>
        <v>35.916150862110001</v>
      </c>
      <c r="L98" s="24">
        <f>IFERROR(_xll.BDP(AX98, "DV013")/100,0)</f>
        <v>1.6292612273971756E-2</v>
      </c>
      <c r="M98" s="24" cm="1">
        <f t="array" ref="M98">IF(OR(_xll.BDP($AX98,"PR079")="#N/A N/A",_xll.BDP($AX98,"PR079")="#N/A FIELD NOT APPLICABLE")," ", _xll.BDP($AX98,"PR079")/100)</f>
        <v>7.4870440000000009E-3</v>
      </c>
      <c r="N98" s="24" cm="1">
        <f t="array" ref="N98">IF(OR(_xll.BDP($AX98,"RT074")="#N/A N/A",_xll.BDP($AX98,"RT074")="#N/A FIELD NOT APPLICABLE")," ", _xll.BDP($AX98,"RT074")/100)</f>
        <v>6.1703929999999997E-3</v>
      </c>
      <c r="O98" s="26">
        <v>5000</v>
      </c>
      <c r="P98" s="27">
        <v>149.4785</v>
      </c>
      <c r="Q98" s="21" cm="1">
        <f t="array" ref="Q98">IF(OR(_xll.BDP($AX98,"PX_last")="#N/A N/A",_xll.BDP($AX98,"PX_Last")="#N/A FIELD NOT APPLICABLE")," ",IF(F98="GBP",(_xll.BDP($AX98,"PX_LAST")),(_xll.BDP($AX98,"PX_LAST"))))</f>
        <v>138.6</v>
      </c>
      <c r="R98" s="28">
        <f>IF(F98="USD",AA98,(((_xll.BDP(F98&amp;"USD CURNCY","PX_LAST")))*AA98))</f>
        <v>747392.5</v>
      </c>
      <c r="S98" s="28">
        <f>IF(F98="USD",AB98,(((_xll.BDP(F98&amp;"USD CURNCY","PX_LAST")))*AB98))</f>
        <v>693000</v>
      </c>
      <c r="T98" s="11">
        <f t="shared" si="45"/>
        <v>-54392.5</v>
      </c>
      <c r="U98" s="12">
        <f t="shared" si="46"/>
        <v>-7.2776352452024878E-2</v>
      </c>
      <c r="V98" s="12" cm="1">
        <f t="array" ref="V98">IFERROR(_xll.BDP($G98&amp;" Equity","CHG_PCT_1D")/100,"")</f>
        <v>3.9840639999999998E-3</v>
      </c>
      <c r="W98" s="12" cm="1">
        <f t="array" ref="W98">IFERROR(_xll.BDP($G98&amp;" Equity","CHG_PCT_5D")/100,"")</f>
        <v>4.5485400000000002E-2</v>
      </c>
      <c r="X98" s="12" t="e">
        <f t="shared" si="47"/>
        <v>#VALUE!</v>
      </c>
      <c r="Y98" s="28">
        <f t="shared" si="48"/>
        <v>11290.780305862427</v>
      </c>
      <c r="Z98" s="28">
        <f t="shared" si="49"/>
        <v>693000</v>
      </c>
      <c r="AA98" s="28">
        <f t="shared" si="50"/>
        <v>747392.5</v>
      </c>
      <c r="AB98" s="28">
        <f t="shared" si="51"/>
        <v>693000</v>
      </c>
      <c r="AC98" s="24" t="str" cm="1">
        <f t="array" ref="AC98">IF(OR(_xll.BDP($AX98,"EX028")="#N/A N/A",_xll.BDP($AX98,"EX028")="#N/A FIELD NOT APPLICABLE")," ", _xll.BDP($AX98,"EX028"))</f>
        <v>Fund</v>
      </c>
      <c r="AD98" s="34" t="str" cm="1">
        <f t="array" ref="AD98">IF(OR(_xll.BDP($AX98,"FD121")="#N/A N/A",_xll.BDP($AX98,"FD121")="#N/A FIELD NOT APPLICABLE")," ", _xll.BDP($AX98,"FD121"))</f>
        <v>Equity</v>
      </c>
      <c r="AE98" s="24" t="str" cm="1">
        <f t="array" ref="AE98">IF(OR(_xll.BDP($AX98,"FD118")="#N/A N/A",_xll.BDP($AX98,"FD118")="#N/A FIELD NOT APPLICABLE")," ", _xll.BDP($AX98,"FD118"))</f>
        <v>ETF</v>
      </c>
      <c r="AF98" s="21" t="str" cm="1">
        <f t="array" ref="AF98">IF(OR(_xll.BDP($AX98,"FD114")="#N/A N/A",_xll.BDP($AX98,"FD114")="#N/A FIELD NOT APPLICABLE")," ", _xll.BDP($AX98,"FD114"))</f>
        <v xml:space="preserve"> </v>
      </c>
      <c r="AG98" s="21" t="str" cm="1">
        <f t="array" ref="AG98">IF(OR(_xll.BDP($AX98,"FD003")="#N/A N/A",_xll.BDP($AX98,"FD003")="#N/A FIELD NOT APPLICABLE")," ", _xll.BDP($AX98,"FD003"))</f>
        <v>22/12/1998</v>
      </c>
      <c r="AH98" s="31" cm="1">
        <f t="array" ref="AH98">IF(OR(_xll.BDP($AX98,"PR061")="#N/A N/A",_xll.BDP($AX98,"PR061")="#N/A FIELD NOT APPLICABLE")," ", _xll.BDP($AX98,"PR061")/100)</f>
        <v>-4.0963219999999995E-2</v>
      </c>
      <c r="AI98" s="24" cm="1">
        <f t="array" ref="AI98">IF(OR(_xll.BDP($AX98,"RT075")="#N/A N/A",_xll.BDP($AX98,"RT075")="#N/A FIELD NOT APPLICABLE")," ", _xll.BDP($AX98,"RT075")/100)</f>
        <v>2.8381280000000002E-2</v>
      </c>
      <c r="AJ98" s="24" cm="1">
        <f t="array" ref="AJ98">IF(OR(_xll.BDP($AX98,"RT076")="#N/A N/A",_xll.BDP($AX98,"RT076")="#N/A FIELD NOT APPLICABLE")," ", _xll.BDP($AX98,"RT076")/100)</f>
        <v>8.5330980000000001E-2</v>
      </c>
      <c r="AK98" s="24" cm="1">
        <f t="array" ref="AK98">IF(OR(_xll.BDP($AX98,"FD252")="#N/A N/A",_xll.BDP($AX98,"FD252")="#N/A FIELD NOT APPLICABLE")," ", _xll.BDP($AX98,"FD252")/100)</f>
        <v>0</v>
      </c>
      <c r="AL98" s="24" cm="1">
        <f t="array" ref="AL98">IF(OR(_xll.BDP($AX98,"FD015")="#N/A N/A",_xll.BDP($AX98,"FD015")="#N/A FIELD NOT APPLICABLE")," ", _xll.BDP($AX98,"FD015")/100)</f>
        <v>8.0000000000000004E-4</v>
      </c>
      <c r="AM98" s="24" cm="1">
        <f t="array" ref="AM98">IF(OR(_xll.BDP($AX98,"FD138")="#N/A N/A",_xll.BDP($AX98,"FD138")="#N/A FIELD NOT APPLICABLE")," ", _xll.BDP($AX98,"FD138")/100)</f>
        <v>2.9999999999999997E-4</v>
      </c>
      <c r="AN98" s="35" cm="1">
        <f t="array" ref="AN98">IF(OR(_xll.BDP($AX98,"FD009")="#N/A N/A",_xll.BDP($AX98,"FD009")="#N/A FIELD NOT APPLICABLE")," ", _xll.BDP($AX98,"FD009")/100)</f>
        <v>0</v>
      </c>
      <c r="AO98" s="24" cm="1">
        <f t="array" ref="AO98">IF(OR(_xll.BDP($AX98,"RK512")="#N/A N/A",_xll.BDP($AX98,"RK512")="#N/A FIELD NOT APPLICABLE")," ", _xll.BDP($AX98,"RK512")/100)</f>
        <v>-2.5983199477195738E-3</v>
      </c>
      <c r="AP98" s="24" cm="1">
        <f t="array" ref="AP98">IF(OR(_xll.BDP($AX98,"RK514")="#N/A N/A",_xll.BDP($AX98,"RK514")="#N/A FIELD NOT APPLICABLE")," ", _xll.BDP($AX98,"RK514")/100)</f>
        <v>-2.2240400314331053E-3</v>
      </c>
      <c r="AQ98" s="24" cm="1">
        <f t="array" ref="AQ98">IF(OR(_xll.BDP($AX98,"RK521")="#N/A N/A",_xll.BDP($AX98,"RK521")="#N/A FIELD NOT APPLICABLE")," ", _xll.BDP($AX98,"RK521")/100)</f>
        <v>-1.0113999992609024E-3</v>
      </c>
      <c r="AR98" s="24" cm="1">
        <f t="array" ref="AR98">IF(OR(_xll.BDP($AX98,"RK525")="#N/A N/A",_xll.BDP($AX98,"RK525")="#N/A FIELD NOT APPLICABLE")," ", _xll.BDP($AX98,"RK525")/100)</f>
        <v>9.9910801649093633E-3</v>
      </c>
      <c r="AS98" s="24" cm="1">
        <f t="array" ref="AS98">IF(OR(_xll.BDP($AX98,"RK524")="#N/A N/A",_xll.BDP($AX98,"RK524")="#N/A FIELD NOT APPLICABLE")," ", _xll.BDP($AX98,"RK524")/100)</f>
        <v>-1.9239999819546938E-5</v>
      </c>
      <c r="AT98" s="24" t="str" cm="1">
        <f t="array" ref="AT98">IF(OR(_xll.BDP($AX98,"FD183")="#N/A N/A",_xll.BDP($AX98,"FD183")="#N/A FIELD NOT APPLICABLE")," ", _xll.BDP($AX98,"FD183"))</f>
        <v>USD INC</v>
      </c>
      <c r="AU98" s="24" t="str" cm="1">
        <f t="array" ref="AU98">IF(OR(_xll.BDP($AX98,"DY997")="#N/A N/A",_xll.BDP($AX98,"DY997")="#N/A FIELD NOT APPLICABLE")," ", _xll.BDP($AX98,"DY997"))</f>
        <v xml:space="preserve"> </v>
      </c>
      <c r="AV98" s="24" t="str" cm="1">
        <f t="array" ref="AV98">IF(OR(_xll.BDP($AX98,"DY784")="#N/A N/A",_xll.BDP($AX98,"DY784")="#N/A FIELD NOT APPLICABLE")," ", _xll.BDP($AX98,"DY784"))</f>
        <v xml:space="preserve"> </v>
      </c>
      <c r="AW98" s="21" t="str">
        <f t="shared" si="52"/>
        <v>N</v>
      </c>
      <c r="AX98" s="21" t="str">
        <f t="shared" si="53"/>
        <v>XLV US Equity</v>
      </c>
      <c r="BC98" s="14" t="str" cm="1">
        <f t="array" ref="BC98">_xll.BDP(AX98,"ID005")</f>
        <v>US81369Y2090</v>
      </c>
      <c r="BD98" s="16"/>
      <c r="BE98" s="17"/>
      <c r="BF98" s="36"/>
      <c r="BG98" s="19"/>
    </row>
    <row r="99" spans="1:59" s="3" customFormat="1" ht="14.45" customHeight="1" x14ac:dyDescent="0.25">
      <c r="A99" s="47" t="s">
        <v>126</v>
      </c>
      <c r="B99" s="47" t="s">
        <v>160</v>
      </c>
      <c r="C99" s="47">
        <v>18094198</v>
      </c>
      <c r="D99" s="47" t="s">
        <v>796</v>
      </c>
      <c r="E99" s="21" t="str">
        <f>_xll.BDP(AX99,"SECURITY NAME")</f>
        <v>iShares China Large-Cap ETF</v>
      </c>
      <c r="F99" s="21" t="str">
        <f>_xll.BDP(AX99,"CRNCY")</f>
        <v>USD</v>
      </c>
      <c r="G99" s="22" t="s">
        <v>487</v>
      </c>
      <c r="H99" s="21" t="str" cm="1">
        <f t="array" ref="H99">IF(OR(_xll.BDP($AX99,"FD120")="#N/A N/A",_xll.BDP($AX99,"FD120")="#N/A FIELD NOT APPLICABLE")," ",_xll.BDP($AX99,"FD120"))</f>
        <v>China</v>
      </c>
      <c r="I99" s="21" t="str" cm="1">
        <f t="array" ref="I99">IF(OR(_xll.BDP($AX99,"FD116")="#N/A N/A",_xll.BDP($AX99,"FD116")="#N/A FIELD NOT APPLICABLE")," ",_xll.BDP($AX99,"FD116"))</f>
        <v>Blend</v>
      </c>
      <c r="J99" s="21" t="str" cm="1">
        <f t="array" ref="J99">IF(OR(_xll.BDP($AX99,"FD133")="#N/A N/A",_xll.BDP($AX99,"FD133")="#N/A FIELD NOT APPLICABLE")," ", _xll.BDP($AX99,"FD133"))</f>
        <v xml:space="preserve"> </v>
      </c>
      <c r="K99" s="33">
        <f>_xll.BDP(AX99,"FUND_ASSETS_USD")/1000</f>
        <v>5.7575491271999999</v>
      </c>
      <c r="L99" s="24">
        <f>IFERROR(_xll.BDP(AX99, "DV013")/100,0)</f>
        <v>2.6692012710684151E-2</v>
      </c>
      <c r="M99" s="24" cm="1">
        <f t="array" ref="M99">IF(OR(_xll.BDP($AX99,"PR079")="#N/A N/A",_xll.BDP($AX99,"PR079")="#N/A FIELD NOT APPLICABLE")," ", _xll.BDP($AX99,"PR079")/100)</f>
        <v>0.1103811</v>
      </c>
      <c r="N99" s="24" cm="1">
        <f t="array" ref="N99">IF(OR(_xll.BDP($AX99,"RT074")="#N/A N/A",_xll.BDP($AX99,"RT074")="#N/A FIELD NOT APPLICABLE")," ", _xll.BDP($AX99,"RT074")/100)</f>
        <v>0.31777100000000003</v>
      </c>
      <c r="O99" s="26">
        <v>14000</v>
      </c>
      <c r="P99" s="27">
        <v>35.2699</v>
      </c>
      <c r="Q99" s="21" cm="1">
        <f t="array" ref="Q99">IF(OR(_xll.BDP($AX99,"PX_last")="#N/A N/A",_xll.BDP($AX99,"PX_Last")="#N/A FIELD NOT APPLICABLE")," ",IF(F99="GBP",(_xll.BDP($AX99,"PX_LAST")),(_xll.BDP($AX99,"PX_LAST"))))</f>
        <v>33.799999999999997</v>
      </c>
      <c r="R99" s="28">
        <f>IF(F99="USD",AA99,(((_xll.BDP(F99&amp;"USD CURNCY","PX_LAST")))*AA99))</f>
        <v>493778.6</v>
      </c>
      <c r="S99" s="28">
        <f>IF(F99="USD",AB99,(((_xll.BDP(F99&amp;"USD CURNCY","PX_LAST")))*AB99))</f>
        <v>473199.99999999994</v>
      </c>
      <c r="T99" s="11">
        <f t="shared" si="45"/>
        <v>-20578.600000000035</v>
      </c>
      <c r="U99" s="12">
        <f t="shared" si="46"/>
        <v>-4.1675763186172984E-2</v>
      </c>
      <c r="V99" s="12" cm="1">
        <f t="array" ref="V99">IFERROR(_xll.BDP($G99&amp;" Equity","CHG_PCT_1D")/100,"")</f>
        <v>5.8858149999999998E-4</v>
      </c>
      <c r="W99" s="12" cm="1">
        <f t="array" ref="W99">IFERROR(_xll.BDP($G99&amp;" Equity","CHG_PCT_5D")/100,"")</f>
        <v>4.8411960000000004E-2</v>
      </c>
      <c r="X99" s="12" t="e">
        <f t="shared" si="47"/>
        <v>#VALUE!</v>
      </c>
      <c r="Y99" s="28">
        <f t="shared" si="48"/>
        <v>12630.66041469574</v>
      </c>
      <c r="Z99" s="28">
        <f t="shared" si="49"/>
        <v>473199.99999999994</v>
      </c>
      <c r="AA99" s="28">
        <f t="shared" si="50"/>
        <v>493778.6</v>
      </c>
      <c r="AB99" s="28">
        <f t="shared" si="51"/>
        <v>473199.99999999994</v>
      </c>
      <c r="AC99" s="24" t="str" cm="1">
        <f t="array" ref="AC99">IF(OR(_xll.BDP($AX99,"EX028")="#N/A N/A",_xll.BDP($AX99,"EX028")="#N/A FIELD NOT APPLICABLE")," ", _xll.BDP($AX99,"EX028"))</f>
        <v>Fund</v>
      </c>
      <c r="AD99" s="34" t="str" cm="1">
        <f t="array" ref="AD99">IF(OR(_xll.BDP($AX99,"FD121")="#N/A N/A",_xll.BDP($AX99,"FD121")="#N/A FIELD NOT APPLICABLE")," ", _xll.BDP($AX99,"FD121"))</f>
        <v>Equity</v>
      </c>
      <c r="AE99" s="24" t="str" cm="1">
        <f t="array" ref="AE99">IF(OR(_xll.BDP($AX99,"FD118")="#N/A N/A",_xll.BDP($AX99,"FD118")="#N/A FIELD NOT APPLICABLE")," ", _xll.BDP($AX99,"FD118"))</f>
        <v>ETF</v>
      </c>
      <c r="AF99" s="21" t="str" cm="1">
        <f t="array" ref="AF99">IF(OR(_xll.BDP($AX99,"FD114")="#N/A N/A",_xll.BDP($AX99,"FD114")="#N/A FIELD NOT APPLICABLE")," ", _xll.BDP($AX99,"FD114"))</f>
        <v xml:space="preserve"> </v>
      </c>
      <c r="AG99" s="21" t="str" cm="1">
        <f t="array" ref="AG99">IF(OR(_xll.BDP($AX99,"FD003")="#N/A N/A",_xll.BDP($AX99,"FD003")="#N/A FIELD NOT APPLICABLE")," ", _xll.BDP($AX99,"FD003"))</f>
        <v>08/10/2004</v>
      </c>
      <c r="AH99" s="31" cm="1">
        <f t="array" ref="AH99">IF(OR(_xll.BDP($AX99,"PR061")="#N/A N/A",_xll.BDP($AX99,"PR061")="#N/A FIELD NOT APPLICABLE")," ", _xll.BDP($AX99,"PR061")/100)</f>
        <v>-5.6919649999999995E-2</v>
      </c>
      <c r="AI99" s="24" cm="1">
        <f t="array" ref="AI99">IF(OR(_xll.BDP($AX99,"RT075")="#N/A N/A",_xll.BDP($AX99,"RT075")="#N/A FIELD NOT APPLICABLE")," ", _xll.BDP($AX99,"RT075")/100)</f>
        <v>5.5828490000000001E-2</v>
      </c>
      <c r="AJ99" s="24" cm="1">
        <f t="array" ref="AJ99">IF(OR(_xll.BDP($AX99,"RT076")="#N/A N/A",_xll.BDP($AX99,"RT076")="#N/A FIELD NOT APPLICABLE")," ", _xll.BDP($AX99,"RT076")/100)</f>
        <v>-9.2331210000000004E-3</v>
      </c>
      <c r="AK99" s="24" cm="1">
        <f t="array" ref="AK99">IF(OR(_xll.BDP($AX99,"FD252")="#N/A N/A",_xll.BDP($AX99,"FD252")="#N/A FIELD NOT APPLICABLE")," ", _xll.BDP($AX99,"FD252")/100)</f>
        <v>0</v>
      </c>
      <c r="AL99" s="24" cm="1">
        <f t="array" ref="AL99">IF(OR(_xll.BDP($AX99,"FD015")="#N/A N/A",_xll.BDP($AX99,"FD015")="#N/A FIELD NOT APPLICABLE")," ", _xll.BDP($AX99,"FD015")/100)</f>
        <v>7.4000000000000003E-3</v>
      </c>
      <c r="AM99" s="24" cm="1">
        <f t="array" ref="AM99">IF(OR(_xll.BDP($AX99,"FD138")="#N/A N/A",_xll.BDP($AX99,"FD138")="#N/A FIELD NOT APPLICABLE")," ", _xll.BDP($AX99,"FD138")/100)</f>
        <v>7.4000000000000003E-3</v>
      </c>
      <c r="AN99" s="35" cm="1">
        <f t="array" ref="AN99">IF(OR(_xll.BDP($AX99,"FD009")="#N/A N/A",_xll.BDP($AX99,"FD009")="#N/A FIELD NOT APPLICABLE")," ", _xll.BDP($AX99,"FD009")/100)</f>
        <v>0</v>
      </c>
      <c r="AO99" s="24" cm="1">
        <f t="array" ref="AO99">IF(OR(_xll.BDP($AX99,"RK512")="#N/A N/A",_xll.BDP($AX99,"RK512")="#N/A FIELD NOT APPLICABLE")," ", _xll.BDP($AX99,"RK512")/100)</f>
        <v>1.0980900526046753E-2</v>
      </c>
      <c r="AP99" s="24" cm="1">
        <f t="array" ref="AP99">IF(OR(_xll.BDP($AX99,"RK514")="#N/A N/A",_xll.BDP($AX99,"RK514")="#N/A FIELD NOT APPLICABLE")," ", _xll.BDP($AX99,"RK514")/100)</f>
        <v>1.2595499753952027E-2</v>
      </c>
      <c r="AQ99" s="24" cm="1">
        <f t="array" ref="AQ99">IF(OR(_xll.BDP($AX99,"RK521")="#N/A N/A",_xll.BDP($AX99,"RK521")="#N/A FIELD NOT APPLICABLE")," ", _xll.BDP($AX99,"RK521")/100)</f>
        <v>-4.7423001378774641E-4</v>
      </c>
      <c r="AR99" s="24" cm="1">
        <f t="array" ref="AR99">IF(OR(_xll.BDP($AX99,"RK525")="#N/A N/A",_xll.BDP($AX99,"RK525")="#N/A FIELD NOT APPLICABLE")," ", _xll.BDP($AX99,"RK525")/100)</f>
        <v>9.208210110664368E-3</v>
      </c>
      <c r="AS99" s="24" cm="1">
        <f t="array" ref="AS99">IF(OR(_xll.BDP($AX99,"RK524")="#N/A N/A",_xll.BDP($AX99,"RK524")="#N/A FIELD NOT APPLICABLE")," ", _xll.BDP($AX99,"RK524")/100)</f>
        <v>5.1196999847888944E-4</v>
      </c>
      <c r="AT99" s="24" t="str" cm="1">
        <f t="array" ref="AT99">IF(OR(_xll.BDP($AX99,"FD183")="#N/A N/A",_xll.BDP($AX99,"FD183")="#N/A FIELD NOT APPLICABLE")," ", _xll.BDP($AX99,"FD183"))</f>
        <v>USD INC</v>
      </c>
      <c r="AU99" s="24" t="str" cm="1">
        <f t="array" ref="AU99">IF(OR(_xll.BDP($AX99,"DY997")="#N/A N/A",_xll.BDP($AX99,"DY997")="#N/A FIELD NOT APPLICABLE")," ", _xll.BDP($AX99,"DY997"))</f>
        <v xml:space="preserve"> </v>
      </c>
      <c r="AV99" s="24" t="str" cm="1">
        <f t="array" ref="AV99">IF(OR(_xll.BDP($AX99,"DY784")="#N/A N/A",_xll.BDP($AX99,"DY784")="#N/A FIELD NOT APPLICABLE")," ", _xll.BDP($AX99,"DY784"))</f>
        <v xml:space="preserve"> </v>
      </c>
      <c r="AW99" s="21" t="str">
        <f t="shared" si="52"/>
        <v>N</v>
      </c>
      <c r="AX99" s="21" t="str">
        <f t="shared" si="53"/>
        <v>FXI US Equity</v>
      </c>
      <c r="BC99" s="14" t="str" cm="1">
        <f t="array" ref="BC99">_xll.BDP(AX99,"ID005")</f>
        <v>US4642871846</v>
      </c>
      <c r="BD99" s="16"/>
      <c r="BE99" s="17"/>
      <c r="BF99" s="36"/>
      <c r="BG99" s="19"/>
    </row>
    <row r="100" spans="1:59" s="3" customFormat="1" ht="14.45" customHeight="1" x14ac:dyDescent="0.25">
      <c r="A100" s="47" t="s">
        <v>126</v>
      </c>
      <c r="B100" s="47" t="s">
        <v>160</v>
      </c>
      <c r="C100" s="47">
        <v>18094198</v>
      </c>
      <c r="D100" s="47" t="s">
        <v>796</v>
      </c>
      <c r="E100" s="21" t="str">
        <f>_xll.BDP(AX100,"SECURITY NAME")</f>
        <v>SPDR S&amp;P UK Dividend Aristocra</v>
      </c>
      <c r="F100" s="21" t="str">
        <f>_xll.BDP(AX100,"CRNCY")</f>
        <v>GBP</v>
      </c>
      <c r="G100" s="22" t="s">
        <v>662</v>
      </c>
      <c r="H100" s="21" t="str" cm="1">
        <f t="array" ref="H100">IF(OR(_xll.BDP($AX100,"FD120")="#N/A N/A",_xll.BDP($AX100,"FD120")="#N/A FIELD NOT APPLICABLE")," ",_xll.BDP($AX100,"FD120"))</f>
        <v>U.K.</v>
      </c>
      <c r="I100" s="21" t="str" cm="1">
        <f t="array" ref="I100">IF(OR(_xll.BDP($AX100,"FD116")="#N/A N/A",_xll.BDP($AX100,"FD116")="#N/A FIELD NOT APPLICABLE")," ",_xll.BDP($AX100,"FD116"))</f>
        <v>Value</v>
      </c>
      <c r="J100" s="21" t="str" cm="1">
        <f t="array" ref="J100">IF(OR(_xll.BDP($AX100,"FD133")="#N/A N/A",_xll.BDP($AX100,"FD133")="#N/A FIELD NOT APPLICABLE")," ", _xll.BDP($AX100,"FD133"))</f>
        <v xml:space="preserve"> </v>
      </c>
      <c r="K100" s="33">
        <f>_xll.BDP(AX100,"FUND_ASSETS_USD")/1000</f>
        <v>0.1155352</v>
      </c>
      <c r="L100" s="24">
        <f>IFERROR(_xll.BDP(AX100, "DV013")/100,0)</f>
        <v>2.1901433796249536E-2</v>
      </c>
      <c r="M100" s="24" cm="1">
        <f t="array" ref="M100">IF(OR(_xll.BDP($AX100,"PR079")="#N/A N/A",_xll.BDP($AX100,"PR079")="#N/A FIELD NOT APPLICABLE")," ", _xll.BDP($AX100,"PR079")/100)</f>
        <v>1.285156E-2</v>
      </c>
      <c r="N100" s="24" cm="1">
        <f t="array" ref="N100">IF(OR(_xll.BDP($AX100,"RT074")="#N/A N/A",_xll.BDP($AX100,"RT074")="#N/A FIELD NOT APPLICABLE")," ", _xll.BDP($AX100,"RT074")/100)</f>
        <v>0.12290100000000001</v>
      </c>
      <c r="O100" s="26">
        <v>50000</v>
      </c>
      <c r="P100" s="27">
        <v>11.293200000000001</v>
      </c>
      <c r="Q100" s="21" cm="1">
        <f t="array" ref="Q100">IF(OR(_xll.BDP($AX100,"PX_last")="#N/A N/A",_xll.BDP($AX100,"PX_Last")="#N/A FIELD NOT APPLICABLE")," ",IF(F100="GBP",(_xll.BDP($AX100,"PX_LAST")),(_xll.BDP($AX100,"PX_LAST"))))</f>
        <v>10.875999999999999</v>
      </c>
      <c r="R100" s="28">
        <f>IF(F100="USD",AA100,(((_xll.BDP(F100&amp;"USD CURNCY","PX_LAST")))*AA100))</f>
        <v>757209.05999999994</v>
      </c>
      <c r="S100" s="28">
        <f>IF(F100="USD",AB100,(((_xll.BDP(F100&amp;"USD CURNCY","PX_LAST")))*AB100))</f>
        <v>729235.79999999993</v>
      </c>
      <c r="T100" s="11">
        <f t="shared" si="45"/>
        <v>-27973.260000000009</v>
      </c>
      <c r="U100" s="12">
        <f t="shared" si="46"/>
        <v>-3.6942584918357967E-2</v>
      </c>
      <c r="V100" s="12" cm="1">
        <f t="array" ref="V100">IFERROR(_xll.BDP($G100&amp;" Equity","CHG_PCT_1D")/100,"")</f>
        <v>3.506182E-3</v>
      </c>
      <c r="W100" s="12" cm="1">
        <f t="array" ref="W100">IFERROR(_xll.BDP($G100&amp;" Equity","CHG_PCT_5D")/100,"")</f>
        <v>2.797732E-2</v>
      </c>
      <c r="X100" s="12" t="e">
        <f t="shared" si="47"/>
        <v>#VALUE!</v>
      </c>
      <c r="Y100" s="28">
        <f t="shared" si="48"/>
        <v>15971.309595555067</v>
      </c>
      <c r="Z100" s="28">
        <f t="shared" si="49"/>
        <v>729235.79999999993</v>
      </c>
      <c r="AA100" s="28">
        <f t="shared" si="50"/>
        <v>564660</v>
      </c>
      <c r="AB100" s="28">
        <f t="shared" si="51"/>
        <v>543800</v>
      </c>
      <c r="AC100" s="24" t="str" cm="1">
        <f t="array" ref="AC100">IF(OR(_xll.BDP($AX100,"EX028")="#N/A N/A",_xll.BDP($AX100,"EX028")="#N/A FIELD NOT APPLICABLE")," ", _xll.BDP($AX100,"EX028"))</f>
        <v>Fund</v>
      </c>
      <c r="AD100" s="34" t="str" cm="1">
        <f t="array" ref="AD100">IF(OR(_xll.BDP($AX100,"FD121")="#N/A N/A",_xll.BDP($AX100,"FD121")="#N/A FIELD NOT APPLICABLE")," ", _xll.BDP($AX100,"FD121"))</f>
        <v>Equity</v>
      </c>
      <c r="AE100" s="24" t="str" cm="1">
        <f t="array" ref="AE100">IF(OR(_xll.BDP($AX100,"FD118")="#N/A N/A",_xll.BDP($AX100,"FD118")="#N/A FIELD NOT APPLICABLE")," ", _xll.BDP($AX100,"FD118"))</f>
        <v>ETF</v>
      </c>
      <c r="AF100" s="21" t="str" cm="1">
        <f t="array" ref="AF100">IF(OR(_xll.BDP($AX100,"FD114")="#N/A N/A",_xll.BDP($AX100,"FD114")="#N/A FIELD NOT APPLICABLE")," ", _xll.BDP($AX100,"FD114"))</f>
        <v xml:space="preserve"> </v>
      </c>
      <c r="AG100" s="21" t="str" cm="1">
        <f t="array" ref="AG100">IF(OR(_xll.BDP($AX100,"FD003")="#N/A N/A",_xll.BDP($AX100,"FD003")="#N/A FIELD NOT APPLICABLE")," ", _xll.BDP($AX100,"FD003"))</f>
        <v>28/02/2012</v>
      </c>
      <c r="AH100" s="31" cm="1">
        <f t="array" ref="AH100">IF(OR(_xll.BDP($AX100,"PR061")="#N/A N/A",_xll.BDP($AX100,"PR061")="#N/A FIELD NOT APPLICABLE")," ", _xll.BDP($AX100,"PR061")/100)</f>
        <v>2.3962779999999999E-3</v>
      </c>
      <c r="AI100" s="24" cm="1">
        <f t="array" ref="AI100">IF(OR(_xll.BDP($AX100,"RT075")="#N/A N/A",_xll.BDP($AX100,"RT075")="#N/A FIELD NOT APPLICABLE")," ", _xll.BDP($AX100,"RT075")/100)</f>
        <v>3.5577310000000001E-2</v>
      </c>
      <c r="AJ100" s="24" cm="1">
        <f t="array" ref="AJ100">IF(OR(_xll.BDP($AX100,"RT076")="#N/A N/A",_xll.BDP($AX100,"RT076")="#N/A FIELD NOT APPLICABLE")," ", _xll.BDP($AX100,"RT076")/100)</f>
        <v>5.9811219999999998E-2</v>
      </c>
      <c r="AK100" s="24" t="str" cm="1">
        <f t="array" ref="AK100">IF(OR(_xll.BDP($AX100,"FD252")="#N/A N/A",_xll.BDP($AX100,"FD252")="#N/A FIELD NOT APPLICABLE")," ", _xll.BDP($AX100,"FD252")/100)</f>
        <v xml:space="preserve"> </v>
      </c>
      <c r="AL100" s="24" cm="1">
        <f t="array" ref="AL100">IF(OR(_xll.BDP($AX100,"FD015")="#N/A N/A",_xll.BDP($AX100,"FD015")="#N/A FIELD NOT APPLICABLE")," ", _xll.BDP($AX100,"FD015")/100)</f>
        <v>3.0000000000000001E-3</v>
      </c>
      <c r="AM100" s="24" cm="1">
        <f t="array" ref="AM100">IF(OR(_xll.BDP($AX100,"FD138")="#N/A N/A",_xll.BDP($AX100,"FD138")="#N/A FIELD NOT APPLICABLE")," ", _xll.BDP($AX100,"FD138")/100)</f>
        <v>3.0000000000000001E-3</v>
      </c>
      <c r="AN100" s="35" cm="1">
        <f t="array" ref="AN100">IF(OR(_xll.BDP($AX100,"FD009")="#N/A N/A",_xll.BDP($AX100,"FD009")="#N/A FIELD NOT APPLICABLE")," ", _xll.BDP($AX100,"FD009")/100)</f>
        <v>0</v>
      </c>
      <c r="AO100" s="24" cm="1">
        <f t="array" ref="AO100">IF(OR(_xll.BDP($AX100,"RK512")="#N/A N/A",_xll.BDP($AX100,"RK512")="#N/A FIELD NOT APPLICABLE")," ", _xll.BDP($AX100,"RK512")/100)</f>
        <v>5.4138200000000006E-3</v>
      </c>
      <c r="AP100" s="24" cm="1">
        <f t="array" ref="AP100">IF(OR(_xll.BDP($AX100,"RK514")="#N/A N/A",_xll.BDP($AX100,"RK514")="#N/A FIELD NOT APPLICABLE")," ", _xll.BDP($AX100,"RK514")/100)</f>
        <v>5.26027E-3</v>
      </c>
      <c r="AQ100" s="24" cm="1">
        <f t="array" ref="AQ100">IF(OR(_xll.BDP($AX100,"RK521")="#N/A N/A",_xll.BDP($AX100,"RK521")="#N/A FIELD NOT APPLICABLE")," ", _xll.BDP($AX100,"RK521")/100)</f>
        <v>-5.2241300000000004E-3</v>
      </c>
      <c r="AR100" s="24" cm="1">
        <f t="array" ref="AR100">IF(OR(_xll.BDP($AX100,"RK525")="#N/A N/A",_xll.BDP($AX100,"RK525")="#N/A FIELD NOT APPLICABLE")," ", _xll.BDP($AX100,"RK525")/100)</f>
        <v>1.0109300000000002E-2</v>
      </c>
      <c r="AS100" s="24" cm="1">
        <f t="array" ref="AS100">IF(OR(_xll.BDP($AX100,"RK524")="#N/A N/A",_xll.BDP($AX100,"RK524")="#N/A FIELD NOT APPLICABLE")," ", _xll.BDP($AX100,"RK524")/100)</f>
        <v>-1.2685999999999999E-4</v>
      </c>
      <c r="AT100" s="24" t="str" cm="1">
        <f t="array" ref="AT100">IF(OR(_xll.BDP($AX100,"FD183")="#N/A N/A",_xll.BDP($AX100,"FD183")="#N/A FIELD NOT APPLICABLE")," ", _xll.BDP($AX100,"FD183"))</f>
        <v xml:space="preserve"> </v>
      </c>
      <c r="AU100" s="24" t="str" cm="1">
        <f t="array" ref="AU100">IF(OR(_xll.BDP($AX100,"DY997")="#N/A N/A",_xll.BDP($AX100,"DY997")="#N/A FIELD NOT APPLICABLE")," ", _xll.BDP($AX100,"DY997"))</f>
        <v xml:space="preserve"> </v>
      </c>
      <c r="AV100" s="24" t="str" cm="1">
        <f t="array" ref="AV100">IF(OR(_xll.BDP($AX100,"DY784")="#N/A N/A",_xll.BDP($AX100,"DY784")="#N/A FIELD NOT APPLICABLE")," ", _xll.BDP($AX100,"DY784"))</f>
        <v xml:space="preserve"> </v>
      </c>
      <c r="AW100" s="21" t="str">
        <f t="shared" si="52"/>
        <v>N</v>
      </c>
      <c r="AX100" s="21" t="str">
        <f t="shared" si="53"/>
        <v>UKDV LN Equity</v>
      </c>
      <c r="BC100" s="14" t="str" cm="1">
        <f t="array" ref="BC100">_xll.BDP(AX100,"ID005")</f>
        <v>IE00B6S2Z822</v>
      </c>
      <c r="BD100" s="16"/>
      <c r="BE100" s="17"/>
      <c r="BF100" s="36"/>
      <c r="BG100" s="19"/>
    </row>
    <row r="101" spans="1:59" s="3" customFormat="1" ht="14.45" customHeight="1" x14ac:dyDescent="0.25">
      <c r="A101" s="47" t="s">
        <v>126</v>
      </c>
      <c r="B101" s="47" t="s">
        <v>160</v>
      </c>
      <c r="C101" s="47">
        <v>18094198</v>
      </c>
      <c r="D101" s="47" t="s">
        <v>796</v>
      </c>
      <c r="E101" s="21" t="str">
        <f>_xll.BDP(AX101,"SECURITY NAME")</f>
        <v>iShares MSCI Emerging Markets</v>
      </c>
      <c r="F101" s="21" t="str">
        <f>_xll.BDP(AX101,"CRNCY")</f>
        <v>USD</v>
      </c>
      <c r="G101" s="22" t="s">
        <v>224</v>
      </c>
      <c r="H101" s="21" t="str" cm="1">
        <f t="array" ref="H101">IF(OR(_xll.BDP($AX101,"FD120")="#N/A N/A",_xll.BDP($AX101,"FD120")="#N/A FIELD NOT APPLICABLE")," ",_xll.BDP($AX101,"FD120"))</f>
        <v>International</v>
      </c>
      <c r="I101" s="21" t="str" cm="1">
        <f t="array" ref="I101">IF(OR(_xll.BDP($AX101,"FD116")="#N/A N/A",_xll.BDP($AX101,"FD116")="#N/A FIELD NOT APPLICABLE")," ",_xll.BDP($AX101,"FD116"))</f>
        <v>Blend</v>
      </c>
      <c r="J101" s="21" t="str" cm="1">
        <f t="array" ref="J101">IF(OR(_xll.BDP($AX101,"FD133")="#N/A N/A",_xll.BDP($AX101,"FD133")="#N/A FIELD NOT APPLICABLE")," ", _xll.BDP($AX101,"FD133"))</f>
        <v xml:space="preserve"> </v>
      </c>
      <c r="K101" s="33">
        <f>_xll.BDP(AX101,"FUND_ASSETS_USD")/1000</f>
        <v>16.408910169899997</v>
      </c>
      <c r="L101" s="24">
        <f>IFERROR(_xll.BDP(AX101, "DV013")/100,0)</f>
        <v>3.3419252181365357E-2</v>
      </c>
      <c r="M101" s="24" cm="1">
        <f t="array" ref="M101">IF(OR(_xll.BDP($AX101,"PR079")="#N/A N/A",_xll.BDP($AX101,"PR079")="#N/A FIELD NOT APPLICABLE")," ", _xll.BDP($AX101,"PR079")/100)</f>
        <v>4.088953E-2</v>
      </c>
      <c r="N101" s="24" cm="1">
        <f t="array" ref="N101">IF(OR(_xll.BDP($AX101,"RT074")="#N/A N/A",_xll.BDP($AX101,"RT074")="#N/A FIELD NOT APPLICABLE")," ", _xll.BDP($AX101,"RT074")/100)</f>
        <v>8.2670460000000001E-2</v>
      </c>
      <c r="O101" s="26">
        <v>1938</v>
      </c>
      <c r="P101" s="27">
        <v>52.63</v>
      </c>
      <c r="Q101" s="21" cm="1">
        <f t="array" ref="Q101">IF(OR(_xll.BDP($AX101,"PX_last")="#N/A N/A",_xll.BDP($AX101,"PX_Last")="#N/A FIELD NOT APPLICABLE")," ",IF(F101="GBP",(_xll.BDP($AX101,"PX_LAST")),(_xll.BDP($AX101,"PX_LAST"))))</f>
        <v>43.53</v>
      </c>
      <c r="R101" s="28">
        <f>IF(F101="USD",AA101,(((_xll.BDP(F101&amp;"USD CURNCY","PX_LAST")))*AA101))</f>
        <v>101996.94</v>
      </c>
      <c r="S101" s="28">
        <f>IF(F101="USD",AB101,(((_xll.BDP(F101&amp;"USD CURNCY","PX_LAST")))*AB101))</f>
        <v>84361.14</v>
      </c>
      <c r="T101" s="11">
        <f t="shared" si="45"/>
        <v>-17635.800000000003</v>
      </c>
      <c r="U101" s="12">
        <f t="shared" si="46"/>
        <v>-0.1729051871556147</v>
      </c>
      <c r="V101" s="12" cm="1">
        <f t="array" ref="V101">IFERROR(_xll.BDP($G101&amp;" Equity","CHG_PCT_1D")/100,"")</f>
        <v>1.8411969999999999E-3</v>
      </c>
      <c r="W101" s="12" cm="1">
        <f t="array" ref="W101">IFERROR(_xll.BDP($G101&amp;" Equity","CHG_PCT_5D")/100,"")</f>
        <v>3.8654259999999996E-2</v>
      </c>
      <c r="X101" s="12" t="e">
        <f t="shared" si="47"/>
        <v>#VALUE!</v>
      </c>
      <c r="Y101" s="28">
        <f t="shared" si="48"/>
        <v>2819.2862119674683</v>
      </c>
      <c r="Z101" s="28">
        <f t="shared" si="49"/>
        <v>84361.14</v>
      </c>
      <c r="AA101" s="28">
        <f t="shared" si="50"/>
        <v>101996.94</v>
      </c>
      <c r="AB101" s="28">
        <f t="shared" si="51"/>
        <v>84361.14</v>
      </c>
      <c r="AC101" s="24" t="str" cm="1">
        <f t="array" ref="AC101">IF(OR(_xll.BDP($AX101,"EX028")="#N/A N/A",_xll.BDP($AX101,"EX028")="#N/A FIELD NOT APPLICABLE")," ", _xll.BDP($AX101,"EX028"))</f>
        <v>Fund</v>
      </c>
      <c r="AD101" s="34" t="str" cm="1">
        <f t="array" ref="AD101">IF(OR(_xll.BDP($AX101,"FD121")="#N/A N/A",_xll.BDP($AX101,"FD121")="#N/A FIELD NOT APPLICABLE")," ", _xll.BDP($AX101,"FD121"))</f>
        <v>Equity</v>
      </c>
      <c r="AE101" s="24" t="str" cm="1">
        <f t="array" ref="AE101">IF(OR(_xll.BDP($AX101,"FD118")="#N/A N/A",_xll.BDP($AX101,"FD118")="#N/A FIELD NOT APPLICABLE")," ", _xll.BDP($AX101,"FD118"))</f>
        <v>ETF</v>
      </c>
      <c r="AF101" s="21" t="str" cm="1">
        <f t="array" ref="AF101">IF(OR(_xll.BDP($AX101,"FD114")="#N/A N/A",_xll.BDP($AX101,"FD114")="#N/A FIELD NOT APPLICABLE")," ", _xll.BDP($AX101,"FD114"))</f>
        <v xml:space="preserve"> </v>
      </c>
      <c r="AG101" s="21" t="str" cm="1">
        <f t="array" ref="AG101">IF(OR(_xll.BDP($AX101,"FD003")="#N/A N/A",_xll.BDP($AX101,"FD003")="#N/A FIELD NOT APPLICABLE")," ", _xll.BDP($AX101,"FD003"))</f>
        <v>11/04/2003</v>
      </c>
      <c r="AH101" s="31" cm="1">
        <f t="array" ref="AH101">IF(OR(_xll.BDP($AX101,"PR061")="#N/A N/A",_xll.BDP($AX101,"PR061")="#N/A FIELD NOT APPLICABLE")," ", _xll.BDP($AX101,"PR061")/100)</f>
        <v>-5.4832179999999998E-3</v>
      </c>
      <c r="AI101" s="24" cm="1">
        <f t="array" ref="AI101">IF(OR(_xll.BDP($AX101,"RT075")="#N/A N/A",_xll.BDP($AX101,"RT075")="#N/A FIELD NOT APPLICABLE")," ", _xll.BDP($AX101,"RT075")/100)</f>
        <v>3.5454960000000001E-2</v>
      </c>
      <c r="AJ101" s="24" cm="1">
        <f t="array" ref="AJ101">IF(OR(_xll.BDP($AX101,"RT076")="#N/A N/A",_xll.BDP($AX101,"RT076")="#N/A FIELD NOT APPLICABLE")," ", _xll.BDP($AX101,"RT076")/100)</f>
        <v>5.9573280000000006E-2</v>
      </c>
      <c r="AK101" s="24" cm="1">
        <f t="array" ref="AK101">IF(OR(_xll.BDP($AX101,"FD252")="#N/A N/A",_xll.BDP($AX101,"FD252")="#N/A FIELD NOT APPLICABLE")," ", _xll.BDP($AX101,"FD252")/100)</f>
        <v>0</v>
      </c>
      <c r="AL101" s="24" cm="1">
        <f t="array" ref="AL101">IF(OR(_xll.BDP($AX101,"FD015")="#N/A N/A",_xll.BDP($AX101,"FD015")="#N/A FIELD NOT APPLICABLE")," ", _xll.BDP($AX101,"FD015")/100)</f>
        <v>7.1999999999999998E-3</v>
      </c>
      <c r="AM101" s="24" cm="1">
        <f t="array" ref="AM101">IF(OR(_xll.BDP($AX101,"FD138")="#N/A N/A",_xll.BDP($AX101,"FD138")="#N/A FIELD NOT APPLICABLE")," ", _xll.BDP($AX101,"FD138")/100)</f>
        <v>7.1999999999999998E-3</v>
      </c>
      <c r="AN101" s="35" cm="1">
        <f t="array" ref="AN101">IF(OR(_xll.BDP($AX101,"FD009")="#N/A N/A",_xll.BDP($AX101,"FD009")="#N/A FIELD NOT APPLICABLE")," ", _xll.BDP($AX101,"FD009")/100)</f>
        <v>0</v>
      </c>
      <c r="AO101" s="24" cm="1">
        <f t="array" ref="AO101">IF(OR(_xll.BDP($AX101,"RK512")="#N/A N/A",_xll.BDP($AX101,"RK512")="#N/A FIELD NOT APPLICABLE")," ", _xll.BDP($AX101,"RK512")/100)</f>
        <v>2.8400298953056334E-3</v>
      </c>
      <c r="AP101" s="24" cm="1">
        <f t="array" ref="AP101">IF(OR(_xll.BDP($AX101,"RK514")="#N/A N/A",_xll.BDP($AX101,"RK514")="#N/A FIELD NOT APPLICABLE")," ", _xll.BDP($AX101,"RK514")/100)</f>
        <v>2.5637501478195188E-3</v>
      </c>
      <c r="AQ101" s="24" cm="1">
        <f t="array" ref="AQ101">IF(OR(_xll.BDP($AX101,"RK521")="#N/A N/A",_xll.BDP($AX101,"RK521")="#N/A FIELD NOT APPLICABLE")," ", _xll.BDP($AX101,"RK521")/100)</f>
        <v>4.824559986591339E-3</v>
      </c>
      <c r="AR101" s="24" cm="1">
        <f t="array" ref="AR101">IF(OR(_xll.BDP($AX101,"RK525")="#N/A N/A",_xll.BDP($AX101,"RK525")="#N/A FIELD NOT APPLICABLE")," ", _xll.BDP($AX101,"RK525")/100)</f>
        <v>9.3180000782012943E-3</v>
      </c>
      <c r="AS101" s="24" cm="1">
        <f t="array" ref="AS101">IF(OR(_xll.BDP($AX101,"RK524")="#N/A N/A",_xll.BDP($AX101,"RK524")="#N/A FIELD NOT APPLICABLE")," ", _xll.BDP($AX101,"RK524")/100)</f>
        <v>2.0800000056624411E-4</v>
      </c>
      <c r="AT101" s="24" t="str" cm="1">
        <f t="array" ref="AT101">IF(OR(_xll.BDP($AX101,"FD183")="#N/A N/A",_xll.BDP($AX101,"FD183")="#N/A FIELD NOT APPLICABLE")," ", _xll.BDP($AX101,"FD183"))</f>
        <v>USD INC</v>
      </c>
      <c r="AU101" s="24" t="str" cm="1">
        <f t="array" ref="AU101">IF(OR(_xll.BDP($AX101,"DY997")="#N/A N/A",_xll.BDP($AX101,"DY997")="#N/A FIELD NOT APPLICABLE")," ", _xll.BDP($AX101,"DY997"))</f>
        <v xml:space="preserve"> </v>
      </c>
      <c r="AV101" s="24" t="str" cm="1">
        <f t="array" ref="AV101">IF(OR(_xll.BDP($AX101,"DY784")="#N/A N/A",_xll.BDP($AX101,"DY784")="#N/A FIELD NOT APPLICABLE")," ", _xll.BDP($AX101,"DY784"))</f>
        <v xml:space="preserve"> </v>
      </c>
      <c r="AW101" s="21" t="str">
        <f t="shared" si="52"/>
        <v>N</v>
      </c>
      <c r="AX101" s="21" t="str">
        <f t="shared" si="53"/>
        <v>EEM US Equity</v>
      </c>
      <c r="BC101" s="14" t="str" cm="1">
        <f t="array" ref="BC101">_xll.BDP(AX101,"ID005")</f>
        <v>US4642872349</v>
      </c>
      <c r="BD101" s="16"/>
      <c r="BE101" s="17"/>
      <c r="BF101" s="36"/>
      <c r="BG101" s="19"/>
    </row>
    <row r="102" spans="1:59" s="3" customFormat="1" ht="14.45" customHeight="1" x14ac:dyDescent="0.25">
      <c r="A102" s="47" t="s">
        <v>126</v>
      </c>
      <c r="B102" s="47" t="s">
        <v>160</v>
      </c>
      <c r="C102" s="47">
        <v>18094198</v>
      </c>
      <c r="D102" s="47" t="s">
        <v>796</v>
      </c>
      <c r="E102" s="21" t="str">
        <f>_xll.BDP(AX102,"SECURITY NAME")</f>
        <v>Schwab Fundamental Emerging Ma</v>
      </c>
      <c r="F102" s="21" t="str">
        <f>_xll.BDP(AX102,"CRNCY")</f>
        <v>USD</v>
      </c>
      <c r="G102" s="22" t="s">
        <v>797</v>
      </c>
      <c r="H102" s="21" t="str" cm="1">
        <f t="array" ref="H102">IF(OR(_xll.BDP($AX102,"FD120")="#N/A N/A",_xll.BDP($AX102,"FD120")="#N/A FIELD NOT APPLICABLE")," ",_xll.BDP($AX102,"FD120"))</f>
        <v>International</v>
      </c>
      <c r="I102" s="21" t="str" cm="1">
        <f t="array" ref="I102">IF(OR(_xll.BDP($AX102,"FD116")="#N/A N/A",_xll.BDP($AX102,"FD116")="#N/A FIELD NOT APPLICABLE")," ",_xll.BDP($AX102,"FD116"))</f>
        <v>Blend</v>
      </c>
      <c r="J102" s="21" t="str" cm="1">
        <f t="array" ref="J102">IF(OR(_xll.BDP($AX102,"FD133")="#N/A N/A",_xll.BDP($AX102,"FD133")="#N/A FIELD NOT APPLICABLE")," ", _xll.BDP($AX102,"FD133"))</f>
        <v xml:space="preserve"> </v>
      </c>
      <c r="K102" s="33">
        <f>_xll.BDP(AX102,"FUND_ASSETS_USD")/1000</f>
        <v>6.3887771935100002</v>
      </c>
      <c r="L102" s="24">
        <f>IFERROR(_xll.BDP(AX102, "DV013")/100,0)</f>
        <v>7.7602127706121668E-2</v>
      </c>
      <c r="M102" s="24" cm="1">
        <f t="array" ref="M102">IF(OR(_xll.BDP($AX102,"PR079")="#N/A N/A",_xll.BDP($AX102,"PR079")="#N/A FIELD NOT APPLICABLE")," ", _xll.BDP($AX102,"PR079")/100)</f>
        <v>3.6488839999999995E-2</v>
      </c>
      <c r="N102" s="24" cm="1">
        <f t="array" ref="N102">IF(OR(_xll.BDP($AX102,"RT074")="#N/A N/A",_xll.BDP($AX102,"RT074")="#N/A FIELD NOT APPLICABLE")," ", _xll.BDP($AX102,"RT074")/100)</f>
        <v>0.1131991</v>
      </c>
      <c r="O102" s="26">
        <v>6523</v>
      </c>
      <c r="P102" s="27">
        <v>30.858499999999999</v>
      </c>
      <c r="Q102" s="21" cm="1">
        <f t="array" ref="Q102">IF(OR(_xll.BDP($AX102,"PX_last")="#N/A N/A",_xll.BDP($AX102,"PX_Last")="#N/A FIELD NOT APPLICABLE")," ",IF(F102="GBP",(_xll.BDP($AX102,"PX_LAST")),(_xll.BDP($AX102,"PX_LAST"))))</f>
        <v>30.11</v>
      </c>
      <c r="R102" s="28">
        <f>IF(F102="USD",AA102,(((_xll.BDP(F102&amp;"USD CURNCY","PX_LAST")))*AA102))</f>
        <v>201289.99549999999</v>
      </c>
      <c r="S102" s="28">
        <f>IF(F102="USD",AB102,(((_xll.BDP(F102&amp;"USD CURNCY","PX_LAST")))*AB102))</f>
        <v>196407.53</v>
      </c>
      <c r="T102" s="11">
        <f>S102-R102</f>
        <v>-4882.4654999999912</v>
      </c>
      <c r="U102" s="12">
        <f>T102/R102</f>
        <v>-2.4255877635011379E-2</v>
      </c>
      <c r="V102" s="12" cm="1">
        <f t="array" ref="V102">IFERROR(_xll.BDP($G102&amp;" Equity","CHG_PCT_1D")/100,"")</f>
        <v>3.3322230000000005E-3</v>
      </c>
      <c r="W102" s="12" cm="1">
        <f t="array" ref="W102">IFERROR(_xll.BDP($G102&amp;" Equity","CHG_PCT_5D")/100,"")</f>
        <v>3.5775709999999995E-2</v>
      </c>
      <c r="X102" s="12" t="e">
        <f>S102/$H$44</f>
        <v>#VALUE!</v>
      </c>
      <c r="Y102" s="28">
        <f>IFERROR(S102*L102,0)</f>
        <v>15241.642225503923</v>
      </c>
      <c r="Z102" s="28">
        <f>S102</f>
        <v>196407.53</v>
      </c>
      <c r="AA102" s="28">
        <f>P102*O102</f>
        <v>201289.99549999999</v>
      </c>
      <c r="AB102" s="28">
        <f>IFERROR(O102*Q102,0)</f>
        <v>196407.53</v>
      </c>
      <c r="AC102" s="24" t="str" cm="1">
        <f t="array" ref="AC102">IF(OR(_xll.BDP($AX102,"EX028")="#N/A N/A",_xll.BDP($AX102,"EX028")="#N/A FIELD NOT APPLICABLE")," ", _xll.BDP($AX102,"EX028"))</f>
        <v>Fund</v>
      </c>
      <c r="AD102" s="34" t="str" cm="1">
        <f t="array" ref="AD102">IF(OR(_xll.BDP($AX102,"FD121")="#N/A N/A",_xll.BDP($AX102,"FD121")="#N/A FIELD NOT APPLICABLE")," ", _xll.BDP($AX102,"FD121"))</f>
        <v>Equity</v>
      </c>
      <c r="AE102" s="24" t="str" cm="1">
        <f t="array" ref="AE102">IF(OR(_xll.BDP($AX102,"FD118")="#N/A N/A",_xll.BDP($AX102,"FD118")="#N/A FIELD NOT APPLICABLE")," ", _xll.BDP($AX102,"FD118"))</f>
        <v>ETF</v>
      </c>
      <c r="AF102" s="21" t="str" cm="1">
        <f t="array" ref="AF102">IF(OR(_xll.BDP($AX102,"FD114")="#N/A N/A",_xll.BDP($AX102,"FD114")="#N/A FIELD NOT APPLICABLE")," ", _xll.BDP($AX102,"FD114"))</f>
        <v xml:space="preserve"> </v>
      </c>
      <c r="AG102" s="21" t="str" cm="1">
        <f t="array" ref="AG102">IF(OR(_xll.BDP($AX102,"FD003")="#N/A N/A",_xll.BDP($AX102,"FD003")="#N/A FIELD NOT APPLICABLE")," ", _xll.BDP($AX102,"FD003"))</f>
        <v>15/08/2013</v>
      </c>
      <c r="AH102" s="31" cm="1">
        <f t="array" ref="AH102">IF(OR(_xll.BDP($AX102,"PR061")="#N/A N/A",_xll.BDP($AX102,"PR061")="#N/A FIELD NOT APPLICABLE")," ", _xll.BDP($AX102,"PR061")/100)</f>
        <v>-2.144948E-2</v>
      </c>
      <c r="AI102" s="24" cm="1">
        <f t="array" ref="AI102">IF(OR(_xll.BDP($AX102,"RT075")="#N/A N/A",_xll.BDP($AX102,"RT075")="#N/A FIELD NOT APPLICABLE")," ", _xll.BDP($AX102,"RT075")/100)</f>
        <v>8.0601909999999999E-2</v>
      </c>
      <c r="AJ102" s="24" cm="1">
        <f t="array" ref="AJ102">IF(OR(_xll.BDP($AX102,"RT076")="#N/A N/A",_xll.BDP($AX102,"RT076")="#N/A FIELD NOT APPLICABLE")," ", _xll.BDP($AX102,"RT076")/100)</f>
        <v>0.1147339</v>
      </c>
      <c r="AK102" s="24" cm="1">
        <f t="array" ref="AK102">IF(OR(_xll.BDP($AX102,"FD252")="#N/A N/A",_xll.BDP($AX102,"FD252")="#N/A FIELD NOT APPLICABLE")," ", _xll.BDP($AX102,"FD252")/100)</f>
        <v>0</v>
      </c>
      <c r="AL102" s="24" cm="1">
        <f t="array" ref="AL102">IF(OR(_xll.BDP($AX102,"FD015")="#N/A N/A",_xll.BDP($AX102,"FD015")="#N/A FIELD NOT APPLICABLE")," ", _xll.BDP($AX102,"FD015")/100)</f>
        <v>3.9000000000000003E-3</v>
      </c>
      <c r="AM102" s="24" cm="1">
        <f t="array" ref="AM102">IF(OR(_xll.BDP($AX102,"FD138")="#N/A N/A",_xll.BDP($AX102,"FD138")="#N/A FIELD NOT APPLICABLE")," ", _xll.BDP($AX102,"FD138")/100)</f>
        <v>3.9000000000000003E-3</v>
      </c>
      <c r="AN102" s="35" cm="1">
        <f t="array" ref="AN102">IF(OR(_xll.BDP($AX102,"FD009")="#N/A N/A",_xll.BDP($AX102,"FD009")="#N/A FIELD NOT APPLICABLE")," ", _xll.BDP($AX102,"FD009")/100)</f>
        <v>0</v>
      </c>
      <c r="AO102" s="24" cm="1">
        <f t="array" ref="AO102">IF(OR(_xll.BDP($AX102,"RK512")="#N/A N/A",_xll.BDP($AX102,"RK512")="#N/A FIELD NOT APPLICABLE")," ", _xll.BDP($AX102,"RK512")/100)</f>
        <v>4.4044899940490724E-3</v>
      </c>
      <c r="AP102" s="24" cm="1">
        <f t="array" ref="AP102">IF(OR(_xll.BDP($AX102,"RK514")="#N/A N/A",_xll.BDP($AX102,"RK514")="#N/A FIELD NOT APPLICABLE")," ", _xll.BDP($AX102,"RK514")/100)</f>
        <v>4.1118499636650088E-3</v>
      </c>
      <c r="AQ102" s="24" cm="1">
        <f t="array" ref="AQ102">IF(OR(_xll.BDP($AX102,"RK521")="#N/A N/A",_xll.BDP($AX102,"RK521")="#N/A FIELD NOT APPLICABLE")," ", _xll.BDP($AX102,"RK521")/100)</f>
        <v>-6.8775200843811035E-3</v>
      </c>
      <c r="AR102" s="24" cm="1">
        <f t="array" ref="AR102">IF(OR(_xll.BDP($AX102,"RK525")="#N/A N/A",_xll.BDP($AX102,"RK525")="#N/A FIELD NOT APPLICABLE")," ", _xll.BDP($AX102,"RK525")/100)</f>
        <v>9.4805997610092167E-3</v>
      </c>
      <c r="AS102" s="24" cm="1">
        <f t="array" ref="AS102">IF(OR(_xll.BDP($AX102,"RK524")="#N/A N/A",_xll.BDP($AX102,"RK524")="#N/A FIELD NOT APPLICABLE")," ", _xll.BDP($AX102,"RK524")/100)</f>
        <v>-5.6199997197836638E-6</v>
      </c>
      <c r="AT102" s="24" t="str" cm="1">
        <f t="array" ref="AT102">IF(OR(_xll.BDP($AX102,"FD183")="#N/A N/A",_xll.BDP($AX102,"FD183")="#N/A FIELD NOT APPLICABLE")," ", _xll.BDP($AX102,"FD183"))</f>
        <v xml:space="preserve"> </v>
      </c>
      <c r="AU102" s="24" t="str" cm="1">
        <f t="array" ref="AU102">IF(OR(_xll.BDP($AX102,"DY997")="#N/A N/A",_xll.BDP($AX102,"DY997")="#N/A FIELD NOT APPLICABLE")," ", _xll.BDP($AX102,"DY997"))</f>
        <v xml:space="preserve"> </v>
      </c>
      <c r="AV102" s="24" t="str" cm="1">
        <f t="array" ref="AV102">IF(OR(_xll.BDP($AX102,"DY784")="#N/A N/A",_xll.BDP($AX102,"DY784")="#N/A FIELD NOT APPLICABLE")," ", _xll.BDP($AX102,"DY784"))</f>
        <v xml:space="preserve"> </v>
      </c>
      <c r="AW102" s="21" t="str">
        <f>IF(OR(AU102="Y",AV102="Y"),"Y","N")</f>
        <v>N</v>
      </c>
      <c r="AX102" s="21" t="str">
        <f>CONCATENATE(G102," Equity")</f>
        <v>FNDE US Equity</v>
      </c>
      <c r="BC102" s="14" t="str" cm="1">
        <f t="array" ref="BC102">_xll.BDP(AX102,"ID005")</f>
        <v>US8085247307</v>
      </c>
      <c r="BD102" s="16"/>
      <c r="BE102" s="17"/>
      <c r="BF102" s="36"/>
      <c r="BG102" s="19"/>
    </row>
    <row r="103" spans="1:59" s="3" customFormat="1" ht="14.45" customHeight="1" x14ac:dyDescent="0.25">
      <c r="A103" s="47" t="s">
        <v>126</v>
      </c>
      <c r="B103" s="47" t="s">
        <v>160</v>
      </c>
      <c r="C103" s="47">
        <v>18094198</v>
      </c>
      <c r="D103" s="47" t="s">
        <v>796</v>
      </c>
      <c r="E103" s="21" t="str">
        <f>_xll.BDP(AX103,"SECURITY NAME")</f>
        <v>iShares Currency Hedged MSCI E</v>
      </c>
      <c r="F103" s="21" t="str">
        <f>_xll.BDP(AX103,"CRNCY")</f>
        <v>USD</v>
      </c>
      <c r="G103" s="22" t="s">
        <v>798</v>
      </c>
      <c r="H103" s="21" t="str" cm="1">
        <f t="array" ref="H103">IF(OR(_xll.BDP($AX103,"FD120")="#N/A N/A",_xll.BDP($AX103,"FD120")="#N/A FIELD NOT APPLICABLE")," ",_xll.BDP($AX103,"FD120"))</f>
        <v>International</v>
      </c>
      <c r="I103" s="21" t="str" cm="1">
        <f t="array" ref="I103">IF(OR(_xll.BDP($AX103,"FD116")="#N/A N/A",_xll.BDP($AX103,"FD116")="#N/A FIELD NOT APPLICABLE")," ",_xll.BDP($AX103,"FD116"))</f>
        <v>Blend</v>
      </c>
      <c r="J103" s="21" t="str" cm="1">
        <f t="array" ref="J103">IF(OR(_xll.BDP($AX103,"FD133")="#N/A N/A",_xll.BDP($AX103,"FD133")="#N/A FIELD NOT APPLICABLE")," ", _xll.BDP($AX103,"FD133"))</f>
        <v xml:space="preserve"> </v>
      </c>
      <c r="K103" s="33">
        <f>_xll.BDP(AX103,"FUND_ASSETS_USD")/1000</f>
        <v>7.6571847397499999</v>
      </c>
      <c r="L103" s="24">
        <f>IFERROR(_xll.BDP(AX103, "DV013")/100,0)</f>
        <v>2.623998862476663E-2</v>
      </c>
      <c r="M103" s="24" cm="1">
        <f t="array" ref="M103">IF(OR(_xll.BDP($AX103,"PR079")="#N/A N/A",_xll.BDP($AX103,"PR079")="#N/A FIELD NOT APPLICABLE")," ", _xll.BDP($AX103,"PR079")/100)</f>
        <v>3.0503599999999999E-2</v>
      </c>
      <c r="N103" s="24" cm="1">
        <f t="array" ref="N103">IF(OR(_xll.BDP($AX103,"RT074")="#N/A N/A",_xll.BDP($AX103,"RT074")="#N/A FIELD NOT APPLICABLE")," ", _xll.BDP($AX103,"RT074")/100)</f>
        <v>6.4730129999999997E-2</v>
      </c>
      <c r="O103" s="26">
        <v>5620</v>
      </c>
      <c r="P103" s="27">
        <v>35.847999999999999</v>
      </c>
      <c r="Q103" s="21" cm="1">
        <f t="array" ref="Q103">IF(OR(_xll.BDP($AX103,"PX_last")="#N/A N/A",_xll.BDP($AX103,"PX_Last")="#N/A FIELD NOT APPLICABLE")," ",IF(F103="GBP",(_xll.BDP($AX103,"PX_LAST")),(_xll.BDP($AX103,"PX_LAST"))))</f>
        <v>35.81</v>
      </c>
      <c r="R103" s="28">
        <f>IF(F103="USD",AA103,(((_xll.BDP(F103&amp;"USD CURNCY","PX_LAST")))*AA103))</f>
        <v>201465.75999999998</v>
      </c>
      <c r="S103" s="28">
        <f>IF(F103="USD",AB103,(((_xll.BDP(F103&amp;"USD CURNCY","PX_LAST")))*AB103))</f>
        <v>201252.2</v>
      </c>
      <c r="T103" s="11">
        <f>S103-R103</f>
        <v>-213.55999999996857</v>
      </c>
      <c r="U103" s="12">
        <f>T103/R103</f>
        <v>-1.0600312430259543E-3</v>
      </c>
      <c r="V103" s="12" cm="1">
        <f t="array" ref="V103">IFERROR(_xll.BDP($G103&amp;" Equity","CHG_PCT_1D")/100,"")</f>
        <v>0</v>
      </c>
      <c r="W103" s="12" cm="1">
        <f t="array" ref="W103">IFERROR(_xll.BDP($G103&amp;" Equity","CHG_PCT_5D")/100,"")</f>
        <v>5.9154099999999994E-2</v>
      </c>
      <c r="X103" s="12" t="e">
        <f>S103/$H$44</f>
        <v>#VALUE!</v>
      </c>
      <c r="Y103" s="28">
        <f>IFERROR(S103*L103,0)</f>
        <v>5280.855438709259</v>
      </c>
      <c r="Z103" s="28">
        <f>S103</f>
        <v>201252.2</v>
      </c>
      <c r="AA103" s="28">
        <f>P103*O103</f>
        <v>201465.75999999998</v>
      </c>
      <c r="AB103" s="28">
        <f>IFERROR(O103*Q103,0)</f>
        <v>201252.2</v>
      </c>
      <c r="AC103" s="24" t="str" cm="1">
        <f t="array" ref="AC103">IF(OR(_xll.BDP($AX103,"EX028")="#N/A N/A",_xll.BDP($AX103,"EX028")="#N/A FIELD NOT APPLICABLE")," ", _xll.BDP($AX103,"EX028"))</f>
        <v>Fund</v>
      </c>
      <c r="AD103" s="34" t="str" cm="1">
        <f t="array" ref="AD103">IF(OR(_xll.BDP($AX103,"FD121")="#N/A N/A",_xll.BDP($AX103,"FD121")="#N/A FIELD NOT APPLICABLE")," ", _xll.BDP($AX103,"FD121"))</f>
        <v>Equity</v>
      </c>
      <c r="AE103" s="24" t="str" cm="1">
        <f t="array" ref="AE103">IF(OR(_xll.BDP($AX103,"FD118")="#N/A N/A",_xll.BDP($AX103,"FD118")="#N/A FIELD NOT APPLICABLE")," ", _xll.BDP($AX103,"FD118"))</f>
        <v>ETF</v>
      </c>
      <c r="AF103" s="21" t="str" cm="1">
        <f t="array" ref="AF103">IF(OR(_xll.BDP($AX103,"FD114")="#N/A N/A",_xll.BDP($AX103,"FD114")="#N/A FIELD NOT APPLICABLE")," ", _xll.BDP($AX103,"FD114"))</f>
        <v xml:space="preserve"> </v>
      </c>
      <c r="AG103" s="21" t="str" cm="1">
        <f t="array" ref="AG103">IF(OR(_xll.BDP($AX103,"FD003")="#N/A N/A",_xll.BDP($AX103,"FD003")="#N/A FIELD NOT APPLICABLE")," ", _xll.BDP($AX103,"FD003"))</f>
        <v>04/02/2014</v>
      </c>
      <c r="AH103" s="31" cm="1">
        <f t="array" ref="AH103">IF(OR(_xll.BDP($AX103,"PR061")="#N/A N/A",_xll.BDP($AX103,"PR061")="#N/A FIELD NOT APPLICABLE")," ", _xll.BDP($AX103,"PR061")/100)</f>
        <v>-2.0648119999999999E-2</v>
      </c>
      <c r="AI103" s="24" cm="1">
        <f t="array" ref="AI103">IF(OR(_xll.BDP($AX103,"RT075")="#N/A N/A",_xll.BDP($AX103,"RT075")="#N/A FIELD NOT APPLICABLE")," ", _xll.BDP($AX103,"RT075")/100)</f>
        <v>0.1183427</v>
      </c>
      <c r="AJ103" s="24" cm="1">
        <f t="array" ref="AJ103">IF(OR(_xll.BDP($AX103,"RT076")="#N/A N/A",_xll.BDP($AX103,"RT076")="#N/A FIELD NOT APPLICABLE")," ", _xll.BDP($AX103,"RT076")/100)</f>
        <v>0.14306250000000001</v>
      </c>
      <c r="AK103" s="24" cm="1">
        <f t="array" ref="AK103">IF(OR(_xll.BDP($AX103,"FD252")="#N/A N/A",_xll.BDP($AX103,"FD252")="#N/A FIELD NOT APPLICABLE")," ", _xll.BDP($AX103,"FD252")/100)</f>
        <v>0</v>
      </c>
      <c r="AL103" s="24" cm="1">
        <f t="array" ref="AL103">IF(OR(_xll.BDP($AX103,"FD015")="#N/A N/A",_xll.BDP($AX103,"FD015")="#N/A FIELD NOT APPLICABLE")," ", _xll.BDP($AX103,"FD015")/100)</f>
        <v>3.4999999999999996E-3</v>
      </c>
      <c r="AM103" s="24" cm="1">
        <f t="array" ref="AM103">IF(OR(_xll.BDP($AX103,"FD138")="#N/A N/A",_xll.BDP($AX103,"FD138")="#N/A FIELD NOT APPLICABLE")," ", _xll.BDP($AX103,"FD138")/100)</f>
        <v>3.8E-3</v>
      </c>
      <c r="AN103" s="35" cm="1">
        <f t="array" ref="AN103">IF(OR(_xll.BDP($AX103,"FD009")="#N/A N/A",_xll.BDP($AX103,"FD009")="#N/A FIELD NOT APPLICABLE")," ", _xll.BDP($AX103,"FD009")/100)</f>
        <v>0</v>
      </c>
      <c r="AO103" s="24" cm="1">
        <f t="array" ref="AO103">IF(OR(_xll.BDP($AX103,"RK512")="#N/A N/A",_xll.BDP($AX103,"RK512")="#N/A FIELD NOT APPLICABLE")," ", _xll.BDP($AX103,"RK512")/100)</f>
        <v>1.9615900516510008E-3</v>
      </c>
      <c r="AP103" s="24" cm="1">
        <f t="array" ref="AP103">IF(OR(_xll.BDP($AX103,"RK514")="#N/A N/A",_xll.BDP($AX103,"RK514")="#N/A FIELD NOT APPLICABLE")," ", _xll.BDP($AX103,"RK514")/100)</f>
        <v>1.5205399692058564E-3</v>
      </c>
      <c r="AQ103" s="24" cm="1">
        <f t="array" ref="AQ103">IF(OR(_xll.BDP($AX103,"RK521")="#N/A N/A",_xll.BDP($AX103,"RK521")="#N/A FIELD NOT APPLICABLE")," ", _xll.BDP($AX103,"RK521")/100)</f>
        <v>3.5515099763870238E-3</v>
      </c>
      <c r="AR103" s="24" cm="1">
        <f t="array" ref="AR103">IF(OR(_xll.BDP($AX103,"RK525")="#N/A N/A",_xll.BDP($AX103,"RK525")="#N/A FIELD NOT APPLICABLE")," ", _xll.BDP($AX103,"RK525")/100)</f>
        <v>9.9046200513839729E-3</v>
      </c>
      <c r="AS103" s="24" cm="1">
        <f t="array" ref="AS103">IF(OR(_xll.BDP($AX103,"RK524")="#N/A N/A",_xll.BDP($AX103,"RK524")="#N/A FIELD NOT APPLICABLE")," ", _xll.BDP($AX103,"RK524")/100)</f>
        <v>8.1249997019767765E-5</v>
      </c>
      <c r="AT103" s="24" t="str" cm="1">
        <f t="array" ref="AT103">IF(OR(_xll.BDP($AX103,"FD183")="#N/A N/A",_xll.BDP($AX103,"FD183")="#N/A FIELD NOT APPLICABLE")," ", _xll.BDP($AX103,"FD183"))</f>
        <v>USD INC</v>
      </c>
      <c r="AU103" s="24" t="str" cm="1">
        <f t="array" ref="AU103">IF(OR(_xll.BDP($AX103,"DY997")="#N/A N/A",_xll.BDP($AX103,"DY997")="#N/A FIELD NOT APPLICABLE")," ", _xll.BDP($AX103,"DY997"))</f>
        <v xml:space="preserve"> </v>
      </c>
      <c r="AV103" s="24" t="str" cm="1">
        <f t="array" ref="AV103">IF(OR(_xll.BDP($AX103,"DY784")="#N/A N/A",_xll.BDP($AX103,"DY784")="#N/A FIELD NOT APPLICABLE")," ", _xll.BDP($AX103,"DY784"))</f>
        <v xml:space="preserve"> </v>
      </c>
      <c r="AW103" s="21" t="str">
        <f>IF(OR(AU103="Y",AV103="Y"),"Y","N")</f>
        <v>N</v>
      </c>
      <c r="AX103" s="21" t="str">
        <f>CONCATENATE(G103," Equity")</f>
        <v>HEFA US Equity</v>
      </c>
      <c r="BC103" s="14" t="str" cm="1">
        <f t="array" ref="BC103">_xll.BDP(AX103,"ID005")</f>
        <v>US46434V8037</v>
      </c>
      <c r="BD103" s="16"/>
      <c r="BE103" s="17"/>
      <c r="BF103" s="36"/>
      <c r="BG103" s="19"/>
    </row>
    <row r="104" spans="1:59" s="3" customFormat="1" ht="14.45" customHeight="1" x14ac:dyDescent="0.25">
      <c r="A104" s="47" t="s">
        <v>126</v>
      </c>
      <c r="B104" s="47" t="s">
        <v>160</v>
      </c>
      <c r="C104" s="47">
        <v>18094198</v>
      </c>
      <c r="D104" s="47" t="s">
        <v>796</v>
      </c>
      <c r="E104" s="21" t="str">
        <f>_xll.BDP(AX104,"SECURITY NAME")</f>
        <v>VanEck Gold Miners ETF/USA</v>
      </c>
      <c r="F104" s="21" t="str">
        <f>_xll.BDP(AX104,"CRNCY")</f>
        <v>USD</v>
      </c>
      <c r="G104" s="22" t="s">
        <v>357</v>
      </c>
      <c r="H104" s="21" t="str" cm="1">
        <f t="array" ref="H104">IF(OR(_xll.BDP($AX104,"FD120")="#N/A N/A",_xll.BDP($AX104,"FD120")="#N/A FIELD NOT APPLICABLE")," ",_xll.BDP($AX104,"FD120"))</f>
        <v>Global</v>
      </c>
      <c r="I104" s="21" t="str" cm="1">
        <f t="array" ref="I104">IF(OR(_xll.BDP($AX104,"FD116")="#N/A N/A",_xll.BDP($AX104,"FD116")="#N/A FIELD NOT APPLICABLE")," ",_xll.BDP($AX104,"FD116"))</f>
        <v>Blend</v>
      </c>
      <c r="J104" s="21" t="str" cm="1">
        <f t="array" ref="J104">IF(OR(_xll.BDP($AX104,"FD133")="#N/A N/A",_xll.BDP($AX104,"FD133")="#N/A FIELD NOT APPLICABLE")," ", _xll.BDP($AX104,"FD133"))</f>
        <v>Materials</v>
      </c>
      <c r="K104" s="33">
        <f>_xll.BDP(AX104,"FUND_ASSETS_USD")/1000</f>
        <v>15.102854389719999</v>
      </c>
      <c r="L104" s="24">
        <f>IFERROR(_xll.BDP(AX104, "DV013")/100,0)</f>
        <v>8.1428283143086932E-3</v>
      </c>
      <c r="M104" s="24" cm="1">
        <f t="array" ref="M104">IF(OR(_xll.BDP($AX104,"PR079")="#N/A N/A",_xll.BDP($AX104,"PR079")="#N/A FIELD NOT APPLICABLE")," ", _xll.BDP($AX104,"PR079")/100)</f>
        <v>0.45768210000000004</v>
      </c>
      <c r="N104" s="24" cm="1">
        <f t="array" ref="N104">IF(OR(_xll.BDP($AX104,"RT074")="#N/A N/A",_xll.BDP($AX104,"RT074")="#N/A FIELD NOT APPLICABLE")," ", _xll.BDP($AX104,"RT074")/100)</f>
        <v>0.44615940000000004</v>
      </c>
      <c r="O104" s="26">
        <v>5392</v>
      </c>
      <c r="P104" s="27">
        <v>37.721499999999999</v>
      </c>
      <c r="Q104" s="21" cm="1">
        <f t="array" ref="Q104">IF(OR(_xll.BDP($AX104,"PX_last")="#N/A N/A",_xll.BDP($AX104,"PX_Last")="#N/A FIELD NOT APPLICABLE")," ",IF(F104="GBP",(_xll.BDP($AX104,"PX_LAST")),(_xll.BDP($AX104,"PX_LAST"))))</f>
        <v>49.43</v>
      </c>
      <c r="R104" s="28">
        <f>IF(F104="USD",AA104,(((_xll.BDP(F104&amp;"USD CURNCY","PX_LAST")))*AA104))</f>
        <v>203394.32800000001</v>
      </c>
      <c r="S104" s="28">
        <f>IF(F104="USD",AB104,(((_xll.BDP(F104&amp;"USD CURNCY","PX_LAST")))*AB104))</f>
        <v>266526.56</v>
      </c>
      <c r="T104" s="11">
        <f>S104-R104</f>
        <v>63132.231999999989</v>
      </c>
      <c r="U104" s="12">
        <f>T104/R104</f>
        <v>0.31039327704359576</v>
      </c>
      <c r="V104" s="12" cm="1">
        <f t="array" ref="V104">IFERROR(_xll.BDP($G104&amp;" Equity","CHG_PCT_1D")/100,"")</f>
        <v>1.270232E-2</v>
      </c>
      <c r="W104" s="12" cm="1">
        <f t="array" ref="W104">IFERROR(_xll.BDP($G104&amp;" Equity","CHG_PCT_5D")/100,"")</f>
        <v>-4.3166860000000001E-2</v>
      </c>
      <c r="X104" s="12" t="e">
        <f>S104/$H$44</f>
        <v>#VALUE!</v>
      </c>
      <c r="Y104" s="28">
        <f>IFERROR(S104*L104,0)</f>
        <v>2170.2800192832947</v>
      </c>
      <c r="Z104" s="28">
        <f>S104</f>
        <v>266526.56</v>
      </c>
      <c r="AA104" s="28">
        <f>P104*O104</f>
        <v>203394.32800000001</v>
      </c>
      <c r="AB104" s="28">
        <f>IFERROR(O104*Q104,0)</f>
        <v>266526.56</v>
      </c>
      <c r="AC104" s="24" t="str" cm="1">
        <f t="array" ref="AC104">IF(OR(_xll.BDP($AX104,"EX028")="#N/A N/A",_xll.BDP($AX104,"EX028")="#N/A FIELD NOT APPLICABLE")," ", _xll.BDP($AX104,"EX028"))</f>
        <v>Fund</v>
      </c>
      <c r="AD104" s="34" t="str" cm="1">
        <f t="array" ref="AD104">IF(OR(_xll.BDP($AX104,"FD121")="#N/A N/A",_xll.BDP($AX104,"FD121")="#N/A FIELD NOT APPLICABLE")," ", _xll.BDP($AX104,"FD121"))</f>
        <v>Equity</v>
      </c>
      <c r="AE104" s="24" t="str" cm="1">
        <f t="array" ref="AE104">IF(OR(_xll.BDP($AX104,"FD118")="#N/A N/A",_xll.BDP($AX104,"FD118")="#N/A FIELD NOT APPLICABLE")," ", _xll.BDP($AX104,"FD118"))</f>
        <v>ETF</v>
      </c>
      <c r="AF104" s="21" t="str" cm="1">
        <f t="array" ref="AF104">IF(OR(_xll.BDP($AX104,"FD114")="#N/A N/A",_xll.BDP($AX104,"FD114")="#N/A FIELD NOT APPLICABLE")," ", _xll.BDP($AX104,"FD114"))</f>
        <v xml:space="preserve"> </v>
      </c>
      <c r="AG104" s="21" t="str" cm="1">
        <f t="array" ref="AG104">IF(OR(_xll.BDP($AX104,"FD003")="#N/A N/A",_xll.BDP($AX104,"FD003")="#N/A FIELD NOT APPLICABLE")," ", _xll.BDP($AX104,"FD003"))</f>
        <v>22/05/2006</v>
      </c>
      <c r="AH104" s="31" cm="1">
        <f t="array" ref="AH104">IF(OR(_xll.BDP($AX104,"PR061")="#N/A N/A",_xll.BDP($AX104,"PR061")="#N/A FIELD NOT APPLICABLE")," ", _xll.BDP($AX104,"PR061")/100)</f>
        <v>8.4704859999999993E-2</v>
      </c>
      <c r="AI104" s="24" cm="1">
        <f t="array" ref="AI104">IF(OR(_xll.BDP($AX104,"RT075")="#N/A N/A",_xll.BDP($AX104,"RT075")="#N/A FIELD NOT APPLICABLE")," ", _xll.BDP($AX104,"RT075")/100)</f>
        <v>0.1343048</v>
      </c>
      <c r="AJ104" s="24" cm="1">
        <f t="array" ref="AJ104">IF(OR(_xll.BDP($AX104,"RT076")="#N/A N/A",_xll.BDP($AX104,"RT076")="#N/A FIELD NOT APPLICABLE")," ", _xll.BDP($AX104,"RT076")/100)</f>
        <v>9.350493E-2</v>
      </c>
      <c r="AK104" s="24" cm="1">
        <f t="array" ref="AK104">IF(OR(_xll.BDP($AX104,"FD252")="#N/A N/A",_xll.BDP($AX104,"FD252")="#N/A FIELD NOT APPLICABLE")," ", _xll.BDP($AX104,"FD252")/100)</f>
        <v>0</v>
      </c>
      <c r="AL104" s="24" cm="1">
        <f t="array" ref="AL104">IF(OR(_xll.BDP($AX104,"FD015")="#N/A N/A",_xll.BDP($AX104,"FD015")="#N/A FIELD NOT APPLICABLE")," ", _xll.BDP($AX104,"FD015")/100)</f>
        <v>5.1000000000000004E-3</v>
      </c>
      <c r="AM104" s="24" cm="1">
        <f t="array" ref="AM104">IF(OR(_xll.BDP($AX104,"FD138")="#N/A N/A",_xll.BDP($AX104,"FD138")="#N/A FIELD NOT APPLICABLE")," ", _xll.BDP($AX104,"FD138")/100)</f>
        <v>5.0000000000000001E-3</v>
      </c>
      <c r="AN104" s="35" cm="1">
        <f t="array" ref="AN104">IF(OR(_xll.BDP($AX104,"FD009")="#N/A N/A",_xll.BDP($AX104,"FD009")="#N/A FIELD NOT APPLICABLE")," ", _xll.BDP($AX104,"FD009")/100)</f>
        <v>0</v>
      </c>
      <c r="AO104" s="24" cm="1">
        <f t="array" ref="AO104">IF(OR(_xll.BDP($AX104,"RK512")="#N/A N/A",_xll.BDP($AX104,"RK512")="#N/A FIELD NOT APPLICABLE")," ", _xll.BDP($AX104,"RK512")/100)</f>
        <v>1.3181300163269042E-2</v>
      </c>
      <c r="AP104" s="24" cm="1">
        <f t="array" ref="AP104">IF(OR(_xll.BDP($AX104,"RK514")="#N/A N/A",_xll.BDP($AX104,"RK514")="#N/A FIELD NOT APPLICABLE")," ", _xll.BDP($AX104,"RK514")/100)</f>
        <v>1.5141299962997436E-2</v>
      </c>
      <c r="AQ104" s="24" cm="1">
        <f t="array" ref="AQ104">IF(OR(_xll.BDP($AX104,"RK521")="#N/A N/A",_xll.BDP($AX104,"RK521")="#N/A FIELD NOT APPLICABLE")," ", _xll.BDP($AX104,"RK521")/100)</f>
        <v>-1.3115100562572479E-3</v>
      </c>
      <c r="AR104" s="24" cm="1">
        <f t="array" ref="AR104">IF(OR(_xll.BDP($AX104,"RK525")="#N/A N/A",_xll.BDP($AX104,"RK525")="#N/A FIELD NOT APPLICABLE")," ", _xll.BDP($AX104,"RK525")/100)</f>
        <v>1.0230900049209594E-2</v>
      </c>
      <c r="AS104" s="24" cm="1">
        <f t="array" ref="AS104">IF(OR(_xll.BDP($AX104,"RK524")="#N/A N/A",_xll.BDP($AX104,"RK524")="#N/A FIELD NOT APPLICABLE")," ", _xll.BDP($AX104,"RK524")/100)</f>
        <v>-2.1112000569701195E-4</v>
      </c>
      <c r="AT104" s="24" t="str" cm="1">
        <f t="array" ref="AT104">IF(OR(_xll.BDP($AX104,"FD183")="#N/A N/A",_xll.BDP($AX104,"FD183")="#N/A FIELD NOT APPLICABLE")," ", _xll.BDP($AX104,"FD183"))</f>
        <v>USD INC</v>
      </c>
      <c r="AU104" s="24" t="str" cm="1">
        <f t="array" ref="AU104">IF(OR(_xll.BDP($AX104,"DY997")="#N/A N/A",_xll.BDP($AX104,"DY997")="#N/A FIELD NOT APPLICABLE")," ", _xll.BDP($AX104,"DY997"))</f>
        <v xml:space="preserve"> </v>
      </c>
      <c r="AV104" s="24" t="str" cm="1">
        <f t="array" ref="AV104">IF(OR(_xll.BDP($AX104,"DY784")="#N/A N/A",_xll.BDP($AX104,"DY784")="#N/A FIELD NOT APPLICABLE")," ", _xll.BDP($AX104,"DY784"))</f>
        <v xml:space="preserve"> </v>
      </c>
      <c r="AW104" s="21" t="str">
        <f>IF(OR(AU104="Y",AV104="Y"),"Y","N")</f>
        <v>N</v>
      </c>
      <c r="AX104" s="21" t="str">
        <f>CONCATENATE(G104," Equity")</f>
        <v>GDX US Equity</v>
      </c>
      <c r="BC104" s="14" t="str" cm="1">
        <f t="array" ref="BC104">_xll.BDP(AX104,"ID005")</f>
        <v>US92189F1066</v>
      </c>
      <c r="BD104" s="16"/>
      <c r="BE104" s="17"/>
      <c r="BF104" s="36"/>
      <c r="BG104" s="19"/>
    </row>
    <row r="105" spans="1:59" s="3" customFormat="1" ht="14.45" customHeight="1" x14ac:dyDescent="0.25">
      <c r="A105" s="47" t="s">
        <v>126</v>
      </c>
      <c r="B105" s="47" t="s">
        <v>160</v>
      </c>
      <c r="C105" s="47">
        <v>18094198</v>
      </c>
      <c r="D105" s="47" t="s">
        <v>796</v>
      </c>
      <c r="E105" s="21" t="str">
        <f>_xll.BDP(AX105,"SECURITY NAME")</f>
        <v>iShares Silver Trust</v>
      </c>
      <c r="F105" s="21" t="str">
        <f>_xll.BDP(AX105,"CRNCY")</f>
        <v>USD</v>
      </c>
      <c r="G105" s="22" t="s">
        <v>799</v>
      </c>
      <c r="H105" s="21" t="str" cm="1">
        <f t="array" ref="H105">IF(OR(_xll.BDP($AX105,"FD120")="#N/A N/A",_xll.BDP($AX105,"FD120")="#N/A FIELD NOT APPLICABLE")," ",_xll.BDP($AX105,"FD120"))</f>
        <v>Global</v>
      </c>
      <c r="I105" s="21" t="str" cm="1">
        <f t="array" ref="I105">IF(OR(_xll.BDP($AX105,"FD116")="#N/A N/A",_xll.BDP($AX105,"FD116")="#N/A FIELD NOT APPLICABLE")," ",_xll.BDP($AX105,"FD116"))</f>
        <v>Precious Metals</v>
      </c>
      <c r="J105" s="21" t="str" cm="1">
        <f t="array" ref="J105">IF(OR(_xll.BDP($AX105,"FD133")="#N/A N/A",_xll.BDP($AX105,"FD133")="#N/A FIELD NOT APPLICABLE")," ", _xll.BDP($AX105,"FD133"))</f>
        <v xml:space="preserve"> </v>
      </c>
      <c r="K105" s="33">
        <f>_xll.BDP(AX105,"FUND_ASSETS_USD")/1000</f>
        <v>14.91249335521</v>
      </c>
      <c r="L105" s="24">
        <f>IFERROR(_xll.BDP(AX105, "DV013")/100,0)</f>
        <v>0</v>
      </c>
      <c r="M105" s="24" cm="1">
        <f t="array" ref="M105">IF(OR(_xll.BDP($AX105,"PR079")="#N/A N/A",_xll.BDP($AX105,"PR079")="#N/A FIELD NOT APPLICABLE")," ", _xll.BDP($AX105,"PR079")/100)</f>
        <v>0.1466008</v>
      </c>
      <c r="N105" s="24" cm="1">
        <f t="array" ref="N105">IF(OR(_xll.BDP($AX105,"RT074")="#N/A N/A",_xll.BDP($AX105,"RT074")="#N/A FIELD NOT APPLICABLE")," ", _xll.BDP($AX105,"RT074")/100)</f>
        <v>0.21293690000000001</v>
      </c>
      <c r="O105" s="26">
        <v>7089</v>
      </c>
      <c r="P105" s="27">
        <v>28.0532</v>
      </c>
      <c r="Q105" s="21" cm="1">
        <f t="array" ref="Q105">IF(OR(_xll.BDP($AX105,"PX_last")="#N/A N/A",_xll.BDP($AX105,"PX_Last")="#N/A FIELD NOT APPLICABLE")," ",IF(F105="GBP",(_xll.BDP($AX105,"PX_LAST")),(_xll.BDP($AX105,"PX_LAST"))))</f>
        <v>30.19</v>
      </c>
      <c r="R105" s="28">
        <f>IF(F105="USD",AA105,(((_xll.BDP(F105&amp;"USD CURNCY","PX_LAST")))*AA105))</f>
        <v>198869.1348</v>
      </c>
      <c r="S105" s="28">
        <f>IF(F105="USD",AB105,(((_xll.BDP(F105&amp;"USD CURNCY","PX_LAST")))*AB105))</f>
        <v>214016.91</v>
      </c>
      <c r="T105" s="11">
        <f>S105-R105</f>
        <v>15147.775200000004</v>
      </c>
      <c r="U105" s="12">
        <f>T105/R105</f>
        <v>7.6169563543552976E-2</v>
      </c>
      <c r="V105" s="12" cm="1">
        <f t="array" ref="V105">IFERROR(_xll.BDP($G105&amp;" Equity","CHG_PCT_1D")/100,"")</f>
        <v>4.6589019999999995E-3</v>
      </c>
      <c r="W105" s="12" cm="1">
        <f t="array" ref="W105">IFERROR(_xll.BDP($G105&amp;" Equity","CHG_PCT_5D")/100,"")</f>
        <v>1.342732E-2</v>
      </c>
      <c r="X105" s="12" t="e">
        <f>S105/$H$44</f>
        <v>#VALUE!</v>
      </c>
      <c r="Y105" s="28">
        <f>IFERROR(S105*L105,0)</f>
        <v>0</v>
      </c>
      <c r="Z105" s="28">
        <f>S105</f>
        <v>214016.91</v>
      </c>
      <c r="AA105" s="28">
        <f>P105*O105</f>
        <v>198869.1348</v>
      </c>
      <c r="AB105" s="28">
        <f>IFERROR(O105*Q105,0)</f>
        <v>214016.91</v>
      </c>
      <c r="AC105" s="24" t="str" cm="1">
        <f t="array" ref="AC105">IF(OR(_xll.BDP($AX105,"EX028")="#N/A N/A",_xll.BDP($AX105,"EX028")="#N/A FIELD NOT APPLICABLE")," ", _xll.BDP($AX105,"EX028"))</f>
        <v>Fund</v>
      </c>
      <c r="AD105" s="34" t="str" cm="1">
        <f t="array" ref="AD105">IF(OR(_xll.BDP($AX105,"FD121")="#N/A N/A",_xll.BDP($AX105,"FD121")="#N/A FIELD NOT APPLICABLE")," ", _xll.BDP($AX105,"FD121"))</f>
        <v>Commodity</v>
      </c>
      <c r="AE105" s="24" t="str" cm="1">
        <f t="array" ref="AE105">IF(OR(_xll.BDP($AX105,"FD118")="#N/A N/A",_xll.BDP($AX105,"FD118")="#N/A FIELD NOT APPLICABLE")," ", _xll.BDP($AX105,"FD118"))</f>
        <v>ETF</v>
      </c>
      <c r="AF105" s="21" t="str" cm="1">
        <f t="array" ref="AF105">IF(OR(_xll.BDP($AX105,"FD114")="#N/A N/A",_xll.BDP($AX105,"FD114")="#N/A FIELD NOT APPLICABLE")," ", _xll.BDP($AX105,"FD114"))</f>
        <v xml:space="preserve"> </v>
      </c>
      <c r="AG105" s="21" t="str" cm="1">
        <f t="array" ref="AG105">IF(OR(_xll.BDP($AX105,"FD003")="#N/A N/A",_xll.BDP($AX105,"FD003")="#N/A FIELD NOT APPLICABLE")," ", _xll.BDP($AX105,"FD003"))</f>
        <v>28/04/2006</v>
      </c>
      <c r="AH105" s="31" cm="1">
        <f t="array" ref="AH105">IF(OR(_xll.BDP($AX105,"PR061")="#N/A N/A",_xll.BDP($AX105,"PR061")="#N/A FIELD NOT APPLICABLE")," ", _xll.BDP($AX105,"PR061")/100)</f>
        <v>-2.6129030000000001E-2</v>
      </c>
      <c r="AI105" s="24" cm="1">
        <f t="array" ref="AI105">IF(OR(_xll.BDP($AX105,"RT075")="#N/A N/A",_xll.BDP($AX105,"RT075")="#N/A FIELD NOT APPLICABLE")," ", _xll.BDP($AX105,"RT075")/100)</f>
        <v>0.12107810000000001</v>
      </c>
      <c r="AJ105" s="24" cm="1">
        <f t="array" ref="AJ105">IF(OR(_xll.BDP($AX105,"RT076")="#N/A N/A",_xll.BDP($AX105,"RT076")="#N/A FIELD NOT APPLICABLE")," ", _xll.BDP($AX105,"RT076")/100)</f>
        <v>0.1643742</v>
      </c>
      <c r="AK105" s="24" cm="1">
        <f t="array" ref="AK105">IF(OR(_xll.BDP($AX105,"FD252")="#N/A N/A",_xll.BDP($AX105,"FD252")="#N/A FIELD NOT APPLICABLE")," ", _xll.BDP($AX105,"FD252")/100)</f>
        <v>0</v>
      </c>
      <c r="AL105" s="24" cm="1">
        <f t="array" ref="AL105">IF(OR(_xll.BDP($AX105,"FD015")="#N/A N/A",_xll.BDP($AX105,"FD015")="#N/A FIELD NOT APPLICABLE")," ", _xll.BDP($AX105,"FD015")/100)</f>
        <v>5.0000000000000001E-3</v>
      </c>
      <c r="AM105" s="24" cm="1">
        <f t="array" ref="AM105">IF(OR(_xll.BDP($AX105,"FD138")="#N/A N/A",_xll.BDP($AX105,"FD138")="#N/A FIELD NOT APPLICABLE")," ", _xll.BDP($AX105,"FD138")/100)</f>
        <v>5.0000000000000001E-3</v>
      </c>
      <c r="AN105" s="35" cm="1">
        <f t="array" ref="AN105">IF(OR(_xll.BDP($AX105,"FD009")="#N/A N/A",_xll.BDP($AX105,"FD009")="#N/A FIELD NOT APPLICABLE")," ", _xll.BDP($AX105,"FD009")/100)</f>
        <v>0</v>
      </c>
      <c r="AO105" s="24" cm="1">
        <f t="array" ref="AO105">IF(OR(_xll.BDP($AX105,"RK512")="#N/A N/A",_xll.BDP($AX105,"RK512")="#N/A FIELD NOT APPLICABLE")," ", _xll.BDP($AX105,"RK512")/100)</f>
        <v>7.0690298080444336E-3</v>
      </c>
      <c r="AP105" s="24" cm="1">
        <f t="array" ref="AP105">IF(OR(_xll.BDP($AX105,"RK514")="#N/A N/A",_xll.BDP($AX105,"RK514")="#N/A FIELD NOT APPLICABLE")," ", _xll.BDP($AX105,"RK514")/100)</f>
        <v>7.0630198717117308E-3</v>
      </c>
      <c r="AQ105" s="24" cm="1">
        <f t="array" ref="AQ105">IF(OR(_xll.BDP($AX105,"RK521")="#N/A N/A",_xll.BDP($AX105,"RK521")="#N/A FIELD NOT APPLICABLE")," ", _xll.BDP($AX105,"RK521")/100)</f>
        <v>1.3696000576019288E-2</v>
      </c>
      <c r="AR105" s="24" cm="1">
        <f t="array" ref="AR105">IF(OR(_xll.BDP($AX105,"RK525")="#N/A N/A",_xll.BDP($AX105,"RK525")="#N/A FIELD NOT APPLICABLE")," ", _xll.BDP($AX105,"RK525")/100)</f>
        <v>8.9454901218414314E-3</v>
      </c>
      <c r="AS105" s="24" cm="1">
        <f t="array" ref="AS105">IF(OR(_xll.BDP($AX105,"RK524")="#N/A N/A",_xll.BDP($AX105,"RK524")="#N/A FIELD NOT APPLICABLE")," ", _xll.BDP($AX105,"RK524")/100)</f>
        <v>7.0929996669292453E-4</v>
      </c>
      <c r="AT105" s="24" t="str" cm="1">
        <f t="array" ref="AT105">IF(OR(_xll.BDP($AX105,"FD183")="#N/A N/A",_xll.BDP($AX105,"FD183")="#N/A FIELD NOT APPLICABLE")," ", _xll.BDP($AX105,"FD183"))</f>
        <v xml:space="preserve"> </v>
      </c>
      <c r="AU105" s="24" t="str" cm="1">
        <f t="array" ref="AU105">IF(OR(_xll.BDP($AX105,"DY997")="#N/A N/A",_xll.BDP($AX105,"DY997")="#N/A FIELD NOT APPLICABLE")," ", _xll.BDP($AX105,"DY997"))</f>
        <v xml:space="preserve"> </v>
      </c>
      <c r="AV105" s="24" t="str" cm="1">
        <f t="array" ref="AV105">IF(OR(_xll.BDP($AX105,"DY784")="#N/A N/A",_xll.BDP($AX105,"DY784")="#N/A FIELD NOT APPLICABLE")," ", _xll.BDP($AX105,"DY784"))</f>
        <v xml:space="preserve"> </v>
      </c>
      <c r="AW105" s="21" t="str">
        <f>IF(OR(AU105="Y",AV105="Y"),"Y","N")</f>
        <v>N</v>
      </c>
      <c r="AX105" s="21" t="str">
        <f>CONCATENATE(G105," Equity")</f>
        <v>SLV US Equity</v>
      </c>
      <c r="BC105" s="14" t="str" cm="1">
        <f t="array" ref="BC105">_xll.BDP(AX105,"ID005")</f>
        <v>US46428Q1094</v>
      </c>
      <c r="BD105" s="16"/>
      <c r="BE105" s="17"/>
      <c r="BF105" s="36"/>
      <c r="BG105" s="19"/>
    </row>
    <row r="106" spans="1:59" s="3" customFormat="1" ht="14.45" hidden="1" customHeight="1" x14ac:dyDescent="0.25">
      <c r="A106" s="47"/>
      <c r="B106" s="47"/>
      <c r="C106" s="47"/>
      <c r="D106" s="47"/>
      <c r="E106" s="21" t="str">
        <f>_xll.BDP(AX106,"SECURITY NAME")</f>
        <v>#N/A Invalid Security</v>
      </c>
      <c r="F106" s="21" t="str">
        <f>_xll.BDP(AX106,"CRNCY")</f>
        <v>#N/A Invalid Security</v>
      </c>
      <c r="G106" s="22"/>
      <c r="H106" s="21" t="str" cm="1">
        <f t="array" ref="H106">IF(OR(_xll.BDP($AX106,"FD120")="#N/A N/A",_xll.BDP($AX106,"FD120")="#N/A FIELD NOT APPLICABLE")," ",_xll.BDP($AX106,"FD120"))</f>
        <v>#N/A Invalid Security</v>
      </c>
      <c r="I106" s="21" t="str" cm="1">
        <f t="array" ref="I106">IF(OR(_xll.BDP($AX106,"FD116")="#N/A N/A",_xll.BDP($AX106,"FD116")="#N/A FIELD NOT APPLICABLE")," ",_xll.BDP($AX106,"FD116"))</f>
        <v>#N/A Invalid Security</v>
      </c>
      <c r="J106" s="21" t="str" cm="1">
        <f t="array" ref="J106">IF(OR(_xll.BDP($AX106,"FD133")="#N/A N/A",_xll.BDP($AX106,"FD133")="#N/A FIELD NOT APPLICABLE")," ", _xll.BDP($AX106,"FD133"))</f>
        <v>#N/A Invalid Security</v>
      </c>
      <c r="K106" s="33" t="e">
        <f>_xll.BDP(AX106,"FUND_ASSETS_USD")/1000</f>
        <v>#VALUE!</v>
      </c>
      <c r="L106" s="24">
        <f>IFERROR(_xll.BDP(AX106, "DV013")/100,0)</f>
        <v>0</v>
      </c>
      <c r="M106" s="24" t="e" cm="1">
        <f t="array" ref="M106">IF(OR(_xll.BDP($AX106,"PR079")="#N/A N/A",_xll.BDP($AX106,"PR079")="#N/A FIELD NOT APPLICABLE")," ", _xll.BDP($AX106,"PR079")/100)</f>
        <v>#VALUE!</v>
      </c>
      <c r="N106" s="24" t="e" cm="1">
        <f t="array" ref="N106">IF(OR(_xll.BDP($AX106,"RT074")="#N/A N/A",_xll.BDP($AX106,"RT074")="#N/A FIELD NOT APPLICABLE")," ", _xll.BDP($AX106,"RT074")/100)</f>
        <v>#VALUE!</v>
      </c>
      <c r="O106" s="26"/>
      <c r="P106" s="27"/>
      <c r="Q106" s="21" t="str" cm="1">
        <f t="array" ref="Q106">IF(OR(_xll.BDP($AX106,"PX_last")="#N/A N/A",_xll.BDP($AX106,"PX_Last")="#N/A FIELD NOT APPLICABLE")," ",IF(F106="GBP",(_xll.BDP($AX106,"PX_LAST")),(_xll.BDP($AX106,"PX_LAST"))))</f>
        <v>#N/A Invalid Security</v>
      </c>
      <c r="R106" s="28" t="e">
        <f>IF(F106="USD",AA106,(((_xll.BDP(F106&amp;"USD CURNCY","PX_LAST")))*AA106))</f>
        <v>#VALUE!</v>
      </c>
      <c r="S106" s="28" t="e">
        <f>IF(F106="USD",AB106,(((_xll.BDP(F106&amp;"USD CURNCY","PX_LAST")))*AB106))</f>
        <v>#VALUE!</v>
      </c>
      <c r="T106" s="11" t="e">
        <f t="shared" si="45"/>
        <v>#VALUE!</v>
      </c>
      <c r="U106" s="12" t="e">
        <f t="shared" si="46"/>
        <v>#VALUE!</v>
      </c>
      <c r="V106" s="12" t="str" cm="1">
        <f t="array" ref="V106">IFERROR(_xll.BDP($G106&amp;" Equity","CHG_PCT_1D")/100,"")</f>
        <v/>
      </c>
      <c r="W106" s="12" t="str" cm="1">
        <f t="array" ref="W106">IFERROR(_xll.BDP($G106&amp;" Equity","CHG_PCT_5D")/100,"")</f>
        <v/>
      </c>
      <c r="X106" s="12" t="e">
        <f t="shared" si="47"/>
        <v>#VALUE!</v>
      </c>
      <c r="Y106" s="28">
        <f t="shared" si="48"/>
        <v>0</v>
      </c>
      <c r="Z106" s="28" t="e">
        <f t="shared" si="49"/>
        <v>#VALUE!</v>
      </c>
      <c r="AA106" s="28">
        <f t="shared" si="50"/>
        <v>0</v>
      </c>
      <c r="AB106" s="28">
        <f t="shared" si="51"/>
        <v>0</v>
      </c>
      <c r="AC106" s="24" t="str" cm="1">
        <f t="array" ref="AC106">IF(OR(_xll.BDP($AX106,"EX028")="#N/A N/A",_xll.BDP($AX106,"EX028")="#N/A FIELD NOT APPLICABLE")," ", _xll.BDP($AX106,"EX028"))</f>
        <v>#N/A Invalid Security</v>
      </c>
      <c r="AD106" s="34" t="str" cm="1">
        <f t="array" ref="AD106">IF(OR(_xll.BDP($AX106,"FD121")="#N/A N/A",_xll.BDP($AX106,"FD121")="#N/A FIELD NOT APPLICABLE")," ", _xll.BDP($AX106,"FD121"))</f>
        <v>#N/A Invalid Security</v>
      </c>
      <c r="AE106" s="24" t="str" cm="1">
        <f t="array" ref="AE106">IF(OR(_xll.BDP($AX106,"FD118")="#N/A N/A",_xll.BDP($AX106,"FD118")="#N/A FIELD NOT APPLICABLE")," ", _xll.BDP($AX106,"FD118"))</f>
        <v>#N/A Invalid Security</v>
      </c>
      <c r="AF106" s="21" t="str" cm="1">
        <f t="array" ref="AF106">IF(OR(_xll.BDP($AX106,"FD114")="#N/A N/A",_xll.BDP($AX106,"FD114")="#N/A FIELD NOT APPLICABLE")," ", _xll.BDP($AX106,"FD114"))</f>
        <v>#N/A Invalid Security</v>
      </c>
      <c r="AG106" s="21" t="str" cm="1">
        <f t="array" ref="AG106">IF(OR(_xll.BDP($AX106,"FD003")="#N/A N/A",_xll.BDP($AX106,"FD003")="#N/A FIELD NOT APPLICABLE")," ", _xll.BDP($AX106,"FD003"))</f>
        <v>#N/A Invalid Security</v>
      </c>
      <c r="AH106" s="31" t="e" cm="1">
        <f t="array" ref="AH106">IF(OR(_xll.BDP($AX106,"PR061")="#N/A N/A",_xll.BDP($AX106,"PR061")="#N/A FIELD NOT APPLICABLE")," ", _xll.BDP($AX106,"PR061")/100)</f>
        <v>#VALUE!</v>
      </c>
      <c r="AI106" s="24" t="e" cm="1">
        <f t="array" ref="AI106">IF(OR(_xll.BDP($AX106,"RT075")="#N/A N/A",_xll.BDP($AX106,"RT075")="#N/A FIELD NOT APPLICABLE")," ", _xll.BDP($AX106,"RT075")/100)</f>
        <v>#VALUE!</v>
      </c>
      <c r="AJ106" s="24" t="e" cm="1">
        <f t="array" ref="AJ106">IF(OR(_xll.BDP($AX106,"RT076")="#N/A N/A",_xll.BDP($AX106,"RT076")="#N/A FIELD NOT APPLICABLE")," ", _xll.BDP($AX106,"RT076")/100)</f>
        <v>#VALUE!</v>
      </c>
      <c r="AK106" s="24" t="e" cm="1">
        <f t="array" ref="AK106">IF(OR(_xll.BDP($AX106,"FD252")="#N/A N/A",_xll.BDP($AX106,"FD252")="#N/A FIELD NOT APPLICABLE")," ", _xll.BDP($AX106,"FD252")/100)</f>
        <v>#VALUE!</v>
      </c>
      <c r="AL106" s="24" t="e" cm="1">
        <f t="array" ref="AL106">IF(OR(_xll.BDP($AX106,"FD015")="#N/A N/A",_xll.BDP($AX106,"FD015")="#N/A FIELD NOT APPLICABLE")," ", _xll.BDP($AX106,"FD015")/100)</f>
        <v>#VALUE!</v>
      </c>
      <c r="AM106" s="24" t="e" cm="1">
        <f t="array" ref="AM106">IF(OR(_xll.BDP($AX106,"FD138")="#N/A N/A",_xll.BDP($AX106,"FD138")="#N/A FIELD NOT APPLICABLE")," ", _xll.BDP($AX106,"FD138")/100)</f>
        <v>#VALUE!</v>
      </c>
      <c r="AN106" s="35" t="e" cm="1">
        <f t="array" ref="AN106">IF(OR(_xll.BDP($AX106,"FD009")="#N/A N/A",_xll.BDP($AX106,"FD009")="#N/A FIELD NOT APPLICABLE")," ", _xll.BDP($AX106,"FD009")/100)</f>
        <v>#VALUE!</v>
      </c>
      <c r="AO106" s="24" t="e" cm="1">
        <f t="array" ref="AO106">IF(OR(_xll.BDP($AX106,"RK512")="#N/A N/A",_xll.BDP($AX106,"RK512")="#N/A FIELD NOT APPLICABLE")," ", _xll.BDP($AX106,"RK512")/100)</f>
        <v>#VALUE!</v>
      </c>
      <c r="AP106" s="24" t="e" cm="1">
        <f t="array" ref="AP106">IF(OR(_xll.BDP($AX106,"RK514")="#N/A N/A",_xll.BDP($AX106,"RK514")="#N/A FIELD NOT APPLICABLE")," ", _xll.BDP($AX106,"RK514")/100)</f>
        <v>#VALUE!</v>
      </c>
      <c r="AQ106" s="24" t="e" cm="1">
        <f t="array" ref="AQ106">IF(OR(_xll.BDP($AX106,"RK521")="#N/A N/A",_xll.BDP($AX106,"RK521")="#N/A FIELD NOT APPLICABLE")," ", _xll.BDP($AX106,"RK521")/100)</f>
        <v>#VALUE!</v>
      </c>
      <c r="AR106" s="24" t="e" cm="1">
        <f t="array" ref="AR106">IF(OR(_xll.BDP($AX106,"RK525")="#N/A N/A",_xll.BDP($AX106,"RK525")="#N/A FIELD NOT APPLICABLE")," ", _xll.BDP($AX106,"RK525")/100)</f>
        <v>#VALUE!</v>
      </c>
      <c r="AS106" s="24" t="e" cm="1">
        <f t="array" ref="AS106">IF(OR(_xll.BDP($AX106,"RK524")="#N/A N/A",_xll.BDP($AX106,"RK524")="#N/A FIELD NOT APPLICABLE")," ", _xll.BDP($AX106,"RK524")/100)</f>
        <v>#VALUE!</v>
      </c>
      <c r="AT106" s="24" t="str" cm="1">
        <f t="array" ref="AT106">IF(OR(_xll.BDP($AX106,"FD183")="#N/A N/A",_xll.BDP($AX106,"FD183")="#N/A FIELD NOT APPLICABLE")," ", _xll.BDP($AX106,"FD183"))</f>
        <v>#N/A Invalid Security</v>
      </c>
      <c r="AU106" s="24" t="str" cm="1">
        <f t="array" ref="AU106">IF(OR(_xll.BDP($AX106,"DY997")="#N/A N/A",_xll.BDP($AX106,"DY997")="#N/A FIELD NOT APPLICABLE")," ", _xll.BDP($AX106,"DY997"))</f>
        <v>#N/A Invalid Security</v>
      </c>
      <c r="AV106" s="24" t="str" cm="1">
        <f t="array" ref="AV106">IF(OR(_xll.BDP($AX106,"DY784")="#N/A N/A",_xll.BDP($AX106,"DY784")="#N/A FIELD NOT APPLICABLE")," ", _xll.BDP($AX106,"DY784"))</f>
        <v>#N/A Invalid Security</v>
      </c>
      <c r="AW106" s="21" t="str">
        <f t="shared" si="52"/>
        <v>N</v>
      </c>
      <c r="AX106" s="21" t="str">
        <f t="shared" si="53"/>
        <v xml:space="preserve"> Equity</v>
      </c>
      <c r="BC106" s="14" t="str" cm="1">
        <f t="array" ref="BC106">_xll.BDP(AX106,"ID005")</f>
        <v>#N/A Invalid Security</v>
      </c>
      <c r="BD106" s="16"/>
      <c r="BE106" s="17"/>
      <c r="BF106" s="36"/>
      <c r="BG106" s="19"/>
    </row>
    <row r="107" spans="1:59" s="3" customFormat="1" ht="14.45" hidden="1" customHeight="1" x14ac:dyDescent="0.25">
      <c r="A107" s="47"/>
      <c r="B107" s="47"/>
      <c r="C107" s="47"/>
      <c r="D107" s="47"/>
      <c r="E107" s="21" t="str">
        <f>_xll.BDP(AX107,"SECURITY NAME")</f>
        <v>#N/A Invalid Security</v>
      </c>
      <c r="F107" s="21" t="str">
        <f>_xll.BDP(AX107,"CRNCY")</f>
        <v>#N/A Invalid Security</v>
      </c>
      <c r="G107" s="22"/>
      <c r="H107" s="21" t="str" cm="1">
        <f t="array" ref="H107">IF(OR(_xll.BDP($AX107,"FD120")="#N/A N/A",_xll.BDP($AX107,"FD120")="#N/A FIELD NOT APPLICABLE")," ",_xll.BDP($AX107,"FD120"))</f>
        <v>#N/A Invalid Security</v>
      </c>
      <c r="I107" s="21" t="str" cm="1">
        <f t="array" ref="I107">IF(OR(_xll.BDP($AX107,"FD116")="#N/A N/A",_xll.BDP($AX107,"FD116")="#N/A FIELD NOT APPLICABLE")," ",_xll.BDP($AX107,"FD116"))</f>
        <v>#N/A Invalid Security</v>
      </c>
      <c r="J107" s="21" t="str" cm="1">
        <f t="array" ref="J107">IF(OR(_xll.BDP($AX107,"FD133")="#N/A N/A",_xll.BDP($AX107,"FD133")="#N/A FIELD NOT APPLICABLE")," ", _xll.BDP($AX107,"FD133"))</f>
        <v>#N/A Invalid Security</v>
      </c>
      <c r="K107" s="33" t="e">
        <f>_xll.BDP(AX107,"FUND_ASSETS_USD")/1000</f>
        <v>#VALUE!</v>
      </c>
      <c r="L107" s="24">
        <f>IFERROR(_xll.BDP(AX107, "DV013")/100,0)</f>
        <v>0</v>
      </c>
      <c r="M107" s="24" t="e" cm="1">
        <f t="array" ref="M107">IF(OR(_xll.BDP($AX107,"PR079")="#N/A N/A",_xll.BDP($AX107,"PR079")="#N/A FIELD NOT APPLICABLE")," ", _xll.BDP($AX107,"PR079")/100)</f>
        <v>#VALUE!</v>
      </c>
      <c r="N107" s="24" t="e" cm="1">
        <f t="array" ref="N107">IF(OR(_xll.BDP($AX107,"RT074")="#N/A N/A",_xll.BDP($AX107,"RT074")="#N/A FIELD NOT APPLICABLE")," ", _xll.BDP($AX107,"RT074")/100)</f>
        <v>#VALUE!</v>
      </c>
      <c r="O107" s="26"/>
      <c r="P107" s="27"/>
      <c r="Q107" s="21" t="str" cm="1">
        <f t="array" ref="Q107">IF(OR(_xll.BDP($AX107,"PX_last")="#N/A N/A",_xll.BDP($AX107,"PX_Last")="#N/A FIELD NOT APPLICABLE")," ",IF(F107="GBP",(_xll.BDP($AX107,"PX_LAST")),(_xll.BDP($AX107,"PX_LAST"))))</f>
        <v>#N/A Invalid Security</v>
      </c>
      <c r="R107" s="28" t="e">
        <f>IF(F107="USD",AA107,(((_xll.BDP(F107&amp;"USD CURNCY","PX_LAST")))*AA107))</f>
        <v>#VALUE!</v>
      </c>
      <c r="S107" s="28" t="e">
        <f>IF(F107="USD",AB107,(((_xll.BDP(F107&amp;"USD CURNCY","PX_LAST")))*AB107))</f>
        <v>#VALUE!</v>
      </c>
      <c r="T107" s="11" t="e">
        <f t="shared" si="45"/>
        <v>#VALUE!</v>
      </c>
      <c r="U107" s="12" t="e">
        <f t="shared" si="46"/>
        <v>#VALUE!</v>
      </c>
      <c r="V107" s="12" t="str" cm="1">
        <f t="array" ref="V107">IFERROR(_xll.BDP($G107&amp;" Equity","CHG_PCT_1D")/100,"")</f>
        <v/>
      </c>
      <c r="W107" s="12" t="str" cm="1">
        <f t="array" ref="W107">IFERROR(_xll.BDP($G107&amp;" Equity","CHG_PCT_5D")/100,"")</f>
        <v/>
      </c>
      <c r="X107" s="12" t="e">
        <f t="shared" si="47"/>
        <v>#VALUE!</v>
      </c>
      <c r="Y107" s="28">
        <f t="shared" si="48"/>
        <v>0</v>
      </c>
      <c r="Z107" s="28" t="e">
        <f t="shared" si="49"/>
        <v>#VALUE!</v>
      </c>
      <c r="AA107" s="28">
        <f t="shared" si="50"/>
        <v>0</v>
      </c>
      <c r="AB107" s="28">
        <f t="shared" si="51"/>
        <v>0</v>
      </c>
      <c r="AC107" s="24" t="str" cm="1">
        <f t="array" ref="AC107">IF(OR(_xll.BDP($AX107,"EX028")="#N/A N/A",_xll.BDP($AX107,"EX028")="#N/A FIELD NOT APPLICABLE")," ", _xll.BDP($AX107,"EX028"))</f>
        <v>#N/A Invalid Security</v>
      </c>
      <c r="AD107" s="34" t="str" cm="1">
        <f t="array" ref="AD107">IF(OR(_xll.BDP($AX107,"FD121")="#N/A N/A",_xll.BDP($AX107,"FD121")="#N/A FIELD NOT APPLICABLE")," ", _xll.BDP($AX107,"FD121"))</f>
        <v>#N/A Invalid Security</v>
      </c>
      <c r="AE107" s="24" t="str" cm="1">
        <f t="array" ref="AE107">IF(OR(_xll.BDP($AX107,"FD118")="#N/A N/A",_xll.BDP($AX107,"FD118")="#N/A FIELD NOT APPLICABLE")," ", _xll.BDP($AX107,"FD118"))</f>
        <v>#N/A Invalid Security</v>
      </c>
      <c r="AF107" s="21" t="str" cm="1">
        <f t="array" ref="AF107">IF(OR(_xll.BDP($AX107,"FD114")="#N/A N/A",_xll.BDP($AX107,"FD114")="#N/A FIELD NOT APPLICABLE")," ", _xll.BDP($AX107,"FD114"))</f>
        <v>#N/A Invalid Security</v>
      </c>
      <c r="AG107" s="21" t="str" cm="1">
        <f t="array" ref="AG107">IF(OR(_xll.BDP($AX107,"FD003")="#N/A N/A",_xll.BDP($AX107,"FD003")="#N/A FIELD NOT APPLICABLE")," ", _xll.BDP($AX107,"FD003"))</f>
        <v>#N/A Invalid Security</v>
      </c>
      <c r="AH107" s="31" t="e" cm="1">
        <f t="array" ref="AH107">IF(OR(_xll.BDP($AX107,"PR061")="#N/A N/A",_xll.BDP($AX107,"PR061")="#N/A FIELD NOT APPLICABLE")," ", _xll.BDP($AX107,"PR061")/100)</f>
        <v>#VALUE!</v>
      </c>
      <c r="AI107" s="24" t="e" cm="1">
        <f t="array" ref="AI107">IF(OR(_xll.BDP($AX107,"RT075")="#N/A N/A",_xll.BDP($AX107,"RT075")="#N/A FIELD NOT APPLICABLE")," ", _xll.BDP($AX107,"RT075")/100)</f>
        <v>#VALUE!</v>
      </c>
      <c r="AJ107" s="24" t="e" cm="1">
        <f t="array" ref="AJ107">IF(OR(_xll.BDP($AX107,"RT076")="#N/A N/A",_xll.BDP($AX107,"RT076")="#N/A FIELD NOT APPLICABLE")," ", _xll.BDP($AX107,"RT076")/100)</f>
        <v>#VALUE!</v>
      </c>
      <c r="AK107" s="24" t="e" cm="1">
        <f t="array" ref="AK107">IF(OR(_xll.BDP($AX107,"FD252")="#N/A N/A",_xll.BDP($AX107,"FD252")="#N/A FIELD NOT APPLICABLE")," ", _xll.BDP($AX107,"FD252")/100)</f>
        <v>#VALUE!</v>
      </c>
      <c r="AL107" s="24" t="e" cm="1">
        <f t="array" ref="AL107">IF(OR(_xll.BDP($AX107,"FD015")="#N/A N/A",_xll.BDP($AX107,"FD015")="#N/A FIELD NOT APPLICABLE")," ", _xll.BDP($AX107,"FD015")/100)</f>
        <v>#VALUE!</v>
      </c>
      <c r="AM107" s="24" t="e" cm="1">
        <f t="array" ref="AM107">IF(OR(_xll.BDP($AX107,"FD138")="#N/A N/A",_xll.BDP($AX107,"FD138")="#N/A FIELD NOT APPLICABLE")," ", _xll.BDP($AX107,"FD138")/100)</f>
        <v>#VALUE!</v>
      </c>
      <c r="AN107" s="35" t="e" cm="1">
        <f t="array" ref="AN107">IF(OR(_xll.BDP($AX107,"FD009")="#N/A N/A",_xll.BDP($AX107,"FD009")="#N/A FIELD NOT APPLICABLE")," ", _xll.BDP($AX107,"FD009")/100)</f>
        <v>#VALUE!</v>
      </c>
      <c r="AO107" s="24" t="e" cm="1">
        <f t="array" ref="AO107">IF(OR(_xll.BDP($AX107,"RK512")="#N/A N/A",_xll.BDP($AX107,"RK512")="#N/A FIELD NOT APPLICABLE")," ", _xll.BDP($AX107,"RK512")/100)</f>
        <v>#VALUE!</v>
      </c>
      <c r="AP107" s="24" t="e" cm="1">
        <f t="array" ref="AP107">IF(OR(_xll.BDP($AX107,"RK514")="#N/A N/A",_xll.BDP($AX107,"RK514")="#N/A FIELD NOT APPLICABLE")," ", _xll.BDP($AX107,"RK514")/100)</f>
        <v>#VALUE!</v>
      </c>
      <c r="AQ107" s="24" t="e" cm="1">
        <f t="array" ref="AQ107">IF(OR(_xll.BDP($AX107,"RK521")="#N/A N/A",_xll.BDP($AX107,"RK521")="#N/A FIELD NOT APPLICABLE")," ", _xll.BDP($AX107,"RK521")/100)</f>
        <v>#VALUE!</v>
      </c>
      <c r="AR107" s="24" t="e" cm="1">
        <f t="array" ref="AR107">IF(OR(_xll.BDP($AX107,"RK525")="#N/A N/A",_xll.BDP($AX107,"RK525")="#N/A FIELD NOT APPLICABLE")," ", _xll.BDP($AX107,"RK525")/100)</f>
        <v>#VALUE!</v>
      </c>
      <c r="AS107" s="24" t="e" cm="1">
        <f t="array" ref="AS107">IF(OR(_xll.BDP($AX107,"RK524")="#N/A N/A",_xll.BDP($AX107,"RK524")="#N/A FIELD NOT APPLICABLE")," ", _xll.BDP($AX107,"RK524")/100)</f>
        <v>#VALUE!</v>
      </c>
      <c r="AT107" s="24" t="str" cm="1">
        <f t="array" ref="AT107">IF(OR(_xll.BDP($AX107,"FD183")="#N/A N/A",_xll.BDP($AX107,"FD183")="#N/A FIELD NOT APPLICABLE")," ", _xll.BDP($AX107,"FD183"))</f>
        <v>#N/A Invalid Security</v>
      </c>
      <c r="AU107" s="24" t="str" cm="1">
        <f t="array" ref="AU107">IF(OR(_xll.BDP($AX107,"DY997")="#N/A N/A",_xll.BDP($AX107,"DY997")="#N/A FIELD NOT APPLICABLE")," ", _xll.BDP($AX107,"DY997"))</f>
        <v>#N/A Invalid Security</v>
      </c>
      <c r="AV107" s="24" t="str" cm="1">
        <f t="array" ref="AV107">IF(OR(_xll.BDP($AX107,"DY784")="#N/A N/A",_xll.BDP($AX107,"DY784")="#N/A FIELD NOT APPLICABLE")," ", _xll.BDP($AX107,"DY784"))</f>
        <v>#N/A Invalid Security</v>
      </c>
      <c r="AW107" s="21" t="str">
        <f t="shared" si="52"/>
        <v>N</v>
      </c>
      <c r="AX107" s="21" t="str">
        <f t="shared" si="53"/>
        <v xml:space="preserve"> Equity</v>
      </c>
      <c r="BC107" s="14" t="str" cm="1">
        <f t="array" ref="BC107">_xll.BDP(AX107,"ID005")</f>
        <v>#N/A Invalid Security</v>
      </c>
      <c r="BD107" s="16"/>
      <c r="BE107" s="17"/>
      <c r="BF107" s="36"/>
      <c r="BG107" s="19"/>
    </row>
    <row r="108" spans="1:59" s="3" customFormat="1" ht="14.45" customHeight="1" x14ac:dyDescent="0.25">
      <c r="A108" s="47"/>
      <c r="B108" s="47"/>
      <c r="C108" s="47"/>
      <c r="D108" s="47"/>
      <c r="E108" s="21" t="str">
        <f>_xll.BDP(AX108,"SECURITY NAME")</f>
        <v>#N/A Invalid Security</v>
      </c>
      <c r="F108" s="21" t="str">
        <f>_xll.BDP(AX108,"CRNCY")</f>
        <v>#N/A Invalid Security</v>
      </c>
      <c r="G108" s="22"/>
      <c r="H108" s="21" t="str" cm="1">
        <f t="array" ref="H108">IF(OR(_xll.BDP($AX108,"FD120")="#N/A N/A",_xll.BDP($AX108,"FD120")="#N/A FIELD NOT APPLICABLE")," ",_xll.BDP($AX108,"FD120"))</f>
        <v>#N/A Invalid Security</v>
      </c>
      <c r="I108" s="21" t="str" cm="1">
        <f t="array" ref="I108">IF(OR(_xll.BDP($AX108,"FD116")="#N/A N/A",_xll.BDP($AX108,"FD116")="#N/A FIELD NOT APPLICABLE")," ",_xll.BDP($AX108,"FD116"))</f>
        <v>#N/A Invalid Security</v>
      </c>
      <c r="J108" s="21" t="str" cm="1">
        <f t="array" ref="J108">IF(OR(_xll.BDP($AX108,"FD133")="#N/A N/A",_xll.BDP($AX108,"FD133")="#N/A FIELD NOT APPLICABLE")," ", _xll.BDP($AX108,"FD133"))</f>
        <v>#N/A Invalid Security</v>
      </c>
      <c r="K108" s="33" t="e">
        <f>_xll.BDP(AX108,"FUND_ASSETS_USD")/1000</f>
        <v>#VALUE!</v>
      </c>
      <c r="L108" s="24">
        <f>IFERROR(_xll.BDP(AX108, "DV013")/100,0)</f>
        <v>0</v>
      </c>
      <c r="M108" s="24" t="e" cm="1">
        <f t="array" ref="M108">IF(OR(_xll.BDP($AX108,"PR079")="#N/A N/A",_xll.BDP($AX108,"PR079")="#N/A FIELD NOT APPLICABLE")," ", _xll.BDP($AX108,"PR079")/100)</f>
        <v>#VALUE!</v>
      </c>
      <c r="N108" s="24" t="e" cm="1">
        <f t="array" ref="N108">IF(OR(_xll.BDP($AX108,"RT074")="#N/A N/A",_xll.BDP($AX108,"RT074")="#N/A FIELD NOT APPLICABLE")," ", _xll.BDP($AX108,"RT074")/100)</f>
        <v>#VALUE!</v>
      </c>
      <c r="O108" s="26"/>
      <c r="P108" s="27"/>
      <c r="Q108" s="21" t="str" cm="1">
        <f t="array" ref="Q108">IF(OR(_xll.BDP($AX108,"PX_last")="#N/A N/A",_xll.BDP($AX108,"PX_Last")="#N/A FIELD NOT APPLICABLE")," ",IF(F108="GBP",(_xll.BDP($AX108,"PX_LAST")),(_xll.BDP($AX108,"PX_LAST"))))</f>
        <v>#N/A Invalid Security</v>
      </c>
      <c r="R108" s="28" t="e">
        <f>IF(F108="USD",AA108,(((_xll.BDP(F108&amp;"USD CURNCY","PX_LAST")))*AA108))</f>
        <v>#VALUE!</v>
      </c>
      <c r="S108" s="28" t="e">
        <f>IF(F108="USD",AB108,(((_xll.BDP(F108&amp;"USD CURNCY","PX_LAST")))*AB108))</f>
        <v>#VALUE!</v>
      </c>
      <c r="T108" s="11" t="e">
        <f>S108-R108</f>
        <v>#VALUE!</v>
      </c>
      <c r="U108" s="12" t="e">
        <f>T108/R108</f>
        <v>#VALUE!</v>
      </c>
      <c r="V108" s="12" t="str" cm="1">
        <f t="array" ref="V108">IFERROR(_xll.BDP($G108&amp;" Equity","CHG_PCT_1D")/100,"")</f>
        <v/>
      </c>
      <c r="W108" s="12" t="str" cm="1">
        <f t="array" ref="W108">IFERROR(_xll.BDP($G108&amp;" Equity","CHG_PCT_5D")/100,"")</f>
        <v/>
      </c>
      <c r="X108" s="12" t="e">
        <f>S108/$H$44</f>
        <v>#VALUE!</v>
      </c>
      <c r="Y108" s="28">
        <f>IFERROR(S108*L108,0)</f>
        <v>0</v>
      </c>
      <c r="Z108" s="28" t="e">
        <f>S108</f>
        <v>#VALUE!</v>
      </c>
      <c r="AA108" s="28">
        <f>P108*O108</f>
        <v>0</v>
      </c>
      <c r="AB108" s="28">
        <f>IFERROR(O108*Q108,0)</f>
        <v>0</v>
      </c>
      <c r="AC108" s="24" t="str" cm="1">
        <f t="array" ref="AC108">IF(OR(_xll.BDP($AX108,"EX028")="#N/A N/A",_xll.BDP($AX108,"EX028")="#N/A FIELD NOT APPLICABLE")," ", _xll.BDP($AX108,"EX028"))</f>
        <v>#N/A Invalid Security</v>
      </c>
      <c r="AD108" s="34" t="str" cm="1">
        <f t="array" ref="AD108">IF(OR(_xll.BDP($AX108,"FD121")="#N/A N/A",_xll.BDP($AX108,"FD121")="#N/A FIELD NOT APPLICABLE")," ", _xll.BDP($AX108,"FD121"))</f>
        <v>#N/A Invalid Security</v>
      </c>
      <c r="AE108" s="24" t="str" cm="1">
        <f t="array" ref="AE108">IF(OR(_xll.BDP($AX108,"FD118")="#N/A N/A",_xll.BDP($AX108,"FD118")="#N/A FIELD NOT APPLICABLE")," ", _xll.BDP($AX108,"FD118"))</f>
        <v>#N/A Invalid Security</v>
      </c>
      <c r="AF108" s="21" t="str" cm="1">
        <f t="array" ref="AF108">IF(OR(_xll.BDP($AX108,"FD114")="#N/A N/A",_xll.BDP($AX108,"FD114")="#N/A FIELD NOT APPLICABLE")," ", _xll.BDP($AX108,"FD114"))</f>
        <v>#N/A Invalid Security</v>
      </c>
      <c r="AG108" s="21" t="str" cm="1">
        <f t="array" ref="AG108">IF(OR(_xll.BDP($AX108,"FD003")="#N/A N/A",_xll.BDP($AX108,"FD003")="#N/A FIELD NOT APPLICABLE")," ", _xll.BDP($AX108,"FD003"))</f>
        <v>#N/A Invalid Security</v>
      </c>
      <c r="AH108" s="31" t="e" cm="1">
        <f t="array" ref="AH108">IF(OR(_xll.BDP($AX108,"PR061")="#N/A N/A",_xll.BDP($AX108,"PR061")="#N/A FIELD NOT APPLICABLE")," ", _xll.BDP($AX108,"PR061")/100)</f>
        <v>#VALUE!</v>
      </c>
      <c r="AI108" s="24" t="e" cm="1">
        <f t="array" ref="AI108">IF(OR(_xll.BDP($AX108,"RT075")="#N/A N/A",_xll.BDP($AX108,"RT075")="#N/A FIELD NOT APPLICABLE")," ", _xll.BDP($AX108,"RT075")/100)</f>
        <v>#VALUE!</v>
      </c>
      <c r="AJ108" s="24" t="e" cm="1">
        <f t="array" ref="AJ108">IF(OR(_xll.BDP($AX108,"RT076")="#N/A N/A",_xll.BDP($AX108,"RT076")="#N/A FIELD NOT APPLICABLE")," ", _xll.BDP($AX108,"RT076")/100)</f>
        <v>#VALUE!</v>
      </c>
      <c r="AK108" s="24" t="e" cm="1">
        <f t="array" ref="AK108">IF(OR(_xll.BDP($AX108,"FD252")="#N/A N/A",_xll.BDP($AX108,"FD252")="#N/A FIELD NOT APPLICABLE")," ", _xll.BDP($AX108,"FD252")/100)</f>
        <v>#VALUE!</v>
      </c>
      <c r="AL108" s="24" t="e" cm="1">
        <f t="array" ref="AL108">IF(OR(_xll.BDP($AX108,"FD015")="#N/A N/A",_xll.BDP($AX108,"FD015")="#N/A FIELD NOT APPLICABLE")," ", _xll.BDP($AX108,"FD015")/100)</f>
        <v>#VALUE!</v>
      </c>
      <c r="AM108" s="24" t="e" cm="1">
        <f t="array" ref="AM108">IF(OR(_xll.BDP($AX108,"FD138")="#N/A N/A",_xll.BDP($AX108,"FD138")="#N/A FIELD NOT APPLICABLE")," ", _xll.BDP($AX108,"FD138")/100)</f>
        <v>#VALUE!</v>
      </c>
      <c r="AN108" s="35" t="e" cm="1">
        <f t="array" ref="AN108">IF(OR(_xll.BDP($AX108,"FD009")="#N/A N/A",_xll.BDP($AX108,"FD009")="#N/A FIELD NOT APPLICABLE")," ", _xll.BDP($AX108,"FD009")/100)</f>
        <v>#VALUE!</v>
      </c>
      <c r="AO108" s="24" t="e" cm="1">
        <f t="array" ref="AO108">IF(OR(_xll.BDP($AX108,"RK512")="#N/A N/A",_xll.BDP($AX108,"RK512")="#N/A FIELD NOT APPLICABLE")," ", _xll.BDP($AX108,"RK512")/100)</f>
        <v>#VALUE!</v>
      </c>
      <c r="AP108" s="24" t="e" cm="1">
        <f t="array" ref="AP108">IF(OR(_xll.BDP($AX108,"RK514")="#N/A N/A",_xll.BDP($AX108,"RK514")="#N/A FIELD NOT APPLICABLE")," ", _xll.BDP($AX108,"RK514")/100)</f>
        <v>#VALUE!</v>
      </c>
      <c r="AQ108" s="24" t="e" cm="1">
        <f t="array" ref="AQ108">IF(OR(_xll.BDP($AX108,"RK521")="#N/A N/A",_xll.BDP($AX108,"RK521")="#N/A FIELD NOT APPLICABLE")," ", _xll.BDP($AX108,"RK521")/100)</f>
        <v>#VALUE!</v>
      </c>
      <c r="AR108" s="24" t="e" cm="1">
        <f t="array" ref="AR108">IF(OR(_xll.BDP($AX108,"RK525")="#N/A N/A",_xll.BDP($AX108,"RK525")="#N/A FIELD NOT APPLICABLE")," ", _xll.BDP($AX108,"RK525")/100)</f>
        <v>#VALUE!</v>
      </c>
      <c r="AS108" s="24" t="e" cm="1">
        <f t="array" ref="AS108">IF(OR(_xll.BDP($AX108,"RK524")="#N/A N/A",_xll.BDP($AX108,"RK524")="#N/A FIELD NOT APPLICABLE")," ", _xll.BDP($AX108,"RK524")/100)</f>
        <v>#VALUE!</v>
      </c>
      <c r="AT108" s="24" t="str" cm="1">
        <f t="array" ref="AT108">IF(OR(_xll.BDP($AX108,"FD183")="#N/A N/A",_xll.BDP($AX108,"FD183")="#N/A FIELD NOT APPLICABLE")," ", _xll.BDP($AX108,"FD183"))</f>
        <v>#N/A Invalid Security</v>
      </c>
      <c r="AU108" s="24" t="str" cm="1">
        <f t="array" ref="AU108">IF(OR(_xll.BDP($AX108,"DY997")="#N/A N/A",_xll.BDP($AX108,"DY997")="#N/A FIELD NOT APPLICABLE")," ", _xll.BDP($AX108,"DY997"))</f>
        <v>#N/A Invalid Security</v>
      </c>
      <c r="AV108" s="24" t="str" cm="1">
        <f t="array" ref="AV108">IF(OR(_xll.BDP($AX108,"DY784")="#N/A N/A",_xll.BDP($AX108,"DY784")="#N/A FIELD NOT APPLICABLE")," ", _xll.BDP($AX108,"DY784"))</f>
        <v>#N/A Invalid Security</v>
      </c>
      <c r="AW108" s="21" t="str">
        <f>IF(OR(AU108="Y",AV108="Y"),"Y","N")</f>
        <v>N</v>
      </c>
      <c r="AX108" s="21" t="str">
        <f>CONCATENATE(G108," Equity")</f>
        <v xml:space="preserve"> Equity</v>
      </c>
      <c r="BC108" s="14" t="str" cm="1">
        <f t="array" ref="BC108">_xll.BDP(AX108,"ID005")</f>
        <v>#N/A Invalid Security</v>
      </c>
      <c r="BD108" s="16"/>
      <c r="BE108" s="17"/>
      <c r="BF108" s="36"/>
      <c r="BG108" s="19"/>
    </row>
    <row r="109" spans="1:59" s="3" customFormat="1" ht="14.45" customHeight="1" x14ac:dyDescent="0.25">
      <c r="A109" s="47"/>
      <c r="B109" s="47"/>
      <c r="C109" s="47"/>
      <c r="D109" s="47"/>
      <c r="E109" s="21" t="str">
        <f>_xll.BDP(AX109,"SECURITY NAME")</f>
        <v>#N/A Invalid Security</v>
      </c>
      <c r="F109" s="21" t="str">
        <f>_xll.BDP(AX109,"CRNCY")</f>
        <v>#N/A Invalid Security</v>
      </c>
      <c r="G109" s="22"/>
      <c r="H109" s="21" t="str" cm="1">
        <f t="array" ref="H109">IF(OR(_xll.BDP($AX109,"FD120")="#N/A N/A",_xll.BDP($AX109,"FD120")="#N/A FIELD NOT APPLICABLE")," ",_xll.BDP($AX109,"FD120"))</f>
        <v>#N/A Invalid Security</v>
      </c>
      <c r="I109" s="21" t="str" cm="1">
        <f t="array" ref="I109">IF(OR(_xll.BDP($AX109,"FD116")="#N/A N/A",_xll.BDP($AX109,"FD116")="#N/A FIELD NOT APPLICABLE")," ",_xll.BDP($AX109,"FD116"))</f>
        <v>#N/A Invalid Security</v>
      </c>
      <c r="J109" s="21" t="str" cm="1">
        <f t="array" ref="J109">IF(OR(_xll.BDP($AX109,"FD133")="#N/A N/A",_xll.BDP($AX109,"FD133")="#N/A FIELD NOT APPLICABLE")," ", _xll.BDP($AX109,"FD133"))</f>
        <v>#N/A Invalid Security</v>
      </c>
      <c r="K109" s="33" t="e">
        <f>_xll.BDP(AX109,"FUND_ASSETS_USD")/1000</f>
        <v>#VALUE!</v>
      </c>
      <c r="L109" s="24">
        <f>IFERROR(_xll.BDP(AX109, "DV013")/100,0)</f>
        <v>0</v>
      </c>
      <c r="M109" s="24" t="e" cm="1">
        <f t="array" ref="M109">IF(OR(_xll.BDP($AX109,"PR079")="#N/A N/A",_xll.BDP($AX109,"PR079")="#N/A FIELD NOT APPLICABLE")," ", _xll.BDP($AX109,"PR079")/100)</f>
        <v>#VALUE!</v>
      </c>
      <c r="N109" s="24" t="e" cm="1">
        <f t="array" ref="N109">IF(OR(_xll.BDP($AX109,"RT074")="#N/A N/A",_xll.BDP($AX109,"RT074")="#N/A FIELD NOT APPLICABLE")," ", _xll.BDP($AX109,"RT074")/100)</f>
        <v>#VALUE!</v>
      </c>
      <c r="O109" s="26"/>
      <c r="P109" s="27"/>
      <c r="Q109" s="21" t="str" cm="1">
        <f t="array" ref="Q109">IF(OR(_xll.BDP($AX109,"PX_last")="#N/A N/A",_xll.BDP($AX109,"PX_Last")="#N/A FIELD NOT APPLICABLE")," ",IF(F109="GBP",(_xll.BDP($AX109,"PX_LAST")),(_xll.BDP($AX109,"PX_LAST"))))</f>
        <v>#N/A Invalid Security</v>
      </c>
      <c r="R109" s="28" t="e">
        <f>IF(F109="USD",AA109,(((_xll.BDP(F109&amp;"USD CURNCY","PX_LAST")))*AA109))</f>
        <v>#VALUE!</v>
      </c>
      <c r="S109" s="28" t="e">
        <f>IF(F109="USD",AB109,(((_xll.BDP(F109&amp;"USD CURNCY","PX_LAST")))*AB109))</f>
        <v>#VALUE!</v>
      </c>
      <c r="T109" s="11" t="e">
        <f>S109-R109</f>
        <v>#VALUE!</v>
      </c>
      <c r="U109" s="12" t="e">
        <f>T109/R109</f>
        <v>#VALUE!</v>
      </c>
      <c r="V109" s="12" t="str" cm="1">
        <f t="array" ref="V109">IFERROR(_xll.BDP($G109&amp;" Equity","CHG_PCT_1D")/100,"")</f>
        <v/>
      </c>
      <c r="W109" s="12" t="str" cm="1">
        <f t="array" ref="W109">IFERROR(_xll.BDP($G109&amp;" Equity","CHG_PCT_5D")/100,"")</f>
        <v/>
      </c>
      <c r="X109" s="12" t="e">
        <f>S109/$H$44</f>
        <v>#VALUE!</v>
      </c>
      <c r="Y109" s="28">
        <f>IFERROR(S109*L109,0)</f>
        <v>0</v>
      </c>
      <c r="Z109" s="28" t="e">
        <f>S109</f>
        <v>#VALUE!</v>
      </c>
      <c r="AA109" s="28">
        <f>P109*O109</f>
        <v>0</v>
      </c>
      <c r="AB109" s="28">
        <f>IFERROR(O109*Q109,0)</f>
        <v>0</v>
      </c>
      <c r="AC109" s="24" t="str" cm="1">
        <f t="array" ref="AC109">IF(OR(_xll.BDP($AX109,"EX028")="#N/A N/A",_xll.BDP($AX109,"EX028")="#N/A FIELD NOT APPLICABLE")," ", _xll.BDP($AX109,"EX028"))</f>
        <v>#N/A Invalid Security</v>
      </c>
      <c r="AD109" s="34" t="str" cm="1">
        <f t="array" ref="AD109">IF(OR(_xll.BDP($AX109,"FD121")="#N/A N/A",_xll.BDP($AX109,"FD121")="#N/A FIELD NOT APPLICABLE")," ", _xll.BDP($AX109,"FD121"))</f>
        <v>#N/A Invalid Security</v>
      </c>
      <c r="AE109" s="24" t="str" cm="1">
        <f t="array" ref="AE109">IF(OR(_xll.BDP($AX109,"FD118")="#N/A N/A",_xll.BDP($AX109,"FD118")="#N/A FIELD NOT APPLICABLE")," ", _xll.BDP($AX109,"FD118"))</f>
        <v>#N/A Invalid Security</v>
      </c>
      <c r="AF109" s="21" t="str" cm="1">
        <f t="array" ref="AF109">IF(OR(_xll.BDP($AX109,"FD114")="#N/A N/A",_xll.BDP($AX109,"FD114")="#N/A FIELD NOT APPLICABLE")," ", _xll.BDP($AX109,"FD114"))</f>
        <v>#N/A Invalid Security</v>
      </c>
      <c r="AG109" s="21" t="str" cm="1">
        <f t="array" ref="AG109">IF(OR(_xll.BDP($AX109,"FD003")="#N/A N/A",_xll.BDP($AX109,"FD003")="#N/A FIELD NOT APPLICABLE")," ", _xll.BDP($AX109,"FD003"))</f>
        <v>#N/A Invalid Security</v>
      </c>
      <c r="AH109" s="31" t="e" cm="1">
        <f t="array" ref="AH109">IF(OR(_xll.BDP($AX109,"PR061")="#N/A N/A",_xll.BDP($AX109,"PR061")="#N/A FIELD NOT APPLICABLE")," ", _xll.BDP($AX109,"PR061")/100)</f>
        <v>#VALUE!</v>
      </c>
      <c r="AI109" s="24" t="e" cm="1">
        <f t="array" ref="AI109">IF(OR(_xll.BDP($AX109,"RT075")="#N/A N/A",_xll.BDP($AX109,"RT075")="#N/A FIELD NOT APPLICABLE")," ", _xll.BDP($AX109,"RT075")/100)</f>
        <v>#VALUE!</v>
      </c>
      <c r="AJ109" s="24" t="e" cm="1">
        <f t="array" ref="AJ109">IF(OR(_xll.BDP($AX109,"RT076")="#N/A N/A",_xll.BDP($AX109,"RT076")="#N/A FIELD NOT APPLICABLE")," ", _xll.BDP($AX109,"RT076")/100)</f>
        <v>#VALUE!</v>
      </c>
      <c r="AK109" s="24" t="e" cm="1">
        <f t="array" ref="AK109">IF(OR(_xll.BDP($AX109,"FD252")="#N/A N/A",_xll.BDP($AX109,"FD252")="#N/A FIELD NOT APPLICABLE")," ", _xll.BDP($AX109,"FD252")/100)</f>
        <v>#VALUE!</v>
      </c>
      <c r="AL109" s="24" t="e" cm="1">
        <f t="array" ref="AL109">IF(OR(_xll.BDP($AX109,"FD015")="#N/A N/A",_xll.BDP($AX109,"FD015")="#N/A FIELD NOT APPLICABLE")," ", _xll.BDP($AX109,"FD015")/100)</f>
        <v>#VALUE!</v>
      </c>
      <c r="AM109" s="24" t="e" cm="1">
        <f t="array" ref="AM109">IF(OR(_xll.BDP($AX109,"FD138")="#N/A N/A",_xll.BDP($AX109,"FD138")="#N/A FIELD NOT APPLICABLE")," ", _xll.BDP($AX109,"FD138")/100)</f>
        <v>#VALUE!</v>
      </c>
      <c r="AN109" s="35" t="e" cm="1">
        <f t="array" ref="AN109">IF(OR(_xll.BDP($AX109,"FD009")="#N/A N/A",_xll.BDP($AX109,"FD009")="#N/A FIELD NOT APPLICABLE")," ", _xll.BDP($AX109,"FD009")/100)</f>
        <v>#VALUE!</v>
      </c>
      <c r="AO109" s="24" t="e" cm="1">
        <f t="array" ref="AO109">IF(OR(_xll.BDP($AX109,"RK512")="#N/A N/A",_xll.BDP($AX109,"RK512")="#N/A FIELD NOT APPLICABLE")," ", _xll.BDP($AX109,"RK512")/100)</f>
        <v>#VALUE!</v>
      </c>
      <c r="AP109" s="24" t="e" cm="1">
        <f t="array" ref="AP109">IF(OR(_xll.BDP($AX109,"RK514")="#N/A N/A",_xll.BDP($AX109,"RK514")="#N/A FIELD NOT APPLICABLE")," ", _xll.BDP($AX109,"RK514")/100)</f>
        <v>#VALUE!</v>
      </c>
      <c r="AQ109" s="24" t="e" cm="1">
        <f t="array" ref="AQ109">IF(OR(_xll.BDP($AX109,"RK521")="#N/A N/A",_xll.BDP($AX109,"RK521")="#N/A FIELD NOT APPLICABLE")," ", _xll.BDP($AX109,"RK521")/100)</f>
        <v>#VALUE!</v>
      </c>
      <c r="AR109" s="24" t="e" cm="1">
        <f t="array" ref="AR109">IF(OR(_xll.BDP($AX109,"RK525")="#N/A N/A",_xll.BDP($AX109,"RK525")="#N/A FIELD NOT APPLICABLE")," ", _xll.BDP($AX109,"RK525")/100)</f>
        <v>#VALUE!</v>
      </c>
      <c r="AS109" s="24" t="e" cm="1">
        <f t="array" ref="AS109">IF(OR(_xll.BDP($AX109,"RK524")="#N/A N/A",_xll.BDP($AX109,"RK524")="#N/A FIELD NOT APPLICABLE")," ", _xll.BDP($AX109,"RK524")/100)</f>
        <v>#VALUE!</v>
      </c>
      <c r="AT109" s="24" t="str" cm="1">
        <f t="array" ref="AT109">IF(OR(_xll.BDP($AX109,"FD183")="#N/A N/A",_xll.BDP($AX109,"FD183")="#N/A FIELD NOT APPLICABLE")," ", _xll.BDP($AX109,"FD183"))</f>
        <v>#N/A Invalid Security</v>
      </c>
      <c r="AU109" s="24" t="str" cm="1">
        <f t="array" ref="AU109">IF(OR(_xll.BDP($AX109,"DY997")="#N/A N/A",_xll.BDP($AX109,"DY997")="#N/A FIELD NOT APPLICABLE")," ", _xll.BDP($AX109,"DY997"))</f>
        <v>#N/A Invalid Security</v>
      </c>
      <c r="AV109" s="24" t="str" cm="1">
        <f t="array" ref="AV109">IF(OR(_xll.BDP($AX109,"DY784")="#N/A N/A",_xll.BDP($AX109,"DY784")="#N/A FIELD NOT APPLICABLE")," ", _xll.BDP($AX109,"DY784"))</f>
        <v>#N/A Invalid Security</v>
      </c>
      <c r="AW109" s="21" t="str">
        <f>IF(OR(AU109="Y",AV109="Y"),"Y","N")</f>
        <v>N</v>
      </c>
      <c r="AX109" s="21" t="str">
        <f>CONCATENATE(G109," Equity")</f>
        <v xml:space="preserve"> Equity</v>
      </c>
      <c r="BC109" s="14" t="str" cm="1">
        <f t="array" ref="BC109">_xll.BDP(AX109,"ID005")</f>
        <v>#N/A Invalid Security</v>
      </c>
      <c r="BD109" s="16"/>
      <c r="BE109" s="17"/>
      <c r="BF109" s="36"/>
      <c r="BG109" s="19"/>
    </row>
    <row r="110" spans="1:59" s="3" customFormat="1" ht="14.45" customHeight="1" x14ac:dyDescent="0.25">
      <c r="A110" s="47"/>
      <c r="B110" s="47"/>
      <c r="C110" s="47"/>
      <c r="D110" s="47"/>
      <c r="E110" s="21" t="str">
        <f>_xll.BDP(AX110,"SECURITY NAME")</f>
        <v>#N/A Invalid Security</v>
      </c>
      <c r="F110" s="21" t="str">
        <f>_xll.BDP(AX110,"CRNCY")</f>
        <v>#N/A Invalid Security</v>
      </c>
      <c r="G110" s="22"/>
      <c r="H110" s="21" t="str" cm="1">
        <f t="array" ref="H110">IF(OR(_xll.BDP($AX110,"FD120")="#N/A N/A",_xll.BDP($AX110,"FD120")="#N/A FIELD NOT APPLICABLE")," ",_xll.BDP($AX110,"FD120"))</f>
        <v>#N/A Invalid Security</v>
      </c>
      <c r="I110" s="21" t="str" cm="1">
        <f t="array" ref="I110">IF(OR(_xll.BDP($AX110,"FD116")="#N/A N/A",_xll.BDP($AX110,"FD116")="#N/A FIELD NOT APPLICABLE")," ",_xll.BDP($AX110,"FD116"))</f>
        <v>#N/A Invalid Security</v>
      </c>
      <c r="J110" s="21" t="str" cm="1">
        <f t="array" ref="J110">IF(OR(_xll.BDP($AX110,"FD133")="#N/A N/A",_xll.BDP($AX110,"FD133")="#N/A FIELD NOT APPLICABLE")," ", _xll.BDP($AX110,"FD133"))</f>
        <v>#N/A Invalid Security</v>
      </c>
      <c r="K110" s="33" t="e">
        <f>_xll.BDP(AX110,"FUND_ASSETS_USD")/1000</f>
        <v>#VALUE!</v>
      </c>
      <c r="L110" s="24">
        <f>IFERROR(_xll.BDP(AX110, "DV013")/100,0)</f>
        <v>0</v>
      </c>
      <c r="M110" s="24" t="e" cm="1">
        <f t="array" ref="M110">IF(OR(_xll.BDP($AX110,"PR079")="#N/A N/A",_xll.BDP($AX110,"PR079")="#N/A FIELD NOT APPLICABLE")," ", _xll.BDP($AX110,"PR079")/100)</f>
        <v>#VALUE!</v>
      </c>
      <c r="N110" s="24" t="e" cm="1">
        <f t="array" ref="N110">IF(OR(_xll.BDP($AX110,"RT074")="#N/A N/A",_xll.BDP($AX110,"RT074")="#N/A FIELD NOT APPLICABLE")," ", _xll.BDP($AX110,"RT074")/100)</f>
        <v>#VALUE!</v>
      </c>
      <c r="O110" s="26"/>
      <c r="P110" s="27"/>
      <c r="Q110" s="21" t="str" cm="1">
        <f t="array" ref="Q110">IF(OR(_xll.BDP($AX110,"PX_last")="#N/A N/A",_xll.BDP($AX110,"PX_Last")="#N/A FIELD NOT APPLICABLE")," ",IF(F110="GBP",(_xll.BDP($AX110,"PX_LAST")),(_xll.BDP($AX110,"PX_LAST"))))</f>
        <v>#N/A Invalid Security</v>
      </c>
      <c r="R110" s="28" t="e">
        <f>IF(F110="USD",AA110,(((_xll.BDP(F110&amp;"USD CURNCY","PX_LAST")))*AA110))</f>
        <v>#VALUE!</v>
      </c>
      <c r="S110" s="28" t="e">
        <f>IF(F110="USD",AB110,(((_xll.BDP(F110&amp;"USD CURNCY","PX_LAST")))*AB110))</f>
        <v>#VALUE!</v>
      </c>
      <c r="T110" s="11" t="e">
        <f>S110-R110</f>
        <v>#VALUE!</v>
      </c>
      <c r="U110" s="12" t="e">
        <f>T110/R110</f>
        <v>#VALUE!</v>
      </c>
      <c r="V110" s="12" t="str" cm="1">
        <f t="array" ref="V110">IFERROR(_xll.BDP($G110&amp;" Equity","CHG_PCT_1D")/100,"")</f>
        <v/>
      </c>
      <c r="W110" s="12" t="str" cm="1">
        <f t="array" ref="W110">IFERROR(_xll.BDP($G110&amp;" Equity","CHG_PCT_5D")/100,"")</f>
        <v/>
      </c>
      <c r="X110" s="12" t="e">
        <f>S110/$H$44</f>
        <v>#VALUE!</v>
      </c>
      <c r="Y110" s="28">
        <f>IFERROR(S110*L110,0)</f>
        <v>0</v>
      </c>
      <c r="Z110" s="28" t="e">
        <f>S110</f>
        <v>#VALUE!</v>
      </c>
      <c r="AA110" s="28">
        <f>P110*O110</f>
        <v>0</v>
      </c>
      <c r="AB110" s="28">
        <f>IFERROR(O110*Q110,0)</f>
        <v>0</v>
      </c>
      <c r="AC110" s="24" t="str" cm="1">
        <f t="array" ref="AC110">IF(OR(_xll.BDP($AX110,"EX028")="#N/A N/A",_xll.BDP($AX110,"EX028")="#N/A FIELD NOT APPLICABLE")," ", _xll.BDP($AX110,"EX028"))</f>
        <v>#N/A Invalid Security</v>
      </c>
      <c r="AD110" s="34" t="str" cm="1">
        <f t="array" ref="AD110">IF(OR(_xll.BDP($AX110,"FD121")="#N/A N/A",_xll.BDP($AX110,"FD121")="#N/A FIELD NOT APPLICABLE")," ", _xll.BDP($AX110,"FD121"))</f>
        <v>#N/A Invalid Security</v>
      </c>
      <c r="AE110" s="24" t="str" cm="1">
        <f t="array" ref="AE110">IF(OR(_xll.BDP($AX110,"FD118")="#N/A N/A",_xll.BDP($AX110,"FD118")="#N/A FIELD NOT APPLICABLE")," ", _xll.BDP($AX110,"FD118"))</f>
        <v>#N/A Invalid Security</v>
      </c>
      <c r="AF110" s="21" t="str" cm="1">
        <f t="array" ref="AF110">IF(OR(_xll.BDP($AX110,"FD114")="#N/A N/A",_xll.BDP($AX110,"FD114")="#N/A FIELD NOT APPLICABLE")," ", _xll.BDP($AX110,"FD114"))</f>
        <v>#N/A Invalid Security</v>
      </c>
      <c r="AG110" s="21" t="str" cm="1">
        <f t="array" ref="AG110">IF(OR(_xll.BDP($AX110,"FD003")="#N/A N/A",_xll.BDP($AX110,"FD003")="#N/A FIELD NOT APPLICABLE")," ", _xll.BDP($AX110,"FD003"))</f>
        <v>#N/A Invalid Security</v>
      </c>
      <c r="AH110" s="31" t="e" cm="1">
        <f t="array" ref="AH110">IF(OR(_xll.BDP($AX110,"PR061")="#N/A N/A",_xll.BDP($AX110,"PR061")="#N/A FIELD NOT APPLICABLE")," ", _xll.BDP($AX110,"PR061")/100)</f>
        <v>#VALUE!</v>
      </c>
      <c r="AI110" s="24" t="e" cm="1">
        <f t="array" ref="AI110">IF(OR(_xll.BDP($AX110,"RT075")="#N/A N/A",_xll.BDP($AX110,"RT075")="#N/A FIELD NOT APPLICABLE")," ", _xll.BDP($AX110,"RT075")/100)</f>
        <v>#VALUE!</v>
      </c>
      <c r="AJ110" s="24" t="e" cm="1">
        <f t="array" ref="AJ110">IF(OR(_xll.BDP($AX110,"RT076")="#N/A N/A",_xll.BDP($AX110,"RT076")="#N/A FIELD NOT APPLICABLE")," ", _xll.BDP($AX110,"RT076")/100)</f>
        <v>#VALUE!</v>
      </c>
      <c r="AK110" s="24" t="e" cm="1">
        <f t="array" ref="AK110">IF(OR(_xll.BDP($AX110,"FD252")="#N/A N/A",_xll.BDP($AX110,"FD252")="#N/A FIELD NOT APPLICABLE")," ", _xll.BDP($AX110,"FD252")/100)</f>
        <v>#VALUE!</v>
      </c>
      <c r="AL110" s="24" t="e" cm="1">
        <f t="array" ref="AL110">IF(OR(_xll.BDP($AX110,"FD015")="#N/A N/A",_xll.BDP($AX110,"FD015")="#N/A FIELD NOT APPLICABLE")," ", _xll.BDP($AX110,"FD015")/100)</f>
        <v>#VALUE!</v>
      </c>
      <c r="AM110" s="24" t="e" cm="1">
        <f t="array" ref="AM110">IF(OR(_xll.BDP($AX110,"FD138")="#N/A N/A",_xll.BDP($AX110,"FD138")="#N/A FIELD NOT APPLICABLE")," ", _xll.BDP($AX110,"FD138")/100)</f>
        <v>#VALUE!</v>
      </c>
      <c r="AN110" s="35" t="e" cm="1">
        <f t="array" ref="AN110">IF(OR(_xll.BDP($AX110,"FD009")="#N/A N/A",_xll.BDP($AX110,"FD009")="#N/A FIELD NOT APPLICABLE")," ", _xll.BDP($AX110,"FD009")/100)</f>
        <v>#VALUE!</v>
      </c>
      <c r="AO110" s="24" t="e" cm="1">
        <f t="array" ref="AO110">IF(OR(_xll.BDP($AX110,"RK512")="#N/A N/A",_xll.BDP($AX110,"RK512")="#N/A FIELD NOT APPLICABLE")," ", _xll.BDP($AX110,"RK512")/100)</f>
        <v>#VALUE!</v>
      </c>
      <c r="AP110" s="24" t="e" cm="1">
        <f t="array" ref="AP110">IF(OR(_xll.BDP($AX110,"RK514")="#N/A N/A",_xll.BDP($AX110,"RK514")="#N/A FIELD NOT APPLICABLE")," ", _xll.BDP($AX110,"RK514")/100)</f>
        <v>#VALUE!</v>
      </c>
      <c r="AQ110" s="24" t="e" cm="1">
        <f t="array" ref="AQ110">IF(OR(_xll.BDP($AX110,"RK521")="#N/A N/A",_xll.BDP($AX110,"RK521")="#N/A FIELD NOT APPLICABLE")," ", _xll.BDP($AX110,"RK521")/100)</f>
        <v>#VALUE!</v>
      </c>
      <c r="AR110" s="24" t="e" cm="1">
        <f t="array" ref="AR110">IF(OR(_xll.BDP($AX110,"RK525")="#N/A N/A",_xll.BDP($AX110,"RK525")="#N/A FIELD NOT APPLICABLE")," ", _xll.BDP($AX110,"RK525")/100)</f>
        <v>#VALUE!</v>
      </c>
      <c r="AS110" s="24" t="e" cm="1">
        <f t="array" ref="AS110">IF(OR(_xll.BDP($AX110,"RK524")="#N/A N/A",_xll.BDP($AX110,"RK524")="#N/A FIELD NOT APPLICABLE")," ", _xll.BDP($AX110,"RK524")/100)</f>
        <v>#VALUE!</v>
      </c>
      <c r="AT110" s="24" t="str" cm="1">
        <f t="array" ref="AT110">IF(OR(_xll.BDP($AX110,"FD183")="#N/A N/A",_xll.BDP($AX110,"FD183")="#N/A FIELD NOT APPLICABLE")," ", _xll.BDP($AX110,"FD183"))</f>
        <v>#N/A Invalid Security</v>
      </c>
      <c r="AU110" s="24" t="str" cm="1">
        <f t="array" ref="AU110">IF(OR(_xll.BDP($AX110,"DY997")="#N/A N/A",_xll.BDP($AX110,"DY997")="#N/A FIELD NOT APPLICABLE")," ", _xll.BDP($AX110,"DY997"))</f>
        <v>#N/A Invalid Security</v>
      </c>
      <c r="AV110" s="24" t="str" cm="1">
        <f t="array" ref="AV110">IF(OR(_xll.BDP($AX110,"DY784")="#N/A N/A",_xll.BDP($AX110,"DY784")="#N/A FIELD NOT APPLICABLE")," ", _xll.BDP($AX110,"DY784"))</f>
        <v>#N/A Invalid Security</v>
      </c>
      <c r="AW110" s="21" t="str">
        <f>IF(OR(AU110="Y",AV110="Y"),"Y","N")</f>
        <v>N</v>
      </c>
      <c r="AX110" s="21" t="str">
        <f>CONCATENATE(G110," Equity")</f>
        <v xml:space="preserve"> Equity</v>
      </c>
      <c r="BC110" s="14" t="str" cm="1">
        <f t="array" ref="BC110">_xll.BDP(AX110,"ID005")</f>
        <v>#N/A Invalid Security</v>
      </c>
      <c r="BD110" s="16"/>
      <c r="BE110" s="17"/>
      <c r="BF110" s="36"/>
      <c r="BG110" s="19"/>
    </row>
  </sheetData>
  <autoFilter ref="A2:BH107" xr:uid="{159920FD-401C-4577-A208-844F7596D1AF}">
    <filterColumn colId="0">
      <filters>
        <filter val="SS"/>
      </filters>
    </filterColumn>
  </autoFilter>
  <conditionalFormatting sqref="U3:U1048576">
    <cfRule type="cellIs" dxfId="16" priority="5" operator="lessThan">
      <formula>-0.07</formula>
    </cfRule>
    <cfRule type="cellIs" dxfId="15" priority="6" operator="greaterThan">
      <formula>0.07</formula>
    </cfRule>
  </conditionalFormatting>
  <conditionalFormatting sqref="V3:V1048576">
    <cfRule type="cellIs" dxfId="14" priority="3" operator="lessThan">
      <formula>-0.05</formula>
    </cfRule>
    <cfRule type="cellIs" dxfId="13" priority="4" operator="greaterThan">
      <formula>0.05</formula>
    </cfRule>
  </conditionalFormatting>
  <conditionalFormatting sqref="W3:W1048576">
    <cfRule type="cellIs" dxfId="12" priority="1" operator="greaterThan">
      <formula>0.1</formula>
    </cfRule>
    <cfRule type="cellIs" dxfId="11" priority="2" operator="lessThan">
      <formula>-0.1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34FED-F85B-4DA8-BD79-C1B61F33FCCE}">
  <dimension ref="A1:G19"/>
  <sheetViews>
    <sheetView tabSelected="1" workbookViewId="0">
      <selection activeCell="E7" sqref="E7"/>
    </sheetView>
  </sheetViews>
  <sheetFormatPr defaultRowHeight="15" x14ac:dyDescent="0.25"/>
  <cols>
    <col min="1" max="1" width="11.42578125" bestFit="1" customWidth="1"/>
    <col min="2" max="2" width="15.28515625" bestFit="1" customWidth="1"/>
    <col min="4" max="4" width="13.42578125" bestFit="1" customWidth="1"/>
  </cols>
  <sheetData>
    <row r="1" spans="1:7" x14ac:dyDescent="0.25">
      <c r="A1" t="s">
        <v>487</v>
      </c>
      <c r="B1" t="str">
        <f>CONCATENATE(A1," ",$E$1)</f>
        <v>FXI US Equity</v>
      </c>
      <c r="D1" t="str" cm="1">
        <f t="array" ref="D1">_xll.BDP(B1,$G$1)</f>
        <v>US4642871846</v>
      </c>
      <c r="E1" t="s">
        <v>76</v>
      </c>
      <c r="G1" t="s">
        <v>26</v>
      </c>
    </row>
    <row r="2" spans="1:7" x14ac:dyDescent="0.25">
      <c r="A2" t="s">
        <v>214</v>
      </c>
      <c r="B2" t="str">
        <f t="shared" ref="B2:B19" si="0">CONCATENATE(A2," ",$E$1)</f>
        <v>TLT US Equity</v>
      </c>
      <c r="D2" t="str" cm="1">
        <f t="array" ref="D2">_xll.BDP(B2,$G$1)</f>
        <v>US4642874329</v>
      </c>
    </row>
    <row r="3" spans="1:7" x14ac:dyDescent="0.25">
      <c r="A3" t="s">
        <v>415</v>
      </c>
      <c r="B3" t="str">
        <f t="shared" si="0"/>
        <v>EWZ US Equity</v>
      </c>
      <c r="D3" t="str" cm="1">
        <f t="array" ref="D3">_xll.BDP(B3,$G$1)</f>
        <v>US4642864007</v>
      </c>
    </row>
    <row r="4" spans="1:7" x14ac:dyDescent="0.25">
      <c r="A4" t="s">
        <v>362</v>
      </c>
      <c r="B4" t="str">
        <f t="shared" si="0"/>
        <v>XBI US Equity</v>
      </c>
      <c r="D4" t="str" cm="1">
        <f t="array" ref="D4">_xll.BDP(B4,$G$1)</f>
        <v>US78464A8707</v>
      </c>
    </row>
    <row r="5" spans="1:7" x14ac:dyDescent="0.25">
      <c r="A5" t="s">
        <v>215</v>
      </c>
      <c r="B5" t="str">
        <f t="shared" si="0"/>
        <v>GLTL LN Equity</v>
      </c>
      <c r="D5" t="str" cm="1">
        <f t="array" ref="D5">_xll.BDP(B5,$G$1)</f>
        <v>IE00B6YX5L24</v>
      </c>
    </row>
    <row r="6" spans="1:7" x14ac:dyDescent="0.25">
      <c r="A6" t="s">
        <v>217</v>
      </c>
      <c r="B6" t="str">
        <f t="shared" si="0"/>
        <v>SRUUF US Equity</v>
      </c>
      <c r="D6" t="str" cm="1">
        <f t="array" ref="D6">_xll.BDP(B6,$G$1)</f>
        <v>CA85210A1049</v>
      </c>
    </row>
    <row r="7" spans="1:7" x14ac:dyDescent="0.25">
      <c r="A7" t="s">
        <v>484</v>
      </c>
      <c r="B7" t="str">
        <f t="shared" si="0"/>
        <v>DRIV US Equity</v>
      </c>
      <c r="D7" t="str" cm="1">
        <f t="array" ref="D7">_xll.BDP(B7,$G$1)</f>
        <v>US37954Y6243</v>
      </c>
    </row>
    <row r="8" spans="1:7" x14ac:dyDescent="0.25">
      <c r="A8" t="s">
        <v>415</v>
      </c>
      <c r="B8" t="str">
        <f t="shared" si="0"/>
        <v>EWZ US Equity</v>
      </c>
      <c r="D8" t="str" cm="1">
        <f t="array" ref="D8">_xll.BDP(B8,$G$1)</f>
        <v>US4642864007</v>
      </c>
    </row>
    <row r="9" spans="1:7" x14ac:dyDescent="0.25">
      <c r="A9" t="s">
        <v>485</v>
      </c>
      <c r="B9" t="str">
        <f t="shared" si="0"/>
        <v>CLOU US Equity</v>
      </c>
      <c r="D9" t="str" cm="1">
        <f t="array" ref="D9">_xll.BDP(B9,$G$1)</f>
        <v>US37954Y4420</v>
      </c>
    </row>
    <row r="10" spans="1:7" x14ac:dyDescent="0.25">
      <c r="A10" t="s">
        <v>215</v>
      </c>
      <c r="B10" t="str">
        <f t="shared" si="0"/>
        <v>GLTL LN Equity</v>
      </c>
      <c r="D10" t="str" cm="1">
        <f t="array" ref="D10">_xll.BDP(B10,$G$1)</f>
        <v>IE00B6YX5L24</v>
      </c>
    </row>
    <row r="11" spans="1:7" x14ac:dyDescent="0.25">
      <c r="A11" t="s">
        <v>614</v>
      </c>
      <c r="B11" t="str">
        <f t="shared" si="0"/>
        <v>XLP US Equity</v>
      </c>
      <c r="D11" t="str" cm="1">
        <f t="array" ref="D11">_xll.BDP(B11,$G$1)</f>
        <v>US81369Y3080</v>
      </c>
    </row>
    <row r="12" spans="1:7" x14ac:dyDescent="0.25">
      <c r="A12" t="s">
        <v>363</v>
      </c>
      <c r="B12" t="str">
        <f t="shared" si="0"/>
        <v>XLE US Equity</v>
      </c>
      <c r="D12" t="str" cm="1">
        <f t="array" ref="D12">_xll.BDP(B12,$G$1)</f>
        <v>US81369Y5069</v>
      </c>
    </row>
    <row r="13" spans="1:7" x14ac:dyDescent="0.25">
      <c r="A13" t="s">
        <v>615</v>
      </c>
      <c r="B13" t="str">
        <f t="shared" si="0"/>
        <v>XBI  US Equity</v>
      </c>
      <c r="D13" t="str" cm="1">
        <f t="array" ref="D13">_xll.BDP(B13,$G$1)</f>
        <v>US78464A8707</v>
      </c>
    </row>
    <row r="14" spans="1:7" x14ac:dyDescent="0.25">
      <c r="A14" t="s">
        <v>616</v>
      </c>
      <c r="B14" t="str">
        <f t="shared" si="0"/>
        <v>VNQI US Equity</v>
      </c>
      <c r="D14" t="str" cm="1">
        <f t="array" ref="D14">_xll.BDP(B14,$G$1)</f>
        <v>US9220426764</v>
      </c>
    </row>
    <row r="15" spans="1:7" x14ac:dyDescent="0.25">
      <c r="A15" t="s">
        <v>662</v>
      </c>
      <c r="B15" t="str">
        <f t="shared" si="0"/>
        <v>UKDV LN Equity</v>
      </c>
      <c r="D15" t="str" cm="1">
        <f t="array" ref="D15">_xll.BDP(B15,$G$1)</f>
        <v>IE00B6S2Z822</v>
      </c>
    </row>
    <row r="16" spans="1:7" x14ac:dyDescent="0.25">
      <c r="A16" t="s">
        <v>890</v>
      </c>
      <c r="B16" t="str">
        <f t="shared" si="0"/>
        <v>SPRE US Equity</v>
      </c>
      <c r="D16" t="str" cm="1">
        <f t="array" ref="D16">_xll.BDP(B16,$G$1)</f>
        <v>US8863647694</v>
      </c>
    </row>
    <row r="17" spans="1:4" x14ac:dyDescent="0.25">
      <c r="A17" t="s">
        <v>891</v>
      </c>
      <c r="B17" t="str">
        <f t="shared" si="0"/>
        <v>XLV US Equity</v>
      </c>
      <c r="D17" t="str" cm="1">
        <f t="array" ref="D17">_xll.BDP(B17,$G$1)</f>
        <v>US81369Y2090</v>
      </c>
    </row>
    <row r="18" spans="1:4" x14ac:dyDescent="0.25">
      <c r="A18" t="s">
        <v>357</v>
      </c>
      <c r="B18" t="str">
        <f t="shared" si="0"/>
        <v>GDX US Equity</v>
      </c>
      <c r="D18" t="str" cm="1">
        <f t="array" ref="D18">_xll.BDP(B18,$G$1)</f>
        <v>US92189F1066</v>
      </c>
    </row>
    <row r="19" spans="1:4" x14ac:dyDescent="0.25">
      <c r="A19" t="s">
        <v>799</v>
      </c>
      <c r="B19" t="str">
        <f t="shared" si="0"/>
        <v>SLV US Equity</v>
      </c>
      <c r="D19" t="str" cm="1">
        <f t="array" ref="D19">_xll.BDP(B19,$G$1)</f>
        <v>US46428Q1094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01443-3FCC-4225-A38A-EE540C4A8D1E}">
  <dimension ref="A1:BG196"/>
  <sheetViews>
    <sheetView showGridLines="0" zoomScaleNormal="100" workbookViewId="0">
      <selection activeCell="I11" sqref="I11"/>
    </sheetView>
  </sheetViews>
  <sheetFormatPr defaultRowHeight="15" x14ac:dyDescent="0.25"/>
  <cols>
    <col min="2" max="2" width="21.7109375" customWidth="1"/>
    <col min="3" max="3" width="17.42578125" customWidth="1"/>
    <col min="4" max="4" width="15.7109375" customWidth="1"/>
    <col min="22" max="60" width="9.140625" customWidth="1"/>
  </cols>
  <sheetData>
    <row r="1" spans="1:59" ht="27.75" customHeight="1" x14ac:dyDescent="0.25">
      <c r="O1" s="53" t="s">
        <v>147</v>
      </c>
      <c r="P1" s="55" t="s">
        <v>144</v>
      </c>
      <c r="Q1" s="53" t="s">
        <v>148</v>
      </c>
      <c r="R1" s="59"/>
      <c r="S1" s="59"/>
      <c r="T1" s="59"/>
      <c r="U1" s="59"/>
    </row>
    <row r="2" spans="1:59" s="3" customFormat="1" ht="30.75" customHeight="1" x14ac:dyDescent="0.25">
      <c r="A2" s="1" t="s">
        <v>0</v>
      </c>
      <c r="B2" s="1" t="s">
        <v>1</v>
      </c>
      <c r="C2" s="1" t="s">
        <v>124</v>
      </c>
      <c r="D2" s="1" t="s">
        <v>154</v>
      </c>
      <c r="E2" s="1" t="s">
        <v>2</v>
      </c>
      <c r="F2" s="1" t="s">
        <v>3</v>
      </c>
      <c r="G2" s="1" t="s">
        <v>45</v>
      </c>
      <c r="H2" s="1" t="s">
        <v>53</v>
      </c>
      <c r="I2" s="1" t="s">
        <v>13</v>
      </c>
      <c r="J2" s="2" t="s">
        <v>54</v>
      </c>
      <c r="K2" s="1" t="s">
        <v>15</v>
      </c>
      <c r="L2" s="1" t="s">
        <v>82</v>
      </c>
      <c r="M2" s="1" t="s">
        <v>17</v>
      </c>
      <c r="N2" s="1" t="s">
        <v>19</v>
      </c>
      <c r="O2" s="2" t="s">
        <v>106</v>
      </c>
      <c r="P2" s="2" t="s">
        <v>128</v>
      </c>
      <c r="Q2" s="2" t="s">
        <v>129</v>
      </c>
      <c r="R2" s="1" t="s">
        <v>66</v>
      </c>
      <c r="S2" s="2" t="s">
        <v>67</v>
      </c>
      <c r="T2" s="1" t="s">
        <v>68</v>
      </c>
      <c r="U2" s="1" t="s">
        <v>69</v>
      </c>
      <c r="V2" s="2" t="s">
        <v>48</v>
      </c>
      <c r="W2" s="1" t="s">
        <v>23</v>
      </c>
      <c r="X2" s="1" t="s">
        <v>25</v>
      </c>
      <c r="Y2" s="38"/>
      <c r="AJ2" s="38"/>
      <c r="AO2" s="38"/>
      <c r="BG2"/>
    </row>
    <row r="3" spans="1:59" s="3" customFormat="1" ht="14.45" customHeight="1" x14ac:dyDescent="0.25">
      <c r="A3" s="47" t="s">
        <v>126</v>
      </c>
      <c r="B3" s="47" t="s">
        <v>163</v>
      </c>
      <c r="C3" s="47">
        <v>4389070</v>
      </c>
      <c r="D3" s="47" t="s">
        <v>462</v>
      </c>
      <c r="E3" s="21" t="s">
        <v>108</v>
      </c>
      <c r="F3" s="21" t="str">
        <f>_xll.BDP(G3, "CRNCY")</f>
        <v>XAU</v>
      </c>
      <c r="G3" s="39" t="s">
        <v>676</v>
      </c>
      <c r="H3" s="142">
        <v>137.727</v>
      </c>
      <c r="I3" s="40">
        <v>1987.5</v>
      </c>
      <c r="J3" s="23">
        <f>IF(F3="GBP",(_xll.BDP(G3,"PX_LAST")/100),(_xll.BDP(G3, "PX_LAST")))</f>
        <v>3307.32</v>
      </c>
      <c r="K3" s="23">
        <f t="shared" ref="K3:K8" si="0">H3*I3*(100%+0%)</f>
        <v>273732.41250000003</v>
      </c>
      <c r="L3" s="23">
        <f t="shared" ref="L3:L8" si="1">H3*J3*(100%+0%)</f>
        <v>455507.26164000004</v>
      </c>
      <c r="M3" s="11">
        <f t="shared" ref="M3:M8" si="2">L3-K3</f>
        <v>181774.84914000001</v>
      </c>
      <c r="N3" s="12">
        <f t="shared" ref="N3:N8" si="3">IFERROR(L3/$H$41,0)</f>
        <v>0</v>
      </c>
      <c r="O3" s="12">
        <f t="shared" ref="O3:O8" si="4">IFERROR(M3/K3,0)</f>
        <v>0.66406037735849055</v>
      </c>
      <c r="P3" s="12" cm="1">
        <f t="array" ref="P3">IFERROR(_xll.BDP($G3,"CHG_PCT_1D")/100,"")</f>
        <v>-9.3419999999999996E-3</v>
      </c>
      <c r="Q3" s="12" cm="1">
        <f t="array" ref="Q3">IFERROR(_xll.BDP($G3,"CHG_PCT_5D")/100,"")</f>
        <v>-2.0081999999999999E-2</v>
      </c>
      <c r="R3" s="31">
        <f>_xll.BDP(G3,"PR061")/100</f>
        <v>6.0561999999999998E-2</v>
      </c>
      <c r="S3" s="31">
        <f>_xll.BDP(G3,"PR064")/100</f>
        <v>0.200547</v>
      </c>
      <c r="T3" s="31">
        <f>_xll.BDP(G3,"CHG_PCT_6M")/100</f>
        <v>0.19389199999999998</v>
      </c>
      <c r="U3" s="24">
        <f>_xll.BDP(G3,"PR079")/100</f>
        <v>0.262237</v>
      </c>
      <c r="V3" s="24"/>
      <c r="W3" s="28">
        <f t="shared" ref="W3:W8" si="5">L3</f>
        <v>455507.26164000004</v>
      </c>
      <c r="X3" s="28">
        <f t="shared" ref="X3:X8" si="6">H3*J3</f>
        <v>455507.26164000004</v>
      </c>
      <c r="Y3" s="38"/>
      <c r="AJ3" s="38"/>
      <c r="AO3" s="38"/>
      <c r="BG3"/>
    </row>
    <row r="4" spans="1:59" s="3" customFormat="1" ht="14.45" customHeight="1" x14ac:dyDescent="0.25">
      <c r="A4" s="47" t="s">
        <v>125</v>
      </c>
      <c r="B4" s="47" t="s">
        <v>801</v>
      </c>
      <c r="C4" s="62">
        <v>4377960</v>
      </c>
      <c r="D4" s="47" t="s">
        <v>462</v>
      </c>
      <c r="E4" s="21" t="s">
        <v>108</v>
      </c>
      <c r="F4" s="21" t="str">
        <f>_xll.BDP(G4, "CRNCY")</f>
        <v>XAU</v>
      </c>
      <c r="G4" s="39" t="s">
        <v>676</v>
      </c>
      <c r="H4" s="142">
        <v>0.14000000000000001</v>
      </c>
      <c r="I4" s="40">
        <v>1850</v>
      </c>
      <c r="J4" s="23">
        <f>IF(F4="GBP",(_xll.BDP(G4,"PX_LAST")/100),(_xll.BDP(G4, "PX_LAST")))</f>
        <v>3307.32</v>
      </c>
      <c r="K4" s="23">
        <f t="shared" si="0"/>
        <v>259</v>
      </c>
      <c r="L4" s="23">
        <f t="shared" si="1"/>
        <v>463.02480000000008</v>
      </c>
      <c r="M4" s="11">
        <f t="shared" si="2"/>
        <v>204.02480000000008</v>
      </c>
      <c r="N4" s="12">
        <f t="shared" si="3"/>
        <v>0</v>
      </c>
      <c r="O4" s="12">
        <f t="shared" si="4"/>
        <v>0.78774054054054088</v>
      </c>
      <c r="P4" s="12" cm="1">
        <f t="array" ref="P4">IFERROR(_xll.BDP($G4,"CHG_PCT_1D")/100,"")</f>
        <v>-9.3419999999999996E-3</v>
      </c>
      <c r="Q4" s="12" cm="1">
        <f t="array" ref="Q4">IFERROR(_xll.BDP($G4,"CHG_PCT_5D")/100,"")</f>
        <v>-2.0081999999999999E-2</v>
      </c>
      <c r="R4" s="12">
        <f>_xll.BDP(G4,"PR061")/100</f>
        <v>6.0561999999999998E-2</v>
      </c>
      <c r="S4" s="12">
        <f>_xll.BDP(G4,"PR064")/100</f>
        <v>0.200547</v>
      </c>
      <c r="T4" s="12">
        <f>_xll.BDP(G4,"CHG_PCT_6M")/100</f>
        <v>0.19389199999999998</v>
      </c>
      <c r="U4" s="12">
        <f>_xll.BDP(G4,"PR079")/100</f>
        <v>0.262237</v>
      </c>
      <c r="V4" s="24"/>
      <c r="W4" s="28">
        <f t="shared" si="5"/>
        <v>463.02480000000008</v>
      </c>
      <c r="X4" s="28">
        <f t="shared" si="6"/>
        <v>463.02480000000008</v>
      </c>
      <c r="Y4" s="38"/>
      <c r="AJ4" s="38"/>
      <c r="AO4" s="38"/>
      <c r="BG4"/>
    </row>
    <row r="5" spans="1:59" s="3" customFormat="1" ht="14.45" customHeight="1" x14ac:dyDescent="0.25">
      <c r="A5" s="47"/>
      <c r="B5" s="47"/>
      <c r="C5" s="47"/>
      <c r="D5" s="47"/>
      <c r="E5" s="21" t="s">
        <v>108</v>
      </c>
      <c r="F5" s="21" t="str">
        <f>_xll.BDP(G5, "CRNCY")</f>
        <v>#N/A Mandatory parameter [SECURITY] cannot be empty</v>
      </c>
      <c r="G5" s="39"/>
      <c r="H5" s="40"/>
      <c r="I5" s="40"/>
      <c r="J5" s="23" t="str">
        <f>IF(F5="GBP",(_xll.BDP(G5,"PX_LAST")/100),(_xll.BDP(G5, "PX_LAST")))</f>
        <v>#N/A Mandatory parameter [SECURITY] cannot be empty</v>
      </c>
      <c r="K5" s="23">
        <f t="shared" si="0"/>
        <v>0</v>
      </c>
      <c r="L5" s="23" t="e">
        <f t="shared" si="1"/>
        <v>#VALUE!</v>
      </c>
      <c r="M5" s="11" t="e">
        <f t="shared" si="2"/>
        <v>#VALUE!</v>
      </c>
      <c r="N5" s="12">
        <f t="shared" si="3"/>
        <v>0</v>
      </c>
      <c r="O5" s="12">
        <f t="shared" si="4"/>
        <v>0</v>
      </c>
      <c r="P5" s="12" t="str" cm="1">
        <f t="array" ref="P5">IFERROR(_xll.BDP($G5,"CHG_PCT_1D")/100,"")</f>
        <v/>
      </c>
      <c r="Q5" s="12" t="str" cm="1">
        <f t="array" ref="Q5">IFERROR(_xll.BDP($G5,"CHG_PCT_5D")/100,"")</f>
        <v/>
      </c>
      <c r="R5" s="12" t="e">
        <f>_xll.BDP(G5,"PR061")/100</f>
        <v>#VALUE!</v>
      </c>
      <c r="S5" s="12" t="e">
        <f>_xll.BDP(G5,"PR064")/100</f>
        <v>#VALUE!</v>
      </c>
      <c r="T5" s="12" t="e">
        <f>_xll.BDP(G5,"CHG_PCT_6M")/100</f>
        <v>#VALUE!</v>
      </c>
      <c r="U5" s="12" t="e">
        <f>_xll.BDP(G5,"PR079")/100</f>
        <v>#VALUE!</v>
      </c>
      <c r="V5" s="24"/>
      <c r="W5" s="28" t="e">
        <f t="shared" si="5"/>
        <v>#VALUE!</v>
      </c>
      <c r="X5" s="28" t="e">
        <f t="shared" si="6"/>
        <v>#VALUE!</v>
      </c>
      <c r="Y5" s="38"/>
      <c r="AJ5" s="38"/>
      <c r="AO5" s="38"/>
      <c r="BG5"/>
    </row>
    <row r="6" spans="1:59" s="3" customFormat="1" ht="14.45" customHeight="1" x14ac:dyDescent="0.25">
      <c r="A6" s="47"/>
      <c r="B6" s="47"/>
      <c r="C6" s="47"/>
      <c r="D6" s="47"/>
      <c r="E6" s="21" t="s">
        <v>108</v>
      </c>
      <c r="F6" s="21" t="str">
        <f>_xll.BDP(G6, "CRNCY")</f>
        <v>#N/A Mandatory parameter [SECURITY] cannot be empty</v>
      </c>
      <c r="G6" s="39"/>
      <c r="H6" s="40"/>
      <c r="I6" s="40"/>
      <c r="J6" s="23" t="str">
        <f>IF(F6="GBP",(_xll.BDP(G6,"PX_LAST")/100),(_xll.BDP(G6, "PX_LAST")))</f>
        <v>#N/A Mandatory parameter [SECURITY] cannot be empty</v>
      </c>
      <c r="K6" s="23">
        <f t="shared" si="0"/>
        <v>0</v>
      </c>
      <c r="L6" s="23" t="e">
        <f t="shared" si="1"/>
        <v>#VALUE!</v>
      </c>
      <c r="M6" s="11" t="e">
        <f t="shared" si="2"/>
        <v>#VALUE!</v>
      </c>
      <c r="N6" s="12">
        <f t="shared" si="3"/>
        <v>0</v>
      </c>
      <c r="O6" s="12">
        <f t="shared" si="4"/>
        <v>0</v>
      </c>
      <c r="P6" s="12" t="str" cm="1">
        <f t="array" ref="P6">IFERROR(_xll.BDP($G6,"CHG_PCT_1D")/100,"")</f>
        <v/>
      </c>
      <c r="Q6" s="12" t="str" cm="1">
        <f t="array" ref="Q6">IFERROR(_xll.BDP($G6,"CHG_PCT_5D")/100,"")</f>
        <v/>
      </c>
      <c r="R6" s="12" t="e">
        <f>_xll.BDP(G6,"PR061")/100</f>
        <v>#VALUE!</v>
      </c>
      <c r="S6" s="12" t="e">
        <f>_xll.BDP(G6,"PR064")/100</f>
        <v>#VALUE!</v>
      </c>
      <c r="T6" s="12" t="e">
        <f>_xll.BDP(G6,"CHG_PCT_6M")/100</f>
        <v>#VALUE!</v>
      </c>
      <c r="U6" s="12" t="e">
        <f>_xll.BDP(G6,"PR079")/100</f>
        <v>#VALUE!</v>
      </c>
      <c r="V6" s="24"/>
      <c r="W6" s="28" t="e">
        <f t="shared" si="5"/>
        <v>#VALUE!</v>
      </c>
      <c r="X6" s="28" t="e">
        <f t="shared" si="6"/>
        <v>#VALUE!</v>
      </c>
      <c r="Y6" s="38"/>
      <c r="AJ6" s="38"/>
      <c r="AO6" s="38"/>
      <c r="BG6"/>
    </row>
    <row r="7" spans="1:59" s="3" customFormat="1" ht="14.45" customHeight="1" x14ac:dyDescent="0.25">
      <c r="A7" s="47"/>
      <c r="B7" s="47"/>
      <c r="C7" s="47"/>
      <c r="D7" s="47"/>
      <c r="E7" s="21" t="s">
        <v>108</v>
      </c>
      <c r="F7" s="21" t="str">
        <f>_xll.BDP(G7, "CRNCY")</f>
        <v>#N/A Mandatory parameter [SECURITY] cannot be empty</v>
      </c>
      <c r="G7" s="39"/>
      <c r="H7" s="40"/>
      <c r="I7" s="40"/>
      <c r="J7" s="23" t="str">
        <f>IF(F7="GBP",(_xll.BDP(G7,"PX_LAST")/100),(_xll.BDP(G7, "PX_LAST")))</f>
        <v>#N/A Mandatory parameter [SECURITY] cannot be empty</v>
      </c>
      <c r="K7" s="23">
        <f t="shared" si="0"/>
        <v>0</v>
      </c>
      <c r="L7" s="23" t="e">
        <f t="shared" si="1"/>
        <v>#VALUE!</v>
      </c>
      <c r="M7" s="11" t="e">
        <f t="shared" si="2"/>
        <v>#VALUE!</v>
      </c>
      <c r="N7" s="12">
        <f t="shared" si="3"/>
        <v>0</v>
      </c>
      <c r="O7" s="12">
        <f t="shared" si="4"/>
        <v>0</v>
      </c>
      <c r="P7" s="12" t="str" cm="1">
        <f t="array" ref="P7">IFERROR(_xll.BDP($G7,"CHG_PCT_1D")/100,"")</f>
        <v/>
      </c>
      <c r="Q7" s="12" t="str" cm="1">
        <f t="array" ref="Q7">IFERROR(_xll.BDP($G7,"CHG_PCT_5D")/100,"")</f>
        <v/>
      </c>
      <c r="R7" s="12" t="e">
        <f>_xll.BDP(G7,"PR061")/100</f>
        <v>#VALUE!</v>
      </c>
      <c r="S7" s="12" t="e">
        <f>_xll.BDP(G7,"PR064")/100</f>
        <v>#VALUE!</v>
      </c>
      <c r="T7" s="12" t="e">
        <f>_xll.BDP(G7,"CHG_PCT_6M")/100</f>
        <v>#VALUE!</v>
      </c>
      <c r="U7" s="12" t="e">
        <f>_xll.BDP(G7,"PR079")/100</f>
        <v>#VALUE!</v>
      </c>
      <c r="V7" s="24"/>
      <c r="W7" s="28" t="e">
        <f t="shared" si="5"/>
        <v>#VALUE!</v>
      </c>
      <c r="X7" s="28" t="e">
        <f t="shared" si="6"/>
        <v>#VALUE!</v>
      </c>
      <c r="Y7" s="38"/>
      <c r="AJ7" s="38"/>
      <c r="AO7" s="38"/>
      <c r="BG7"/>
    </row>
    <row r="8" spans="1:59" s="3" customFormat="1" ht="14.45" customHeight="1" x14ac:dyDescent="0.25">
      <c r="A8" s="47"/>
      <c r="B8" s="47"/>
      <c r="C8" s="47"/>
      <c r="D8" s="47"/>
      <c r="E8" s="21" t="s">
        <v>108</v>
      </c>
      <c r="F8" s="21" t="str">
        <f>_xll.BDP(G8, "CRNCY")</f>
        <v>#N/A Mandatory parameter [SECURITY] cannot be empty</v>
      </c>
      <c r="G8" s="39"/>
      <c r="H8" s="40"/>
      <c r="I8" s="40"/>
      <c r="J8" s="23" t="str">
        <f>IF(F8="GBP",(_xll.BDP(G8,"PX_LAST")/100),(_xll.BDP(G8, "PX_LAST")))</f>
        <v>#N/A Mandatory parameter [SECURITY] cannot be empty</v>
      </c>
      <c r="K8" s="23">
        <f t="shared" si="0"/>
        <v>0</v>
      </c>
      <c r="L8" s="23" t="e">
        <f t="shared" si="1"/>
        <v>#VALUE!</v>
      </c>
      <c r="M8" s="11" t="e">
        <f t="shared" si="2"/>
        <v>#VALUE!</v>
      </c>
      <c r="N8" s="12">
        <f t="shared" si="3"/>
        <v>0</v>
      </c>
      <c r="O8" s="12">
        <f t="shared" si="4"/>
        <v>0</v>
      </c>
      <c r="P8" s="12" t="str" cm="1">
        <f t="array" ref="P8">IFERROR(_xll.BDP($G8,"CHG_PCT_1D")/100,"")</f>
        <v/>
      </c>
      <c r="Q8" s="12" t="str" cm="1">
        <f t="array" ref="Q8">IFERROR(_xll.BDP($G8,"CHG_PCT_5D")/100,"")</f>
        <v/>
      </c>
      <c r="R8" s="12" t="e">
        <f>_xll.BDP(G8,"PR061")/100</f>
        <v>#VALUE!</v>
      </c>
      <c r="S8" s="12" t="e">
        <f>_xll.BDP(G8,"PR064")/100</f>
        <v>#VALUE!</v>
      </c>
      <c r="T8" s="12" t="e">
        <f>_xll.BDP(G8,"CHG_PCT_6M")/100</f>
        <v>#VALUE!</v>
      </c>
      <c r="U8" s="12" t="e">
        <f>_xll.BDP(G8,"PR079")/100</f>
        <v>#VALUE!</v>
      </c>
      <c r="V8" s="24"/>
      <c r="W8" s="28" t="e">
        <f t="shared" si="5"/>
        <v>#VALUE!</v>
      </c>
      <c r="X8" s="28" t="e">
        <f t="shared" si="6"/>
        <v>#VALUE!</v>
      </c>
      <c r="Y8" s="38"/>
      <c r="AJ8" s="38"/>
      <c r="AO8" s="38"/>
      <c r="BG8"/>
    </row>
    <row r="9" spans="1:59" x14ac:dyDescent="0.25">
      <c r="P9" s="60"/>
      <c r="Q9" s="60"/>
    </row>
    <row r="10" spans="1:59" x14ac:dyDescent="0.25">
      <c r="P10" s="61"/>
      <c r="Q10" s="61"/>
    </row>
    <row r="11" spans="1:59" x14ac:dyDescent="0.25">
      <c r="P11" s="61"/>
      <c r="Q11" s="61"/>
    </row>
    <row r="12" spans="1:59" x14ac:dyDescent="0.25">
      <c r="P12" s="61"/>
      <c r="Q12" s="61"/>
    </row>
    <row r="13" spans="1:59" x14ac:dyDescent="0.25">
      <c r="P13" s="61"/>
      <c r="Q13" s="61"/>
    </row>
    <row r="14" spans="1:59" x14ac:dyDescent="0.25">
      <c r="P14" s="61"/>
      <c r="Q14" s="61"/>
    </row>
    <row r="15" spans="1:59" x14ac:dyDescent="0.25">
      <c r="P15" s="61"/>
      <c r="Q15" s="61"/>
    </row>
    <row r="16" spans="1:59" x14ac:dyDescent="0.25">
      <c r="P16" s="61"/>
      <c r="Q16" s="61"/>
    </row>
    <row r="17" spans="16:17" x14ac:dyDescent="0.25">
      <c r="P17" s="61"/>
      <c r="Q17" s="61"/>
    </row>
    <row r="18" spans="16:17" x14ac:dyDescent="0.25">
      <c r="P18" s="61"/>
      <c r="Q18" s="61"/>
    </row>
    <row r="19" spans="16:17" x14ac:dyDescent="0.25">
      <c r="P19" s="61"/>
      <c r="Q19" s="61"/>
    </row>
    <row r="20" spans="16:17" x14ac:dyDescent="0.25">
      <c r="P20" s="61"/>
      <c r="Q20" s="61"/>
    </row>
    <row r="21" spans="16:17" x14ac:dyDescent="0.25">
      <c r="P21" s="61"/>
      <c r="Q21" s="61"/>
    </row>
    <row r="22" spans="16:17" x14ac:dyDescent="0.25">
      <c r="P22" s="61"/>
      <c r="Q22" s="61"/>
    </row>
    <row r="23" spans="16:17" x14ac:dyDescent="0.25">
      <c r="P23" s="61"/>
      <c r="Q23" s="61"/>
    </row>
    <row r="24" spans="16:17" x14ac:dyDescent="0.25">
      <c r="P24" s="61"/>
      <c r="Q24" s="61"/>
    </row>
    <row r="25" spans="16:17" x14ac:dyDescent="0.25">
      <c r="P25" s="61"/>
      <c r="Q25" s="61"/>
    </row>
    <row r="26" spans="16:17" x14ac:dyDescent="0.25">
      <c r="P26" s="61"/>
      <c r="Q26" s="61"/>
    </row>
    <row r="27" spans="16:17" x14ac:dyDescent="0.25">
      <c r="P27" s="61"/>
      <c r="Q27" s="61"/>
    </row>
    <row r="28" spans="16:17" x14ac:dyDescent="0.25">
      <c r="P28" s="61"/>
      <c r="Q28" s="61"/>
    </row>
    <row r="29" spans="16:17" x14ac:dyDescent="0.25">
      <c r="P29" s="61"/>
      <c r="Q29" s="61"/>
    </row>
    <row r="30" spans="16:17" x14ac:dyDescent="0.25">
      <c r="P30" s="61"/>
      <c r="Q30" s="61"/>
    </row>
    <row r="31" spans="16:17" x14ac:dyDescent="0.25">
      <c r="P31" s="61"/>
      <c r="Q31" s="61"/>
    </row>
    <row r="32" spans="16:17" x14ac:dyDescent="0.25">
      <c r="P32" s="61"/>
      <c r="Q32" s="61"/>
    </row>
    <row r="33" spans="16:17" x14ac:dyDescent="0.25">
      <c r="P33" s="61"/>
      <c r="Q33" s="61"/>
    </row>
    <row r="34" spans="16:17" x14ac:dyDescent="0.25">
      <c r="P34" s="61"/>
      <c r="Q34" s="61"/>
    </row>
    <row r="35" spans="16:17" x14ac:dyDescent="0.25">
      <c r="P35" s="61"/>
      <c r="Q35" s="61"/>
    </row>
    <row r="36" spans="16:17" x14ac:dyDescent="0.25">
      <c r="P36" s="61"/>
      <c r="Q36" s="61"/>
    </row>
    <row r="37" spans="16:17" x14ac:dyDescent="0.25">
      <c r="P37" s="61"/>
      <c r="Q37" s="61"/>
    </row>
    <row r="38" spans="16:17" x14ac:dyDescent="0.25">
      <c r="P38" s="61"/>
      <c r="Q38" s="61"/>
    </row>
    <row r="39" spans="16:17" x14ac:dyDescent="0.25">
      <c r="P39" s="61"/>
      <c r="Q39" s="61"/>
    </row>
    <row r="40" spans="16:17" x14ac:dyDescent="0.25">
      <c r="P40" s="61"/>
      <c r="Q40" s="61"/>
    </row>
    <row r="41" spans="16:17" x14ac:dyDescent="0.25">
      <c r="P41" s="61"/>
      <c r="Q41" s="61"/>
    </row>
    <row r="42" spans="16:17" x14ac:dyDescent="0.25">
      <c r="P42" s="61"/>
      <c r="Q42" s="61"/>
    </row>
    <row r="43" spans="16:17" x14ac:dyDescent="0.25">
      <c r="P43" s="61"/>
      <c r="Q43" s="61"/>
    </row>
    <row r="44" spans="16:17" x14ac:dyDescent="0.25">
      <c r="P44" s="61"/>
      <c r="Q44" s="61"/>
    </row>
    <row r="45" spans="16:17" x14ac:dyDescent="0.25">
      <c r="P45" s="61"/>
      <c r="Q45" s="61"/>
    </row>
    <row r="46" spans="16:17" x14ac:dyDescent="0.25">
      <c r="P46" s="61"/>
      <c r="Q46" s="61"/>
    </row>
    <row r="47" spans="16:17" x14ac:dyDescent="0.25">
      <c r="P47" s="61"/>
      <c r="Q47" s="61"/>
    </row>
    <row r="48" spans="16:17" x14ac:dyDescent="0.25">
      <c r="P48" s="61"/>
      <c r="Q48" s="61"/>
    </row>
    <row r="49" spans="16:17" x14ac:dyDescent="0.25">
      <c r="P49" s="61"/>
      <c r="Q49" s="61"/>
    </row>
    <row r="50" spans="16:17" x14ac:dyDescent="0.25">
      <c r="P50" s="61"/>
      <c r="Q50" s="61"/>
    </row>
    <row r="51" spans="16:17" x14ac:dyDescent="0.25">
      <c r="P51" s="61"/>
      <c r="Q51" s="61"/>
    </row>
    <row r="52" spans="16:17" x14ac:dyDescent="0.25">
      <c r="P52" s="61"/>
      <c r="Q52" s="61"/>
    </row>
    <row r="53" spans="16:17" x14ac:dyDescent="0.25">
      <c r="P53" s="61"/>
      <c r="Q53" s="61"/>
    </row>
    <row r="54" spans="16:17" x14ac:dyDescent="0.25">
      <c r="P54" s="61"/>
      <c r="Q54" s="61"/>
    </row>
    <row r="55" spans="16:17" x14ac:dyDescent="0.25">
      <c r="P55" s="61"/>
      <c r="Q55" s="61"/>
    </row>
    <row r="56" spans="16:17" x14ac:dyDescent="0.25">
      <c r="P56" s="61"/>
      <c r="Q56" s="61"/>
    </row>
    <row r="57" spans="16:17" x14ac:dyDescent="0.25">
      <c r="P57" s="61"/>
      <c r="Q57" s="61"/>
    </row>
    <row r="58" spans="16:17" x14ac:dyDescent="0.25">
      <c r="P58" s="61"/>
      <c r="Q58" s="61"/>
    </row>
    <row r="59" spans="16:17" x14ac:dyDescent="0.25">
      <c r="P59" s="61"/>
      <c r="Q59" s="61"/>
    </row>
    <row r="60" spans="16:17" x14ac:dyDescent="0.25">
      <c r="P60" s="61"/>
      <c r="Q60" s="61"/>
    </row>
    <row r="61" spans="16:17" x14ac:dyDescent="0.25">
      <c r="P61" s="61"/>
      <c r="Q61" s="61"/>
    </row>
    <row r="62" spans="16:17" x14ac:dyDescent="0.25">
      <c r="P62" s="61"/>
      <c r="Q62" s="61"/>
    </row>
    <row r="63" spans="16:17" x14ac:dyDescent="0.25">
      <c r="P63" s="61"/>
      <c r="Q63" s="61"/>
    </row>
    <row r="64" spans="16:17" x14ac:dyDescent="0.25">
      <c r="P64" s="61"/>
      <c r="Q64" s="61"/>
    </row>
    <row r="65" spans="16:17" x14ac:dyDescent="0.25">
      <c r="P65" s="61"/>
      <c r="Q65" s="61"/>
    </row>
    <row r="66" spans="16:17" x14ac:dyDescent="0.25">
      <c r="P66" s="61"/>
      <c r="Q66" s="61"/>
    </row>
    <row r="67" spans="16:17" x14ac:dyDescent="0.25">
      <c r="P67" s="61"/>
      <c r="Q67" s="61"/>
    </row>
    <row r="68" spans="16:17" x14ac:dyDescent="0.25">
      <c r="P68" s="61"/>
      <c r="Q68" s="61"/>
    </row>
    <row r="69" spans="16:17" x14ac:dyDescent="0.25">
      <c r="P69" s="61"/>
      <c r="Q69" s="61"/>
    </row>
    <row r="70" spans="16:17" x14ac:dyDescent="0.25">
      <c r="P70" s="61"/>
      <c r="Q70" s="61"/>
    </row>
    <row r="71" spans="16:17" x14ac:dyDescent="0.25">
      <c r="P71" s="61"/>
      <c r="Q71" s="61"/>
    </row>
    <row r="72" spans="16:17" x14ac:dyDescent="0.25">
      <c r="P72" s="61"/>
      <c r="Q72" s="61"/>
    </row>
    <row r="73" spans="16:17" x14ac:dyDescent="0.25">
      <c r="P73" s="61"/>
      <c r="Q73" s="61"/>
    </row>
    <row r="74" spans="16:17" x14ac:dyDescent="0.25">
      <c r="P74" s="61"/>
      <c r="Q74" s="61"/>
    </row>
    <row r="75" spans="16:17" x14ac:dyDescent="0.25">
      <c r="P75" s="61"/>
      <c r="Q75" s="61"/>
    </row>
    <row r="76" spans="16:17" x14ac:dyDescent="0.25">
      <c r="P76" s="61"/>
      <c r="Q76" s="61"/>
    </row>
    <row r="77" spans="16:17" x14ac:dyDescent="0.25">
      <c r="P77" s="61"/>
      <c r="Q77" s="61"/>
    </row>
    <row r="78" spans="16:17" x14ac:dyDescent="0.25">
      <c r="P78" s="61"/>
      <c r="Q78" s="61"/>
    </row>
    <row r="79" spans="16:17" x14ac:dyDescent="0.25">
      <c r="P79" s="61"/>
      <c r="Q79" s="61"/>
    </row>
    <row r="80" spans="16:17" x14ac:dyDescent="0.25">
      <c r="P80" s="61"/>
      <c r="Q80" s="61"/>
    </row>
    <row r="81" spans="16:17" x14ac:dyDescent="0.25">
      <c r="P81" s="61"/>
      <c r="Q81" s="61"/>
    </row>
    <row r="82" spans="16:17" x14ac:dyDescent="0.25">
      <c r="P82" s="61"/>
      <c r="Q82" s="61"/>
    </row>
    <row r="83" spans="16:17" x14ac:dyDescent="0.25">
      <c r="P83" s="61"/>
      <c r="Q83" s="61"/>
    </row>
    <row r="84" spans="16:17" x14ac:dyDescent="0.25">
      <c r="P84" s="61"/>
      <c r="Q84" s="61"/>
    </row>
    <row r="85" spans="16:17" x14ac:dyDescent="0.25">
      <c r="P85" s="61"/>
      <c r="Q85" s="61"/>
    </row>
    <row r="86" spans="16:17" x14ac:dyDescent="0.25">
      <c r="P86" s="61"/>
      <c r="Q86" s="61"/>
    </row>
    <row r="87" spans="16:17" x14ac:dyDescent="0.25">
      <c r="P87" s="61"/>
      <c r="Q87" s="61"/>
    </row>
    <row r="88" spans="16:17" x14ac:dyDescent="0.25">
      <c r="P88" s="61"/>
      <c r="Q88" s="61"/>
    </row>
    <row r="89" spans="16:17" x14ac:dyDescent="0.25">
      <c r="P89" s="61"/>
      <c r="Q89" s="61"/>
    </row>
    <row r="90" spans="16:17" x14ac:dyDescent="0.25">
      <c r="P90" s="61"/>
      <c r="Q90" s="61"/>
    </row>
    <row r="91" spans="16:17" x14ac:dyDescent="0.25">
      <c r="P91" s="61"/>
      <c r="Q91" s="61"/>
    </row>
    <row r="92" spans="16:17" x14ac:dyDescent="0.25">
      <c r="P92" s="61"/>
      <c r="Q92" s="61"/>
    </row>
    <row r="93" spans="16:17" x14ac:dyDescent="0.25">
      <c r="P93" s="61"/>
      <c r="Q93" s="61"/>
    </row>
    <row r="94" spans="16:17" x14ac:dyDescent="0.25">
      <c r="P94" s="61"/>
      <c r="Q94" s="61"/>
    </row>
    <row r="95" spans="16:17" x14ac:dyDescent="0.25">
      <c r="P95" s="61"/>
      <c r="Q95" s="61"/>
    </row>
    <row r="96" spans="16:17" x14ac:dyDescent="0.25">
      <c r="P96" s="61"/>
      <c r="Q96" s="61"/>
    </row>
    <row r="97" spans="16:17" x14ac:dyDescent="0.25">
      <c r="P97" s="61"/>
      <c r="Q97" s="61"/>
    </row>
    <row r="98" spans="16:17" x14ac:dyDescent="0.25">
      <c r="P98" s="61"/>
      <c r="Q98" s="61"/>
    </row>
    <row r="99" spans="16:17" x14ac:dyDescent="0.25">
      <c r="P99" s="61"/>
      <c r="Q99" s="61"/>
    </row>
    <row r="100" spans="16:17" x14ac:dyDescent="0.25">
      <c r="P100" s="61"/>
      <c r="Q100" s="61"/>
    </row>
    <row r="101" spans="16:17" x14ac:dyDescent="0.25">
      <c r="P101" s="61"/>
      <c r="Q101" s="61"/>
    </row>
    <row r="102" spans="16:17" x14ac:dyDescent="0.25">
      <c r="P102" s="61"/>
      <c r="Q102" s="61"/>
    </row>
    <row r="103" spans="16:17" x14ac:dyDescent="0.25">
      <c r="P103" s="61"/>
      <c r="Q103" s="61"/>
    </row>
    <row r="104" spans="16:17" x14ac:dyDescent="0.25">
      <c r="P104" s="61"/>
      <c r="Q104" s="61"/>
    </row>
    <row r="105" spans="16:17" x14ac:dyDescent="0.25">
      <c r="P105" s="61"/>
      <c r="Q105" s="61"/>
    </row>
    <row r="106" spans="16:17" x14ac:dyDescent="0.25">
      <c r="P106" s="61"/>
      <c r="Q106" s="61"/>
    </row>
    <row r="107" spans="16:17" x14ac:dyDescent="0.25">
      <c r="P107" s="61"/>
      <c r="Q107" s="61"/>
    </row>
    <row r="108" spans="16:17" x14ac:dyDescent="0.25">
      <c r="P108" s="61"/>
      <c r="Q108" s="61"/>
    </row>
    <row r="109" spans="16:17" x14ac:dyDescent="0.25">
      <c r="P109" s="61"/>
      <c r="Q109" s="61"/>
    </row>
    <row r="110" spans="16:17" x14ac:dyDescent="0.25">
      <c r="P110" s="61"/>
      <c r="Q110" s="61"/>
    </row>
    <row r="111" spans="16:17" x14ac:dyDescent="0.25">
      <c r="P111" s="61"/>
      <c r="Q111" s="61"/>
    </row>
    <row r="112" spans="16:17" x14ac:dyDescent="0.25">
      <c r="P112" s="61"/>
      <c r="Q112" s="61"/>
    </row>
    <row r="113" spans="16:17" x14ac:dyDescent="0.25">
      <c r="P113" s="61"/>
      <c r="Q113" s="61"/>
    </row>
    <row r="114" spans="16:17" x14ac:dyDescent="0.25">
      <c r="P114" s="61"/>
      <c r="Q114" s="61"/>
    </row>
    <row r="115" spans="16:17" x14ac:dyDescent="0.25">
      <c r="P115" s="61"/>
      <c r="Q115" s="61"/>
    </row>
    <row r="116" spans="16:17" x14ac:dyDescent="0.25">
      <c r="P116" s="61"/>
      <c r="Q116" s="61"/>
    </row>
    <row r="117" spans="16:17" x14ac:dyDescent="0.25">
      <c r="P117" s="61"/>
      <c r="Q117" s="61"/>
    </row>
    <row r="118" spans="16:17" x14ac:dyDescent="0.25">
      <c r="P118" s="61"/>
      <c r="Q118" s="61"/>
    </row>
    <row r="119" spans="16:17" x14ac:dyDescent="0.25">
      <c r="P119" s="61"/>
      <c r="Q119" s="61"/>
    </row>
    <row r="120" spans="16:17" x14ac:dyDescent="0.25">
      <c r="P120" s="61"/>
      <c r="Q120" s="61"/>
    </row>
    <row r="121" spans="16:17" x14ac:dyDescent="0.25">
      <c r="P121" s="61"/>
      <c r="Q121" s="61"/>
    </row>
    <row r="122" spans="16:17" x14ac:dyDescent="0.25">
      <c r="P122" s="61"/>
      <c r="Q122" s="61"/>
    </row>
    <row r="123" spans="16:17" x14ac:dyDescent="0.25">
      <c r="P123" s="61"/>
      <c r="Q123" s="61"/>
    </row>
    <row r="124" spans="16:17" x14ac:dyDescent="0.25">
      <c r="P124" s="61"/>
      <c r="Q124" s="61"/>
    </row>
    <row r="125" spans="16:17" x14ac:dyDescent="0.25">
      <c r="P125" s="61"/>
      <c r="Q125" s="61"/>
    </row>
    <row r="126" spans="16:17" x14ac:dyDescent="0.25">
      <c r="P126" s="61"/>
      <c r="Q126" s="61"/>
    </row>
    <row r="127" spans="16:17" x14ac:dyDescent="0.25">
      <c r="P127" s="61"/>
      <c r="Q127" s="61"/>
    </row>
    <row r="128" spans="16:17" x14ac:dyDescent="0.25">
      <c r="P128" s="61"/>
      <c r="Q128" s="61"/>
    </row>
    <row r="129" spans="16:17" x14ac:dyDescent="0.25">
      <c r="P129" s="61"/>
      <c r="Q129" s="61"/>
    </row>
    <row r="130" spans="16:17" x14ac:dyDescent="0.25">
      <c r="P130" s="61"/>
      <c r="Q130" s="61"/>
    </row>
    <row r="131" spans="16:17" x14ac:dyDescent="0.25">
      <c r="P131" s="61"/>
      <c r="Q131" s="61"/>
    </row>
    <row r="132" spans="16:17" x14ac:dyDescent="0.25">
      <c r="P132" s="61"/>
      <c r="Q132" s="61"/>
    </row>
    <row r="133" spans="16:17" x14ac:dyDescent="0.25">
      <c r="P133" s="61"/>
      <c r="Q133" s="61"/>
    </row>
    <row r="134" spans="16:17" x14ac:dyDescent="0.25">
      <c r="P134" s="61"/>
      <c r="Q134" s="61"/>
    </row>
    <row r="135" spans="16:17" x14ac:dyDescent="0.25">
      <c r="P135" s="61"/>
      <c r="Q135" s="61"/>
    </row>
    <row r="136" spans="16:17" x14ac:dyDescent="0.25">
      <c r="P136" s="61"/>
      <c r="Q136" s="61"/>
    </row>
    <row r="137" spans="16:17" x14ac:dyDescent="0.25">
      <c r="P137" s="61"/>
      <c r="Q137" s="61"/>
    </row>
    <row r="138" spans="16:17" x14ac:dyDescent="0.25">
      <c r="P138" s="61"/>
      <c r="Q138" s="61"/>
    </row>
    <row r="139" spans="16:17" x14ac:dyDescent="0.25">
      <c r="P139" s="61"/>
      <c r="Q139" s="61"/>
    </row>
    <row r="140" spans="16:17" x14ac:dyDescent="0.25">
      <c r="P140" s="61"/>
      <c r="Q140" s="61"/>
    </row>
    <row r="141" spans="16:17" x14ac:dyDescent="0.25">
      <c r="P141" s="61"/>
      <c r="Q141" s="61"/>
    </row>
    <row r="142" spans="16:17" x14ac:dyDescent="0.25">
      <c r="P142" s="61"/>
      <c r="Q142" s="61"/>
    </row>
    <row r="143" spans="16:17" x14ac:dyDescent="0.25">
      <c r="P143" s="61"/>
      <c r="Q143" s="61"/>
    </row>
    <row r="144" spans="16:17" x14ac:dyDescent="0.25">
      <c r="P144" s="61"/>
      <c r="Q144" s="61"/>
    </row>
    <row r="145" spans="16:17" x14ac:dyDescent="0.25">
      <c r="P145" s="61"/>
      <c r="Q145" s="61"/>
    </row>
    <row r="146" spans="16:17" x14ac:dyDescent="0.25">
      <c r="P146" s="61"/>
      <c r="Q146" s="61"/>
    </row>
    <row r="147" spans="16:17" x14ac:dyDescent="0.25">
      <c r="P147" s="61"/>
      <c r="Q147" s="61"/>
    </row>
    <row r="148" spans="16:17" x14ac:dyDescent="0.25">
      <c r="P148" s="61"/>
      <c r="Q148" s="61"/>
    </row>
    <row r="149" spans="16:17" x14ac:dyDescent="0.25">
      <c r="P149" s="61"/>
      <c r="Q149" s="61"/>
    </row>
    <row r="150" spans="16:17" x14ac:dyDescent="0.25">
      <c r="P150" s="61"/>
      <c r="Q150" s="61"/>
    </row>
    <row r="151" spans="16:17" x14ac:dyDescent="0.25">
      <c r="P151" s="61"/>
      <c r="Q151" s="61"/>
    </row>
    <row r="152" spans="16:17" x14ac:dyDescent="0.25">
      <c r="P152" s="61"/>
      <c r="Q152" s="61"/>
    </row>
    <row r="153" spans="16:17" x14ac:dyDescent="0.25">
      <c r="P153" s="61"/>
      <c r="Q153" s="61"/>
    </row>
    <row r="154" spans="16:17" x14ac:dyDescent="0.25">
      <c r="P154" s="61"/>
      <c r="Q154" s="61"/>
    </row>
    <row r="155" spans="16:17" x14ac:dyDescent="0.25">
      <c r="P155" s="61"/>
      <c r="Q155" s="61"/>
    </row>
    <row r="156" spans="16:17" x14ac:dyDescent="0.25">
      <c r="P156" s="61"/>
      <c r="Q156" s="61"/>
    </row>
    <row r="157" spans="16:17" x14ac:dyDescent="0.25">
      <c r="P157" s="61"/>
      <c r="Q157" s="61"/>
    </row>
    <row r="158" spans="16:17" x14ac:dyDescent="0.25">
      <c r="P158" s="61"/>
      <c r="Q158" s="61"/>
    </row>
    <row r="159" spans="16:17" x14ac:dyDescent="0.25">
      <c r="P159" s="61"/>
      <c r="Q159" s="61"/>
    </row>
    <row r="160" spans="16:17" x14ac:dyDescent="0.25">
      <c r="P160" s="61"/>
      <c r="Q160" s="61"/>
    </row>
    <row r="161" spans="16:17" x14ac:dyDescent="0.25">
      <c r="P161" s="61"/>
      <c r="Q161" s="61"/>
    </row>
    <row r="162" spans="16:17" x14ac:dyDescent="0.25">
      <c r="P162" s="61"/>
      <c r="Q162" s="61"/>
    </row>
    <row r="163" spans="16:17" x14ac:dyDescent="0.25">
      <c r="P163" s="61"/>
      <c r="Q163" s="61"/>
    </row>
    <row r="164" spans="16:17" x14ac:dyDescent="0.25">
      <c r="P164" s="61"/>
      <c r="Q164" s="61"/>
    </row>
    <row r="165" spans="16:17" x14ac:dyDescent="0.25">
      <c r="P165" s="61"/>
      <c r="Q165" s="61"/>
    </row>
    <row r="166" spans="16:17" x14ac:dyDescent="0.25">
      <c r="P166" s="61"/>
      <c r="Q166" s="61"/>
    </row>
    <row r="167" spans="16:17" x14ac:dyDescent="0.25">
      <c r="P167" s="61"/>
      <c r="Q167" s="61"/>
    </row>
    <row r="168" spans="16:17" x14ac:dyDescent="0.25">
      <c r="P168" s="61"/>
      <c r="Q168" s="61"/>
    </row>
    <row r="169" spans="16:17" x14ac:dyDescent="0.25">
      <c r="P169" s="61"/>
      <c r="Q169" s="61"/>
    </row>
    <row r="170" spans="16:17" x14ac:dyDescent="0.25">
      <c r="P170" s="61"/>
      <c r="Q170" s="61"/>
    </row>
    <row r="171" spans="16:17" x14ac:dyDescent="0.25">
      <c r="P171" s="61"/>
      <c r="Q171" s="61"/>
    </row>
    <row r="172" spans="16:17" x14ac:dyDescent="0.25">
      <c r="P172" s="61"/>
      <c r="Q172" s="61"/>
    </row>
    <row r="173" spans="16:17" x14ac:dyDescent="0.25">
      <c r="P173" s="61"/>
      <c r="Q173" s="61"/>
    </row>
    <row r="174" spans="16:17" x14ac:dyDescent="0.25">
      <c r="P174" s="61"/>
      <c r="Q174" s="61"/>
    </row>
    <row r="175" spans="16:17" x14ac:dyDescent="0.25">
      <c r="P175" s="61"/>
      <c r="Q175" s="61"/>
    </row>
    <row r="176" spans="16:17" x14ac:dyDescent="0.25">
      <c r="P176" s="61"/>
      <c r="Q176" s="61"/>
    </row>
    <row r="177" spans="16:17" x14ac:dyDescent="0.25">
      <c r="P177" s="61"/>
      <c r="Q177" s="61"/>
    </row>
    <row r="178" spans="16:17" x14ac:dyDescent="0.25">
      <c r="P178" s="61"/>
      <c r="Q178" s="61"/>
    </row>
    <row r="179" spans="16:17" x14ac:dyDescent="0.25">
      <c r="P179" s="61"/>
      <c r="Q179" s="61"/>
    </row>
    <row r="180" spans="16:17" x14ac:dyDescent="0.25">
      <c r="P180" s="61"/>
      <c r="Q180" s="61"/>
    </row>
    <row r="181" spans="16:17" x14ac:dyDescent="0.25">
      <c r="P181" s="61"/>
      <c r="Q181" s="61"/>
    </row>
    <row r="182" spans="16:17" x14ac:dyDescent="0.25">
      <c r="P182" s="61"/>
      <c r="Q182" s="61"/>
    </row>
    <row r="183" spans="16:17" x14ac:dyDescent="0.25">
      <c r="P183" s="61"/>
      <c r="Q183" s="61"/>
    </row>
    <row r="184" spans="16:17" x14ac:dyDescent="0.25">
      <c r="P184" s="61"/>
      <c r="Q184" s="61"/>
    </row>
    <row r="185" spans="16:17" x14ac:dyDescent="0.25">
      <c r="P185" s="61"/>
      <c r="Q185" s="61"/>
    </row>
    <row r="186" spans="16:17" x14ac:dyDescent="0.25">
      <c r="P186" s="61"/>
      <c r="Q186" s="61"/>
    </row>
    <row r="187" spans="16:17" x14ac:dyDescent="0.25">
      <c r="P187" s="61"/>
      <c r="Q187" s="61"/>
    </row>
    <row r="188" spans="16:17" x14ac:dyDescent="0.25">
      <c r="P188" s="61"/>
      <c r="Q188" s="61"/>
    </row>
    <row r="189" spans="16:17" x14ac:dyDescent="0.25">
      <c r="P189" s="61"/>
      <c r="Q189" s="61"/>
    </row>
    <row r="190" spans="16:17" x14ac:dyDescent="0.25">
      <c r="P190" s="61"/>
      <c r="Q190" s="61"/>
    </row>
    <row r="191" spans="16:17" x14ac:dyDescent="0.25">
      <c r="P191" s="61"/>
      <c r="Q191" s="61"/>
    </row>
    <row r="192" spans="16:17" x14ac:dyDescent="0.25">
      <c r="P192" s="61"/>
      <c r="Q192" s="61"/>
    </row>
    <row r="193" spans="16:17" x14ac:dyDescent="0.25">
      <c r="P193" s="61"/>
      <c r="Q193" s="61"/>
    </row>
    <row r="194" spans="16:17" x14ac:dyDescent="0.25">
      <c r="P194" s="61"/>
      <c r="Q194" s="61"/>
    </row>
    <row r="195" spans="16:17" x14ac:dyDescent="0.25">
      <c r="P195" s="61"/>
      <c r="Q195" s="61"/>
    </row>
    <row r="196" spans="16:17" x14ac:dyDescent="0.25">
      <c r="P196" s="61"/>
      <c r="Q196" s="61"/>
    </row>
  </sheetData>
  <conditionalFormatting sqref="O3:O1048576">
    <cfRule type="cellIs" dxfId="10" priority="9" operator="lessThan">
      <formula>-0.07</formula>
    </cfRule>
    <cfRule type="cellIs" dxfId="9" priority="10" operator="greaterThan">
      <formula>0.07</formula>
    </cfRule>
  </conditionalFormatting>
  <conditionalFormatting sqref="P3:P1048576">
    <cfRule type="cellIs" dxfId="8" priority="3" operator="lessThan">
      <formula>-0.05</formula>
    </cfRule>
    <cfRule type="cellIs" dxfId="7" priority="4" operator="greaterThan">
      <formula>0.05</formula>
    </cfRule>
  </conditionalFormatting>
  <conditionalFormatting sqref="Q3:Q1048576">
    <cfRule type="cellIs" dxfId="6" priority="1" operator="greaterThan">
      <formula>0.1</formula>
    </cfRule>
    <cfRule type="cellIs" dxfId="5" priority="2" operator="lessThan">
      <formula>-0.1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7AD33-7A5F-4FEA-BFDB-847452410A30}">
  <sheetPr filterMode="1"/>
  <dimension ref="A1:BF146"/>
  <sheetViews>
    <sheetView showGridLines="0" workbookViewId="0">
      <pane xSplit="5" ySplit="2" topLeftCell="F76" activePane="bottomRight" state="frozen"/>
      <selection pane="topRight" activeCell="F1" sqref="F1"/>
      <selection pane="bottomLeft" activeCell="A3" sqref="A3"/>
      <selection pane="bottomRight" activeCell="Q17" sqref="Q17"/>
    </sheetView>
  </sheetViews>
  <sheetFormatPr defaultRowHeight="15" outlineLevelCol="1" x14ac:dyDescent="0.25"/>
  <cols>
    <col min="1" max="1" width="6.42578125" customWidth="1"/>
    <col min="2" max="2" width="11.5703125" customWidth="1"/>
    <col min="3" max="3" width="13.28515625" customWidth="1"/>
    <col min="4" max="4" width="12.85546875" customWidth="1"/>
    <col min="5" max="5" width="49" customWidth="1"/>
    <col min="7" max="7" width="13.140625" bestFit="1" customWidth="1"/>
    <col min="9" max="10" width="10.140625" bestFit="1" customWidth="1"/>
    <col min="13" max="13" width="16.28515625" bestFit="1" customWidth="1"/>
    <col min="22" max="24" width="9.140625" customWidth="1" outlineLevel="1"/>
    <col min="25" max="25" width="16.140625" customWidth="1" outlineLevel="1"/>
    <col min="26" max="32" width="9.140625" customWidth="1" outlineLevel="1"/>
    <col min="33" max="33" width="16.28515625" customWidth="1" outlineLevel="1"/>
    <col min="34" max="34" width="9.140625" customWidth="1" outlineLevel="1"/>
    <col min="36" max="52" width="9.140625" customWidth="1" outlineLevel="1"/>
    <col min="53" max="53" width="13.140625" bestFit="1" customWidth="1" outlineLevel="1"/>
    <col min="54" max="55" width="9.140625" customWidth="1" outlineLevel="1"/>
    <col min="56" max="56" width="10.140625" bestFit="1" customWidth="1" outlineLevel="1"/>
    <col min="57" max="58" width="9.140625" customWidth="1" outlineLevel="1"/>
  </cols>
  <sheetData>
    <row r="1" spans="1:58" ht="27" x14ac:dyDescent="0.25">
      <c r="U1" s="53" t="s">
        <v>147</v>
      </c>
    </row>
    <row r="2" spans="1:58" s="3" customFormat="1" ht="30.75" customHeight="1" x14ac:dyDescent="0.25">
      <c r="A2" s="1" t="s">
        <v>0</v>
      </c>
      <c r="B2" s="1" t="s">
        <v>1</v>
      </c>
      <c r="C2" s="1" t="s">
        <v>124</v>
      </c>
      <c r="D2" s="1" t="s">
        <v>154</v>
      </c>
      <c r="E2" s="1" t="s">
        <v>2</v>
      </c>
      <c r="F2" s="1" t="s">
        <v>3</v>
      </c>
      <c r="G2" s="1" t="s">
        <v>4</v>
      </c>
      <c r="H2" s="1" t="s">
        <v>109</v>
      </c>
      <c r="I2" s="1" t="s">
        <v>41</v>
      </c>
      <c r="J2" s="1" t="s">
        <v>110</v>
      </c>
      <c r="K2" s="1" t="s">
        <v>111</v>
      </c>
      <c r="L2" s="1" t="s">
        <v>112</v>
      </c>
      <c r="M2" s="1" t="s">
        <v>28</v>
      </c>
      <c r="N2" s="2" t="s">
        <v>29</v>
      </c>
      <c r="O2" s="1" t="s">
        <v>23</v>
      </c>
      <c r="P2" s="1" t="s">
        <v>13</v>
      </c>
      <c r="Q2" s="1" t="s">
        <v>14</v>
      </c>
      <c r="R2" s="1" t="s">
        <v>15</v>
      </c>
      <c r="S2" s="1" t="s">
        <v>82</v>
      </c>
      <c r="T2" s="2" t="s">
        <v>17</v>
      </c>
      <c r="U2" s="1" t="s">
        <v>18</v>
      </c>
      <c r="V2" s="1" t="s">
        <v>19</v>
      </c>
      <c r="W2" s="1" t="s">
        <v>24</v>
      </c>
      <c r="X2" s="2" t="s">
        <v>25</v>
      </c>
      <c r="Y2" s="2" t="s">
        <v>113</v>
      </c>
      <c r="Z2" s="2" t="s">
        <v>114</v>
      </c>
      <c r="AA2" s="2" t="s">
        <v>115</v>
      </c>
      <c r="AB2" s="2" t="s">
        <v>116</v>
      </c>
      <c r="AC2" s="2" t="s">
        <v>117</v>
      </c>
      <c r="AD2" s="2" t="s">
        <v>118</v>
      </c>
      <c r="AG2"/>
      <c r="AH2"/>
      <c r="AJ2" s="46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BA2" s="1" t="s">
        <v>4</v>
      </c>
      <c r="BB2" s="2" t="s">
        <v>39</v>
      </c>
      <c r="BC2" s="1" t="s">
        <v>40</v>
      </c>
      <c r="BD2" s="1" t="s">
        <v>41</v>
      </c>
      <c r="BE2" s="1" t="s">
        <v>101</v>
      </c>
      <c r="BF2" s="1" t="s">
        <v>252</v>
      </c>
    </row>
    <row r="3" spans="1:58" s="3" customFormat="1" ht="14.45" hidden="1" customHeight="1" x14ac:dyDescent="0.25">
      <c r="A3" s="47" t="s">
        <v>125</v>
      </c>
      <c r="B3" s="47" t="s">
        <v>156</v>
      </c>
      <c r="C3" s="47">
        <v>4371510</v>
      </c>
      <c r="D3" s="47" t="s">
        <v>194</v>
      </c>
      <c r="E3" s="22" t="s">
        <v>231</v>
      </c>
      <c r="F3" s="37" t="str" cm="1">
        <f t="array" ref="F3">_xll.BDP(G3&amp;" ISIN","CRNCY")</f>
        <v>GBP</v>
      </c>
      <c r="G3" s="22" t="s">
        <v>233</v>
      </c>
      <c r="H3" s="37" t="str" cm="1">
        <f t="array" ref="H3">_xll.BDP(G3&amp;" ISIN","SHORT_NAME")</f>
        <v>NOMURA INTL FUND</v>
      </c>
      <c r="I3" s="67" t="str">
        <f>_xll.BDP(G3&amp;" ISIN","ISSUE_DT")</f>
        <v>20/09/2024</v>
      </c>
      <c r="J3" s="67" t="str">
        <f>_xll.BDP(G3&amp;" ISIN","MATURITY")</f>
        <v>20/09/2025</v>
      </c>
      <c r="K3" s="26">
        <v>1000000</v>
      </c>
      <c r="L3" s="41">
        <v>0</v>
      </c>
      <c r="M3" s="41" t="s">
        <v>119</v>
      </c>
      <c r="N3" s="43" t="s">
        <v>235</v>
      </c>
      <c r="O3" s="28">
        <f>IF(F3="USD",K3,(((_xll.BDP(F3&amp;"USD CURNCY","PX_LAST")))*K3))</f>
        <v>1341000</v>
      </c>
      <c r="P3" s="44">
        <v>100</v>
      </c>
      <c r="Q3" s="44">
        <v>91.42</v>
      </c>
      <c r="R3" s="45">
        <f>IF(F3="USD",W3,(((_xll.BDP(F3&amp;"USD CURNCY","PX_LAST")))*W3))</f>
        <v>1341000</v>
      </c>
      <c r="S3" s="45">
        <f>IF(F3="USD",X3,(((_xll.BDP(F3&amp;"USD CURNCY","PX_LAST")))*X3))</f>
        <v>1225942.2</v>
      </c>
      <c r="T3" s="11">
        <f t="shared" ref="T3:T34" si="0">S3-R3</f>
        <v>-115057.80000000005</v>
      </c>
      <c r="U3" s="12">
        <f t="shared" ref="U3:U34" si="1">IFERROR(T3/R3,0)</f>
        <v>-8.5800000000000029E-2</v>
      </c>
      <c r="V3" s="12">
        <f t="shared" ref="V3:V8" si="2">IFERROR(S3/$H$52,0)</f>
        <v>0</v>
      </c>
      <c r="W3" s="28">
        <f t="shared" ref="W3:W34" si="3">K3*P3/100</f>
        <v>1000000</v>
      </c>
      <c r="X3" s="28">
        <f t="shared" ref="X3:X34" si="4">Q3*K3/100</f>
        <v>914200</v>
      </c>
      <c r="Y3" s="24" t="str" cm="1">
        <f t="array" ref="Y3">IF(OR(_xll.BDP($G3,"DS827")="#N/A N/A",_xll.BDP($G3,"DS827")="#N/A FIELD NOT APPLICABLE")," ", _xll.BDP($G3,"DS827"))</f>
        <v>#N/A Invalid Security</v>
      </c>
      <c r="Z3" s="41"/>
      <c r="AA3" s="41"/>
      <c r="AB3" s="41"/>
      <c r="AC3" s="41"/>
      <c r="AD3" s="41"/>
      <c r="AG3"/>
      <c r="AH3"/>
      <c r="BA3" s="37" t="str">
        <f>G3</f>
        <v>XS2850608428</v>
      </c>
      <c r="BB3" s="43">
        <v>0.69669999999999999</v>
      </c>
      <c r="BC3" s="22">
        <v>5</v>
      </c>
      <c r="BD3" s="36">
        <v>45541</v>
      </c>
      <c r="BE3" s="19">
        <v>1.0000000000107532</v>
      </c>
      <c r="BF3" s="19" t="s">
        <v>253</v>
      </c>
    </row>
    <row r="4" spans="1:58" s="3" customFormat="1" ht="14.45" hidden="1" customHeight="1" x14ac:dyDescent="0.25">
      <c r="A4" s="47" t="s">
        <v>125</v>
      </c>
      <c r="B4" s="47" t="s">
        <v>156</v>
      </c>
      <c r="C4" s="47">
        <v>4371510</v>
      </c>
      <c r="D4" s="47" t="s">
        <v>194</v>
      </c>
      <c r="E4" s="22" t="s">
        <v>232</v>
      </c>
      <c r="F4" s="37" t="str" cm="1">
        <f t="array" ref="F4">_xll.BDP(G4&amp;" ISIN","CRNCY")</f>
        <v>USD</v>
      </c>
      <c r="G4" s="22" t="s">
        <v>234</v>
      </c>
      <c r="H4" s="37" t="str" cm="1">
        <f t="array" ref="H4">_xll.BDP(G4&amp;" ISIN","SHORT_NAME")</f>
        <v>BNP PARIBAS</v>
      </c>
      <c r="I4" s="67" t="str">
        <f>_xll.BDP(G4&amp;" ISIN","ISSUE_DT")</f>
        <v>29/12/2023</v>
      </c>
      <c r="J4" s="67" t="str">
        <f>_xll.BDP(G4&amp;" ISIN","MATURITY")</f>
        <v>29/12/2025</v>
      </c>
      <c r="K4" s="26">
        <v>400000</v>
      </c>
      <c r="L4" s="41">
        <v>0.2</v>
      </c>
      <c r="M4" s="41" t="s">
        <v>119</v>
      </c>
      <c r="N4" s="43" t="s">
        <v>236</v>
      </c>
      <c r="O4" s="28">
        <f>IF(F4="USD",K4,(((_xll.BDP(F4&amp;"USD CURNCY","PX_LAST")))*K4))</f>
        <v>400000</v>
      </c>
      <c r="P4" s="44">
        <v>100</v>
      </c>
      <c r="Q4" s="44">
        <v>94.94</v>
      </c>
      <c r="R4" s="45">
        <f>IF(F4="USD",W4,(((_xll.BDP(F4&amp;"USD CURNCY","PX_LAST")))*W4))</f>
        <v>400000</v>
      </c>
      <c r="S4" s="45">
        <f>IF(F4="USD",X4,(((_xll.BDP(F4&amp;"USD CURNCY","PX_LAST")))*X4))</f>
        <v>379760</v>
      </c>
      <c r="T4" s="11">
        <f t="shared" si="0"/>
        <v>-20240</v>
      </c>
      <c r="U4" s="12">
        <f t="shared" si="1"/>
        <v>-5.0599999999999999E-2</v>
      </c>
      <c r="V4" s="12">
        <f t="shared" si="2"/>
        <v>0</v>
      </c>
      <c r="W4" s="28">
        <f t="shared" si="3"/>
        <v>400000</v>
      </c>
      <c r="X4" s="28">
        <f t="shared" si="4"/>
        <v>379760</v>
      </c>
      <c r="Y4" s="24" t="str" cm="1">
        <f t="array" ref="Y4">IF(OR(_xll.BDP($G4,"DS827")="#N/A N/A",_xll.BDP($G4,"DS827")="#N/A FIELD NOT APPLICABLE")," ", _xll.BDP($G4,"DS827"))</f>
        <v>#N/A Invalid Security</v>
      </c>
      <c r="Z4" s="41"/>
      <c r="AA4" s="41"/>
      <c r="AB4" s="41"/>
      <c r="AC4" s="41"/>
      <c r="AD4" s="41"/>
      <c r="AG4"/>
      <c r="AH4"/>
      <c r="BA4" s="37" t="str">
        <f>G4</f>
        <v>XS2680134074</v>
      </c>
      <c r="BB4" s="43">
        <v>0.54569999999999996</v>
      </c>
      <c r="BC4" s="22">
        <v>5</v>
      </c>
      <c r="BD4" s="36">
        <v>45275</v>
      </c>
      <c r="BE4" s="19">
        <v>1.0000000000107532</v>
      </c>
      <c r="BF4" s="19"/>
    </row>
    <row r="5" spans="1:58" s="3" customFormat="1" ht="14.45" hidden="1" customHeight="1" x14ac:dyDescent="0.25">
      <c r="A5" s="47" t="s">
        <v>125</v>
      </c>
      <c r="B5" s="47" t="s">
        <v>159</v>
      </c>
      <c r="C5" s="47" t="s">
        <v>291</v>
      </c>
      <c r="D5" s="47" t="s">
        <v>292</v>
      </c>
      <c r="E5" s="22" t="s">
        <v>368</v>
      </c>
      <c r="F5" s="22" t="s">
        <v>248</v>
      </c>
      <c r="G5" s="22" t="s">
        <v>369</v>
      </c>
      <c r="H5" s="22" t="s">
        <v>194</v>
      </c>
      <c r="I5" s="36"/>
      <c r="J5" s="36">
        <v>45761</v>
      </c>
      <c r="K5" s="26">
        <v>300000</v>
      </c>
      <c r="L5" s="41">
        <v>0.12</v>
      </c>
      <c r="M5" s="41" t="s">
        <v>119</v>
      </c>
      <c r="N5" s="43" t="s">
        <v>236</v>
      </c>
      <c r="O5" s="28">
        <f>IF(F5="USD",K5,(((_xll.BDP(F5&amp;"USD CURNCY","PX_LAST")))*K5))</f>
        <v>341730</v>
      </c>
      <c r="P5" s="44">
        <v>100</v>
      </c>
      <c r="Q5" s="44">
        <v>96.87</v>
      </c>
      <c r="R5" s="45">
        <f>IF(F5="USD",W5,(((_xll.BDP(F5&amp;"USD CURNCY","PX_LAST")))*W5))</f>
        <v>341730</v>
      </c>
      <c r="S5" s="45">
        <f>IF(F5="USD",X5,(((_xll.BDP(F5&amp;"USD CURNCY","PX_LAST")))*X5))</f>
        <v>331033.85100000002</v>
      </c>
      <c r="T5" s="11">
        <f t="shared" si="0"/>
        <v>-10696.148999999976</v>
      </c>
      <c r="U5" s="12">
        <f t="shared" si="1"/>
        <v>-3.1299999999999932E-2</v>
      </c>
      <c r="V5" s="12">
        <f t="shared" si="2"/>
        <v>0</v>
      </c>
      <c r="W5" s="28">
        <f t="shared" si="3"/>
        <v>300000</v>
      </c>
      <c r="X5" s="28">
        <f t="shared" si="4"/>
        <v>290610</v>
      </c>
      <c r="Y5" s="24" t="str" cm="1">
        <f t="array" ref="Y5">IF(OR(_xll.BDP($G5,"DS827")="#N/A N/A",_xll.BDP($G5,"DS827")="#N/A FIELD NOT APPLICABLE")," ", _xll.BDP($G5,"DS827"))</f>
        <v>#N/A Invalid Security</v>
      </c>
      <c r="Z5" s="41"/>
      <c r="AA5" s="41"/>
      <c r="AB5" s="41"/>
      <c r="AC5" s="41"/>
      <c r="AD5" s="41"/>
      <c r="AG5"/>
      <c r="AH5"/>
      <c r="BA5" s="37" t="str">
        <f>G5</f>
        <v>XS2781214023</v>
      </c>
      <c r="BB5" s="43">
        <v>0.6</v>
      </c>
      <c r="BC5" s="22">
        <v>5</v>
      </c>
      <c r="BD5" s="36"/>
      <c r="BE5" s="19">
        <v>1.0000000000107532</v>
      </c>
      <c r="BF5" s="19"/>
    </row>
    <row r="6" spans="1:58" s="3" customFormat="1" ht="14.45" hidden="1" customHeight="1" x14ac:dyDescent="0.25">
      <c r="A6" s="47" t="s">
        <v>125</v>
      </c>
      <c r="B6" s="47" t="s">
        <v>159</v>
      </c>
      <c r="C6" s="47" t="s">
        <v>291</v>
      </c>
      <c r="D6" s="47" t="s">
        <v>292</v>
      </c>
      <c r="E6" s="22" t="s">
        <v>808</v>
      </c>
      <c r="F6" s="22" t="s">
        <v>453</v>
      </c>
      <c r="G6" s="22" t="s">
        <v>809</v>
      </c>
      <c r="H6" s="22" t="s">
        <v>810</v>
      </c>
      <c r="I6" s="36"/>
      <c r="J6" s="36">
        <v>46059</v>
      </c>
      <c r="K6" s="26">
        <v>400000</v>
      </c>
      <c r="L6" s="41">
        <v>0.1</v>
      </c>
      <c r="M6" s="41" t="s">
        <v>119</v>
      </c>
      <c r="N6" s="43" t="s">
        <v>236</v>
      </c>
      <c r="O6" s="28">
        <f>IF(F6="USD",K6,(((_xll.BDP(F6&amp;"USD CURNCY","PX_LAST")))*K6))</f>
        <v>536400</v>
      </c>
      <c r="P6" s="44">
        <v>100</v>
      </c>
      <c r="Q6" s="44">
        <v>97.74</v>
      </c>
      <c r="R6" s="45">
        <f>IF(F6="USD",W6,(((_xll.BDP(F6&amp;"USD CURNCY","PX_LAST")))*W6))</f>
        <v>536400</v>
      </c>
      <c r="S6" s="45">
        <f>IF(F6="USD",X6,(((_xll.BDP(F6&amp;"USD CURNCY","PX_LAST")))*X6))</f>
        <v>524277.36</v>
      </c>
      <c r="T6" s="11">
        <f t="shared" si="0"/>
        <v>-12122.640000000014</v>
      </c>
      <c r="U6" s="12">
        <f t="shared" si="1"/>
        <v>-2.2600000000000026E-2</v>
      </c>
      <c r="V6" s="12">
        <f t="shared" si="2"/>
        <v>0</v>
      </c>
      <c r="W6" s="28">
        <f t="shared" si="3"/>
        <v>400000</v>
      </c>
      <c r="X6" s="28">
        <f t="shared" si="4"/>
        <v>390960</v>
      </c>
      <c r="Y6" s="24" t="str" cm="1">
        <f t="array" ref="Y6">IF(OR(_xll.BDP($G6,"DS827")="#N/A N/A",_xll.BDP($G6,"DS827")="#N/A FIELD NOT APPLICABLE")," ", _xll.BDP($G6,"DS827"))</f>
        <v>#N/A Invalid Security</v>
      </c>
      <c r="Z6" s="41"/>
      <c r="AA6" s="41"/>
      <c r="AB6" s="41"/>
      <c r="AC6" s="41"/>
      <c r="AD6" s="41"/>
      <c r="AG6"/>
      <c r="AH6"/>
      <c r="BA6" s="37"/>
      <c r="BB6" s="43"/>
      <c r="BC6" s="22"/>
      <c r="BD6" s="36"/>
      <c r="BE6" s="19"/>
      <c r="BF6" s="19"/>
    </row>
    <row r="7" spans="1:58" s="3" customFormat="1" ht="14.45" hidden="1" customHeight="1" x14ac:dyDescent="0.25">
      <c r="A7" s="47" t="s">
        <v>125</v>
      </c>
      <c r="B7" s="47" t="s">
        <v>159</v>
      </c>
      <c r="C7" s="47" t="s">
        <v>291</v>
      </c>
      <c r="D7" s="47" t="s">
        <v>292</v>
      </c>
      <c r="E7" s="22" t="s">
        <v>370</v>
      </c>
      <c r="F7" s="22" t="s">
        <v>352</v>
      </c>
      <c r="G7" s="22" t="s">
        <v>371</v>
      </c>
      <c r="H7" s="22" t="s">
        <v>372</v>
      </c>
      <c r="I7" s="36"/>
      <c r="J7" s="36">
        <v>46006</v>
      </c>
      <c r="K7" s="26">
        <v>300000</v>
      </c>
      <c r="L7" s="41">
        <v>0.1021</v>
      </c>
      <c r="M7" s="41" t="s">
        <v>119</v>
      </c>
      <c r="N7" s="43" t="s">
        <v>236</v>
      </c>
      <c r="O7" s="28">
        <f>IF(F7="USD",K7,(((_xll.BDP(F7&amp;"USD CURNCY","PX_LAST")))*K7))</f>
        <v>300000</v>
      </c>
      <c r="P7" s="44">
        <v>100</v>
      </c>
      <c r="Q7" s="44">
        <v>101.16</v>
      </c>
      <c r="R7" s="45">
        <f>IF(F7="USD",W7,(((_xll.BDP(F7&amp;"USD CURNCY","PX_LAST")))*W7))</f>
        <v>300000</v>
      </c>
      <c r="S7" s="45">
        <f>IF(F7="USD",X7,(((_xll.BDP(F7&amp;"USD CURNCY","PX_LAST")))*X7))</f>
        <v>303480</v>
      </c>
      <c r="T7" s="11">
        <f t="shared" si="0"/>
        <v>3480</v>
      </c>
      <c r="U7" s="12">
        <f t="shared" si="1"/>
        <v>1.1599999999999999E-2</v>
      </c>
      <c r="V7" s="12">
        <f t="shared" si="2"/>
        <v>0</v>
      </c>
      <c r="W7" s="28">
        <f t="shared" si="3"/>
        <v>300000</v>
      </c>
      <c r="X7" s="28">
        <f t="shared" si="4"/>
        <v>303480</v>
      </c>
      <c r="Y7" s="24" t="str" cm="1">
        <f t="array" ref="Y7">IF(OR(_xll.BDP($G7,"DS827")="#N/A N/A",_xll.BDP($G7,"DS827")="#N/A FIELD NOT APPLICABLE")," ", _xll.BDP($G7,"DS827"))</f>
        <v>#N/A Invalid Security</v>
      </c>
      <c r="Z7" s="41"/>
      <c r="AA7" s="41"/>
      <c r="AB7" s="41"/>
      <c r="AC7" s="41"/>
      <c r="AD7" s="41"/>
      <c r="AG7"/>
      <c r="AH7"/>
      <c r="BA7" s="37" t="str">
        <f t="shared" ref="BA7:BA38" si="5">G7</f>
        <v>XS2952518590</v>
      </c>
      <c r="BB7" s="43">
        <v>0.6</v>
      </c>
      <c r="BC7" s="22">
        <v>5</v>
      </c>
      <c r="BD7" s="36"/>
      <c r="BE7" s="19">
        <v>1.0000000000107532</v>
      </c>
      <c r="BF7" s="19"/>
    </row>
    <row r="8" spans="1:58" s="3" customFormat="1" ht="14.45" hidden="1" customHeight="1" x14ac:dyDescent="0.25">
      <c r="A8" s="47" t="s">
        <v>125</v>
      </c>
      <c r="B8" s="47" t="s">
        <v>159</v>
      </c>
      <c r="C8" s="47" t="s">
        <v>291</v>
      </c>
      <c r="D8" s="47" t="s">
        <v>292</v>
      </c>
      <c r="E8" s="22" t="s">
        <v>373</v>
      </c>
      <c r="F8" s="22" t="s">
        <v>352</v>
      </c>
      <c r="G8" s="22" t="s">
        <v>374</v>
      </c>
      <c r="H8" s="22" t="s">
        <v>375</v>
      </c>
      <c r="I8" s="36"/>
      <c r="J8" s="36">
        <v>46008</v>
      </c>
      <c r="K8" s="26">
        <v>500000</v>
      </c>
      <c r="L8" s="41">
        <v>9.1200000000000003E-2</v>
      </c>
      <c r="M8" s="41" t="s">
        <v>119</v>
      </c>
      <c r="N8" s="43" t="s">
        <v>236</v>
      </c>
      <c r="O8" s="28">
        <f>IF(F8="USD",K8,(((_xll.BDP(F8&amp;"USD CURNCY","PX_LAST")))*K8))</f>
        <v>500000</v>
      </c>
      <c r="P8" s="44">
        <v>100</v>
      </c>
      <c r="Q8" s="44">
        <v>100.922</v>
      </c>
      <c r="R8" s="45">
        <f>IF(F8="USD",W8,(((_xll.BDP(F8&amp;"USD CURNCY","PX_LAST")))*W8))</f>
        <v>500000</v>
      </c>
      <c r="S8" s="45">
        <f>IF(F8="USD",X8,(((_xll.BDP(F8&amp;"USD CURNCY","PX_LAST")))*X8))</f>
        <v>504610</v>
      </c>
      <c r="T8" s="11">
        <f t="shared" si="0"/>
        <v>4610</v>
      </c>
      <c r="U8" s="12">
        <f t="shared" si="1"/>
        <v>9.2200000000000008E-3</v>
      </c>
      <c r="V8" s="12">
        <f t="shared" si="2"/>
        <v>0</v>
      </c>
      <c r="W8" s="28">
        <f t="shared" si="3"/>
        <v>500000</v>
      </c>
      <c r="X8" s="28">
        <f t="shared" si="4"/>
        <v>504610</v>
      </c>
      <c r="Y8" s="24" t="str" cm="1">
        <f t="array" ref="Y8">IF(OR(_xll.BDP($G8,"DS827")="#N/A N/A",_xll.BDP($G8,"DS827")="#N/A FIELD NOT APPLICABLE")," ", _xll.BDP($G8,"DS827"))</f>
        <v>#N/A Invalid Security</v>
      </c>
      <c r="Z8" s="41"/>
      <c r="AA8" s="41"/>
      <c r="AB8" s="41"/>
      <c r="AC8" s="41"/>
      <c r="AD8" s="41"/>
      <c r="AG8"/>
      <c r="AH8"/>
      <c r="BA8" s="37" t="str">
        <f t="shared" si="5"/>
        <v>XS2821372591</v>
      </c>
      <c r="BB8" s="43">
        <v>0.6</v>
      </c>
      <c r="BC8" s="22">
        <v>5</v>
      </c>
      <c r="BD8" s="36"/>
      <c r="BE8" s="19">
        <v>1.0000000000107532</v>
      </c>
      <c r="BF8" s="19"/>
    </row>
    <row r="9" spans="1:58" s="3" customFormat="1" ht="14.45" hidden="1" customHeight="1" x14ac:dyDescent="0.25">
      <c r="A9" s="47" t="s">
        <v>125</v>
      </c>
      <c r="B9" s="47" t="s">
        <v>159</v>
      </c>
      <c r="C9" s="47" t="s">
        <v>291</v>
      </c>
      <c r="D9" s="47" t="s">
        <v>292</v>
      </c>
      <c r="E9" s="22" t="s">
        <v>872</v>
      </c>
      <c r="F9" s="22" t="s">
        <v>352</v>
      </c>
      <c r="G9" s="22" t="s">
        <v>873</v>
      </c>
      <c r="H9" s="22" t="s">
        <v>874</v>
      </c>
      <c r="I9" s="36"/>
      <c r="J9" s="36">
        <v>46275</v>
      </c>
      <c r="K9" s="26">
        <v>500000</v>
      </c>
      <c r="L9" s="41">
        <v>0.1043</v>
      </c>
      <c r="M9" s="41" t="s">
        <v>119</v>
      </c>
      <c r="N9" s="43" t="s">
        <v>236</v>
      </c>
      <c r="O9" s="28">
        <f>IF(F9="USD",K9,(((_xll.BDP(F9&amp;"USD CURNCY","PX_LAST")))*K9))</f>
        <v>500000</v>
      </c>
      <c r="P9" s="44">
        <v>100</v>
      </c>
      <c r="Q9" s="44">
        <v>100.922</v>
      </c>
      <c r="R9" s="45">
        <f>IF(F9="USD",W9,(((_xll.BDP(F9&amp;"USD CURNCY","PX_LAST")))*W9))</f>
        <v>500000</v>
      </c>
      <c r="S9" s="45">
        <f>IF(F9="USD",X9,(((_xll.BDP(F9&amp;"USD CURNCY","PX_LAST")))*X9))</f>
        <v>504610</v>
      </c>
      <c r="T9" s="11">
        <f t="shared" si="0"/>
        <v>4610</v>
      </c>
      <c r="U9" s="12">
        <f t="shared" si="1"/>
        <v>9.2200000000000008E-3</v>
      </c>
      <c r="V9" s="12">
        <f>IFERROR(S9/$D$51,0)</f>
        <v>0</v>
      </c>
      <c r="W9" s="28">
        <f t="shared" si="3"/>
        <v>500000</v>
      </c>
      <c r="X9" s="28">
        <f t="shared" si="4"/>
        <v>504610</v>
      </c>
      <c r="Y9" s="24" t="str" cm="1">
        <f t="array" ref="Y9">IF(OR(_xll.BDP($C9,"DS827")="#N/A N/A",_xll.BDP($C9,"DS827")="#N/A FIELD NOT APPLICABLE")," ", _xll.BDP($C9,"DS827"))</f>
        <v>#N/A Invalid Security</v>
      </c>
      <c r="Z9" s="41" t="s">
        <v>875</v>
      </c>
      <c r="AA9" s="41" t="s">
        <v>824</v>
      </c>
      <c r="AB9" s="41"/>
      <c r="AC9" s="41"/>
      <c r="AD9" s="41"/>
      <c r="AG9"/>
      <c r="AH9"/>
      <c r="BA9" s="37" t="str">
        <f t="shared" si="5"/>
        <v>XS3000780109</v>
      </c>
      <c r="BB9" s="43">
        <v>0.6</v>
      </c>
      <c r="BC9" s="22">
        <v>5</v>
      </c>
      <c r="BD9" s="36"/>
      <c r="BE9" s="19">
        <v>1.0000000000107532</v>
      </c>
      <c r="BF9" s="19"/>
    </row>
    <row r="10" spans="1:58" s="3" customFormat="1" ht="14.45" customHeight="1" x14ac:dyDescent="0.25">
      <c r="A10" s="47" t="s">
        <v>126</v>
      </c>
      <c r="B10" s="47" t="s">
        <v>164</v>
      </c>
      <c r="C10" s="47">
        <v>4389270</v>
      </c>
      <c r="D10" s="47" t="s">
        <v>462</v>
      </c>
      <c r="E10" s="22" t="s">
        <v>680</v>
      </c>
      <c r="F10" s="37" t="str" cm="1">
        <f t="array" ref="F10">_xll.BDP(G10&amp;" ISIN","CRNCY")</f>
        <v>USD</v>
      </c>
      <c r="G10" s="22" t="s">
        <v>701</v>
      </c>
      <c r="H10" s="37" t="str" cm="1">
        <f t="array" ref="H10">_xll.BDP(G10&amp;" ISIN","SHORT_NAME")</f>
        <v>BNP PARIBAS ISS</v>
      </c>
      <c r="I10" s="67" t="str">
        <f>_xll.BDP(G10&amp;" ISIN","ISSUE_DT")</f>
        <v>23/05/2023</v>
      </c>
      <c r="J10" s="67" t="str">
        <f>_xll.BDP(G10&amp;" ISIN","MATURITY")</f>
        <v>05/07/2028</v>
      </c>
      <c r="K10" s="26">
        <v>500000</v>
      </c>
      <c r="L10" s="41">
        <v>7.07903E-2</v>
      </c>
      <c r="M10" s="41" t="s">
        <v>119</v>
      </c>
      <c r="N10" s="43" t="s">
        <v>446</v>
      </c>
      <c r="O10" s="28">
        <f>IF(F10="USD",K10,(((_xll.BDP(F10&amp;"USD CURNCY","PX_LAST")))*K10))</f>
        <v>500000</v>
      </c>
      <c r="P10" s="44">
        <v>100</v>
      </c>
      <c r="Q10" s="143">
        <v>100.2</v>
      </c>
      <c r="R10" s="45">
        <f>IF(F10="USD",W10,(((_xll.BDP(F10&amp;"USD CURNCY","PX_LAST")))*W10))</f>
        <v>500000</v>
      </c>
      <c r="S10" s="45">
        <f>IF(F10="USD",X10,(((_xll.BDP(F10&amp;"USD CURNCY","PX_LAST")))*X10))</f>
        <v>501000</v>
      </c>
      <c r="T10" s="11">
        <f t="shared" si="0"/>
        <v>1000</v>
      </c>
      <c r="U10" s="12">
        <f t="shared" si="1"/>
        <v>2E-3</v>
      </c>
      <c r="V10" s="12">
        <f t="shared" ref="V10:V41" si="6">IFERROR(S10/$H$52,0)</f>
        <v>0</v>
      </c>
      <c r="W10" s="28">
        <f t="shared" si="3"/>
        <v>500000</v>
      </c>
      <c r="X10" s="28">
        <f t="shared" si="4"/>
        <v>501000</v>
      </c>
      <c r="Y10" s="24" t="str" cm="1">
        <f t="array" ref="Y10">IF(OR(_xll.BDP($G10,"DS827")="#N/A N/A",_xll.BDP($G10,"DS827")="#N/A FIELD NOT APPLICABLE")," ", _xll.BDP($G10,"DS827"))</f>
        <v>#N/A Invalid Security</v>
      </c>
      <c r="Z10" s="41" t="s">
        <v>722</v>
      </c>
      <c r="AA10" s="41"/>
      <c r="AB10" s="41"/>
      <c r="AC10" s="41"/>
      <c r="AD10" s="41"/>
      <c r="AG10"/>
      <c r="AH10"/>
      <c r="BA10" s="37" t="str">
        <f t="shared" si="5"/>
        <v>XS2515075385</v>
      </c>
      <c r="BB10" s="43">
        <v>0.88880000000000003</v>
      </c>
      <c r="BC10" s="22">
        <v>5</v>
      </c>
      <c r="BD10" s="36">
        <v>45069</v>
      </c>
      <c r="BE10" s="19">
        <v>1.0000000000107532</v>
      </c>
      <c r="BF10" s="19" t="s">
        <v>736</v>
      </c>
    </row>
    <row r="11" spans="1:58" s="3" customFormat="1" ht="14.45" customHeight="1" x14ac:dyDescent="0.25">
      <c r="A11" s="47" t="s">
        <v>126</v>
      </c>
      <c r="B11" s="47" t="s">
        <v>164</v>
      </c>
      <c r="C11" s="47">
        <v>4389270</v>
      </c>
      <c r="D11" s="47" t="s">
        <v>462</v>
      </c>
      <c r="E11" s="22" t="s">
        <v>681</v>
      </c>
      <c r="F11" s="37" t="str" cm="1">
        <f t="array" ref="F11">_xll.BDP(G11&amp;" ISIN","CRNCY")</f>
        <v>USD</v>
      </c>
      <c r="G11" s="22" t="s">
        <v>702</v>
      </c>
      <c r="H11" s="37" t="str" cm="1">
        <f t="array" ref="H11">_xll.BDP(G11&amp;" ISIN","SHORT_NAME")</f>
        <v>BNP PARIBAS ISS</v>
      </c>
      <c r="I11" s="67" t="str">
        <f>_xll.BDP(G11&amp;" ISIN","ISSUE_DT")</f>
        <v>23/05/2023</v>
      </c>
      <c r="J11" s="67" t="str">
        <f>_xll.BDP(G11&amp;" ISIN","MATURITY")</f>
        <v>05/07/2028</v>
      </c>
      <c r="K11" s="26">
        <v>500000</v>
      </c>
      <c r="L11" s="41">
        <v>7.07903E-2</v>
      </c>
      <c r="M11" s="41" t="s">
        <v>119</v>
      </c>
      <c r="N11" s="43" t="s">
        <v>446</v>
      </c>
      <c r="O11" s="28">
        <f>IF(F11="USD",K11,(((_xll.BDP(F11&amp;"USD CURNCY","PX_LAST")))*K11))</f>
        <v>500000</v>
      </c>
      <c r="P11" s="44">
        <v>100</v>
      </c>
      <c r="Q11" s="143">
        <v>100.3</v>
      </c>
      <c r="R11" s="45">
        <f>IF(F11="USD",W11,(((_xll.BDP(F11&amp;"USD CURNCY","PX_LAST")))*W11))</f>
        <v>500000</v>
      </c>
      <c r="S11" s="45">
        <f>IF(F11="USD",X11,(((_xll.BDP(F11&amp;"USD CURNCY","PX_LAST")))*X11))</f>
        <v>501500</v>
      </c>
      <c r="T11" s="11">
        <f t="shared" si="0"/>
        <v>1500</v>
      </c>
      <c r="U11" s="12">
        <f t="shared" si="1"/>
        <v>3.0000000000000001E-3</v>
      </c>
      <c r="V11" s="12">
        <f t="shared" si="6"/>
        <v>0</v>
      </c>
      <c r="W11" s="28">
        <f t="shared" si="3"/>
        <v>500000</v>
      </c>
      <c r="X11" s="28">
        <f t="shared" si="4"/>
        <v>501500</v>
      </c>
      <c r="Y11" s="24" t="str" cm="1">
        <f t="array" ref="Y11">IF(OR(_xll.BDP($G11,"DS827")="#N/A N/A",_xll.BDP($G11,"DS827")="#N/A FIELD NOT APPLICABLE")," ", _xll.BDP($G11,"DS827"))</f>
        <v>#N/A Invalid Security</v>
      </c>
      <c r="Z11" s="41" t="s">
        <v>723</v>
      </c>
      <c r="AA11" s="41"/>
      <c r="AB11" s="41"/>
      <c r="AC11" s="41"/>
      <c r="AD11" s="41"/>
      <c r="AG11"/>
      <c r="AH11"/>
      <c r="BA11" s="37" t="str">
        <f t="shared" si="5"/>
        <v>XS2515075112</v>
      </c>
      <c r="BB11" s="43">
        <v>0.88880000000000003</v>
      </c>
      <c r="BC11" s="22">
        <v>5</v>
      </c>
      <c r="BD11" s="36" t="s">
        <v>737</v>
      </c>
      <c r="BE11" s="19">
        <v>1.0000000000107532</v>
      </c>
      <c r="BF11" s="19" t="s">
        <v>736</v>
      </c>
    </row>
    <row r="12" spans="1:58" s="3" customFormat="1" ht="14.45" customHeight="1" x14ac:dyDescent="0.25">
      <c r="A12" s="47" t="s">
        <v>126</v>
      </c>
      <c r="B12" s="47" t="s">
        <v>164</v>
      </c>
      <c r="C12" s="47">
        <v>4389270</v>
      </c>
      <c r="D12" s="47" t="s">
        <v>462</v>
      </c>
      <c r="E12" s="22" t="s">
        <v>682</v>
      </c>
      <c r="F12" s="37" t="str" cm="1">
        <f t="array" ref="F12">_xll.BDP(G12&amp;" ISIN","CRNCY")</f>
        <v>USD</v>
      </c>
      <c r="G12" s="22" t="s">
        <v>703</v>
      </c>
      <c r="H12" s="37" t="str" cm="1">
        <f t="array" ref="H12">_xll.BDP(G12&amp;" ISIN","SHORT_NAME")</f>
        <v>BNP PARIBAS ISS</v>
      </c>
      <c r="I12" s="67" t="str">
        <f>_xll.BDP(G12&amp;" ISIN","ISSUE_DT")</f>
        <v>23/05/2023</v>
      </c>
      <c r="J12" s="67" t="str">
        <f>_xll.BDP(G12&amp;" ISIN","MATURITY")</f>
        <v>05/07/2028</v>
      </c>
      <c r="K12" s="26">
        <v>500000</v>
      </c>
      <c r="L12" s="41">
        <v>7.07903E-2</v>
      </c>
      <c r="M12" s="41" t="s">
        <v>119</v>
      </c>
      <c r="N12" s="43" t="s">
        <v>446</v>
      </c>
      <c r="O12" s="28">
        <f>IF(F12="USD",K12,(((_xll.BDP(F12&amp;"USD CURNCY","PX_LAST")))*K12))</f>
        <v>500000</v>
      </c>
      <c r="P12" s="44">
        <v>100</v>
      </c>
      <c r="Q12" s="143">
        <v>99.3</v>
      </c>
      <c r="R12" s="45">
        <f>IF(F12="USD",W12,(((_xll.BDP(F12&amp;"USD CURNCY","PX_LAST")))*W12))</f>
        <v>500000</v>
      </c>
      <c r="S12" s="45">
        <f>IF(F12="USD",X12,(((_xll.BDP(F12&amp;"USD CURNCY","PX_LAST")))*X12))</f>
        <v>496500</v>
      </c>
      <c r="T12" s="11">
        <f t="shared" si="0"/>
        <v>-3500</v>
      </c>
      <c r="U12" s="12">
        <f t="shared" si="1"/>
        <v>-7.0000000000000001E-3</v>
      </c>
      <c r="V12" s="12">
        <f t="shared" si="6"/>
        <v>0</v>
      </c>
      <c r="W12" s="28">
        <f t="shared" si="3"/>
        <v>500000</v>
      </c>
      <c r="X12" s="28">
        <f t="shared" si="4"/>
        <v>496500</v>
      </c>
      <c r="Y12" s="24" t="str" cm="1">
        <f t="array" ref="Y12">IF(OR(_xll.BDP($G12,"DS827")="#N/A N/A",_xll.BDP($G12,"DS827")="#N/A FIELD NOT APPLICABLE")," ", _xll.BDP($G12,"DS827"))</f>
        <v>#N/A Invalid Security</v>
      </c>
      <c r="Z12" s="41" t="s">
        <v>264</v>
      </c>
      <c r="AA12" s="41"/>
      <c r="AB12" s="41"/>
      <c r="AC12" s="41"/>
      <c r="AD12" s="41"/>
      <c r="AG12"/>
      <c r="AH12"/>
      <c r="BA12" s="37" t="str">
        <f t="shared" si="5"/>
        <v>XS2515075625</v>
      </c>
      <c r="BB12" s="43">
        <v>0.88880000000000003</v>
      </c>
      <c r="BC12" s="22">
        <v>5</v>
      </c>
      <c r="BD12" s="36" t="s">
        <v>737</v>
      </c>
      <c r="BE12" s="19">
        <v>1.0000000000107532</v>
      </c>
      <c r="BF12" s="19" t="s">
        <v>736</v>
      </c>
    </row>
    <row r="13" spans="1:58" s="3" customFormat="1" ht="14.45" customHeight="1" x14ac:dyDescent="0.25">
      <c r="A13" s="47" t="s">
        <v>126</v>
      </c>
      <c r="B13" s="47" t="s">
        <v>164</v>
      </c>
      <c r="C13" s="47">
        <v>4389270</v>
      </c>
      <c r="D13" s="47" t="s">
        <v>462</v>
      </c>
      <c r="E13" s="22" t="s">
        <v>683</v>
      </c>
      <c r="F13" s="37" t="str" cm="1">
        <f t="array" ref="F13">_xll.BDP(G13&amp;" ISIN","CRNCY")</f>
        <v>USD</v>
      </c>
      <c r="G13" s="22" t="s">
        <v>704</v>
      </c>
      <c r="H13" s="37" t="str" cm="1">
        <f t="array" ref="H13">_xll.BDP(G13&amp;" ISIN","SHORT_NAME")</f>
        <v>BNP PARIBAS ISS</v>
      </c>
      <c r="I13" s="67" t="str">
        <f>_xll.BDP(G13&amp;" ISIN","ISSUE_DT")</f>
        <v>23/05/2023</v>
      </c>
      <c r="J13" s="67" t="str">
        <f>_xll.BDP(G13&amp;" ISIN","MATURITY")</f>
        <v>05/07/2028</v>
      </c>
      <c r="K13" s="26">
        <v>500000</v>
      </c>
      <c r="L13" s="41">
        <v>7.1790300000000015E-2</v>
      </c>
      <c r="M13" s="41" t="s">
        <v>119</v>
      </c>
      <c r="N13" s="43" t="s">
        <v>446</v>
      </c>
      <c r="O13" s="28">
        <f>IF(F13="USD",K13,(((_xll.BDP(F13&amp;"USD CURNCY","PX_LAST")))*K13))</f>
        <v>500000</v>
      </c>
      <c r="P13" s="44">
        <v>100</v>
      </c>
      <c r="Q13" s="143">
        <v>100.18</v>
      </c>
      <c r="R13" s="45">
        <f>IF(F13="USD",W13,(((_xll.BDP(F13&amp;"USD CURNCY","PX_LAST")))*W13))</f>
        <v>500000</v>
      </c>
      <c r="S13" s="45">
        <f>IF(F13="USD",X13,(((_xll.BDP(F13&amp;"USD CURNCY","PX_LAST")))*X13))</f>
        <v>500900</v>
      </c>
      <c r="T13" s="11">
        <f t="shared" si="0"/>
        <v>900</v>
      </c>
      <c r="U13" s="12">
        <f t="shared" si="1"/>
        <v>1.8E-3</v>
      </c>
      <c r="V13" s="12">
        <f t="shared" si="6"/>
        <v>0</v>
      </c>
      <c r="W13" s="28">
        <f t="shared" si="3"/>
        <v>500000</v>
      </c>
      <c r="X13" s="28">
        <f t="shared" si="4"/>
        <v>500900</v>
      </c>
      <c r="Y13" s="24" t="str" cm="1">
        <f t="array" ref="Y13">IF(OR(_xll.BDP($G13,"DS827")="#N/A N/A",_xll.BDP($G13,"DS827")="#N/A FIELD NOT APPLICABLE")," ", _xll.BDP($G13,"DS827"))</f>
        <v>#N/A Invalid Security</v>
      </c>
      <c r="Z13" s="41" t="s">
        <v>724</v>
      </c>
      <c r="AA13" s="41"/>
      <c r="AB13" s="41"/>
      <c r="AC13" s="41"/>
      <c r="AD13" s="41"/>
      <c r="AG13"/>
      <c r="AH13"/>
      <c r="BA13" s="37" t="str">
        <f t="shared" si="5"/>
        <v>XS2515077167</v>
      </c>
      <c r="BB13" s="43">
        <v>0.88880000000000003</v>
      </c>
      <c r="BC13" s="22">
        <v>5</v>
      </c>
      <c r="BD13" s="36" t="s">
        <v>737</v>
      </c>
      <c r="BE13" s="19">
        <v>1.0000000000107532</v>
      </c>
      <c r="BF13" s="19" t="s">
        <v>736</v>
      </c>
    </row>
    <row r="14" spans="1:58" s="3" customFormat="1" ht="14.45" customHeight="1" x14ac:dyDescent="0.25">
      <c r="A14" s="47" t="s">
        <v>126</v>
      </c>
      <c r="B14" s="47" t="s">
        <v>164</v>
      </c>
      <c r="C14" s="47">
        <v>4389270</v>
      </c>
      <c r="D14" s="47" t="s">
        <v>462</v>
      </c>
      <c r="E14" s="22" t="s">
        <v>684</v>
      </c>
      <c r="F14" s="37" t="str" cm="1">
        <f t="array" ref="F14">_xll.BDP(G14&amp;" ISIN","CRNCY")</f>
        <v>USD</v>
      </c>
      <c r="G14" s="22" t="s">
        <v>705</v>
      </c>
      <c r="H14" s="37" t="str" cm="1">
        <f t="array" ref="H14">_xll.BDP(G14&amp;" ISIN","SHORT_NAME")</f>
        <v>BNP PARIBAS ISS</v>
      </c>
      <c r="I14" s="67" t="str">
        <f>_xll.BDP(G14&amp;" ISIN","ISSUE_DT")</f>
        <v>23/05/2023</v>
      </c>
      <c r="J14" s="67" t="str">
        <f>_xll.BDP(G14&amp;" ISIN","MATURITY")</f>
        <v>05/07/2028</v>
      </c>
      <c r="K14" s="26">
        <v>500000</v>
      </c>
      <c r="L14" s="41">
        <v>7.329029737851378E-2</v>
      </c>
      <c r="M14" s="41" t="s">
        <v>119</v>
      </c>
      <c r="N14" s="43" t="s">
        <v>446</v>
      </c>
      <c r="O14" s="28">
        <f>IF(F14="USD",K14,(((_xll.BDP(F14&amp;"USD CURNCY","PX_LAST")))*K14))</f>
        <v>500000</v>
      </c>
      <c r="P14" s="44">
        <v>100</v>
      </c>
      <c r="Q14" s="143">
        <v>100.78</v>
      </c>
      <c r="R14" s="45">
        <f>IF(F14="USD",W14,(((_xll.BDP(F14&amp;"USD CURNCY","PX_LAST")))*W14))</f>
        <v>500000</v>
      </c>
      <c r="S14" s="45">
        <f>IF(F14="USD",X14,(((_xll.BDP(F14&amp;"USD CURNCY","PX_LAST")))*X14))</f>
        <v>503900</v>
      </c>
      <c r="T14" s="11">
        <f t="shared" si="0"/>
        <v>3900</v>
      </c>
      <c r="U14" s="12">
        <f t="shared" si="1"/>
        <v>7.7999999999999996E-3</v>
      </c>
      <c r="V14" s="12">
        <f t="shared" si="6"/>
        <v>0</v>
      </c>
      <c r="W14" s="28">
        <f t="shared" si="3"/>
        <v>500000</v>
      </c>
      <c r="X14" s="28">
        <f t="shared" si="4"/>
        <v>503900</v>
      </c>
      <c r="Y14" s="24" t="str" cm="1">
        <f t="array" ref="Y14">IF(OR(_xll.BDP($G14,"DS827")="#N/A N/A",_xll.BDP($G14,"DS827")="#N/A FIELD NOT APPLICABLE")," ", _xll.BDP($G14,"DS827"))</f>
        <v>#N/A Invalid Security</v>
      </c>
      <c r="Z14" s="41" t="s">
        <v>725</v>
      </c>
      <c r="AA14" s="41"/>
      <c r="AB14" s="41"/>
      <c r="AC14" s="41"/>
      <c r="AD14" s="41"/>
      <c r="AG14"/>
      <c r="AH14"/>
      <c r="BA14" s="37" t="str">
        <f t="shared" si="5"/>
        <v>XS2515074651</v>
      </c>
      <c r="BB14" s="43">
        <v>0.88880000000000003</v>
      </c>
      <c r="BC14" s="22">
        <v>5</v>
      </c>
      <c r="BD14" s="36" t="s">
        <v>737</v>
      </c>
      <c r="BE14" s="19">
        <v>1.0000000000107532</v>
      </c>
      <c r="BF14" s="19" t="s">
        <v>736</v>
      </c>
    </row>
    <row r="15" spans="1:58" s="3" customFormat="1" ht="14.45" customHeight="1" x14ac:dyDescent="0.25">
      <c r="A15" s="47" t="s">
        <v>126</v>
      </c>
      <c r="B15" s="47" t="s">
        <v>164</v>
      </c>
      <c r="C15" s="47">
        <v>4389270</v>
      </c>
      <c r="D15" s="47" t="s">
        <v>462</v>
      </c>
      <c r="E15" s="22" t="s">
        <v>685</v>
      </c>
      <c r="F15" s="37" t="str" cm="1">
        <f t="array" ref="F15">_xll.BDP(G15&amp;" ISIN","CRNCY")</f>
        <v>USD</v>
      </c>
      <c r="G15" s="22" t="s">
        <v>706</v>
      </c>
      <c r="H15" s="37" t="str" cm="1">
        <f t="array" ref="H15">_xll.BDP(G15&amp;" ISIN","SHORT_NAME")</f>
        <v>BNP PARIBAS ISS</v>
      </c>
      <c r="I15" s="67" t="str">
        <f>_xll.BDP(G15&amp;" ISIN","ISSUE_DT")</f>
        <v>23/05/2023</v>
      </c>
      <c r="J15" s="67" t="str">
        <f>_xll.BDP(G15&amp;" ISIN","MATURITY")</f>
        <v>05/07/2028</v>
      </c>
      <c r="K15" s="26">
        <v>500000</v>
      </c>
      <c r="L15" s="41">
        <v>7.4790300000000004E-2</v>
      </c>
      <c r="M15" s="41" t="s">
        <v>119</v>
      </c>
      <c r="N15" s="43" t="s">
        <v>446</v>
      </c>
      <c r="O15" s="28">
        <f>IF(F15="USD",K15,(((_xll.BDP(F15&amp;"USD CURNCY","PX_LAST")))*K15))</f>
        <v>500000</v>
      </c>
      <c r="P15" s="44">
        <v>100</v>
      </c>
      <c r="Q15" s="143">
        <v>100.39</v>
      </c>
      <c r="R15" s="45">
        <f>IF(F15="USD",W15,(((_xll.BDP(F15&amp;"USD CURNCY","PX_LAST")))*W15))</f>
        <v>500000</v>
      </c>
      <c r="S15" s="45">
        <f>IF(F15="USD",X15,(((_xll.BDP(F15&amp;"USD CURNCY","PX_LAST")))*X15))</f>
        <v>501950</v>
      </c>
      <c r="T15" s="11">
        <f t="shared" si="0"/>
        <v>1950</v>
      </c>
      <c r="U15" s="12">
        <f t="shared" si="1"/>
        <v>3.8999999999999998E-3</v>
      </c>
      <c r="V15" s="12">
        <f t="shared" si="6"/>
        <v>0</v>
      </c>
      <c r="W15" s="28">
        <f t="shared" si="3"/>
        <v>500000</v>
      </c>
      <c r="X15" s="28">
        <f t="shared" si="4"/>
        <v>501950</v>
      </c>
      <c r="Y15" s="24" t="str" cm="1">
        <f t="array" ref="Y15">IF(OR(_xll.BDP($G15,"DS827")="#N/A N/A",_xll.BDP($G15,"DS827")="#N/A FIELD NOT APPLICABLE")," ", _xll.BDP($G15,"DS827"))</f>
        <v>#N/A Invalid Security</v>
      </c>
      <c r="Z15" s="41" t="s">
        <v>726</v>
      </c>
      <c r="AA15" s="41"/>
      <c r="AB15" s="41"/>
      <c r="AC15" s="41"/>
      <c r="AD15" s="41"/>
      <c r="AG15"/>
      <c r="AH15"/>
      <c r="BA15" s="37" t="str">
        <f t="shared" si="5"/>
        <v>XS2515076433</v>
      </c>
      <c r="BB15" s="43">
        <v>0.88880000000000003</v>
      </c>
      <c r="BC15" s="22">
        <v>5</v>
      </c>
      <c r="BD15" s="36" t="s">
        <v>737</v>
      </c>
      <c r="BE15" s="19">
        <v>1.0000000000107532</v>
      </c>
      <c r="BF15" s="19" t="s">
        <v>736</v>
      </c>
    </row>
    <row r="16" spans="1:58" s="3" customFormat="1" ht="14.45" customHeight="1" x14ac:dyDescent="0.25">
      <c r="A16" s="47" t="s">
        <v>126</v>
      </c>
      <c r="B16" s="47" t="s">
        <v>164</v>
      </c>
      <c r="C16" s="47">
        <v>4389270</v>
      </c>
      <c r="D16" s="47" t="s">
        <v>462</v>
      </c>
      <c r="E16" s="22" t="s">
        <v>686</v>
      </c>
      <c r="F16" s="37" t="str" cm="1">
        <f t="array" ref="F16">_xll.BDP(G16&amp;" ISIN","CRNCY")</f>
        <v>USD</v>
      </c>
      <c r="G16" s="22" t="s">
        <v>707</v>
      </c>
      <c r="H16" s="37" t="str" cm="1">
        <f t="array" ref="H16">_xll.BDP(G16&amp;" ISIN","SHORT_NAME")</f>
        <v>BNP PARIBAS ISS</v>
      </c>
      <c r="I16" s="67" t="str">
        <f>_xll.BDP(G16&amp;" ISIN","ISSUE_DT")</f>
        <v>23/05/2023</v>
      </c>
      <c r="J16" s="67" t="str">
        <f>_xll.BDP(G16&amp;" ISIN","MATURITY")</f>
        <v>05/07/2028</v>
      </c>
      <c r="K16" s="26">
        <v>500000</v>
      </c>
      <c r="L16" s="41">
        <v>5.1055300009536744E-2</v>
      </c>
      <c r="M16" s="41" t="s">
        <v>119</v>
      </c>
      <c r="N16" s="43" t="s">
        <v>446</v>
      </c>
      <c r="O16" s="28">
        <f>IF(F16="USD",K16,(((_xll.BDP(F16&amp;"USD CURNCY","PX_LAST")))*K16))</f>
        <v>500000</v>
      </c>
      <c r="P16" s="44">
        <v>100</v>
      </c>
      <c r="Q16" s="143">
        <v>101.41</v>
      </c>
      <c r="R16" s="45">
        <f>IF(F16="USD",W16,(((_xll.BDP(F16&amp;"USD CURNCY","PX_LAST")))*W16))</f>
        <v>500000</v>
      </c>
      <c r="S16" s="45">
        <f>IF(F16="USD",X16,(((_xll.BDP(F16&amp;"USD CURNCY","PX_LAST")))*X16))</f>
        <v>507050</v>
      </c>
      <c r="T16" s="11">
        <f t="shared" si="0"/>
        <v>7050</v>
      </c>
      <c r="U16" s="12">
        <f t="shared" si="1"/>
        <v>1.41E-2</v>
      </c>
      <c r="V16" s="12">
        <f t="shared" si="6"/>
        <v>0</v>
      </c>
      <c r="W16" s="28">
        <f t="shared" si="3"/>
        <v>500000</v>
      </c>
      <c r="X16" s="28">
        <f t="shared" si="4"/>
        <v>507050</v>
      </c>
      <c r="Y16" s="24" t="str" cm="1">
        <f t="array" ref="Y16">IF(OR(_xll.BDP($G16,"DS827")="#N/A N/A",_xll.BDP($G16,"DS827")="#N/A FIELD NOT APPLICABLE")," ", _xll.BDP($G16,"DS827"))</f>
        <v>#N/A Invalid Security</v>
      </c>
      <c r="Z16" s="41" t="s">
        <v>722</v>
      </c>
      <c r="AA16" s="41"/>
      <c r="AB16" s="41"/>
      <c r="AC16" s="41"/>
      <c r="AD16" s="41"/>
      <c r="AG16"/>
      <c r="AH16"/>
      <c r="BA16" s="37" t="str">
        <f t="shared" si="5"/>
        <v>XS2515076193</v>
      </c>
      <c r="BB16" s="43">
        <v>0.88880000000000003</v>
      </c>
      <c r="BC16" s="22">
        <v>5</v>
      </c>
      <c r="BD16" s="36" t="s">
        <v>737</v>
      </c>
      <c r="BE16" s="19">
        <v>1.0000000000107532</v>
      </c>
      <c r="BF16" s="19" t="s">
        <v>736</v>
      </c>
    </row>
    <row r="17" spans="1:58" s="3" customFormat="1" ht="14.45" customHeight="1" x14ac:dyDescent="0.25">
      <c r="A17" s="47" t="s">
        <v>126</v>
      </c>
      <c r="B17" s="47" t="s">
        <v>164</v>
      </c>
      <c r="C17" s="47">
        <v>4389270</v>
      </c>
      <c r="D17" s="47" t="s">
        <v>462</v>
      </c>
      <c r="E17" s="22" t="s">
        <v>687</v>
      </c>
      <c r="F17" s="37" t="str" cm="1">
        <f t="array" ref="F17">_xll.BDP(G17&amp;" ISIN","CRNCY")</f>
        <v>USD</v>
      </c>
      <c r="G17" s="22" t="s">
        <v>708</v>
      </c>
      <c r="H17" s="37" t="str" cm="1">
        <f t="array" ref="H17">_xll.BDP(G17&amp;" ISIN","SHORT_NAME")</f>
        <v>BNP PARIBAS ISS</v>
      </c>
      <c r="I17" s="67" t="str">
        <f>_xll.BDP(G17&amp;" ISIN","ISSUE_DT")</f>
        <v>23/05/2023</v>
      </c>
      <c r="J17" s="67" t="str">
        <f>_xll.BDP(G17&amp;" ISIN","MATURITY")</f>
        <v>05/07/2028</v>
      </c>
      <c r="K17" s="26">
        <v>500000</v>
      </c>
      <c r="L17" s="41">
        <v>8.8290299999999988E-2</v>
      </c>
      <c r="M17" s="41" t="s">
        <v>119</v>
      </c>
      <c r="N17" s="43" t="s">
        <v>446</v>
      </c>
      <c r="O17" s="28">
        <f>IF(F17="USD",K17,(((_xll.BDP(F17&amp;"USD CURNCY","PX_LAST")))*K17))</f>
        <v>500000</v>
      </c>
      <c r="P17" s="44">
        <v>100</v>
      </c>
      <c r="Q17" s="143">
        <v>103.86</v>
      </c>
      <c r="R17" s="45">
        <f>IF(F17="USD",W17,(((_xll.BDP(F17&amp;"USD CURNCY","PX_LAST")))*W17))</f>
        <v>500000</v>
      </c>
      <c r="S17" s="45">
        <f>IF(F17="USD",X17,(((_xll.BDP(F17&amp;"USD CURNCY","PX_LAST")))*X17))</f>
        <v>519300</v>
      </c>
      <c r="T17" s="11">
        <f t="shared" si="0"/>
        <v>19300</v>
      </c>
      <c r="U17" s="12">
        <f t="shared" si="1"/>
        <v>3.8600000000000002E-2</v>
      </c>
      <c r="V17" s="12">
        <f t="shared" si="6"/>
        <v>0</v>
      </c>
      <c r="W17" s="28">
        <f t="shared" si="3"/>
        <v>500000</v>
      </c>
      <c r="X17" s="28">
        <f t="shared" si="4"/>
        <v>519300</v>
      </c>
      <c r="Y17" s="24" t="str" cm="1">
        <f t="array" ref="Y17">IF(OR(_xll.BDP($G17,"DS827")="#N/A N/A",_xll.BDP($G17,"DS827")="#N/A FIELD NOT APPLICABLE")," ", _xll.BDP($G17,"DS827"))</f>
        <v>#N/A Invalid Security</v>
      </c>
      <c r="Z17" s="41" t="s">
        <v>725</v>
      </c>
      <c r="AA17" s="41"/>
      <c r="AB17" s="41"/>
      <c r="AC17" s="41"/>
      <c r="AD17" s="41"/>
      <c r="AG17"/>
      <c r="AH17"/>
      <c r="BA17" s="37" t="str">
        <f t="shared" si="5"/>
        <v>XS2515075971</v>
      </c>
      <c r="BB17" s="43">
        <v>0.88880000000000003</v>
      </c>
      <c r="BC17" s="22">
        <v>5</v>
      </c>
      <c r="BD17" s="36" t="s">
        <v>737</v>
      </c>
      <c r="BE17" s="19">
        <v>1.0000000000107532</v>
      </c>
      <c r="BF17" s="19" t="s">
        <v>736</v>
      </c>
    </row>
    <row r="18" spans="1:58" s="3" customFormat="1" ht="14.45" customHeight="1" x14ac:dyDescent="0.25">
      <c r="A18" s="47" t="s">
        <v>126</v>
      </c>
      <c r="B18" s="47" t="s">
        <v>164</v>
      </c>
      <c r="C18" s="47">
        <v>4389270</v>
      </c>
      <c r="D18" s="47" t="s">
        <v>462</v>
      </c>
      <c r="E18" s="22" t="s">
        <v>688</v>
      </c>
      <c r="F18" s="37" t="str" cm="1">
        <f t="array" ref="F18">_xll.BDP(G18&amp;" ISIN","CRNCY")</f>
        <v>USD</v>
      </c>
      <c r="G18" s="22" t="s">
        <v>709</v>
      </c>
      <c r="H18" s="37" t="str" cm="1">
        <f t="array" ref="H18">_xll.BDP(G18&amp;" ISIN","SHORT_NAME")</f>
        <v>NOMURA INTL FUND</v>
      </c>
      <c r="I18" s="67" t="str">
        <f>_xll.BDP(G18&amp;" ISIN","ISSUE_DT")</f>
        <v>19/02/2024</v>
      </c>
      <c r="J18" s="67" t="str">
        <f>_xll.BDP(G18&amp;" ISIN","MATURITY")</f>
        <v>10/01/2029</v>
      </c>
      <c r="K18" s="26">
        <v>1295000</v>
      </c>
      <c r="L18" s="41">
        <v>7.3300000000000004E-2</v>
      </c>
      <c r="M18" s="41" t="s">
        <v>119</v>
      </c>
      <c r="N18" s="43" t="s">
        <v>446</v>
      </c>
      <c r="O18" s="28">
        <f>IF(F18="USD",K18,(((_xll.BDP(F18&amp;"USD CURNCY","PX_LAST")))*K18))</f>
        <v>1295000</v>
      </c>
      <c r="P18" s="44">
        <v>100</v>
      </c>
      <c r="Q18" s="76">
        <f>_xll.BDP(G18&amp; "@" &amp; BF18 &amp; " isin","PX_BID")</f>
        <v>97.89</v>
      </c>
      <c r="R18" s="45">
        <f>IF(F18="USD",W18,(((_xll.BDP(F18&amp;"USD CURNCY","PX_LAST")))*W18))</f>
        <v>1295000</v>
      </c>
      <c r="S18" s="45">
        <f>IF(F18="USD",X18,(((_xll.BDP(F18&amp;"USD CURNCY","PX_LAST")))*X18))</f>
        <v>1267675.5</v>
      </c>
      <c r="T18" s="11">
        <f t="shared" si="0"/>
        <v>-27324.5</v>
      </c>
      <c r="U18" s="12">
        <f t="shared" si="1"/>
        <v>-2.1100000000000001E-2</v>
      </c>
      <c r="V18" s="12">
        <f t="shared" si="6"/>
        <v>0</v>
      </c>
      <c r="W18" s="28">
        <f t="shared" si="3"/>
        <v>1295000</v>
      </c>
      <c r="X18" s="28">
        <f t="shared" si="4"/>
        <v>1267675.5</v>
      </c>
      <c r="Y18" s="24" t="str" cm="1">
        <f t="array" ref="Y18">IF(OR(_xll.BDP($G18,"DS827")="#N/A N/A",_xll.BDP($G18,"DS827")="#N/A FIELD NOT APPLICABLE")," ", _xll.BDP($G18,"DS827"))</f>
        <v>#N/A Invalid Security</v>
      </c>
      <c r="Z18" s="41" t="s">
        <v>727</v>
      </c>
      <c r="AA18" s="41"/>
      <c r="AB18" s="41"/>
      <c r="AC18" s="41"/>
      <c r="AD18" s="41"/>
      <c r="AG18"/>
      <c r="AH18"/>
      <c r="BA18" s="37" t="str">
        <f t="shared" si="5"/>
        <v>XS2723599978</v>
      </c>
      <c r="BB18" s="43">
        <v>0.88129999999999997</v>
      </c>
      <c r="BC18" s="22">
        <v>5</v>
      </c>
      <c r="BD18" s="36" t="s">
        <v>738</v>
      </c>
      <c r="BE18" s="19">
        <v>1.0000000000107532</v>
      </c>
      <c r="BF18" s="19" t="s">
        <v>253</v>
      </c>
    </row>
    <row r="19" spans="1:58" s="3" customFormat="1" ht="14.45" customHeight="1" x14ac:dyDescent="0.25">
      <c r="A19" s="47" t="s">
        <v>126</v>
      </c>
      <c r="B19" s="47" t="s">
        <v>164</v>
      </c>
      <c r="C19" s="47">
        <v>4389270</v>
      </c>
      <c r="D19" s="47" t="s">
        <v>462</v>
      </c>
      <c r="E19" s="22" t="s">
        <v>689</v>
      </c>
      <c r="F19" s="37" t="str" cm="1">
        <f t="array" ref="F19">_xll.BDP(G19&amp;" ISIN","CRNCY")</f>
        <v>USD</v>
      </c>
      <c r="G19" s="22" t="s">
        <v>710</v>
      </c>
      <c r="H19" s="37" t="str" cm="1">
        <f t="array" ref="H19">_xll.BDP(G19&amp;" ISIN","SHORT_NAME")</f>
        <v>NOMURA INTL FUND</v>
      </c>
      <c r="I19" s="67" t="str">
        <f>_xll.BDP(G19&amp;" ISIN","ISSUE_DT")</f>
        <v>19/02/2024</v>
      </c>
      <c r="J19" s="67" t="str">
        <f>_xll.BDP(G19&amp;" ISIN","MATURITY")</f>
        <v>10/01/2029</v>
      </c>
      <c r="K19" s="26">
        <v>1295000</v>
      </c>
      <c r="L19" s="41">
        <v>7.8299999999999995E-2</v>
      </c>
      <c r="M19" s="41" t="s">
        <v>119</v>
      </c>
      <c r="N19" s="43" t="s">
        <v>446</v>
      </c>
      <c r="O19" s="28">
        <f>IF(F19="USD",K19,(((_xll.BDP(F19&amp;"USD CURNCY","PX_LAST")))*K19))</f>
        <v>1295000</v>
      </c>
      <c r="P19" s="44">
        <v>100</v>
      </c>
      <c r="Q19" s="76" cm="1">
        <f t="array" ref="Q19">_xll.BDP(G19 &amp; "@" &amp; BF19 &amp; " ISIN","PR002")</f>
        <v>99.03</v>
      </c>
      <c r="R19" s="45">
        <f>IF(F19="USD",W19,(((_xll.BDP(F19&amp;"USD CURNCY","PX_LAST")))*W19))</f>
        <v>1295000</v>
      </c>
      <c r="S19" s="45">
        <f>IF(F19="USD",X19,(((_xll.BDP(F19&amp;"USD CURNCY","PX_LAST")))*X19))</f>
        <v>1282438.5</v>
      </c>
      <c r="T19" s="11">
        <f t="shared" si="0"/>
        <v>-12561.5</v>
      </c>
      <c r="U19" s="12">
        <f t="shared" si="1"/>
        <v>-9.7000000000000003E-3</v>
      </c>
      <c r="V19" s="12">
        <f t="shared" si="6"/>
        <v>0</v>
      </c>
      <c r="W19" s="28">
        <f t="shared" si="3"/>
        <v>1295000</v>
      </c>
      <c r="X19" s="28">
        <f t="shared" si="4"/>
        <v>1282438.5</v>
      </c>
      <c r="Y19" s="24" t="str" cm="1">
        <f t="array" ref="Y19">IF(OR(_xll.BDP($G19,"DS827")="#N/A N/A",_xll.BDP($G19,"DS827")="#N/A FIELD NOT APPLICABLE")," ", _xll.BDP($G19,"DS827"))</f>
        <v>#N/A Invalid Security</v>
      </c>
      <c r="Z19" s="41" t="s">
        <v>725</v>
      </c>
      <c r="AA19" s="41"/>
      <c r="AB19" s="41"/>
      <c r="AC19" s="41"/>
      <c r="AD19" s="41"/>
      <c r="AG19"/>
      <c r="AH19"/>
      <c r="BA19" s="37" t="str">
        <f t="shared" si="5"/>
        <v>XS2723600222</v>
      </c>
      <c r="BB19" s="43">
        <v>0.85170000000000001</v>
      </c>
      <c r="BC19" s="22">
        <v>5</v>
      </c>
      <c r="BD19" s="36" t="s">
        <v>738</v>
      </c>
      <c r="BE19" s="19">
        <v>1.0000000000107532</v>
      </c>
      <c r="BF19" s="19" t="s">
        <v>253</v>
      </c>
    </row>
    <row r="20" spans="1:58" s="3" customFormat="1" ht="14.45" customHeight="1" x14ac:dyDescent="0.25">
      <c r="A20" s="47" t="s">
        <v>126</v>
      </c>
      <c r="B20" s="47" t="s">
        <v>164</v>
      </c>
      <c r="C20" s="47">
        <v>4389270</v>
      </c>
      <c r="D20" s="47" t="s">
        <v>462</v>
      </c>
      <c r="E20" s="22" t="s">
        <v>690</v>
      </c>
      <c r="F20" s="37" t="str" cm="1">
        <f t="array" ref="F20">_xll.BDP(G20&amp;" ISIN","CRNCY")</f>
        <v>USD</v>
      </c>
      <c r="G20" s="22" t="s">
        <v>711</v>
      </c>
      <c r="H20" s="37" t="str" cm="1">
        <f t="array" ref="H20">_xll.BDP(G20&amp;" ISIN","SHORT_NAME")</f>
        <v>NOMURA INTL FUND</v>
      </c>
      <c r="I20" s="67" t="str">
        <f>_xll.BDP(G20&amp;" ISIN","ISSUE_DT")</f>
        <v>19/02/2024</v>
      </c>
      <c r="J20" s="67" t="str">
        <f>_xll.BDP(G20&amp;" ISIN","MATURITY")</f>
        <v>10/01/2029</v>
      </c>
      <c r="K20" s="26">
        <v>1295000</v>
      </c>
      <c r="L20" s="41">
        <v>7.6799999999999993E-2</v>
      </c>
      <c r="M20" s="41" t="s">
        <v>119</v>
      </c>
      <c r="N20" s="43" t="s">
        <v>446</v>
      </c>
      <c r="O20" s="28">
        <f>IF(F20="USD",K20,(((_xll.BDP(F20&amp;"USD CURNCY","PX_LAST")))*K20))</f>
        <v>1295000</v>
      </c>
      <c r="P20" s="44">
        <v>100</v>
      </c>
      <c r="Q20" s="76" cm="1">
        <f t="array" ref="Q20">_xll.BDP(G20 &amp; "@" &amp; BF20 &amp; " ISIN","PR002")</f>
        <v>99.13</v>
      </c>
      <c r="R20" s="45">
        <f>IF(F20="USD",W20,(((_xll.BDP(F20&amp;"USD CURNCY","PX_LAST")))*W20))</f>
        <v>1295000</v>
      </c>
      <c r="S20" s="45">
        <f>IF(F20="USD",X20,(((_xll.BDP(F20&amp;"USD CURNCY","PX_LAST")))*X20))</f>
        <v>1283733.5</v>
      </c>
      <c r="T20" s="11">
        <f t="shared" si="0"/>
        <v>-11266.5</v>
      </c>
      <c r="U20" s="12">
        <f t="shared" si="1"/>
        <v>-8.6999999999999994E-3</v>
      </c>
      <c r="V20" s="12">
        <f t="shared" si="6"/>
        <v>0</v>
      </c>
      <c r="W20" s="28">
        <f t="shared" si="3"/>
        <v>1295000</v>
      </c>
      <c r="X20" s="28">
        <f t="shared" si="4"/>
        <v>1283733.5</v>
      </c>
      <c r="Y20" s="24" t="str" cm="1">
        <f t="array" ref="Y20">IF(OR(_xll.BDP($G20,"DS827")="#N/A N/A",_xll.BDP($G20,"DS827")="#N/A FIELD NOT APPLICABLE")," ", _xll.BDP($G20,"DS827"))</f>
        <v>#N/A Invalid Security</v>
      </c>
      <c r="Z20" s="41" t="s">
        <v>728</v>
      </c>
      <c r="AA20" s="41"/>
      <c r="AB20" s="41"/>
      <c r="AC20" s="41"/>
      <c r="AD20" s="41"/>
      <c r="AG20"/>
      <c r="AH20"/>
      <c r="BA20" s="37" t="str">
        <f t="shared" si="5"/>
        <v>XS2723599895</v>
      </c>
      <c r="BB20" s="43">
        <v>0.88129999999999997</v>
      </c>
      <c r="BC20" s="22">
        <v>5</v>
      </c>
      <c r="BD20" s="36" t="s">
        <v>738</v>
      </c>
      <c r="BE20" s="19">
        <v>1.0000000000107532</v>
      </c>
      <c r="BF20" s="19" t="s">
        <v>253</v>
      </c>
    </row>
    <row r="21" spans="1:58" s="3" customFormat="1" ht="14.45" customHeight="1" x14ac:dyDescent="0.25">
      <c r="A21" s="47" t="s">
        <v>126</v>
      </c>
      <c r="B21" s="47" t="s">
        <v>164</v>
      </c>
      <c r="C21" s="47">
        <v>4389270</v>
      </c>
      <c r="D21" s="47" t="s">
        <v>462</v>
      </c>
      <c r="E21" s="22" t="s">
        <v>691</v>
      </c>
      <c r="F21" s="37" t="str" cm="1">
        <f t="array" ref="F21">_xll.BDP(G21&amp;" ISIN","CRNCY")</f>
        <v>USD</v>
      </c>
      <c r="G21" s="22" t="s">
        <v>712</v>
      </c>
      <c r="H21" s="37" t="str" cm="1">
        <f t="array" ref="H21">_xll.BDP(G21&amp;" ISIN","SHORT_NAME")</f>
        <v>NOMURA INTL FUND</v>
      </c>
      <c r="I21" s="67" t="str">
        <f>_xll.BDP(G21&amp;" ISIN","ISSUE_DT")</f>
        <v>19/02/2024</v>
      </c>
      <c r="J21" s="67" t="str">
        <f>_xll.BDP(G21&amp;" ISIN","MATURITY")</f>
        <v>10/01/2029</v>
      </c>
      <c r="K21" s="26">
        <v>1295000</v>
      </c>
      <c r="L21" s="41">
        <v>6.8499999999999991E-2</v>
      </c>
      <c r="M21" s="41" t="s">
        <v>119</v>
      </c>
      <c r="N21" s="43" t="s">
        <v>446</v>
      </c>
      <c r="O21" s="28">
        <f>IF(F21="USD",K21,(((_xll.BDP(F21&amp;"USD CURNCY","PX_LAST")))*K21))</f>
        <v>1295000</v>
      </c>
      <c r="P21" s="44">
        <v>100</v>
      </c>
      <c r="Q21" s="76" cm="1">
        <f t="array" ref="Q21">_xll.BDP(G21 &amp; "@" &amp; BF21 &amp; " ISIN","PR002")</f>
        <v>97.12</v>
      </c>
      <c r="R21" s="45">
        <f>IF(F21="USD",W21,(((_xll.BDP(F21&amp;"USD CURNCY","PX_LAST")))*W21))</f>
        <v>1295000</v>
      </c>
      <c r="S21" s="45">
        <f>IF(F21="USD",X21,(((_xll.BDP(F21&amp;"USD CURNCY","PX_LAST")))*X21))</f>
        <v>1257704</v>
      </c>
      <c r="T21" s="11">
        <f t="shared" si="0"/>
        <v>-37296</v>
      </c>
      <c r="U21" s="12">
        <f t="shared" si="1"/>
        <v>-2.8799999999999999E-2</v>
      </c>
      <c r="V21" s="12">
        <f t="shared" si="6"/>
        <v>0</v>
      </c>
      <c r="W21" s="28">
        <f t="shared" si="3"/>
        <v>1295000</v>
      </c>
      <c r="X21" s="28">
        <f t="shared" si="4"/>
        <v>1257704</v>
      </c>
      <c r="Y21" s="24" t="str" cm="1">
        <f t="array" ref="Y21">IF(OR(_xll.BDP($G21,"DS827")="#N/A N/A",_xll.BDP($G21,"DS827")="#N/A FIELD NOT APPLICABLE")," ", _xll.BDP($G21,"DS827"))</f>
        <v>#N/A Invalid Security</v>
      </c>
      <c r="Z21" s="41" t="s">
        <v>729</v>
      </c>
      <c r="AA21" s="41"/>
      <c r="AB21" s="41"/>
      <c r="AC21" s="41"/>
      <c r="AD21" s="41"/>
      <c r="AG21"/>
      <c r="AH21"/>
      <c r="BA21" s="37" t="str">
        <f t="shared" si="5"/>
        <v>XS2723599119</v>
      </c>
      <c r="BB21" s="43">
        <v>0.88129999999999997</v>
      </c>
      <c r="BC21" s="22">
        <v>5</v>
      </c>
      <c r="BD21" s="36" t="s">
        <v>738</v>
      </c>
      <c r="BE21" s="19">
        <v>1.0000000000107532</v>
      </c>
      <c r="BF21" s="19" t="s">
        <v>253</v>
      </c>
    </row>
    <row r="22" spans="1:58" s="3" customFormat="1" ht="14.45" customHeight="1" x14ac:dyDescent="0.25">
      <c r="A22" s="47" t="s">
        <v>126</v>
      </c>
      <c r="B22" s="47" t="s">
        <v>164</v>
      </c>
      <c r="C22" s="47">
        <v>4389270</v>
      </c>
      <c r="D22" s="47" t="s">
        <v>462</v>
      </c>
      <c r="E22" s="22" t="s">
        <v>692</v>
      </c>
      <c r="F22" s="37" t="str" cm="1">
        <f t="array" ref="F22">_xll.BDP(G22&amp;" ISIN","CRNCY")</f>
        <v>USD</v>
      </c>
      <c r="G22" s="22" t="s">
        <v>713</v>
      </c>
      <c r="H22" s="37" t="str" cm="1">
        <f t="array" ref="H22">_xll.BDP(G22&amp;" ISIN","SHORT_NAME")</f>
        <v>NOMURA INTL FUND</v>
      </c>
      <c r="I22" s="67" t="str">
        <f>_xll.BDP(G22&amp;" ISIN","ISSUE_DT")</f>
        <v>19/02/2024</v>
      </c>
      <c r="J22" s="67" t="str">
        <f>_xll.BDP(G22&amp;" ISIN","MATURITY")</f>
        <v>10/01/2029</v>
      </c>
      <c r="K22" s="26">
        <v>1295000</v>
      </c>
      <c r="L22" s="41">
        <v>7.2099999999999997E-2</v>
      </c>
      <c r="M22" s="41" t="s">
        <v>119</v>
      </c>
      <c r="N22" s="43" t="s">
        <v>446</v>
      </c>
      <c r="O22" s="28">
        <f>IF(F22="USD",K22,(((_xll.BDP(F22&amp;"USD CURNCY","PX_LAST")))*K22))</f>
        <v>1295000</v>
      </c>
      <c r="P22" s="44">
        <v>100</v>
      </c>
      <c r="Q22" s="76" cm="1">
        <f t="array" ref="Q22">_xll.BDP(G22 &amp; "@" &amp; BF22 &amp; " ISIN","PR002")</f>
        <v>97.6</v>
      </c>
      <c r="R22" s="45">
        <f>IF(F22="USD",W22,(((_xll.BDP(F22&amp;"USD CURNCY","PX_LAST")))*W22))</f>
        <v>1295000</v>
      </c>
      <c r="S22" s="45">
        <f>IF(F22="USD",X22,(((_xll.BDP(F22&amp;"USD CURNCY","PX_LAST")))*X22))</f>
        <v>1263920</v>
      </c>
      <c r="T22" s="11">
        <f t="shared" si="0"/>
        <v>-31080</v>
      </c>
      <c r="U22" s="12">
        <f t="shared" si="1"/>
        <v>-2.4E-2</v>
      </c>
      <c r="V22" s="12">
        <f t="shared" si="6"/>
        <v>0</v>
      </c>
      <c r="W22" s="28">
        <f t="shared" si="3"/>
        <v>1295000</v>
      </c>
      <c r="X22" s="28">
        <f t="shared" si="4"/>
        <v>1263920</v>
      </c>
      <c r="Y22" s="24" t="str" cm="1">
        <f t="array" ref="Y22">IF(OR(_xll.BDP($G22,"DS827")="#N/A N/A",_xll.BDP($G22,"DS827")="#N/A FIELD NOT APPLICABLE")," ", _xll.BDP($G22,"DS827"))</f>
        <v>#N/A Invalid Security</v>
      </c>
      <c r="Z22" s="41" t="s">
        <v>730</v>
      </c>
      <c r="AA22" s="41"/>
      <c r="AB22" s="41"/>
      <c r="AC22" s="41"/>
      <c r="AD22" s="41"/>
      <c r="AG22"/>
      <c r="AH22"/>
      <c r="BA22" s="37" t="str">
        <f t="shared" si="5"/>
        <v>XS2723599622</v>
      </c>
      <c r="BB22" s="43">
        <v>0.88129999999999997</v>
      </c>
      <c r="BC22" s="22">
        <v>5</v>
      </c>
      <c r="BD22" s="36" t="s">
        <v>738</v>
      </c>
      <c r="BE22" s="19">
        <v>1.0000000000107532</v>
      </c>
      <c r="BF22" s="19" t="s">
        <v>253</v>
      </c>
    </row>
    <row r="23" spans="1:58" s="3" customFormat="1" ht="14.45" customHeight="1" x14ac:dyDescent="0.25">
      <c r="A23" s="47" t="s">
        <v>126</v>
      </c>
      <c r="B23" s="47" t="s">
        <v>164</v>
      </c>
      <c r="C23" s="47">
        <v>4389270</v>
      </c>
      <c r="D23" s="47" t="s">
        <v>462</v>
      </c>
      <c r="E23" s="22" t="s">
        <v>693</v>
      </c>
      <c r="F23" s="37" t="str" cm="1">
        <f t="array" ref="F23">_xll.BDP(G23&amp;" ISIN","CRNCY")</f>
        <v>USD</v>
      </c>
      <c r="G23" s="22" t="s">
        <v>714</v>
      </c>
      <c r="H23" s="37" t="str" cm="1">
        <f t="array" ref="H23">_xll.BDP(G23&amp;" ISIN","SHORT_NAME")</f>
        <v>NOMURA INTL FUND</v>
      </c>
      <c r="I23" s="67" t="str">
        <f>_xll.BDP(G23&amp;" ISIN","ISSUE_DT")</f>
        <v>19/02/2024</v>
      </c>
      <c r="J23" s="67" t="str">
        <f>_xll.BDP(G23&amp;" ISIN","MATURITY")</f>
        <v>10/01/2029</v>
      </c>
      <c r="K23" s="26">
        <v>1295000</v>
      </c>
      <c r="L23" s="41">
        <v>7.0499999999999993E-2</v>
      </c>
      <c r="M23" s="41" t="s">
        <v>119</v>
      </c>
      <c r="N23" s="43" t="s">
        <v>446</v>
      </c>
      <c r="O23" s="28">
        <f>IF(F23="USD",K23,(((_xll.BDP(F23&amp;"USD CURNCY","PX_LAST")))*K23))</f>
        <v>1295000</v>
      </c>
      <c r="P23" s="44">
        <v>100</v>
      </c>
      <c r="Q23" s="76" cm="1">
        <f t="array" ref="Q23">_xll.BDP(G23 &amp; "@" &amp; BF23 &amp; " ISIN","PR002")</f>
        <v>97.27</v>
      </c>
      <c r="R23" s="45">
        <f>IF(F23="USD",W23,(((_xll.BDP(F23&amp;"USD CURNCY","PX_LAST")))*W23))</f>
        <v>1295000</v>
      </c>
      <c r="S23" s="45">
        <f>IF(F23="USD",X23,(((_xll.BDP(F23&amp;"USD CURNCY","PX_LAST")))*X23))</f>
        <v>1259646.5</v>
      </c>
      <c r="T23" s="11">
        <f t="shared" si="0"/>
        <v>-35353.5</v>
      </c>
      <c r="U23" s="12">
        <f t="shared" si="1"/>
        <v>-2.7300000000000001E-2</v>
      </c>
      <c r="V23" s="12">
        <f t="shared" si="6"/>
        <v>0</v>
      </c>
      <c r="W23" s="28">
        <f t="shared" si="3"/>
        <v>1295000</v>
      </c>
      <c r="X23" s="28">
        <f t="shared" si="4"/>
        <v>1259646.5</v>
      </c>
      <c r="Y23" s="24" t="str" cm="1">
        <f t="array" ref="Y23">IF(OR(_xll.BDP($G23,"DS827")="#N/A N/A",_xll.BDP($G23,"DS827")="#N/A FIELD NOT APPLICABLE")," ", _xll.BDP($G23,"DS827"))</f>
        <v>#N/A Invalid Security</v>
      </c>
      <c r="Z23" s="41" t="s">
        <v>731</v>
      </c>
      <c r="AA23" s="41"/>
      <c r="AB23" s="41"/>
      <c r="AC23" s="41"/>
      <c r="AD23" s="41"/>
      <c r="AG23"/>
      <c r="AH23"/>
      <c r="BA23" s="37" t="str">
        <f t="shared" si="5"/>
        <v>XS2723599549</v>
      </c>
      <c r="BB23" s="43">
        <v>0.88129999999999997</v>
      </c>
      <c r="BC23" s="22">
        <v>5</v>
      </c>
      <c r="BD23" s="36" t="s">
        <v>738</v>
      </c>
      <c r="BE23" s="19">
        <v>1.0000000000107532</v>
      </c>
      <c r="BF23" s="19" t="s">
        <v>253</v>
      </c>
    </row>
    <row r="24" spans="1:58" s="3" customFormat="1" ht="14.45" customHeight="1" x14ac:dyDescent="0.25">
      <c r="A24" s="47" t="s">
        <v>126</v>
      </c>
      <c r="B24" s="47" t="s">
        <v>164</v>
      </c>
      <c r="C24" s="47">
        <v>4389270</v>
      </c>
      <c r="D24" s="47" t="s">
        <v>462</v>
      </c>
      <c r="E24" s="22" t="s">
        <v>694</v>
      </c>
      <c r="F24" s="37" t="str" cm="1">
        <f t="array" ref="F24">_xll.BDP(G24&amp;" ISIN","CRNCY")</f>
        <v>USD</v>
      </c>
      <c r="G24" s="22" t="s">
        <v>715</v>
      </c>
      <c r="H24" s="37" t="str" cm="1">
        <f t="array" ref="H24">_xll.BDP(G24&amp;" ISIN","SHORT_NAME")</f>
        <v>NOMURA INTL FUND</v>
      </c>
      <c r="I24" s="67" t="str">
        <f>_xll.BDP(G24&amp;" ISIN","ISSUE_DT")</f>
        <v>30/05/2023</v>
      </c>
      <c r="J24" s="67" t="str">
        <f>_xll.BDP(G24&amp;" ISIN","MATURITY")</f>
        <v>10/07/2028</v>
      </c>
      <c r="K24" s="26">
        <v>3900000</v>
      </c>
      <c r="L24" s="41">
        <v>7.0499999999999993E-2</v>
      </c>
      <c r="M24" s="41" t="s">
        <v>119</v>
      </c>
      <c r="N24" s="43" t="s">
        <v>446</v>
      </c>
      <c r="O24" s="28">
        <f>IF(F24="USD",K24,(((_xll.BDP(F24&amp;"USD CURNCY","PX_LAST")))*K24))</f>
        <v>3900000</v>
      </c>
      <c r="P24" s="44">
        <v>100</v>
      </c>
      <c r="Q24" s="76" cm="1">
        <f t="array" ref="Q24">_xll.BDP(G24 &amp; "@" &amp; BF24 &amp; " ISIN","PR002")</f>
        <v>98.5</v>
      </c>
      <c r="R24" s="45">
        <f>IF(F24="USD",W24,(((_xll.BDP(F24&amp;"USD CURNCY","PX_LAST")))*W24))</f>
        <v>3900000</v>
      </c>
      <c r="S24" s="45">
        <f>IF(F24="USD",X24,(((_xll.BDP(F24&amp;"USD CURNCY","PX_LAST")))*X24))</f>
        <v>3841500</v>
      </c>
      <c r="T24" s="11">
        <f t="shared" si="0"/>
        <v>-58500</v>
      </c>
      <c r="U24" s="12">
        <f t="shared" si="1"/>
        <v>-1.4999999999999999E-2</v>
      </c>
      <c r="V24" s="12">
        <f t="shared" si="6"/>
        <v>0</v>
      </c>
      <c r="W24" s="28">
        <f t="shared" si="3"/>
        <v>3900000</v>
      </c>
      <c r="X24" s="28">
        <f t="shared" si="4"/>
        <v>3841500</v>
      </c>
      <c r="Y24" s="24" t="str" cm="1">
        <f t="array" ref="Y24">IF(OR(_xll.BDP($G24,"DS827")="#N/A N/A",_xll.BDP($G24,"DS827")="#N/A FIELD NOT APPLICABLE")," ", _xll.BDP($G24,"DS827"))</f>
        <v>#N/A Invalid Security</v>
      </c>
      <c r="Z24" s="41" t="s">
        <v>732</v>
      </c>
      <c r="AA24" s="41"/>
      <c r="AB24" s="41"/>
      <c r="AC24" s="41"/>
      <c r="AD24" s="41"/>
      <c r="AG24"/>
      <c r="AH24"/>
      <c r="BA24" s="37" t="str">
        <f t="shared" si="5"/>
        <v>XS2627121689</v>
      </c>
      <c r="BB24" s="43">
        <v>0.88129999999999997</v>
      </c>
      <c r="BC24" s="22">
        <v>5</v>
      </c>
      <c r="BD24" s="36" t="s">
        <v>739</v>
      </c>
      <c r="BE24" s="19">
        <v>1.0000000000107532</v>
      </c>
      <c r="BF24" s="19" t="s">
        <v>253</v>
      </c>
    </row>
    <row r="25" spans="1:58" s="3" customFormat="1" ht="14.45" customHeight="1" x14ac:dyDescent="0.25">
      <c r="A25" s="47" t="s">
        <v>126</v>
      </c>
      <c r="B25" s="47" t="s">
        <v>164</v>
      </c>
      <c r="C25" s="47">
        <v>4389270</v>
      </c>
      <c r="D25" s="47" t="s">
        <v>462</v>
      </c>
      <c r="E25" s="22" t="s">
        <v>695</v>
      </c>
      <c r="F25" s="37" t="str" cm="1">
        <f t="array" ref="F25">_xll.BDP(G25&amp;" ISIN","CRNCY")</f>
        <v>USD</v>
      </c>
      <c r="G25" s="22" t="s">
        <v>716</v>
      </c>
      <c r="H25" s="37" t="str" cm="1">
        <f t="array" ref="H25">_xll.BDP(G25&amp;" ISIN","SHORT_NAME")</f>
        <v>NOMURA INTL FUND</v>
      </c>
      <c r="I25" s="67" t="str">
        <f>_xll.BDP(G25&amp;" ISIN","ISSUE_DT")</f>
        <v>19/02/2024</v>
      </c>
      <c r="J25" s="67" t="str">
        <f>_xll.BDP(G25&amp;" ISIN","MATURITY")</f>
        <v>10/01/2029</v>
      </c>
      <c r="K25" s="26">
        <v>1295000</v>
      </c>
      <c r="L25" s="41">
        <v>7.3999999999999996E-2</v>
      </c>
      <c r="M25" s="41" t="s">
        <v>119</v>
      </c>
      <c r="N25" s="43" t="s">
        <v>446</v>
      </c>
      <c r="O25" s="28">
        <f>IF(F25="USD",K25,(((_xll.BDP(F25&amp;"USD CURNCY","PX_LAST")))*K25))</f>
        <v>1295000</v>
      </c>
      <c r="P25" s="44">
        <v>100</v>
      </c>
      <c r="Q25" s="76" cm="1">
        <f t="array" ref="Q25">_xll.BDP(G25 &amp; "@" &amp; BF25 &amp; " ISIN","PR002")</f>
        <v>98.39</v>
      </c>
      <c r="R25" s="45">
        <f>IF(F25="USD",W25,(((_xll.BDP(F25&amp;"USD CURNCY","PX_LAST")))*W25))</f>
        <v>1295000</v>
      </c>
      <c r="S25" s="45">
        <f>IF(F25="USD",X25,(((_xll.BDP(F25&amp;"USD CURNCY","PX_LAST")))*X25))</f>
        <v>1274150.5</v>
      </c>
      <c r="T25" s="11">
        <f t="shared" si="0"/>
        <v>-20849.5</v>
      </c>
      <c r="U25" s="12">
        <f t="shared" si="1"/>
        <v>-1.61E-2</v>
      </c>
      <c r="V25" s="12">
        <f t="shared" si="6"/>
        <v>0</v>
      </c>
      <c r="W25" s="28">
        <f t="shared" si="3"/>
        <v>1295000</v>
      </c>
      <c r="X25" s="28">
        <f t="shared" si="4"/>
        <v>1274150.5</v>
      </c>
      <c r="Y25" s="24" t="str" cm="1">
        <f t="array" ref="Y25">IF(OR(_xll.BDP($G25,"DS827")="#N/A N/A",_xll.BDP($G25,"DS827")="#N/A FIELD NOT APPLICABLE")," ", _xll.BDP($G25,"DS827"))</f>
        <v>#N/A Invalid Security</v>
      </c>
      <c r="Z25" s="41" t="s">
        <v>722</v>
      </c>
      <c r="AA25" s="41"/>
      <c r="AB25" s="41"/>
      <c r="AC25" s="41"/>
      <c r="AD25" s="41"/>
      <c r="AG25"/>
      <c r="AH25"/>
      <c r="BA25" s="37" t="str">
        <f t="shared" si="5"/>
        <v>XS2723600065</v>
      </c>
      <c r="BB25" s="43">
        <v>0.88419999999999999</v>
      </c>
      <c r="BC25" s="22">
        <v>5</v>
      </c>
      <c r="BD25" s="36" t="s">
        <v>738</v>
      </c>
      <c r="BE25" s="19">
        <v>1.0000000000107532</v>
      </c>
      <c r="BF25" s="19" t="s">
        <v>253</v>
      </c>
    </row>
    <row r="26" spans="1:58" s="3" customFormat="1" ht="14.45" customHeight="1" x14ac:dyDescent="0.25">
      <c r="A26" s="47" t="s">
        <v>126</v>
      </c>
      <c r="B26" s="47" t="s">
        <v>164</v>
      </c>
      <c r="C26" s="47">
        <v>4389270</v>
      </c>
      <c r="D26" s="47" t="s">
        <v>462</v>
      </c>
      <c r="E26" s="22" t="s">
        <v>696</v>
      </c>
      <c r="F26" s="37" t="str" cm="1">
        <f t="array" ref="F26">_xll.BDP(G26&amp;" ISIN","CRNCY")</f>
        <v>USD</v>
      </c>
      <c r="G26" s="22" t="s">
        <v>717</v>
      </c>
      <c r="H26" s="37" t="str" cm="1">
        <f t="array" ref="H26">_xll.BDP(G26&amp;" ISIN","SHORT_NAME")</f>
        <v>NOMURA INTL FUND</v>
      </c>
      <c r="I26" s="67" t="str">
        <f>_xll.BDP(G26&amp;" ISIN","ISSUE_DT")</f>
        <v>19/02/2024</v>
      </c>
      <c r="J26" s="67" t="str">
        <f>_xll.BDP(G26&amp;" ISIN","MATURITY")</f>
        <v>10/01/2029</v>
      </c>
      <c r="K26" s="26">
        <v>1295000</v>
      </c>
      <c r="L26" s="41">
        <v>7.1899999999999992E-2</v>
      </c>
      <c r="M26" s="41" t="s">
        <v>119</v>
      </c>
      <c r="N26" s="43" t="s">
        <v>446</v>
      </c>
      <c r="O26" s="28">
        <f>IF(F26="USD",K26,(((_xll.BDP(F26&amp;"USD CURNCY","PX_LAST")))*K26))</f>
        <v>1295000</v>
      </c>
      <c r="P26" s="44">
        <v>100</v>
      </c>
      <c r="Q26" s="76" cm="1">
        <f t="array" ref="Q26">_xll.BDP(G26 &amp; "@" &amp; BF26 &amp; " ISIN","PR002")</f>
        <v>97.98</v>
      </c>
      <c r="R26" s="45">
        <f>IF(F26="USD",W26,(((_xll.BDP(F26&amp;"USD CURNCY","PX_LAST")))*W26))</f>
        <v>1295000</v>
      </c>
      <c r="S26" s="45">
        <f>IF(F26="USD",X26,(((_xll.BDP(F26&amp;"USD CURNCY","PX_LAST")))*X26))</f>
        <v>1268841</v>
      </c>
      <c r="T26" s="11">
        <f t="shared" si="0"/>
        <v>-26159</v>
      </c>
      <c r="U26" s="12">
        <f t="shared" si="1"/>
        <v>-2.0199999999999999E-2</v>
      </c>
      <c r="V26" s="12">
        <f t="shared" si="6"/>
        <v>0</v>
      </c>
      <c r="W26" s="28">
        <f t="shared" si="3"/>
        <v>1295000</v>
      </c>
      <c r="X26" s="28">
        <f t="shared" si="4"/>
        <v>1268841</v>
      </c>
      <c r="Y26" s="24" t="str" cm="1">
        <f t="array" ref="Y26">IF(OR(_xll.BDP($G26,"DS827")="#N/A N/A",_xll.BDP($G26,"DS827")="#N/A FIELD NOT APPLICABLE")," ", _xll.BDP($G26,"DS827"))</f>
        <v>#N/A Invalid Security</v>
      </c>
      <c r="Z26" s="41" t="s">
        <v>650</v>
      </c>
      <c r="AA26" s="41"/>
      <c r="AB26" s="41"/>
      <c r="AC26" s="41"/>
      <c r="AD26" s="41"/>
      <c r="AG26"/>
      <c r="AH26"/>
      <c r="BA26" s="37" t="str">
        <f t="shared" si="5"/>
        <v>XS2723599465</v>
      </c>
      <c r="BB26" s="43">
        <v>0.85170000000000001</v>
      </c>
      <c r="BC26" s="22">
        <v>5</v>
      </c>
      <c r="BD26" s="36" t="s">
        <v>738</v>
      </c>
      <c r="BE26" s="19">
        <v>1</v>
      </c>
      <c r="BF26" s="19" t="s">
        <v>253</v>
      </c>
    </row>
    <row r="27" spans="1:58" s="3" customFormat="1" ht="14.45" customHeight="1" x14ac:dyDescent="0.25">
      <c r="A27" s="47" t="s">
        <v>126</v>
      </c>
      <c r="B27" s="47" t="s">
        <v>164</v>
      </c>
      <c r="C27" s="47">
        <v>4389270</v>
      </c>
      <c r="D27" s="47" t="s">
        <v>462</v>
      </c>
      <c r="E27" s="22" t="s">
        <v>697</v>
      </c>
      <c r="F27" s="37" t="str" cm="1">
        <f t="array" ref="F27">_xll.BDP(G27&amp;" ISIN","CRNCY")</f>
        <v>USD</v>
      </c>
      <c r="G27" s="22" t="s">
        <v>718</v>
      </c>
      <c r="H27" s="37" t="str" cm="1">
        <f t="array" ref="H27">_xll.BDP(G27&amp;" ISIN","SHORT_NAME")</f>
        <v>NOMURA INTL FUND</v>
      </c>
      <c r="I27" s="67" t="str">
        <f>_xll.BDP(G27&amp;" ISIN","ISSUE_DT")</f>
        <v>19/02/2024</v>
      </c>
      <c r="J27" s="67" t="str">
        <f>_xll.BDP(G27&amp;" ISIN","MATURITY")</f>
        <v>10/01/2029</v>
      </c>
      <c r="K27" s="26">
        <v>1295000</v>
      </c>
      <c r="L27" s="41">
        <v>7.1300000000000002E-2</v>
      </c>
      <c r="M27" s="41" t="s">
        <v>119</v>
      </c>
      <c r="N27" s="43" t="s">
        <v>446</v>
      </c>
      <c r="O27" s="28">
        <f>IF(F27="USD",K27,(((_xll.BDP(F27&amp;"USD CURNCY","PX_LAST")))*K27))</f>
        <v>1295000</v>
      </c>
      <c r="P27" s="44">
        <v>100</v>
      </c>
      <c r="Q27" s="76" cm="1">
        <f t="array" ref="Q27">_xll.BDP(G27 &amp; "@" &amp; BF27 &amp; " ISIN","PR002")</f>
        <v>97.36</v>
      </c>
      <c r="R27" s="45">
        <f>IF(F27="USD",W27,(((_xll.BDP(F27&amp;"USD CURNCY","PX_LAST")))*W27))</f>
        <v>1295000</v>
      </c>
      <c r="S27" s="45">
        <f>IF(F27="USD",X27,(((_xll.BDP(F27&amp;"USD CURNCY","PX_LAST")))*X27))</f>
        <v>1260812</v>
      </c>
      <c r="T27" s="11">
        <f t="shared" si="0"/>
        <v>-34188</v>
      </c>
      <c r="U27" s="12">
        <f t="shared" si="1"/>
        <v>-2.64E-2</v>
      </c>
      <c r="V27" s="12">
        <f t="shared" si="6"/>
        <v>0</v>
      </c>
      <c r="W27" s="28">
        <f t="shared" si="3"/>
        <v>1295000</v>
      </c>
      <c r="X27" s="28">
        <f t="shared" si="4"/>
        <v>1260812</v>
      </c>
      <c r="Y27" s="24" t="str" cm="1">
        <f t="array" ref="Y27">IF(OR(_xll.BDP($G27,"DS827")="#N/A N/A",_xll.BDP($G27,"DS827")="#N/A FIELD NOT APPLICABLE")," ", _xll.BDP($G27,"DS827"))</f>
        <v>#N/A Invalid Security</v>
      </c>
      <c r="Z27" s="41" t="s">
        <v>733</v>
      </c>
      <c r="AA27" s="41"/>
      <c r="AB27" s="41"/>
      <c r="AC27" s="41"/>
      <c r="AD27" s="41"/>
      <c r="AG27"/>
      <c r="AH27"/>
      <c r="BA27" s="37" t="str">
        <f t="shared" si="5"/>
        <v>XS2723599382</v>
      </c>
      <c r="BB27" s="43">
        <v>0.87390000000000001</v>
      </c>
      <c r="BC27" s="22">
        <v>5</v>
      </c>
      <c r="BD27" s="36" t="s">
        <v>738</v>
      </c>
      <c r="BE27" s="19">
        <v>1.0000000000107532</v>
      </c>
      <c r="BF27" s="19" t="s">
        <v>253</v>
      </c>
    </row>
    <row r="28" spans="1:58" s="3" customFormat="1" ht="14.45" customHeight="1" x14ac:dyDescent="0.25">
      <c r="A28" s="47" t="s">
        <v>126</v>
      </c>
      <c r="B28" s="47" t="s">
        <v>164</v>
      </c>
      <c r="C28" s="47">
        <v>4389270</v>
      </c>
      <c r="D28" s="47" t="s">
        <v>462</v>
      </c>
      <c r="E28" s="22" t="s">
        <v>698</v>
      </c>
      <c r="F28" s="37" t="str" cm="1">
        <f t="array" ref="F28">_xll.BDP(G28&amp;" ISIN","CRNCY")</f>
        <v>USD</v>
      </c>
      <c r="G28" s="22" t="s">
        <v>719</v>
      </c>
      <c r="H28" s="37" t="str" cm="1">
        <f t="array" ref="H28">_xll.BDP(G28&amp;" ISIN","SHORT_NAME")</f>
        <v>NOMURA INTL FUND</v>
      </c>
      <c r="I28" s="67" t="str">
        <f>_xll.BDP(G28&amp;" ISIN","ISSUE_DT")</f>
        <v>19/02/2024</v>
      </c>
      <c r="J28" s="67" t="str">
        <f>_xll.BDP(G28&amp;" ISIN","MATURITY")</f>
        <v>10/01/2029</v>
      </c>
      <c r="K28" s="26">
        <v>1295000</v>
      </c>
      <c r="L28" s="41">
        <v>7.1300000000000002E-2</v>
      </c>
      <c r="M28" s="41" t="s">
        <v>119</v>
      </c>
      <c r="N28" s="43" t="s">
        <v>446</v>
      </c>
      <c r="O28" s="28">
        <f>IF(F28="USD",K28,(((_xll.BDP(F28&amp;"USD CURNCY","PX_LAST")))*K28))</f>
        <v>1295000</v>
      </c>
      <c r="P28" s="44">
        <v>100</v>
      </c>
      <c r="Q28" s="76" cm="1">
        <f t="array" ref="Q28">_xll.BDP(G28 &amp; "@" &amp; BF28 &amp; " ISIN","PR002")</f>
        <v>97.74</v>
      </c>
      <c r="R28" s="45">
        <f>IF(F28="USD",W28,(((_xll.BDP(F28&amp;"USD CURNCY","PX_LAST")))*W28))</f>
        <v>1295000</v>
      </c>
      <c r="S28" s="45">
        <f>IF(F28="USD",X28,(((_xll.BDP(F28&amp;"USD CURNCY","PX_LAST")))*X28))</f>
        <v>1265733</v>
      </c>
      <c r="T28" s="11">
        <f t="shared" si="0"/>
        <v>-29267</v>
      </c>
      <c r="U28" s="12">
        <f t="shared" si="1"/>
        <v>-2.2599999999999999E-2</v>
      </c>
      <c r="V28" s="12">
        <f t="shared" si="6"/>
        <v>0</v>
      </c>
      <c r="W28" s="28">
        <f t="shared" si="3"/>
        <v>1295000</v>
      </c>
      <c r="X28" s="28">
        <f t="shared" si="4"/>
        <v>1265733</v>
      </c>
      <c r="Y28" s="24" t="str" cm="1">
        <f t="array" ref="Y28">IF(OR(_xll.BDP($G28,"DS827")="#N/A N/A",_xll.BDP($G28,"DS827")="#N/A FIELD NOT APPLICABLE")," ", _xll.BDP($G28,"DS827"))</f>
        <v>#N/A Invalid Security</v>
      </c>
      <c r="Z28" s="41" t="s">
        <v>734</v>
      </c>
      <c r="AA28" s="41"/>
      <c r="AB28" s="41"/>
      <c r="AC28" s="41"/>
      <c r="AD28" s="41"/>
      <c r="AG28"/>
      <c r="AH28"/>
      <c r="BA28" s="37" t="str">
        <f t="shared" si="5"/>
        <v>XS2723599200</v>
      </c>
      <c r="BB28" s="43">
        <v>0.88129999999999997</v>
      </c>
      <c r="BC28" s="22">
        <v>5</v>
      </c>
      <c r="BD28" s="36" t="s">
        <v>738</v>
      </c>
      <c r="BE28" s="19">
        <v>1.0000000000107532</v>
      </c>
      <c r="BF28" s="19" t="s">
        <v>253</v>
      </c>
    </row>
    <row r="29" spans="1:58" s="3" customFormat="1" ht="14.45" customHeight="1" x14ac:dyDescent="0.25">
      <c r="A29" s="47" t="s">
        <v>126</v>
      </c>
      <c r="B29" s="47" t="s">
        <v>164</v>
      </c>
      <c r="C29" s="47">
        <v>4389270</v>
      </c>
      <c r="D29" s="47" t="s">
        <v>462</v>
      </c>
      <c r="E29" s="22" t="s">
        <v>699</v>
      </c>
      <c r="F29" s="37" t="str" cm="1">
        <f t="array" ref="F29">_xll.BDP(G29&amp;" ISIN","CRNCY")</f>
        <v>USD</v>
      </c>
      <c r="G29" s="22" t="s">
        <v>720</v>
      </c>
      <c r="H29" s="37" t="str" cm="1">
        <f t="array" ref="H29">_xll.BDP(G29&amp;" ISIN","SHORT_NAME")</f>
        <v>NOMURA INTL FUND</v>
      </c>
      <c r="I29" s="67" t="str">
        <f>_xll.BDP(G29&amp;" ISIN","ISSUE_DT")</f>
        <v>19/02/2024</v>
      </c>
      <c r="J29" s="67" t="str">
        <f>_xll.BDP(G29&amp;" ISIN","MATURITY")</f>
        <v>10/01/2029</v>
      </c>
      <c r="K29" s="26">
        <v>1295000</v>
      </c>
      <c r="L29" s="41">
        <v>7.1199999999999999E-2</v>
      </c>
      <c r="M29" s="41" t="s">
        <v>119</v>
      </c>
      <c r="N29" s="43" t="s">
        <v>446</v>
      </c>
      <c r="O29" s="28">
        <f>IF(F29="USD",K29,(((_xll.BDP(F29&amp;"USD CURNCY","PX_LAST")))*K29))</f>
        <v>1295000</v>
      </c>
      <c r="P29" s="44">
        <v>100</v>
      </c>
      <c r="Q29" s="76" cm="1">
        <f t="array" ref="Q29">_xll.BDP(G29 &amp; "@" &amp; BF29 &amp; " ISIN","PR002")</f>
        <v>96.76</v>
      </c>
      <c r="R29" s="45">
        <f>IF(F29="USD",W29,(((_xll.BDP(F29&amp;"USD CURNCY","PX_LAST")))*W29))</f>
        <v>1295000</v>
      </c>
      <c r="S29" s="45">
        <f>IF(F29="USD",X29,(((_xll.BDP(F29&amp;"USD CURNCY","PX_LAST")))*X29))</f>
        <v>1253042</v>
      </c>
      <c r="T29" s="11">
        <f t="shared" si="0"/>
        <v>-41958</v>
      </c>
      <c r="U29" s="12">
        <f t="shared" si="1"/>
        <v>-3.2399999999999998E-2</v>
      </c>
      <c r="V29" s="12">
        <f t="shared" si="6"/>
        <v>0</v>
      </c>
      <c r="W29" s="28">
        <f t="shared" si="3"/>
        <v>1295000</v>
      </c>
      <c r="X29" s="28">
        <f t="shared" si="4"/>
        <v>1253042</v>
      </c>
      <c r="Y29" s="24" t="str" cm="1">
        <f t="array" ref="Y29">IF(OR(_xll.BDP($G29,"DS827")="#N/A N/A",_xll.BDP($G29,"DS827")="#N/A FIELD NOT APPLICABLE")," ", _xll.BDP($G29,"DS827"))</f>
        <v>#N/A Invalid Security</v>
      </c>
      <c r="Z29" s="41" t="s">
        <v>573</v>
      </c>
      <c r="AA29" s="41"/>
      <c r="AB29" s="41"/>
      <c r="AC29" s="41"/>
      <c r="AD29" s="41"/>
      <c r="AE29" s="137"/>
      <c r="AG29"/>
      <c r="AH29"/>
      <c r="BA29" s="37" t="str">
        <f t="shared" si="5"/>
        <v>XS2723600149</v>
      </c>
      <c r="BB29" s="43">
        <v>0.88129999999999997</v>
      </c>
      <c r="BC29" s="22">
        <v>5</v>
      </c>
      <c r="BD29" s="36" t="s">
        <v>738</v>
      </c>
      <c r="BE29" s="19">
        <v>1.0000000000107532</v>
      </c>
      <c r="BF29" s="138" t="s">
        <v>253</v>
      </c>
    </row>
    <row r="30" spans="1:58" s="3" customFormat="1" ht="14.45" customHeight="1" x14ac:dyDescent="0.25">
      <c r="A30" s="47" t="s">
        <v>126</v>
      </c>
      <c r="B30" s="47" t="s">
        <v>164</v>
      </c>
      <c r="C30" s="47">
        <v>4389270</v>
      </c>
      <c r="D30" s="47" t="s">
        <v>462</v>
      </c>
      <c r="E30" s="22" t="s">
        <v>700</v>
      </c>
      <c r="F30" s="37" t="str" cm="1">
        <f t="array" ref="F30">_xll.BDP(G30&amp;" ISIN","CRNCY")</f>
        <v>USD</v>
      </c>
      <c r="G30" s="22" t="s">
        <v>721</v>
      </c>
      <c r="H30" s="37" t="str" cm="1">
        <f t="array" ref="H30">_xll.BDP(G30&amp;" ISIN","SHORT_NAME")</f>
        <v>NOMURA INTL FUND</v>
      </c>
      <c r="I30" s="67" t="str">
        <f>_xll.BDP(G30&amp;" ISIN","ISSUE_DT")</f>
        <v>19/02/2024</v>
      </c>
      <c r="J30" s="67" t="str">
        <f>_xll.BDP(G30&amp;" ISIN","MATURITY")</f>
        <v>10/01/2029</v>
      </c>
      <c r="K30" s="26">
        <v>1295000</v>
      </c>
      <c r="L30" s="41">
        <v>7.6299999999999993E-2</v>
      </c>
      <c r="M30" s="41" t="s">
        <v>119</v>
      </c>
      <c r="N30" s="43" t="s">
        <v>446</v>
      </c>
      <c r="O30" s="28">
        <f>IF(F30="USD",K30,(((_xll.BDP(F30&amp;"USD CURNCY","PX_LAST")))*K30))</f>
        <v>1295000</v>
      </c>
      <c r="P30" s="44">
        <v>100</v>
      </c>
      <c r="Q30" s="76" cm="1">
        <f t="array" ref="Q30">_xll.BDP(G30 &amp; "@" &amp; BF30 &amp; " ISIN","PR002")</f>
        <v>95.71</v>
      </c>
      <c r="R30" s="45">
        <f>IF(F30="USD",W30,(((_xll.BDP(F30&amp;"USD CURNCY","PX_LAST")))*W30))</f>
        <v>1295000</v>
      </c>
      <c r="S30" s="45">
        <f>IF(F30="USD",X30,(((_xll.BDP(F30&amp;"USD CURNCY","PX_LAST")))*X30))</f>
        <v>1239444.4999999998</v>
      </c>
      <c r="T30" s="11">
        <f t="shared" si="0"/>
        <v>-55555.500000000233</v>
      </c>
      <c r="U30" s="12">
        <f t="shared" si="1"/>
        <v>-4.2900000000000181E-2</v>
      </c>
      <c r="V30" s="12">
        <f t="shared" si="6"/>
        <v>0</v>
      </c>
      <c r="W30" s="28">
        <f t="shared" si="3"/>
        <v>1295000</v>
      </c>
      <c r="X30" s="28">
        <f t="shared" si="4"/>
        <v>1239444.4999999998</v>
      </c>
      <c r="Y30" s="24" t="str" cm="1">
        <f t="array" ref="Y30">IF(OR(_xll.BDP($G30,"DS827")="#N/A N/A",_xll.BDP($G30,"DS827")="#N/A FIELD NOT APPLICABLE")," ", _xll.BDP($G30,"DS827"))</f>
        <v>#N/A Invalid Security</v>
      </c>
      <c r="Z30" s="41" t="s">
        <v>735</v>
      </c>
      <c r="AA30" s="41"/>
      <c r="AB30" s="41"/>
      <c r="AC30" s="41"/>
      <c r="AD30" s="41"/>
      <c r="AE30" s="137"/>
      <c r="AG30"/>
      <c r="AH30"/>
      <c r="BA30" s="37" t="str">
        <f t="shared" si="5"/>
        <v>XS2723600495</v>
      </c>
      <c r="BB30" s="43">
        <v>0.88129999999999997</v>
      </c>
      <c r="BC30" s="22">
        <v>5</v>
      </c>
      <c r="BD30" s="36" t="s">
        <v>738</v>
      </c>
      <c r="BE30" s="19">
        <v>1.0000000000107532</v>
      </c>
      <c r="BF30" s="138" t="s">
        <v>253</v>
      </c>
    </row>
    <row r="31" spans="1:58" s="3" customFormat="1" ht="14.45" customHeight="1" x14ac:dyDescent="0.25">
      <c r="A31" s="47" t="s">
        <v>126</v>
      </c>
      <c r="B31" s="47" t="s">
        <v>165</v>
      </c>
      <c r="C31" s="47">
        <v>936730</v>
      </c>
      <c r="D31" s="47" t="s">
        <v>740</v>
      </c>
      <c r="E31" s="22" t="s">
        <v>782</v>
      </c>
      <c r="F31" s="37" t="str" cm="1">
        <f t="array" ref="F31">_xll.BDP(G31&amp;" ISIN","CRNCY")</f>
        <v>USD</v>
      </c>
      <c r="G31" s="22" t="s">
        <v>756</v>
      </c>
      <c r="H31" s="37" t="str" cm="1">
        <f t="array" ref="H31">_xll.BDP(G31&amp;" ISIN","SHORT_NAME")</f>
        <v>NOMURA INTL FUND</v>
      </c>
      <c r="I31" s="67" t="str">
        <f>_xll.BDP(G31&amp;" ISIN","ISSUE_DT")</f>
        <v>08/11/2024</v>
      </c>
      <c r="J31" s="67" t="str">
        <f>_xll.BDP(G31&amp;" ISIN","MATURITY")</f>
        <v>06/11/2025</v>
      </c>
      <c r="K31" s="26">
        <v>1000000</v>
      </c>
      <c r="L31" s="41">
        <v>5.7299999999999997E-2</v>
      </c>
      <c r="M31" s="41" t="s">
        <v>119</v>
      </c>
      <c r="N31" s="43" t="s">
        <v>235</v>
      </c>
      <c r="O31" s="28">
        <f>IF(F31="USD",K31,(((_xll.BDP(F31&amp;"USD CURNCY","PX_LAST")))*K31))</f>
        <v>1000000</v>
      </c>
      <c r="P31" s="44">
        <v>100</v>
      </c>
      <c r="Q31" s="76" cm="1">
        <f t="array" ref="Q31">_xll.BDP(G31 &amp; "@" &amp; BF31 &amp; " ISIN","PR002")</f>
        <v>97.15</v>
      </c>
      <c r="R31" s="45">
        <f>IF(F31="USD",W31,(((_xll.BDP(F31&amp;"USD CURNCY","PX_LAST")))*W31))</f>
        <v>1000000</v>
      </c>
      <c r="S31" s="45">
        <f>IF(F31="USD",X31,(((_xll.BDP(F31&amp;"USD CURNCY","PX_LAST")))*X31))</f>
        <v>971500</v>
      </c>
      <c r="T31" s="11">
        <f t="shared" si="0"/>
        <v>-28500</v>
      </c>
      <c r="U31" s="12">
        <f t="shared" si="1"/>
        <v>-2.8500000000000001E-2</v>
      </c>
      <c r="V31" s="12">
        <f t="shared" si="6"/>
        <v>0</v>
      </c>
      <c r="W31" s="28">
        <f t="shared" si="3"/>
        <v>1000000</v>
      </c>
      <c r="X31" s="28">
        <f t="shared" si="4"/>
        <v>971500</v>
      </c>
      <c r="Y31" s="24" t="str" cm="1">
        <f t="array" ref="Y31">IF(OR(_xll.BDP($G31,"DS827")="#N/A N/A",_xll.BDP($G31,"DS827")="#N/A FIELD NOT APPLICABLE")," ", _xll.BDP($G31,"DS827"))</f>
        <v>#N/A Invalid Security</v>
      </c>
      <c r="Z31" s="41" t="s">
        <v>768</v>
      </c>
      <c r="AA31" s="41"/>
      <c r="AB31" s="41"/>
      <c r="AC31" s="41"/>
      <c r="AD31" s="41"/>
      <c r="AE31" s="137"/>
      <c r="AG31"/>
      <c r="AH31"/>
      <c r="BA31" s="37" t="str">
        <f t="shared" si="5"/>
        <v>XS2931915735</v>
      </c>
      <c r="BB31" s="43">
        <v>0.75</v>
      </c>
      <c r="BC31" s="22">
        <v>5</v>
      </c>
      <c r="BD31" s="36">
        <v>45604</v>
      </c>
      <c r="BE31" s="19">
        <v>1.0000000000107532</v>
      </c>
      <c r="BF31" s="138" t="s">
        <v>253</v>
      </c>
    </row>
    <row r="32" spans="1:58" s="3" customFormat="1" ht="14.45" customHeight="1" x14ac:dyDescent="0.25">
      <c r="A32" s="47" t="s">
        <v>126</v>
      </c>
      <c r="B32" s="47" t="s">
        <v>165</v>
      </c>
      <c r="C32" s="47">
        <v>936730</v>
      </c>
      <c r="D32" s="47" t="s">
        <v>740</v>
      </c>
      <c r="E32" s="22" t="s">
        <v>783</v>
      </c>
      <c r="F32" s="37" t="str" cm="1">
        <f t="array" ref="F32">_xll.BDP(G32&amp;" ISIN","CRNCY")</f>
        <v>USD</v>
      </c>
      <c r="G32" s="22" t="s">
        <v>757</v>
      </c>
      <c r="H32" s="37" t="str" cm="1">
        <f t="array" ref="H32">_xll.BDP(G32&amp;" ISIN","SHORT_NAME")</f>
        <v>ROYAL BK CAN TO</v>
      </c>
      <c r="I32" s="67" t="str">
        <f>_xll.BDP(G32&amp;" ISIN","ISSUE_DT")</f>
        <v>12/11/2024</v>
      </c>
      <c r="J32" s="67" t="str">
        <f>_xll.BDP(G32&amp;" ISIN","MATURITY")</f>
        <v>12/11/2025</v>
      </c>
      <c r="K32" s="26">
        <v>1000000</v>
      </c>
      <c r="L32" s="41">
        <v>7.2499999999999995E-2</v>
      </c>
      <c r="M32" s="41" t="s">
        <v>119</v>
      </c>
      <c r="N32" s="43" t="s">
        <v>235</v>
      </c>
      <c r="O32" s="28">
        <f>IF(F32="USD",K32,(((_xll.BDP(F32&amp;"USD CURNCY","PX_LAST")))*K32))</f>
        <v>1000000</v>
      </c>
      <c r="P32" s="44">
        <v>100</v>
      </c>
      <c r="Q32" s="76" cm="1">
        <f t="array" ref="Q32">_xll.BDP(G32 &amp; "@" &amp; BF32 &amp; " ISIN","PR002")</f>
        <v>95.15</v>
      </c>
      <c r="R32" s="45">
        <f>IF(F32="USD",W32,(((_xll.BDP(F32&amp;"USD CURNCY","PX_LAST")))*W32))</f>
        <v>1000000</v>
      </c>
      <c r="S32" s="45">
        <f>IF(F32="USD",X32,(((_xll.BDP(F32&amp;"USD CURNCY","PX_LAST")))*X32))</f>
        <v>951500</v>
      </c>
      <c r="T32" s="11">
        <f t="shared" si="0"/>
        <v>-48500</v>
      </c>
      <c r="U32" s="12">
        <f t="shared" si="1"/>
        <v>-4.8500000000000001E-2</v>
      </c>
      <c r="V32" s="12">
        <f t="shared" si="6"/>
        <v>0</v>
      </c>
      <c r="W32" s="28">
        <f t="shared" si="3"/>
        <v>1000000</v>
      </c>
      <c r="X32" s="28">
        <f t="shared" si="4"/>
        <v>951500</v>
      </c>
      <c r="Y32" s="24" t="str" cm="1">
        <f t="array" ref="Y32">IF(OR(_xll.BDP($G32,"DS827")="#N/A N/A",_xll.BDP($G32,"DS827")="#N/A FIELD NOT APPLICABLE")," ", _xll.BDP($G32,"DS827"))</f>
        <v>#N/A Invalid Security</v>
      </c>
      <c r="Z32" s="41" t="s">
        <v>332</v>
      </c>
      <c r="AA32" s="41"/>
      <c r="AB32" s="41"/>
      <c r="AC32" s="41"/>
      <c r="AD32" s="41"/>
      <c r="AE32" s="137"/>
      <c r="AG32"/>
      <c r="AH32"/>
      <c r="BA32" s="37" t="str">
        <f t="shared" si="5"/>
        <v>XS2858161222</v>
      </c>
      <c r="BB32" s="43">
        <v>0.75</v>
      </c>
      <c r="BC32" s="22">
        <v>5</v>
      </c>
      <c r="BD32" s="36">
        <v>45604</v>
      </c>
      <c r="BE32" s="19">
        <v>1.0000000000107532</v>
      </c>
      <c r="BF32" s="138" t="s">
        <v>643</v>
      </c>
    </row>
    <row r="33" spans="1:58" s="3" customFormat="1" ht="14.45" customHeight="1" x14ac:dyDescent="0.25">
      <c r="A33" s="47" t="s">
        <v>126</v>
      </c>
      <c r="B33" s="47" t="s">
        <v>165</v>
      </c>
      <c r="C33" s="47">
        <v>936730</v>
      </c>
      <c r="D33" s="47" t="s">
        <v>740</v>
      </c>
      <c r="E33" s="22" t="s">
        <v>784</v>
      </c>
      <c r="F33" s="37" t="str" cm="1">
        <f t="array" ref="F33">_xll.BDP(G33&amp;" ISIN","CRNCY")</f>
        <v>USD</v>
      </c>
      <c r="G33" s="22" t="s">
        <v>758</v>
      </c>
      <c r="H33" s="37" t="str" cm="1">
        <f t="array" ref="H33">_xll.BDP(G33&amp;" ISIN","SHORT_NAME")</f>
        <v>CREDIT AGRI LUX</v>
      </c>
      <c r="I33" s="67" t="str">
        <f>_xll.BDP(G33&amp;" ISIN","ISSUE_DT")</f>
        <v>08/11/2024</v>
      </c>
      <c r="J33" s="67" t="str">
        <f>_xll.BDP(G33&amp;" ISIN","MATURITY")</f>
        <v>10/11/2025</v>
      </c>
      <c r="K33" s="26">
        <v>4000000</v>
      </c>
      <c r="L33" s="41">
        <v>8.2100000000000006E-2</v>
      </c>
      <c r="M33" s="41" t="s">
        <v>119</v>
      </c>
      <c r="N33" s="43" t="s">
        <v>235</v>
      </c>
      <c r="O33" s="28">
        <f>IF(F33="USD",K33,(((_xll.BDP(F33&amp;"USD CURNCY","PX_LAST")))*K33))</f>
        <v>4000000</v>
      </c>
      <c r="P33" s="44">
        <v>100</v>
      </c>
      <c r="Q33" s="76" cm="1">
        <f t="array" ref="Q33">_xll.BDP(G33 &amp; "@" &amp; BF33 &amp; " ISIN","PR002")</f>
        <v>95.47</v>
      </c>
      <c r="R33" s="45">
        <f>IF(F33="USD",W33,(((_xll.BDP(F33&amp;"USD CURNCY","PX_LAST")))*W33))</f>
        <v>4000000</v>
      </c>
      <c r="S33" s="45">
        <f>IF(F33="USD",X33,(((_xll.BDP(F33&amp;"USD CURNCY","PX_LAST")))*X33))</f>
        <v>3818800</v>
      </c>
      <c r="T33" s="11">
        <f t="shared" si="0"/>
        <v>-181200</v>
      </c>
      <c r="U33" s="12">
        <f t="shared" si="1"/>
        <v>-4.53E-2</v>
      </c>
      <c r="V33" s="12">
        <f t="shared" si="6"/>
        <v>0</v>
      </c>
      <c r="W33" s="28">
        <f t="shared" si="3"/>
        <v>4000000</v>
      </c>
      <c r="X33" s="28">
        <f t="shared" si="4"/>
        <v>3818800</v>
      </c>
      <c r="Y33" s="24" t="str" cm="1">
        <f t="array" ref="Y33">IF(OR(_xll.BDP($G33,"DS827")="#N/A N/A",_xll.BDP($G33,"DS827")="#N/A FIELD NOT APPLICABLE")," ", _xll.BDP($G33,"DS827"))</f>
        <v>#N/A Invalid Security</v>
      </c>
      <c r="Z33" s="41" t="s">
        <v>769</v>
      </c>
      <c r="AA33" s="41"/>
      <c r="AB33" s="41"/>
      <c r="AC33" s="41"/>
      <c r="AD33" s="41"/>
      <c r="AE33" s="137"/>
      <c r="AG33"/>
      <c r="AH33"/>
      <c r="BA33" s="37" t="str">
        <f t="shared" si="5"/>
        <v>XS2840524719</v>
      </c>
      <c r="BB33" s="43">
        <v>0.85</v>
      </c>
      <c r="BC33" s="22">
        <v>5</v>
      </c>
      <c r="BD33" s="36">
        <v>45604</v>
      </c>
      <c r="BE33" s="19">
        <v>1.0000000000107532</v>
      </c>
      <c r="BF33" s="138" t="s">
        <v>772</v>
      </c>
    </row>
    <row r="34" spans="1:58" s="3" customFormat="1" ht="14.45" customHeight="1" x14ac:dyDescent="0.25">
      <c r="A34" s="47" t="s">
        <v>126</v>
      </c>
      <c r="B34" s="47" t="s">
        <v>165</v>
      </c>
      <c r="C34" s="47">
        <v>936730</v>
      </c>
      <c r="D34" s="47" t="s">
        <v>740</v>
      </c>
      <c r="E34" s="22" t="s">
        <v>775</v>
      </c>
      <c r="F34" s="37" t="str" cm="1">
        <f t="array" ref="F34">_xll.BDP(G34&amp;" ISIN","CRNCY")</f>
        <v>USD</v>
      </c>
      <c r="G34" s="22" t="s">
        <v>751</v>
      </c>
      <c r="H34" s="37" t="str" cm="1">
        <f t="array" ref="H34">_xll.BDP(G34&amp;" ISIN","SHORT_NAME")</f>
        <v>MORGAN STAN BV</v>
      </c>
      <c r="I34" s="67" t="str">
        <f>_xll.BDP(G34&amp;" ISIN","ISSUE_DT")</f>
        <v>13/12/2024</v>
      </c>
      <c r="J34" s="67" t="str">
        <f>_xll.BDP(G34&amp;" ISIN","MATURITY")</f>
        <v>14/12/2026</v>
      </c>
      <c r="K34" s="26">
        <v>700000</v>
      </c>
      <c r="L34" s="41">
        <v>0.1</v>
      </c>
      <c r="M34" s="41" t="s">
        <v>119</v>
      </c>
      <c r="N34" s="43" t="s">
        <v>236</v>
      </c>
      <c r="O34" s="28">
        <f>IF(F34="USD",K34,(((_xll.BDP(F34&amp;"USD CURNCY","PX_LAST")))*K34))</f>
        <v>700000</v>
      </c>
      <c r="P34" s="44">
        <v>100</v>
      </c>
      <c r="Q34" s="76" cm="1">
        <f t="array" ref="Q34">_xll.BDP(G34 &amp; "@" &amp; BF34 &amp; " ISIN","PR002")</f>
        <v>88.58</v>
      </c>
      <c r="R34" s="45">
        <f>IF(F34="USD",W34,(((_xll.BDP(F34&amp;"USD CURNCY","PX_LAST")))*W34))</f>
        <v>700000</v>
      </c>
      <c r="S34" s="45">
        <f>IF(F34="USD",X34,(((_xll.BDP(F34&amp;"USD CURNCY","PX_LAST")))*X34))</f>
        <v>620060</v>
      </c>
      <c r="T34" s="11">
        <f t="shared" si="0"/>
        <v>-79940</v>
      </c>
      <c r="U34" s="12">
        <f t="shared" si="1"/>
        <v>-0.1142</v>
      </c>
      <c r="V34" s="12">
        <f t="shared" si="6"/>
        <v>0</v>
      </c>
      <c r="W34" s="28">
        <f t="shared" si="3"/>
        <v>700000</v>
      </c>
      <c r="X34" s="28">
        <f t="shared" si="4"/>
        <v>620060</v>
      </c>
      <c r="Y34" s="24" t="str" cm="1">
        <f t="array" ref="Y34">IF(OR(_xll.BDP($G34,"DS827")="#N/A N/A",_xll.BDP($G34,"DS827")="#N/A FIELD NOT APPLICABLE")," ", _xll.BDP($G34,"DS827"))</f>
        <v>#N/A Invalid Security</v>
      </c>
      <c r="Z34" s="41" t="s">
        <v>649</v>
      </c>
      <c r="AA34" s="41" t="s">
        <v>764</v>
      </c>
      <c r="AB34" s="41" t="s">
        <v>765</v>
      </c>
      <c r="AC34" s="41"/>
      <c r="AD34" s="41"/>
      <c r="AE34" s="137"/>
      <c r="AG34"/>
      <c r="AH34"/>
      <c r="BA34" s="37" t="str">
        <f t="shared" si="5"/>
        <v>XS2918020368</v>
      </c>
      <c r="BB34" s="43">
        <v>0.75</v>
      </c>
      <c r="BC34" s="22">
        <v>5</v>
      </c>
      <c r="BD34" s="36">
        <v>45632</v>
      </c>
      <c r="BE34" s="19">
        <v>1.0000000000107532</v>
      </c>
      <c r="BF34" s="138" t="s">
        <v>533</v>
      </c>
    </row>
    <row r="35" spans="1:58" s="3" customFormat="1" ht="14.45" customHeight="1" x14ac:dyDescent="0.25">
      <c r="A35" s="47" t="s">
        <v>126</v>
      </c>
      <c r="B35" s="47" t="s">
        <v>165</v>
      </c>
      <c r="C35" s="47">
        <v>936730</v>
      </c>
      <c r="D35" s="47" t="s">
        <v>740</v>
      </c>
      <c r="E35" s="22" t="s">
        <v>779</v>
      </c>
      <c r="F35" s="37" t="str" cm="1">
        <f t="array" ref="F35">_xll.BDP(G35&amp;" ISIN","CRNCY")</f>
        <v>USD</v>
      </c>
      <c r="G35" s="22" t="s">
        <v>639</v>
      </c>
      <c r="H35" s="37" t="str" cm="1">
        <f t="array" ref="H35">_xll.BDP(G35&amp;" ISIN","SHORT_NAME")</f>
        <v>NATIXIS STRU ISS</v>
      </c>
      <c r="I35" s="67" t="str">
        <f>_xll.BDP(G35&amp;" ISIN","ISSUE_DT")</f>
        <v>17/12/2024</v>
      </c>
      <c r="J35" s="67" t="str">
        <f>_xll.BDP(G35&amp;" ISIN","MATURITY")</f>
        <v>16/12/2026</v>
      </c>
      <c r="K35" s="26">
        <v>700000</v>
      </c>
      <c r="L35" s="41">
        <v>0.1</v>
      </c>
      <c r="M35" s="41" t="s">
        <v>119</v>
      </c>
      <c r="N35" s="43" t="s">
        <v>236</v>
      </c>
      <c r="O35" s="28">
        <f>IF(F35="USD",K35,(((_xll.BDP(F35&amp;"USD CURNCY","PX_LAST")))*K35))</f>
        <v>700000</v>
      </c>
      <c r="P35" s="44">
        <v>100</v>
      </c>
      <c r="Q35" s="76" cm="1">
        <f t="array" ref="Q35">_xll.BDP(G35 &amp; "@" &amp; BF35 &amp; " ISIN","PR002")</f>
        <v>101.95</v>
      </c>
      <c r="R35" s="45">
        <f>IF(F35="USD",W35,(((_xll.BDP(F35&amp;"USD CURNCY","PX_LAST")))*W35))</f>
        <v>700000</v>
      </c>
      <c r="S35" s="45">
        <f>IF(F35="USD",X35,(((_xll.BDP(F35&amp;"USD CURNCY","PX_LAST")))*X35))</f>
        <v>713650</v>
      </c>
      <c r="T35" s="11">
        <f t="shared" ref="T35:T66" si="7">S35-R35</f>
        <v>13650</v>
      </c>
      <c r="U35" s="12">
        <f t="shared" ref="U35:U66" si="8">IFERROR(T35/R35,0)</f>
        <v>1.95E-2</v>
      </c>
      <c r="V35" s="12">
        <f t="shared" si="6"/>
        <v>0</v>
      </c>
      <c r="W35" s="28">
        <f t="shared" ref="W35:W66" si="9">K35*P35/100</f>
        <v>700000</v>
      </c>
      <c r="X35" s="28">
        <f t="shared" ref="X35:X66" si="10">Q35*K35/100</f>
        <v>713650</v>
      </c>
      <c r="Y35" s="24" t="str" cm="1">
        <f t="array" ref="Y35">IF(OR(_xll.BDP($G35,"DS827")="#N/A N/A",_xll.BDP($G35,"DS827")="#N/A FIELD NOT APPLICABLE")," ", _xll.BDP($G35,"DS827"))</f>
        <v>#N/A Invalid Security</v>
      </c>
      <c r="Z35" s="41" t="s">
        <v>649</v>
      </c>
      <c r="AA35" s="41" t="s">
        <v>764</v>
      </c>
      <c r="AB35" s="41" t="s">
        <v>765</v>
      </c>
      <c r="AC35" s="41"/>
      <c r="AD35" s="41"/>
      <c r="AE35" s="137"/>
      <c r="AG35"/>
      <c r="AH35"/>
      <c r="BA35" s="37" t="str">
        <f t="shared" si="5"/>
        <v>XS2747481419</v>
      </c>
      <c r="BB35" s="43">
        <v>0.75</v>
      </c>
      <c r="BC35" s="22">
        <v>5</v>
      </c>
      <c r="BD35" s="36">
        <v>45632</v>
      </c>
      <c r="BE35" s="19">
        <v>1.0000000000107532</v>
      </c>
      <c r="BF35" s="138" t="s">
        <v>537</v>
      </c>
    </row>
    <row r="36" spans="1:58" s="3" customFormat="1" ht="14.45" customHeight="1" x14ac:dyDescent="0.25">
      <c r="A36" s="47" t="s">
        <v>126</v>
      </c>
      <c r="B36" s="47" t="s">
        <v>165</v>
      </c>
      <c r="C36" s="47">
        <v>936730</v>
      </c>
      <c r="D36" s="47" t="s">
        <v>740</v>
      </c>
      <c r="E36" s="22" t="s">
        <v>777</v>
      </c>
      <c r="F36" s="37" t="str" cm="1">
        <f t="array" ref="F36">_xll.BDP(G36&amp;" ISIN","CRNCY")</f>
        <v>USD</v>
      </c>
      <c r="G36" s="22" t="s">
        <v>753</v>
      </c>
      <c r="H36" s="37" t="str" cm="1">
        <f t="array" ref="H36">_xll.BDP(G36&amp;" ISIN","SHORT_NAME")</f>
        <v>MORGAN STAN BV</v>
      </c>
      <c r="I36" s="67" t="str">
        <f>_xll.BDP(G36&amp;" ISIN","ISSUE_DT")</f>
        <v>13/12/2024</v>
      </c>
      <c r="J36" s="67" t="str">
        <f>_xll.BDP(G36&amp;" ISIN","MATURITY")</f>
        <v>14/12/2026</v>
      </c>
      <c r="K36" s="26">
        <v>700000</v>
      </c>
      <c r="L36" s="41">
        <v>0.1</v>
      </c>
      <c r="M36" s="41" t="s">
        <v>119</v>
      </c>
      <c r="N36" s="43" t="s">
        <v>236</v>
      </c>
      <c r="O36" s="28">
        <f>IF(F36="USD",K36,(((_xll.BDP(F36&amp;"USD CURNCY","PX_LAST")))*K36))</f>
        <v>700000</v>
      </c>
      <c r="P36" s="44">
        <v>100</v>
      </c>
      <c r="Q36" s="76" cm="1">
        <f t="array" ref="Q36">_xll.BDP(G36 &amp; "@" &amp; BF36 &amp; " ISIN","PR002")</f>
        <v>96.62</v>
      </c>
      <c r="R36" s="45">
        <f>IF(F36="USD",W36,(((_xll.BDP(F36&amp;"USD CURNCY","PX_LAST")))*W36))</f>
        <v>700000</v>
      </c>
      <c r="S36" s="45">
        <f>IF(F36="USD",X36,(((_xll.BDP(F36&amp;"USD CURNCY","PX_LAST")))*X36))</f>
        <v>676340</v>
      </c>
      <c r="T36" s="11">
        <f t="shared" si="7"/>
        <v>-23660</v>
      </c>
      <c r="U36" s="12">
        <f t="shared" si="8"/>
        <v>-3.3799999999999997E-2</v>
      </c>
      <c r="V36" s="12">
        <f t="shared" si="6"/>
        <v>0</v>
      </c>
      <c r="W36" s="28">
        <f t="shared" si="9"/>
        <v>700000</v>
      </c>
      <c r="X36" s="28">
        <f t="shared" si="10"/>
        <v>676340</v>
      </c>
      <c r="Y36" s="24" t="str" cm="1">
        <f t="array" ref="Y36">IF(OR(_xll.BDP($G36,"DS827")="#N/A N/A",_xll.BDP($G36,"DS827")="#N/A FIELD NOT APPLICABLE")," ", _xll.BDP($G36,"DS827"))</f>
        <v>#N/A Invalid Security</v>
      </c>
      <c r="Z36" s="41" t="s">
        <v>649</v>
      </c>
      <c r="AA36" s="41" t="s">
        <v>764</v>
      </c>
      <c r="AB36" s="41" t="s">
        <v>765</v>
      </c>
      <c r="AC36" s="41"/>
      <c r="AD36" s="41"/>
      <c r="AE36" s="137"/>
      <c r="AG36"/>
      <c r="AH36"/>
      <c r="BA36" s="37" t="str">
        <f t="shared" si="5"/>
        <v>XS2918020442</v>
      </c>
      <c r="BB36" s="43">
        <v>0.75</v>
      </c>
      <c r="BC36" s="22">
        <v>5</v>
      </c>
      <c r="BD36" s="36">
        <v>45632</v>
      </c>
      <c r="BE36" s="19">
        <v>1.0000000000107532</v>
      </c>
      <c r="BF36" s="138" t="s">
        <v>533</v>
      </c>
    </row>
    <row r="37" spans="1:58" s="3" customFormat="1" ht="14.45" customHeight="1" x14ac:dyDescent="0.25">
      <c r="A37" s="47" t="s">
        <v>126</v>
      </c>
      <c r="B37" s="47" t="s">
        <v>165</v>
      </c>
      <c r="C37" s="47">
        <v>936730</v>
      </c>
      <c r="D37" s="47" t="s">
        <v>740</v>
      </c>
      <c r="E37" s="22" t="s">
        <v>776</v>
      </c>
      <c r="F37" s="37" t="str" cm="1">
        <f t="array" ref="F37">_xll.BDP(G37&amp;" ISIN","CRNCY")</f>
        <v>USD</v>
      </c>
      <c r="G37" s="22" t="s">
        <v>752</v>
      </c>
      <c r="H37" s="37" t="str" cm="1">
        <f t="array" ref="H37">_xll.BDP(G37&amp;" ISIN","SHORT_NAME")</f>
        <v>VONTOBEL DUBAI</v>
      </c>
      <c r="I37" s="67" t="str">
        <f>_xll.BDP(G37&amp;" ISIN","ISSUE_DT")</f>
        <v>13/12/2024</v>
      </c>
      <c r="J37" s="67" t="str">
        <f>_xll.BDP(G37&amp;" ISIN","MATURITY")</f>
        <v>14/12/2026</v>
      </c>
      <c r="K37" s="26">
        <v>700000</v>
      </c>
      <c r="L37" s="41">
        <v>0.1</v>
      </c>
      <c r="M37" s="41" t="s">
        <v>119</v>
      </c>
      <c r="N37" s="43" t="s">
        <v>236</v>
      </c>
      <c r="O37" s="28">
        <f>IF(F37="USD",K37,(((_xll.BDP(F37&amp;"USD CURNCY","PX_LAST")))*K37))</f>
        <v>700000</v>
      </c>
      <c r="P37" s="44">
        <v>100</v>
      </c>
      <c r="Q37" s="76" cm="1">
        <f t="array" ref="Q37">_xll.BDP(G37 &amp; "@" &amp; BF37 &amp; " ISIN","PR002")</f>
        <v>81.5</v>
      </c>
      <c r="R37" s="45">
        <f>IF(F37="USD",W37,(((_xll.BDP(F37&amp;"USD CURNCY","PX_LAST")))*W37))</f>
        <v>700000</v>
      </c>
      <c r="S37" s="45">
        <f>IF(F37="USD",X37,(((_xll.BDP(F37&amp;"USD CURNCY","PX_LAST")))*X37))</f>
        <v>570500</v>
      </c>
      <c r="T37" s="11">
        <f t="shared" si="7"/>
        <v>-129500</v>
      </c>
      <c r="U37" s="12">
        <f t="shared" si="8"/>
        <v>-0.185</v>
      </c>
      <c r="V37" s="12">
        <f t="shared" si="6"/>
        <v>0</v>
      </c>
      <c r="W37" s="28">
        <f t="shared" si="9"/>
        <v>700000</v>
      </c>
      <c r="X37" s="28">
        <f t="shared" si="10"/>
        <v>570500</v>
      </c>
      <c r="Y37" s="24" t="str" cm="1">
        <f t="array" ref="Y37">IF(OR(_xll.BDP($G37,"DS827")="#N/A N/A",_xll.BDP($G37,"DS827")="#N/A FIELD NOT APPLICABLE")," ", _xll.BDP($G37,"DS827"))</f>
        <v>#N/A Invalid Security</v>
      </c>
      <c r="Z37" s="41" t="s">
        <v>649</v>
      </c>
      <c r="AA37" s="41" t="s">
        <v>764</v>
      </c>
      <c r="AB37" s="41" t="s">
        <v>765</v>
      </c>
      <c r="AC37" s="41"/>
      <c r="AD37" s="41"/>
      <c r="AE37" s="137"/>
      <c r="AG37"/>
      <c r="AH37"/>
      <c r="BA37" s="37" t="str">
        <f t="shared" si="5"/>
        <v>CH1400446311</v>
      </c>
      <c r="BB37" s="43">
        <v>0.75</v>
      </c>
      <c r="BC37" s="22">
        <v>5</v>
      </c>
      <c r="BD37" s="36">
        <v>45632</v>
      </c>
      <c r="BE37" s="19">
        <v>1.0000000000107532</v>
      </c>
      <c r="BF37" s="138" t="s">
        <v>536</v>
      </c>
    </row>
    <row r="38" spans="1:58" s="3" customFormat="1" ht="14.45" customHeight="1" x14ac:dyDescent="0.25">
      <c r="A38" s="47" t="s">
        <v>126</v>
      </c>
      <c r="B38" s="47" t="s">
        <v>165</v>
      </c>
      <c r="C38" s="47">
        <v>936730</v>
      </c>
      <c r="D38" s="47" t="s">
        <v>740</v>
      </c>
      <c r="E38" s="22" t="s">
        <v>778</v>
      </c>
      <c r="F38" s="37" t="str" cm="1">
        <f t="array" ref="F38">_xll.BDP(G38&amp;" ISIN","CRNCY")</f>
        <v>USD</v>
      </c>
      <c r="G38" s="22" t="s">
        <v>530</v>
      </c>
      <c r="H38" s="37" t="str" cm="1">
        <f t="array" ref="H38">_xll.BDP(G38&amp;" ISIN","SHORT_NAME")</f>
        <v>BBVA GM BV</v>
      </c>
      <c r="I38" s="67" t="str">
        <f>_xll.BDP(G38&amp;" ISIN","ISSUE_DT")</f>
        <v>13/12/2024</v>
      </c>
      <c r="J38" s="67" t="str">
        <f>_xll.BDP(G38&amp;" ISIN","MATURITY")</f>
        <v>14/12/2026</v>
      </c>
      <c r="K38" s="26">
        <v>700000</v>
      </c>
      <c r="L38" s="41">
        <v>0.1</v>
      </c>
      <c r="M38" s="41" t="s">
        <v>119</v>
      </c>
      <c r="N38" s="43" t="s">
        <v>236</v>
      </c>
      <c r="O38" s="28">
        <f>IF(F38="USD",K38,(((_xll.BDP(F38&amp;"USD CURNCY","PX_LAST")))*K38))</f>
        <v>700000</v>
      </c>
      <c r="P38" s="44">
        <v>100</v>
      </c>
      <c r="Q38" s="76" cm="1">
        <f t="array" ref="Q38">_xll.BDP(G38 &amp; "@" &amp; BF38 &amp; " ISIN","PR002")</f>
        <v>93.06</v>
      </c>
      <c r="R38" s="45">
        <f>IF(F38="USD",W38,(((_xll.BDP(F38&amp;"USD CURNCY","PX_LAST")))*W38))</f>
        <v>700000</v>
      </c>
      <c r="S38" s="45">
        <f>IF(F38="USD",X38,(((_xll.BDP(F38&amp;"USD CURNCY","PX_LAST")))*X38))</f>
        <v>651420</v>
      </c>
      <c r="T38" s="11">
        <f t="shared" si="7"/>
        <v>-48580</v>
      </c>
      <c r="U38" s="12">
        <f t="shared" si="8"/>
        <v>-6.9400000000000003E-2</v>
      </c>
      <c r="V38" s="12">
        <f t="shared" si="6"/>
        <v>0</v>
      </c>
      <c r="W38" s="28">
        <f t="shared" si="9"/>
        <v>700000</v>
      </c>
      <c r="X38" s="28">
        <f t="shared" si="10"/>
        <v>651420</v>
      </c>
      <c r="Y38" s="24" t="str" cm="1">
        <f t="array" ref="Y38">IF(OR(_xll.BDP($G38,"DS827")="#N/A N/A",_xll.BDP($G38,"DS827")="#N/A FIELD NOT APPLICABLE")," ", _xll.BDP($G38,"DS827"))</f>
        <v>#N/A Invalid Security</v>
      </c>
      <c r="Z38" s="41" t="s">
        <v>649</v>
      </c>
      <c r="AA38" s="41" t="s">
        <v>764</v>
      </c>
      <c r="AB38" s="41" t="s">
        <v>765</v>
      </c>
      <c r="AC38" s="41"/>
      <c r="AD38" s="41"/>
      <c r="AE38" s="137"/>
      <c r="AG38"/>
      <c r="AH38"/>
      <c r="BA38" s="37" t="str">
        <f t="shared" si="5"/>
        <v>XS2913730979</v>
      </c>
      <c r="BB38" s="43">
        <v>0.75</v>
      </c>
      <c r="BC38" s="22">
        <v>5</v>
      </c>
      <c r="BD38" s="36">
        <v>45632</v>
      </c>
      <c r="BE38" s="19">
        <v>1.0000000000107532</v>
      </c>
      <c r="BF38" s="138" t="s">
        <v>538</v>
      </c>
    </row>
    <row r="39" spans="1:58" s="3" customFormat="1" ht="14.45" customHeight="1" x14ac:dyDescent="0.25">
      <c r="A39" s="47" t="s">
        <v>126</v>
      </c>
      <c r="B39" s="47" t="s">
        <v>165</v>
      </c>
      <c r="C39" s="47">
        <v>936730</v>
      </c>
      <c r="D39" s="47" t="s">
        <v>740</v>
      </c>
      <c r="E39" s="22" t="s">
        <v>780</v>
      </c>
      <c r="F39" s="37" t="str" cm="1">
        <f t="array" ref="F39">_xll.BDP(G39&amp;" ISIN","CRNCY")</f>
        <v>USD</v>
      </c>
      <c r="G39" s="22" t="s">
        <v>754</v>
      </c>
      <c r="H39" s="37" t="str" cm="1">
        <f t="array" ref="H39">_xll.BDP(G39&amp;" ISIN","SHORT_NAME")</f>
        <v>NOMURA INTL FUND</v>
      </c>
      <c r="I39" s="67" t="str">
        <f>_xll.BDP(G39&amp;" ISIN","ISSUE_DT")</f>
        <v>08/11/2024</v>
      </c>
      <c r="J39" s="67" t="str">
        <f>_xll.BDP(G39&amp;" ISIN","MATURITY")</f>
        <v>10/01/2030</v>
      </c>
      <c r="K39" s="26">
        <v>1400000</v>
      </c>
      <c r="L39" s="41">
        <v>5.0700000000000002E-2</v>
      </c>
      <c r="M39" s="41" t="s">
        <v>119</v>
      </c>
      <c r="N39" s="43" t="s">
        <v>446</v>
      </c>
      <c r="O39" s="28">
        <f>IF(F39="USD",K39,(((_xll.BDP(F39&amp;"USD CURNCY","PX_LAST")))*K39))</f>
        <v>1400000</v>
      </c>
      <c r="P39" s="44">
        <v>100</v>
      </c>
      <c r="Q39" s="76" cm="1">
        <f t="array" ref="Q39">_xll.BDP(G39 &amp; "@" &amp; BF39 &amp; " ISIN","PR002")</f>
        <v>94.84</v>
      </c>
      <c r="R39" s="45">
        <f>IF(F39="USD",W39,(((_xll.BDP(F39&amp;"USD CURNCY","PX_LAST")))*W39))</f>
        <v>1400000</v>
      </c>
      <c r="S39" s="45">
        <f>IF(F39="USD",X39,(((_xll.BDP(F39&amp;"USD CURNCY","PX_LAST")))*X39))</f>
        <v>1327760</v>
      </c>
      <c r="T39" s="11">
        <f t="shared" si="7"/>
        <v>-72240</v>
      </c>
      <c r="U39" s="12">
        <f t="shared" si="8"/>
        <v>-5.16E-2</v>
      </c>
      <c r="V39" s="12">
        <f t="shared" si="6"/>
        <v>0</v>
      </c>
      <c r="W39" s="28">
        <f t="shared" si="9"/>
        <v>1400000</v>
      </c>
      <c r="X39" s="28">
        <f t="shared" si="10"/>
        <v>1327760</v>
      </c>
      <c r="Y39" s="24" t="str" cm="1">
        <f t="array" ref="Y39">IF(OR(_xll.BDP($G39,"DS827")="#N/A N/A",_xll.BDP($G39,"DS827")="#N/A FIELD NOT APPLICABLE")," ", _xll.BDP($G39,"DS827"))</f>
        <v>#N/A Invalid Security</v>
      </c>
      <c r="Z39" s="41" t="s">
        <v>766</v>
      </c>
      <c r="AA39" s="41"/>
      <c r="AB39" s="41"/>
      <c r="AC39" s="41"/>
      <c r="AD39" s="41"/>
      <c r="AE39" s="137"/>
      <c r="AG39"/>
      <c r="AH39"/>
      <c r="BA39" s="37" t="str">
        <f t="shared" ref="BA39:BA70" si="11">G39</f>
        <v>XS2922153981</v>
      </c>
      <c r="BB39" s="43">
        <v>0.85</v>
      </c>
      <c r="BC39" s="22">
        <v>5</v>
      </c>
      <c r="BD39" s="36">
        <v>45604</v>
      </c>
      <c r="BE39" s="19">
        <v>1.0000000000107532</v>
      </c>
      <c r="BF39" s="138" t="s">
        <v>253</v>
      </c>
    </row>
    <row r="40" spans="1:58" s="3" customFormat="1" ht="14.45" customHeight="1" x14ac:dyDescent="0.25">
      <c r="A40" s="47" t="s">
        <v>126</v>
      </c>
      <c r="B40" s="47" t="s">
        <v>165</v>
      </c>
      <c r="C40" s="47">
        <v>936730</v>
      </c>
      <c r="D40" s="47" t="s">
        <v>740</v>
      </c>
      <c r="E40" s="22" t="s">
        <v>774</v>
      </c>
      <c r="F40" s="37" t="str" cm="1">
        <f t="array" ref="F40">_xll.BDP(G40&amp;" ISIN","CRNCY")</f>
        <v>USD</v>
      </c>
      <c r="G40" s="22" t="s">
        <v>750</v>
      </c>
      <c r="H40" s="37" t="str" cm="1">
        <f t="array" ref="H40">_xll.BDP(G40&amp;" ISIN","SHORT_NAME")</f>
        <v>NOMURA INTL FUND</v>
      </c>
      <c r="I40" s="67" t="str">
        <f>_xll.BDP(G40&amp;" ISIN","ISSUE_DT")</f>
        <v>08/11/2024</v>
      </c>
      <c r="J40" s="67" t="str">
        <f>_xll.BDP(G40&amp;" ISIN","MATURITY")</f>
        <v>10/01/2030</v>
      </c>
      <c r="K40" s="26">
        <v>1400000</v>
      </c>
      <c r="L40" s="41">
        <v>5.0900000000000001E-2</v>
      </c>
      <c r="M40" s="41" t="s">
        <v>119</v>
      </c>
      <c r="N40" s="43" t="s">
        <v>446</v>
      </c>
      <c r="O40" s="28">
        <f>IF(F40="USD",K40,(((_xll.BDP(F40&amp;"USD CURNCY","PX_LAST")))*K40))</f>
        <v>1400000</v>
      </c>
      <c r="P40" s="44">
        <v>100</v>
      </c>
      <c r="Q40" s="76" cm="1">
        <f t="array" ref="Q40">_xll.BDP(G40 &amp; "@" &amp; BF40 &amp; " ISIN","PR002")</f>
        <v>95.54</v>
      </c>
      <c r="R40" s="45">
        <f>IF(F40="USD",W40,(((_xll.BDP(F40&amp;"USD CURNCY","PX_LAST")))*W40))</f>
        <v>1400000</v>
      </c>
      <c r="S40" s="45">
        <f>IF(F40="USD",X40,(((_xll.BDP(F40&amp;"USD CURNCY","PX_LAST")))*X40))</f>
        <v>1337560.0000000002</v>
      </c>
      <c r="T40" s="11">
        <f t="shared" si="7"/>
        <v>-62439.999999999767</v>
      </c>
      <c r="U40" s="12">
        <f t="shared" si="8"/>
        <v>-4.4599999999999834E-2</v>
      </c>
      <c r="V40" s="12">
        <f t="shared" si="6"/>
        <v>0</v>
      </c>
      <c r="W40" s="28">
        <f t="shared" si="9"/>
        <v>1400000</v>
      </c>
      <c r="X40" s="28">
        <f t="shared" si="10"/>
        <v>1337560.0000000002</v>
      </c>
      <c r="Y40" s="24" t="str" cm="1">
        <f t="array" ref="Y40">IF(OR(_xll.BDP($G40,"DS827")="#N/A N/A",_xll.BDP($G40,"DS827")="#N/A FIELD NOT APPLICABLE")," ", _xll.BDP($G40,"DS827"))</f>
        <v>#N/A Invalid Security</v>
      </c>
      <c r="Z40" s="41" t="s">
        <v>763</v>
      </c>
      <c r="AA40" s="41"/>
      <c r="AB40" s="41"/>
      <c r="AC40" s="41"/>
      <c r="AD40" s="41"/>
      <c r="AE40" s="137"/>
      <c r="AG40"/>
      <c r="AH40"/>
      <c r="BA40" s="37" t="str">
        <f t="shared" si="11"/>
        <v>XS2922152157</v>
      </c>
      <c r="BB40" s="43">
        <v>0.75</v>
      </c>
      <c r="BC40" s="22">
        <v>5</v>
      </c>
      <c r="BD40" s="36">
        <v>45604</v>
      </c>
      <c r="BE40" s="19">
        <v>1.0000000000107532</v>
      </c>
      <c r="BF40" s="138" t="s">
        <v>253</v>
      </c>
    </row>
    <row r="41" spans="1:58" s="3" customFormat="1" ht="14.45" customHeight="1" x14ac:dyDescent="0.25">
      <c r="A41" s="47" t="s">
        <v>126</v>
      </c>
      <c r="B41" s="47" t="s">
        <v>165</v>
      </c>
      <c r="C41" s="47">
        <v>936730</v>
      </c>
      <c r="D41" s="47" t="s">
        <v>740</v>
      </c>
      <c r="E41" s="22" t="s">
        <v>781</v>
      </c>
      <c r="F41" s="37" t="str" cm="1">
        <f t="array" ref="F41">_xll.BDP(G41&amp;" ISIN","CRNCY")</f>
        <v>USD</v>
      </c>
      <c r="G41" s="22" t="s">
        <v>755</v>
      </c>
      <c r="H41" s="37" t="str" cm="1">
        <f t="array" ref="H41">_xll.BDP(G41&amp;" ISIN","SHORT_NAME")</f>
        <v>NOMURA INTL FUND</v>
      </c>
      <c r="I41" s="67" t="str">
        <f>_xll.BDP(G41&amp;" ISIN","ISSUE_DT")</f>
        <v>08/11/2024</v>
      </c>
      <c r="J41" s="67" t="str">
        <f>_xll.BDP(G41&amp;" ISIN","MATURITY")</f>
        <v>10/01/2030</v>
      </c>
      <c r="K41" s="26">
        <v>1400000</v>
      </c>
      <c r="L41" s="41">
        <v>5.4100000000000002E-2</v>
      </c>
      <c r="M41" s="41" t="s">
        <v>119</v>
      </c>
      <c r="N41" s="43" t="s">
        <v>446</v>
      </c>
      <c r="O41" s="28">
        <f>IF(F41="USD",K41,(((_xll.BDP(F41&amp;"USD CURNCY","PX_LAST")))*K41))</f>
        <v>1400000</v>
      </c>
      <c r="P41" s="44">
        <v>100</v>
      </c>
      <c r="Q41" s="76" cm="1">
        <f t="array" ref="Q41">_xll.BDP(G41 &amp; "@" &amp; BF41 &amp; " ISIN","PR002")</f>
        <v>95.63</v>
      </c>
      <c r="R41" s="45">
        <f>IF(F41="USD",W41,(((_xll.BDP(F41&amp;"USD CURNCY","PX_LAST")))*W41))</f>
        <v>1400000</v>
      </c>
      <c r="S41" s="45">
        <f>IF(F41="USD",X41,(((_xll.BDP(F41&amp;"USD CURNCY","PX_LAST")))*X41))</f>
        <v>1338820</v>
      </c>
      <c r="T41" s="11">
        <f t="shared" si="7"/>
        <v>-61180</v>
      </c>
      <c r="U41" s="12">
        <f t="shared" si="8"/>
        <v>-4.3700000000000003E-2</v>
      </c>
      <c r="V41" s="12">
        <f t="shared" si="6"/>
        <v>0</v>
      </c>
      <c r="W41" s="28">
        <f t="shared" si="9"/>
        <v>1400000</v>
      </c>
      <c r="X41" s="28">
        <f t="shared" si="10"/>
        <v>1338820</v>
      </c>
      <c r="Y41" s="24" t="str" cm="1">
        <f t="array" ref="Y41">IF(OR(_xll.BDP($G41,"DS827")="#N/A N/A",_xll.BDP($G41,"DS827")="#N/A FIELD NOT APPLICABLE")," ", _xll.BDP($G41,"DS827"))</f>
        <v>#N/A Invalid Security</v>
      </c>
      <c r="Z41" s="41" t="s">
        <v>767</v>
      </c>
      <c r="AA41" s="41"/>
      <c r="AB41" s="41"/>
      <c r="AC41" s="41"/>
      <c r="AD41" s="41"/>
      <c r="AE41" s="137"/>
      <c r="AG41"/>
      <c r="AH41"/>
      <c r="BA41" s="37" t="str">
        <f t="shared" si="11"/>
        <v>XS2922153809</v>
      </c>
      <c r="BB41" s="43">
        <v>0.85</v>
      </c>
      <c r="BC41" s="22">
        <v>5</v>
      </c>
      <c r="BD41" s="36">
        <v>45604</v>
      </c>
      <c r="BE41" s="19">
        <v>1.0000000000107532</v>
      </c>
      <c r="BF41" s="138" t="s">
        <v>253</v>
      </c>
    </row>
    <row r="42" spans="1:58" s="3" customFormat="1" ht="14.45" customHeight="1" x14ac:dyDescent="0.25">
      <c r="A42" s="47" t="s">
        <v>126</v>
      </c>
      <c r="B42" s="47" t="s">
        <v>165</v>
      </c>
      <c r="C42" s="47">
        <v>936730</v>
      </c>
      <c r="D42" s="47" t="s">
        <v>740</v>
      </c>
      <c r="E42" s="22" t="s">
        <v>773</v>
      </c>
      <c r="F42" s="37" t="str" cm="1">
        <f t="array" ref="F42">_xll.BDP(G42&amp;" ISIN","CRNCY")</f>
        <v>USD</v>
      </c>
      <c r="G42" s="22" t="s">
        <v>749</v>
      </c>
      <c r="H42" s="37" t="str" cm="1">
        <f t="array" ref="H42">_xll.BDP(G42&amp;" ISIN","SHORT_NAME")</f>
        <v>NOMURA INTL FUND</v>
      </c>
      <c r="I42" s="67" t="str">
        <f>_xll.BDP(G42&amp;" ISIN","ISSUE_DT")</f>
        <v>08/11/2024</v>
      </c>
      <c r="J42" s="67" t="str">
        <f>_xll.BDP(G42&amp;" ISIN","MATURITY")</f>
        <v>10/01/2030</v>
      </c>
      <c r="K42" s="26">
        <v>1400000</v>
      </c>
      <c r="L42" s="41">
        <v>5.4399999999999997E-2</v>
      </c>
      <c r="M42" s="41" t="s">
        <v>119</v>
      </c>
      <c r="N42" s="43" t="s">
        <v>446</v>
      </c>
      <c r="O42" s="28">
        <f>IF(F42="USD",K42,(((_xll.BDP(F42&amp;"USD CURNCY","PX_LAST")))*K42))</f>
        <v>1400000</v>
      </c>
      <c r="P42" s="44">
        <v>100</v>
      </c>
      <c r="Q42" s="76" cm="1">
        <f t="array" ref="Q42">_xll.BDP(G42 &amp; "@" &amp; BF42 &amp; " ISIN","PR002")</f>
        <v>97.46</v>
      </c>
      <c r="R42" s="45">
        <f>IF(F42="USD",W42,(((_xll.BDP(F42&amp;"USD CURNCY","PX_LAST")))*W42))</f>
        <v>1400000</v>
      </c>
      <c r="S42" s="45">
        <f>IF(F42="USD",X42,(((_xll.BDP(F42&amp;"USD CURNCY","PX_LAST")))*X42))</f>
        <v>1364440</v>
      </c>
      <c r="T42" s="11">
        <f t="shared" si="7"/>
        <v>-35560</v>
      </c>
      <c r="U42" s="12">
        <f t="shared" si="8"/>
        <v>-2.5399999999999999E-2</v>
      </c>
      <c r="V42" s="12">
        <f t="shared" ref="V42:V73" si="12">IFERROR(S42/$H$52,0)</f>
        <v>0</v>
      </c>
      <c r="W42" s="28">
        <f t="shared" si="9"/>
        <v>1400000</v>
      </c>
      <c r="X42" s="28">
        <f t="shared" si="10"/>
        <v>1364440</v>
      </c>
      <c r="Y42" s="24" t="str" cm="1">
        <f t="array" ref="Y42">IF(OR(_xll.BDP($G42,"DS827")="#N/A N/A",_xll.BDP($G42,"DS827")="#N/A FIELD NOT APPLICABLE")," ", _xll.BDP($G42,"DS827"))</f>
        <v>#N/A Invalid Security</v>
      </c>
      <c r="Z42" s="41" t="s">
        <v>762</v>
      </c>
      <c r="AA42" s="41"/>
      <c r="AB42" s="41"/>
      <c r="AC42" s="41"/>
      <c r="AD42" s="41"/>
      <c r="AE42" s="137"/>
      <c r="AG42"/>
      <c r="AH42"/>
      <c r="BA42" s="37" t="str">
        <f t="shared" si="11"/>
        <v>XS2922154286</v>
      </c>
      <c r="BB42" s="43">
        <v>0.75</v>
      </c>
      <c r="BC42" s="22">
        <v>5</v>
      </c>
      <c r="BD42" s="36">
        <v>45604</v>
      </c>
      <c r="BE42" s="19">
        <v>1.0000000000107532</v>
      </c>
      <c r="BF42" s="138" t="s">
        <v>253</v>
      </c>
    </row>
    <row r="43" spans="1:58" s="3" customFormat="1" ht="14.45" customHeight="1" x14ac:dyDescent="0.25">
      <c r="A43" s="47" t="s">
        <v>126</v>
      </c>
      <c r="B43" s="47" t="s">
        <v>165</v>
      </c>
      <c r="C43" s="47">
        <v>936730</v>
      </c>
      <c r="D43" s="47" t="s">
        <v>740</v>
      </c>
      <c r="E43" s="22" t="s">
        <v>787</v>
      </c>
      <c r="F43" s="37" t="str" cm="1">
        <f t="array" ref="F43">_xll.BDP(G43&amp;" ISIN","CRNCY")</f>
        <v>USD</v>
      </c>
      <c r="G43" s="22" t="s">
        <v>761</v>
      </c>
      <c r="H43" s="37" t="str" cm="1">
        <f t="array" ref="H43">_xll.BDP(G43&amp;" ISIN","SHORT_NAME")</f>
        <v>NOMURA INTL FUND</v>
      </c>
      <c r="I43" s="67" t="str">
        <f>_xll.BDP(G43&amp;" ISIN","ISSUE_DT")</f>
        <v>08/11/2024</v>
      </c>
      <c r="J43" s="67" t="str">
        <f>_xll.BDP(G43&amp;" ISIN","MATURITY")</f>
        <v>10/01/2030</v>
      </c>
      <c r="K43" s="26">
        <v>1500000</v>
      </c>
      <c r="L43" s="41">
        <v>5.4600000000000003E-2</v>
      </c>
      <c r="M43" s="41" t="s">
        <v>119</v>
      </c>
      <c r="N43" s="43" t="s">
        <v>446</v>
      </c>
      <c r="O43" s="28">
        <f>IF(F43="USD",K43,(((_xll.BDP(F43&amp;"USD CURNCY","PX_LAST")))*K43))</f>
        <v>1500000</v>
      </c>
      <c r="P43" s="44">
        <v>100</v>
      </c>
      <c r="Q43" s="76" cm="1">
        <f t="array" ref="Q43">_xll.BDP(G43 &amp; "@" &amp; BF43 &amp; " ISIN","PR002")</f>
        <v>95.18</v>
      </c>
      <c r="R43" s="45">
        <f>IF(F43="USD",W43,(((_xll.BDP(F43&amp;"USD CURNCY","PX_LAST")))*W43))</f>
        <v>1500000</v>
      </c>
      <c r="S43" s="45">
        <f>IF(F43="USD",X43,(((_xll.BDP(F43&amp;"USD CURNCY","PX_LAST")))*X43))</f>
        <v>1427700</v>
      </c>
      <c r="T43" s="11">
        <f t="shared" si="7"/>
        <v>-72300</v>
      </c>
      <c r="U43" s="12">
        <f t="shared" si="8"/>
        <v>-4.82E-2</v>
      </c>
      <c r="V43" s="12">
        <f t="shared" si="12"/>
        <v>0</v>
      </c>
      <c r="W43" s="28">
        <f t="shared" si="9"/>
        <v>1500000</v>
      </c>
      <c r="X43" s="28">
        <f t="shared" si="10"/>
        <v>1427700</v>
      </c>
      <c r="Y43" s="24" t="str" cm="1">
        <f t="array" ref="Y43">IF(OR(_xll.BDP($G43,"DS827")="#N/A N/A",_xll.BDP($G43,"DS827")="#N/A FIELD NOT APPLICABLE")," ", _xll.BDP($G43,"DS827"))</f>
        <v>#N/A Invalid Security</v>
      </c>
      <c r="Z43" s="41" t="s">
        <v>573</v>
      </c>
      <c r="AA43" s="41"/>
      <c r="AB43" s="41"/>
      <c r="AC43" s="41"/>
      <c r="AD43" s="41"/>
      <c r="AE43" s="137"/>
      <c r="AG43"/>
      <c r="AH43"/>
      <c r="BA43" s="37" t="str">
        <f t="shared" si="11"/>
        <v>XS2922153718</v>
      </c>
      <c r="BB43" s="43">
        <v>0.85</v>
      </c>
      <c r="BC43" s="22">
        <v>5</v>
      </c>
      <c r="BD43" s="36">
        <v>45604</v>
      </c>
      <c r="BE43" s="19">
        <v>1.0000000000107532</v>
      </c>
      <c r="BF43" s="138" t="s">
        <v>253</v>
      </c>
    </row>
    <row r="44" spans="1:58" s="3" customFormat="1" ht="14.45" customHeight="1" x14ac:dyDescent="0.25">
      <c r="A44" s="47" t="s">
        <v>126</v>
      </c>
      <c r="B44" s="47" t="s">
        <v>165</v>
      </c>
      <c r="C44" s="47">
        <v>936730</v>
      </c>
      <c r="D44" s="47" t="s">
        <v>740</v>
      </c>
      <c r="E44" s="22" t="s">
        <v>786</v>
      </c>
      <c r="F44" s="37" t="str" cm="1">
        <f t="array" ref="F44">_xll.BDP(G44&amp;" ISIN","CRNCY")</f>
        <v>USD</v>
      </c>
      <c r="G44" s="22" t="s">
        <v>760</v>
      </c>
      <c r="H44" s="37" t="str" cm="1">
        <f t="array" ref="H44">_xll.BDP(G44&amp;" ISIN","SHORT_NAME")</f>
        <v>NOMURA INTL FUND</v>
      </c>
      <c r="I44" s="67" t="str">
        <f>_xll.BDP(G44&amp;" ISIN","ISSUE_DT")</f>
        <v>08/11/2024</v>
      </c>
      <c r="J44" s="67" t="str">
        <f>_xll.BDP(G44&amp;" ISIN","MATURITY")</f>
        <v>10/01/2030</v>
      </c>
      <c r="K44" s="26">
        <v>1500000</v>
      </c>
      <c r="L44" s="41">
        <v>5.4300000000000001E-2</v>
      </c>
      <c r="M44" s="41" t="s">
        <v>119</v>
      </c>
      <c r="N44" s="43" t="s">
        <v>446</v>
      </c>
      <c r="O44" s="28">
        <f>IF(F44="USD",K44,(((_xll.BDP(F44&amp;"USD CURNCY","PX_LAST")))*K44))</f>
        <v>1500000</v>
      </c>
      <c r="P44" s="44">
        <v>100</v>
      </c>
      <c r="Q44" s="76" cm="1">
        <f t="array" ref="Q44">_xll.BDP(G44 &amp; "@" &amp; BF44 &amp; " ISIN","PR002")</f>
        <v>92.47</v>
      </c>
      <c r="R44" s="45">
        <f>IF(F44="USD",W44,(((_xll.BDP(F44&amp;"USD CURNCY","PX_LAST")))*W44))</f>
        <v>1500000</v>
      </c>
      <c r="S44" s="45">
        <f>IF(F44="USD",X44,(((_xll.BDP(F44&amp;"USD CURNCY","PX_LAST")))*X44))</f>
        <v>1387050</v>
      </c>
      <c r="T44" s="11">
        <f t="shared" si="7"/>
        <v>-112950</v>
      </c>
      <c r="U44" s="12">
        <f t="shared" si="8"/>
        <v>-7.5300000000000006E-2</v>
      </c>
      <c r="V44" s="12">
        <f t="shared" si="12"/>
        <v>0</v>
      </c>
      <c r="W44" s="28">
        <f t="shared" si="9"/>
        <v>1500000</v>
      </c>
      <c r="X44" s="28">
        <f t="shared" si="10"/>
        <v>1387050</v>
      </c>
      <c r="Y44" s="24" t="str" cm="1">
        <f t="array" ref="Y44">IF(OR(_xll.BDP($G44,"DS827")="#N/A N/A",_xll.BDP($G44,"DS827")="#N/A FIELD NOT APPLICABLE")," ", _xll.BDP($G44,"DS827"))</f>
        <v>#N/A Invalid Security</v>
      </c>
      <c r="Z44" s="41" t="s">
        <v>771</v>
      </c>
      <c r="AA44" s="41"/>
      <c r="AB44" s="41"/>
      <c r="AC44" s="41"/>
      <c r="AD44" s="41"/>
      <c r="AE44" s="137"/>
      <c r="AG44"/>
      <c r="AH44"/>
      <c r="BA44" s="37" t="str">
        <f t="shared" si="11"/>
        <v>XS2922152074</v>
      </c>
      <c r="BB44" s="43">
        <v>0.85</v>
      </c>
      <c r="BC44" s="22">
        <v>5</v>
      </c>
      <c r="BD44" s="36">
        <v>45604</v>
      </c>
      <c r="BE44" s="19">
        <v>1.0000000000107532</v>
      </c>
      <c r="BF44" s="138" t="s">
        <v>253</v>
      </c>
    </row>
    <row r="45" spans="1:58" s="3" customFormat="1" ht="14.45" customHeight="1" x14ac:dyDescent="0.25">
      <c r="A45" s="47" t="s">
        <v>126</v>
      </c>
      <c r="B45" s="47" t="s">
        <v>165</v>
      </c>
      <c r="C45" s="47">
        <v>936730</v>
      </c>
      <c r="D45" s="47" t="s">
        <v>740</v>
      </c>
      <c r="E45" s="22" t="s">
        <v>785</v>
      </c>
      <c r="F45" s="37" t="str" cm="1">
        <f t="array" ref="F45">_xll.BDP(G45&amp;" ISIN","CRNCY")</f>
        <v>USD</v>
      </c>
      <c r="G45" s="22" t="s">
        <v>759</v>
      </c>
      <c r="H45" s="37" t="str" cm="1">
        <f t="array" ref="H45">_xll.BDP(G45&amp;" ISIN","SHORT_NAME")</f>
        <v>NOMURA INTL FUND</v>
      </c>
      <c r="I45" s="67" t="str">
        <f>_xll.BDP(G45&amp;" ISIN","ISSUE_DT")</f>
        <v>08/11/2024</v>
      </c>
      <c r="J45" s="67" t="str">
        <f>_xll.BDP(G45&amp;" ISIN","MATURITY")</f>
        <v>10/01/2030</v>
      </c>
      <c r="K45" s="26">
        <v>1400000</v>
      </c>
      <c r="L45" s="41">
        <v>5.7299999999999997E-2</v>
      </c>
      <c r="M45" s="41" t="s">
        <v>119</v>
      </c>
      <c r="N45" s="43" t="s">
        <v>446</v>
      </c>
      <c r="O45" s="28">
        <f>IF(F45="USD",K45,(((_xll.BDP(F45&amp;"USD CURNCY","PX_LAST")))*K45))</f>
        <v>1400000</v>
      </c>
      <c r="P45" s="44">
        <v>100</v>
      </c>
      <c r="Q45" s="76" cm="1">
        <f t="array" ref="Q45">_xll.BDP(G45 &amp; "@" &amp; BF45 &amp; " ISIN","PR002")</f>
        <v>95.3</v>
      </c>
      <c r="R45" s="45">
        <f>IF(F45="USD",W45,(((_xll.BDP(F45&amp;"USD CURNCY","PX_LAST")))*W45))</f>
        <v>1400000</v>
      </c>
      <c r="S45" s="45">
        <f>IF(F45="USD",X45,(((_xll.BDP(F45&amp;"USD CURNCY","PX_LAST")))*X45))</f>
        <v>1334200</v>
      </c>
      <c r="T45" s="11">
        <f t="shared" si="7"/>
        <v>-65800</v>
      </c>
      <c r="U45" s="12">
        <f t="shared" si="8"/>
        <v>-4.7E-2</v>
      </c>
      <c r="V45" s="12">
        <f t="shared" si="12"/>
        <v>0</v>
      </c>
      <c r="W45" s="28">
        <f t="shared" si="9"/>
        <v>1400000</v>
      </c>
      <c r="X45" s="28">
        <f t="shared" si="10"/>
        <v>1334200</v>
      </c>
      <c r="Y45" s="24" t="str" cm="1">
        <f t="array" ref="Y45">IF(OR(_xll.BDP($G45,"DS827")="#N/A N/A",_xll.BDP($G45,"DS827")="#N/A FIELD NOT APPLICABLE")," ", _xll.BDP($G45,"DS827"))</f>
        <v>#N/A Invalid Security</v>
      </c>
      <c r="Z45" s="41" t="s">
        <v>770</v>
      </c>
      <c r="AA45" s="41"/>
      <c r="AB45" s="41"/>
      <c r="AC45" s="41"/>
      <c r="AD45" s="41"/>
      <c r="AE45" s="137"/>
      <c r="AG45"/>
      <c r="AH45"/>
      <c r="BA45" s="37" t="str">
        <f t="shared" si="11"/>
        <v>XS2922154013</v>
      </c>
      <c r="BB45" s="43">
        <v>0.85</v>
      </c>
      <c r="BC45" s="22">
        <v>5</v>
      </c>
      <c r="BD45" s="36">
        <v>45604</v>
      </c>
      <c r="BE45" s="19">
        <v>1.0000000000107532</v>
      </c>
      <c r="BF45" s="138" t="s">
        <v>253</v>
      </c>
    </row>
    <row r="46" spans="1:58" s="3" customFormat="1" ht="14.45" customHeight="1" x14ac:dyDescent="0.25">
      <c r="A46" s="47" t="s">
        <v>126</v>
      </c>
      <c r="B46" s="47" t="s">
        <v>162</v>
      </c>
      <c r="C46" s="47">
        <v>4392010</v>
      </c>
      <c r="D46" s="47" t="s">
        <v>462</v>
      </c>
      <c r="E46" s="22" t="s">
        <v>892</v>
      </c>
      <c r="F46" s="37" t="str" cm="1">
        <f t="array" ref="F46">_xll.BDP(G46&amp;" ISIN","CRNCY")</f>
        <v>USD</v>
      </c>
      <c r="G46" s="22" t="s">
        <v>896</v>
      </c>
      <c r="H46" s="37" t="str" cm="1">
        <f t="array" ref="H46">_xll.BDP(G46&amp;" ISIN","SHORT_NAME")</f>
        <v>SG ISSUER</v>
      </c>
      <c r="I46" s="111">
        <v>45733</v>
      </c>
      <c r="J46" s="67" t="str">
        <f>_xll.BDP(G46&amp;" ISIN","MATURITY")</f>
        <v>17/03/2027</v>
      </c>
      <c r="K46" s="26">
        <v>680000</v>
      </c>
      <c r="L46" s="41">
        <v>0</v>
      </c>
      <c r="M46" s="41" t="s">
        <v>119</v>
      </c>
      <c r="N46" s="43" t="s">
        <v>236</v>
      </c>
      <c r="O46" s="28">
        <f>IF(F46="USD",K46,(((_xll.BDP(F46&amp;"USD CURNCY","PX_LAST")))*K46))</f>
        <v>680000</v>
      </c>
      <c r="P46" s="44">
        <v>41.92</v>
      </c>
      <c r="Q46" s="76">
        <f>_xll.BDP(G46&amp; "@" &amp; BF46 &amp; " isin","PX_BID")</f>
        <v>44.03</v>
      </c>
      <c r="R46" s="45">
        <f>IF(F46="USD",W46,(((_xll.BDP(F46&amp;"USD CURNCY","PX_LAST")))*W46))</f>
        <v>285056</v>
      </c>
      <c r="S46" s="45">
        <f>IF(F46="USD",X46,(((_xll.BDP(F46&amp;"USD CURNCY","PX_LAST")))*X46))</f>
        <v>299404</v>
      </c>
      <c r="T46" s="11">
        <f t="shared" si="7"/>
        <v>14348</v>
      </c>
      <c r="U46" s="12">
        <f t="shared" si="8"/>
        <v>5.0333969465648852E-2</v>
      </c>
      <c r="V46" s="12">
        <f t="shared" si="12"/>
        <v>0</v>
      </c>
      <c r="W46" s="28">
        <f t="shared" si="9"/>
        <v>285056</v>
      </c>
      <c r="X46" s="28">
        <f t="shared" si="10"/>
        <v>299404</v>
      </c>
      <c r="Y46" s="24" t="str" cm="1">
        <f t="array" ref="Y46">IF(OR(_xll.BDP($G46,"DS827")="#N/A N/A",_xll.BDP($G46,"DS827")="#N/A FIELD NOT APPLICABLE")," ", _xll.BDP($G46,"DS827"))</f>
        <v>#N/A Invalid Security</v>
      </c>
      <c r="Z46" s="41" t="s">
        <v>648</v>
      </c>
      <c r="AA46" s="41"/>
      <c r="AB46" s="41"/>
      <c r="AC46" s="41"/>
      <c r="AD46" s="41"/>
      <c r="AE46" s="137"/>
      <c r="AG46"/>
      <c r="AH46"/>
      <c r="BA46" s="37" t="str">
        <f t="shared" si="11"/>
        <v>XS3011514620</v>
      </c>
      <c r="BB46" s="43">
        <v>0.97</v>
      </c>
      <c r="BC46" s="22">
        <v>5</v>
      </c>
      <c r="BD46" s="36"/>
      <c r="BE46" s="19">
        <v>1</v>
      </c>
      <c r="BF46" s="138" t="s">
        <v>900</v>
      </c>
    </row>
    <row r="47" spans="1:58" s="3" customFormat="1" ht="14.45" customHeight="1" x14ac:dyDescent="0.25">
      <c r="A47" s="47" t="s">
        <v>126</v>
      </c>
      <c r="B47" s="47" t="s">
        <v>162</v>
      </c>
      <c r="C47" s="47">
        <v>4392010</v>
      </c>
      <c r="D47" s="47" t="s">
        <v>462</v>
      </c>
      <c r="E47" s="22" t="s">
        <v>618</v>
      </c>
      <c r="F47" s="37" t="str" cm="1">
        <f t="array" ref="F47">_xll.BDP(G47&amp;" ISIN","CRNCY")</f>
        <v>USD</v>
      </c>
      <c r="G47" s="22" t="s">
        <v>633</v>
      </c>
      <c r="H47" s="37" t="str" cm="1">
        <f t="array" ref="H47">_xll.BDP(G47&amp;" ISIN","SHORT_NAME")</f>
        <v>NOMURA INTL FUND</v>
      </c>
      <c r="I47" s="111"/>
      <c r="J47" s="67" t="str">
        <f>_xll.BDP(G47&amp;" ISIN","MATURITY")</f>
        <v>10/01/2027</v>
      </c>
      <c r="K47" s="26">
        <v>665000</v>
      </c>
      <c r="L47" s="41">
        <v>7.2499999999999995E-2</v>
      </c>
      <c r="M47" s="41" t="s">
        <v>119</v>
      </c>
      <c r="N47" s="43" t="s">
        <v>446</v>
      </c>
      <c r="O47" s="28">
        <f>IF(F47="USD",K47,(((_xll.BDP(F47&amp;"USD CURNCY","PX_LAST")))*K47))</f>
        <v>665000</v>
      </c>
      <c r="P47" s="44">
        <v>100</v>
      </c>
      <c r="Q47" s="76">
        <f>_xll.BDP(G47&amp; "@" &amp; BF47 &amp; " isin","PX_BID")</f>
        <v>100.39</v>
      </c>
      <c r="R47" s="45">
        <f>IF(F47="USD",W47,(((_xll.BDP(F47&amp;"USD CURNCY","PX_LAST")))*W47))</f>
        <v>665000</v>
      </c>
      <c r="S47" s="45">
        <f>IF(F47="USD",X47,(((_xll.BDP(F47&amp;"USD CURNCY","PX_LAST")))*X47))</f>
        <v>667593.5</v>
      </c>
      <c r="T47" s="11">
        <f t="shared" si="7"/>
        <v>2593.5</v>
      </c>
      <c r="U47" s="12">
        <f t="shared" si="8"/>
        <v>3.8999999999999998E-3</v>
      </c>
      <c r="V47" s="12">
        <f t="shared" si="12"/>
        <v>0</v>
      </c>
      <c r="W47" s="28">
        <f t="shared" si="9"/>
        <v>665000</v>
      </c>
      <c r="X47" s="28">
        <f t="shared" si="10"/>
        <v>667593.5</v>
      </c>
      <c r="Y47" s="24" t="str" cm="1">
        <f t="array" ref="Y47">IF(OR(_xll.BDP($G47,"DS827")="#N/A N/A",_xll.BDP($G47,"DS827")="#N/A FIELD NOT APPLICABLE")," ", _xll.BDP($G47,"DS827"))</f>
        <v>#N/A Invalid Security</v>
      </c>
      <c r="Z47" s="41" t="s">
        <v>654</v>
      </c>
      <c r="AA47" s="41"/>
      <c r="AB47" s="41"/>
      <c r="AC47" s="41"/>
      <c r="AD47" s="41"/>
      <c r="AE47" s="137"/>
      <c r="AG47"/>
      <c r="AH47"/>
      <c r="BA47" s="37" t="str">
        <f t="shared" si="11"/>
        <v>XS2557686628</v>
      </c>
      <c r="BB47" s="43">
        <v>0.97</v>
      </c>
      <c r="BC47" s="22">
        <v>5</v>
      </c>
      <c r="BD47" s="36"/>
      <c r="BE47" s="19">
        <v>1</v>
      </c>
      <c r="BF47" s="138" t="s">
        <v>253</v>
      </c>
    </row>
    <row r="48" spans="1:58" s="3" customFormat="1" ht="14.45" customHeight="1" x14ac:dyDescent="0.25">
      <c r="A48" s="47" t="s">
        <v>126</v>
      </c>
      <c r="B48" s="47" t="s">
        <v>162</v>
      </c>
      <c r="C48" s="47">
        <v>4392010</v>
      </c>
      <c r="D48" s="47" t="s">
        <v>462</v>
      </c>
      <c r="E48" s="22" t="s">
        <v>619</v>
      </c>
      <c r="F48" s="37" t="str" cm="1">
        <f t="array" ref="F48">_xll.BDP(G48&amp;" ISIN","CRNCY")</f>
        <v>USD</v>
      </c>
      <c r="G48" s="22" t="s">
        <v>634</v>
      </c>
      <c r="H48" s="37" t="str" cm="1">
        <f t="array" ref="H48">_xll.BDP(G48&amp;" ISIN","SHORT_NAME")</f>
        <v>EFG INTL FIN GUR</v>
      </c>
      <c r="I48" s="111">
        <v>45376</v>
      </c>
      <c r="J48" s="67" t="str">
        <f>_xll.BDP(G48&amp;" ISIN","MATURITY")</f>
        <v>25/09/2025</v>
      </c>
      <c r="K48" s="26">
        <v>500000</v>
      </c>
      <c r="L48" s="41">
        <v>0</v>
      </c>
      <c r="M48" s="41" t="s">
        <v>119</v>
      </c>
      <c r="N48" s="43" t="s">
        <v>236</v>
      </c>
      <c r="O48" s="28">
        <f>IF(F48="USD",K48,(((_xll.BDP(F48&amp;"USD CURNCY","PX_LAST")))*K48))</f>
        <v>500000</v>
      </c>
      <c r="P48" s="44">
        <v>100</v>
      </c>
      <c r="Q48" s="76">
        <f>_xll.BDP(G48&amp; "@" &amp; BF48 &amp; " isin","PX_BID")</f>
        <v>101.04</v>
      </c>
      <c r="R48" s="45">
        <f>IF(F48="USD",W48,(((_xll.BDP(F48&amp;"USD CURNCY","PX_LAST")))*W48))</f>
        <v>500000</v>
      </c>
      <c r="S48" s="45">
        <f>IF(F48="USD",X48,(((_xll.BDP(F48&amp;"USD CURNCY","PX_LAST")))*X48))</f>
        <v>505200</v>
      </c>
      <c r="T48" s="11">
        <f t="shared" si="7"/>
        <v>5200</v>
      </c>
      <c r="U48" s="12">
        <f t="shared" si="8"/>
        <v>1.04E-2</v>
      </c>
      <c r="V48" s="12">
        <f t="shared" si="12"/>
        <v>0</v>
      </c>
      <c r="W48" s="28">
        <f t="shared" si="9"/>
        <v>500000</v>
      </c>
      <c r="X48" s="28">
        <f t="shared" si="10"/>
        <v>505200</v>
      </c>
      <c r="Y48" s="24" t="str" cm="1">
        <f t="array" ref="Y48">IF(OR(_xll.BDP($G48,"DS827")="#N/A N/A",_xll.BDP($G48,"DS827")="#N/A FIELD NOT APPLICABLE")," ", _xll.BDP($G48,"DS827"))</f>
        <v>#N/A Invalid Security</v>
      </c>
      <c r="Z48" s="41" t="s">
        <v>655</v>
      </c>
      <c r="AA48" s="41"/>
      <c r="AB48" s="41"/>
      <c r="AC48" s="41"/>
      <c r="AD48" s="41"/>
      <c r="AE48" s="137"/>
      <c r="AG48"/>
      <c r="AH48"/>
      <c r="BA48" s="37" t="str">
        <f t="shared" si="11"/>
        <v>CH1336219238</v>
      </c>
      <c r="BB48" s="43">
        <v>0.97</v>
      </c>
      <c r="BC48" s="22">
        <v>5</v>
      </c>
      <c r="BD48" s="36"/>
      <c r="BE48" s="19">
        <v>1</v>
      </c>
      <c r="BF48" s="138" t="s">
        <v>535</v>
      </c>
    </row>
    <row r="49" spans="1:58" s="3" customFormat="1" ht="14.45" customHeight="1" x14ac:dyDescent="0.25">
      <c r="A49" s="47" t="s">
        <v>126</v>
      </c>
      <c r="B49" s="47" t="s">
        <v>162</v>
      </c>
      <c r="C49" s="47">
        <v>4392010</v>
      </c>
      <c r="D49" s="47" t="s">
        <v>462</v>
      </c>
      <c r="E49" s="22" t="s">
        <v>620</v>
      </c>
      <c r="F49" s="37" t="str" cm="1">
        <f t="array" ref="F49">_xll.BDP(G49&amp;" ISIN","CRNCY")</f>
        <v>USD</v>
      </c>
      <c r="G49" s="22" t="s">
        <v>635</v>
      </c>
      <c r="H49" s="37" t="str" cm="1">
        <f t="array" ref="H49">_xll.BDP(G49&amp;" ISIN","SHORT_NAME")</f>
        <v>EFG INTL FIN GUR</v>
      </c>
      <c r="I49" s="111">
        <v>45376</v>
      </c>
      <c r="J49" s="67" t="str">
        <f>_xll.BDP(G49&amp;" ISIN","MATURITY")</f>
        <v>25/09/2025</v>
      </c>
      <c r="K49" s="26">
        <v>500000</v>
      </c>
      <c r="L49" s="41">
        <v>0</v>
      </c>
      <c r="M49" s="41" t="s">
        <v>119</v>
      </c>
      <c r="N49" s="43" t="s">
        <v>236</v>
      </c>
      <c r="O49" s="28">
        <f>IF(F49="USD",K49,(((_xll.BDP(F49&amp;"USD CURNCY","PX_LAST")))*K49))</f>
        <v>500000</v>
      </c>
      <c r="P49" s="44">
        <v>100</v>
      </c>
      <c r="Q49" s="76">
        <f>_xll.BDP(G49&amp; "@" &amp; BF49 &amp; " isin","PX_BID")</f>
        <v>102.55</v>
      </c>
      <c r="R49" s="45">
        <f>IF(F49="USD",W49,(((_xll.BDP(F49&amp;"USD CURNCY","PX_LAST")))*W49))</f>
        <v>500000</v>
      </c>
      <c r="S49" s="45">
        <f>IF(F49="USD",X49,(((_xll.BDP(F49&amp;"USD CURNCY","PX_LAST")))*X49))</f>
        <v>512750</v>
      </c>
      <c r="T49" s="11">
        <f t="shared" si="7"/>
        <v>12750</v>
      </c>
      <c r="U49" s="12">
        <f t="shared" si="8"/>
        <v>2.5499999999999998E-2</v>
      </c>
      <c r="V49" s="12">
        <f t="shared" si="12"/>
        <v>0</v>
      </c>
      <c r="W49" s="28">
        <f t="shared" si="9"/>
        <v>500000</v>
      </c>
      <c r="X49" s="28">
        <f t="shared" si="10"/>
        <v>512750</v>
      </c>
      <c r="Y49" s="24" t="str" cm="1">
        <f t="array" ref="Y49">IF(OR(_xll.BDP($G49,"DS827")="#N/A N/A",_xll.BDP($G49,"DS827")="#N/A FIELD NOT APPLICABLE")," ", _xll.BDP($G49,"DS827"))</f>
        <v>#N/A Invalid Security</v>
      </c>
      <c r="Z49" s="41" t="s">
        <v>351</v>
      </c>
      <c r="AA49" s="41"/>
      <c r="AB49" s="41"/>
      <c r="AC49" s="41"/>
      <c r="AD49" s="41"/>
      <c r="AE49" s="137"/>
      <c r="AG49"/>
      <c r="AH49"/>
      <c r="BA49" s="37" t="str">
        <f t="shared" si="11"/>
        <v>CH1336219246</v>
      </c>
      <c r="BB49" s="43">
        <v>0.91220000000000001</v>
      </c>
      <c r="BC49" s="22">
        <v>5</v>
      </c>
      <c r="BD49" s="36"/>
      <c r="BE49" s="19">
        <v>1</v>
      </c>
      <c r="BF49" s="138" t="s">
        <v>535</v>
      </c>
    </row>
    <row r="50" spans="1:58" s="3" customFormat="1" ht="14.45" customHeight="1" x14ac:dyDescent="0.25">
      <c r="A50" s="47" t="s">
        <v>126</v>
      </c>
      <c r="B50" s="47" t="s">
        <v>162</v>
      </c>
      <c r="C50" s="47">
        <v>4392010</v>
      </c>
      <c r="D50" s="47" t="s">
        <v>462</v>
      </c>
      <c r="E50" s="22" t="s">
        <v>621</v>
      </c>
      <c r="F50" s="37" t="str" cm="1">
        <f t="array" ref="F50">_xll.BDP(G50&amp;" ISIN","CRNCY")</f>
        <v>USD</v>
      </c>
      <c r="G50" s="22" t="s">
        <v>636</v>
      </c>
      <c r="H50" s="37" t="str" cm="1">
        <f t="array" ref="H50">_xll.BDP(G50&amp;" ISIN","SHORT_NAME")</f>
        <v>EFG INTL FIN GUR</v>
      </c>
      <c r="I50" s="111">
        <v>45376</v>
      </c>
      <c r="J50" s="67" t="str">
        <f>_xll.BDP(G50&amp;" ISIN","MATURITY")</f>
        <v>25/09/2025</v>
      </c>
      <c r="K50" s="26">
        <v>500000</v>
      </c>
      <c r="L50" s="41">
        <v>0</v>
      </c>
      <c r="M50" s="41" t="s">
        <v>119</v>
      </c>
      <c r="N50" s="43" t="s">
        <v>236</v>
      </c>
      <c r="O50" s="28">
        <f>IF(F50="USD",K50,(((_xll.BDP(F50&amp;"USD CURNCY","PX_LAST")))*K50))</f>
        <v>500000</v>
      </c>
      <c r="P50" s="44">
        <v>100</v>
      </c>
      <c r="Q50" s="76">
        <f>_xll.BDP(G50&amp; "@" &amp; BF50 &amp; " isin","PX_BID")</f>
        <v>102.55</v>
      </c>
      <c r="R50" s="45">
        <f>IF(F50="USD",W50,(((_xll.BDP(F50&amp;"USD CURNCY","PX_LAST")))*W50))</f>
        <v>500000</v>
      </c>
      <c r="S50" s="45">
        <f>IF(F50="USD",X50,(((_xll.BDP(F50&amp;"USD CURNCY","PX_LAST")))*X50))</f>
        <v>512750</v>
      </c>
      <c r="T50" s="11">
        <f t="shared" si="7"/>
        <v>12750</v>
      </c>
      <c r="U50" s="12">
        <f t="shared" si="8"/>
        <v>2.5499999999999998E-2</v>
      </c>
      <c r="V50" s="12">
        <f t="shared" si="12"/>
        <v>0</v>
      </c>
      <c r="W50" s="28">
        <f t="shared" si="9"/>
        <v>500000</v>
      </c>
      <c r="X50" s="28">
        <f t="shared" si="10"/>
        <v>512750</v>
      </c>
      <c r="Y50" s="24" t="str" cm="1">
        <f t="array" ref="Y50">IF(OR(_xll.BDP($G50,"DS827")="#N/A N/A",_xll.BDP($G50,"DS827")="#N/A FIELD NOT APPLICABLE")," ", _xll.BDP($G50,"DS827"))</f>
        <v>#N/A Invalid Security</v>
      </c>
      <c r="Z50" s="41" t="s">
        <v>647</v>
      </c>
      <c r="AA50" s="41"/>
      <c r="AB50" s="41"/>
      <c r="AC50" s="41"/>
      <c r="AD50" s="41"/>
      <c r="AG50"/>
      <c r="AH50"/>
      <c r="BA50" s="37" t="str">
        <f t="shared" si="11"/>
        <v>CH1336219220</v>
      </c>
      <c r="BB50" s="43">
        <v>0.89749999999999996</v>
      </c>
      <c r="BC50" s="22">
        <v>5</v>
      </c>
      <c r="BD50" s="36"/>
      <c r="BE50" s="19">
        <v>1</v>
      </c>
      <c r="BF50" s="19" t="s">
        <v>535</v>
      </c>
    </row>
    <row r="51" spans="1:58" s="3" customFormat="1" ht="14.45" customHeight="1" x14ac:dyDescent="0.25">
      <c r="A51" s="47" t="s">
        <v>126</v>
      </c>
      <c r="B51" s="47" t="s">
        <v>162</v>
      </c>
      <c r="C51" s="47">
        <v>4392010</v>
      </c>
      <c r="D51" s="47" t="s">
        <v>462</v>
      </c>
      <c r="E51" s="22" t="s">
        <v>622</v>
      </c>
      <c r="F51" s="37" t="str" cm="1">
        <f t="array" ref="F51">_xll.BDP(G51&amp;" ISIN","CRNCY")</f>
        <v>USD</v>
      </c>
      <c r="G51" s="22" t="s">
        <v>637</v>
      </c>
      <c r="H51" s="37" t="str" cm="1">
        <f t="array" ref="H51">_xll.BDP(G51&amp;" ISIN","SHORT_NAME")</f>
        <v>EFG INTL FIN GUR</v>
      </c>
      <c r="I51" s="111">
        <v>45376</v>
      </c>
      <c r="J51" s="67" t="str">
        <f>_xll.BDP(G51&amp;" ISIN","MATURITY")</f>
        <v>25/09/2025</v>
      </c>
      <c r="K51" s="26">
        <v>500000</v>
      </c>
      <c r="L51" s="41">
        <v>0</v>
      </c>
      <c r="M51" s="41" t="s">
        <v>119</v>
      </c>
      <c r="N51" s="43" t="s">
        <v>236</v>
      </c>
      <c r="O51" s="28">
        <f>IF(F51="USD",K51,(((_xll.BDP(F51&amp;"USD CURNCY","PX_LAST")))*K51))</f>
        <v>500000</v>
      </c>
      <c r="P51" s="44">
        <v>100</v>
      </c>
      <c r="Q51" s="76">
        <f>_xll.BDP(G51&amp; "@" &amp; BF51 &amp; " isin","PX_BID")</f>
        <v>102.53</v>
      </c>
      <c r="R51" s="45">
        <f>IF(F51="USD",W51,(((_xll.BDP(F51&amp;"USD CURNCY","PX_LAST")))*W51))</f>
        <v>500000</v>
      </c>
      <c r="S51" s="45">
        <f>IF(F51="USD",X51,(((_xll.BDP(F51&amp;"USD CURNCY","PX_LAST")))*X51))</f>
        <v>512650</v>
      </c>
      <c r="T51" s="11">
        <f t="shared" si="7"/>
        <v>12650</v>
      </c>
      <c r="U51" s="12">
        <f t="shared" si="8"/>
        <v>2.53E-2</v>
      </c>
      <c r="V51" s="12">
        <f t="shared" si="12"/>
        <v>0</v>
      </c>
      <c r="W51" s="28">
        <f t="shared" si="9"/>
        <v>500000</v>
      </c>
      <c r="X51" s="28">
        <f t="shared" si="10"/>
        <v>512650</v>
      </c>
      <c r="Y51" s="24" t="str" cm="1">
        <f t="array" ref="Y51">IF(OR(_xll.BDP($G51,"DS827")="#N/A N/A",_xll.BDP($G51,"DS827")="#N/A FIELD NOT APPLICABLE")," ", _xll.BDP($G51,"DS827"))</f>
        <v>#N/A Invalid Security</v>
      </c>
      <c r="Z51" s="41" t="s">
        <v>570</v>
      </c>
      <c r="AA51" s="41"/>
      <c r="AB51" s="41"/>
      <c r="AC51" s="41"/>
      <c r="AD51" s="41"/>
      <c r="AG51"/>
      <c r="AH51"/>
      <c r="BA51" s="37" t="str">
        <f t="shared" si="11"/>
        <v>CH1336219212</v>
      </c>
      <c r="BB51" s="43">
        <v>0.89019999999999999</v>
      </c>
      <c r="BC51" s="22">
        <v>5</v>
      </c>
      <c r="BD51" s="36"/>
      <c r="BE51" s="19">
        <v>1</v>
      </c>
      <c r="BF51" s="19" t="s">
        <v>535</v>
      </c>
    </row>
    <row r="52" spans="1:58" s="3" customFormat="1" ht="14.45" customHeight="1" x14ac:dyDescent="0.25">
      <c r="A52" s="47" t="s">
        <v>126</v>
      </c>
      <c r="B52" s="47" t="s">
        <v>162</v>
      </c>
      <c r="C52" s="47">
        <v>4392010</v>
      </c>
      <c r="D52" s="47" t="s">
        <v>462</v>
      </c>
      <c r="E52" s="22" t="s">
        <v>623</v>
      </c>
      <c r="F52" s="37" t="str" cm="1">
        <f t="array" ref="F52">_xll.BDP(G52&amp;" ISIN","CRNCY")</f>
        <v>USD</v>
      </c>
      <c r="G52" s="22" t="s">
        <v>638</v>
      </c>
      <c r="H52" s="37" t="str" cm="1">
        <f t="array" ref="H52">_xll.BDP(G52&amp;" ISIN","SHORT_NAME")</f>
        <v>NOMURA INTL FUND</v>
      </c>
      <c r="I52" s="111">
        <v>45632</v>
      </c>
      <c r="J52" s="67" t="str">
        <f>_xll.BDP(G52&amp;" ISIN","MATURITY")</f>
        <v>18/12/2025</v>
      </c>
      <c r="K52" s="26">
        <v>1000000</v>
      </c>
      <c r="L52" s="41">
        <v>6.7000000000000004E-2</v>
      </c>
      <c r="M52" s="41" t="s">
        <v>119</v>
      </c>
      <c r="N52" s="43" t="s">
        <v>235</v>
      </c>
      <c r="O52" s="28">
        <f>IF(F52="USD",K52,(((_xll.BDP(F52&amp;"USD CURNCY","PX_LAST")))*K52))</f>
        <v>1000000</v>
      </c>
      <c r="P52" s="44">
        <v>100</v>
      </c>
      <c r="Q52" s="76">
        <f>_xll.BDP(G52&amp; "@" &amp; BF52 &amp; " isin","PX_BID")</f>
        <v>95.9</v>
      </c>
      <c r="R52" s="45">
        <f>IF(F52="USD",W52,(((_xll.BDP(F52&amp;"USD CURNCY","PX_LAST")))*W52))</f>
        <v>1000000</v>
      </c>
      <c r="S52" s="45">
        <f>IF(F52="USD",X52,(((_xll.BDP(F52&amp;"USD CURNCY","PX_LAST")))*X52))</f>
        <v>959000</v>
      </c>
      <c r="T52" s="11">
        <f t="shared" si="7"/>
        <v>-41000</v>
      </c>
      <c r="U52" s="12">
        <f t="shared" si="8"/>
        <v>-4.1000000000000002E-2</v>
      </c>
      <c r="V52" s="12">
        <f t="shared" si="12"/>
        <v>0</v>
      </c>
      <c r="W52" s="28">
        <f t="shared" si="9"/>
        <v>1000000</v>
      </c>
      <c r="X52" s="28">
        <f t="shared" si="10"/>
        <v>959000</v>
      </c>
      <c r="Y52" s="24" t="str" cm="1">
        <f t="array" ref="Y52">IF(OR(_xll.BDP($G52,"DS827")="#N/A N/A",_xll.BDP($G52,"DS827")="#N/A FIELD NOT APPLICABLE")," ", _xll.BDP($G52,"DS827"))</f>
        <v>#N/A Invalid Security</v>
      </c>
      <c r="Z52" s="41" t="s">
        <v>646</v>
      </c>
      <c r="AA52" s="41"/>
      <c r="AB52" s="41"/>
      <c r="AC52" s="41"/>
      <c r="AD52" s="41"/>
      <c r="AG52"/>
      <c r="AH52"/>
      <c r="BA52" s="37" t="str">
        <f t="shared" si="11"/>
        <v>XS2962094814</v>
      </c>
      <c r="BB52" s="43">
        <v>0.88290000000000002</v>
      </c>
      <c r="BC52" s="22">
        <v>5</v>
      </c>
      <c r="BD52" s="36"/>
      <c r="BE52" s="19">
        <v>1</v>
      </c>
      <c r="BF52" s="19" t="s">
        <v>253</v>
      </c>
    </row>
    <row r="53" spans="1:58" s="3" customFormat="1" ht="14.45" customHeight="1" x14ac:dyDescent="0.25">
      <c r="A53" s="47" t="s">
        <v>126</v>
      </c>
      <c r="B53" s="47" t="s">
        <v>162</v>
      </c>
      <c r="C53" s="47">
        <v>4392010</v>
      </c>
      <c r="D53" s="47" t="s">
        <v>462</v>
      </c>
      <c r="E53" s="22" t="s">
        <v>624</v>
      </c>
      <c r="F53" s="37" t="str" cm="1">
        <f t="array" ref="F53">_xll.BDP(G53&amp;" ISIN","CRNCY")</f>
        <v>USD</v>
      </c>
      <c r="G53" s="22" t="s">
        <v>527</v>
      </c>
      <c r="H53" s="37" t="str" cm="1">
        <f t="array" ref="H53">_xll.BDP(G53&amp;" ISIN","SHORT_NAME")</f>
        <v>BNP PARIBAS</v>
      </c>
      <c r="I53" s="111">
        <v>45632</v>
      </c>
      <c r="J53" s="67" t="str">
        <f>_xll.BDP(G53&amp;" ISIN","MATURITY")</f>
        <v>14/12/2026</v>
      </c>
      <c r="K53" s="26">
        <v>500000</v>
      </c>
      <c r="L53" s="41">
        <v>0.1</v>
      </c>
      <c r="M53" s="41" t="s">
        <v>119</v>
      </c>
      <c r="N53" s="43" t="s">
        <v>236</v>
      </c>
      <c r="O53" s="28">
        <f>IF(F53="USD",K53,(((_xll.BDP(F53&amp;"USD CURNCY","PX_LAST")))*K53))</f>
        <v>500000</v>
      </c>
      <c r="P53" s="44">
        <v>100</v>
      </c>
      <c r="Q53" s="76">
        <f>_xll.BDP(G53&amp; "@" &amp; BF53 &amp; " isin","PX_BID")</f>
        <v>76.64</v>
      </c>
      <c r="R53" s="45">
        <f>IF(F53="USD",W53,(((_xll.BDP(F53&amp;"USD CURNCY","PX_LAST")))*W53))</f>
        <v>500000</v>
      </c>
      <c r="S53" s="45">
        <f>IF(F53="USD",X53,(((_xll.BDP(F53&amp;"USD CURNCY","PX_LAST")))*X53))</f>
        <v>383200</v>
      </c>
      <c r="T53" s="11">
        <f t="shared" si="7"/>
        <v>-116800</v>
      </c>
      <c r="U53" s="12">
        <f t="shared" si="8"/>
        <v>-0.2336</v>
      </c>
      <c r="V53" s="12">
        <f t="shared" si="12"/>
        <v>0</v>
      </c>
      <c r="W53" s="28">
        <f t="shared" si="9"/>
        <v>500000</v>
      </c>
      <c r="X53" s="28">
        <f t="shared" si="10"/>
        <v>383200</v>
      </c>
      <c r="Y53" s="24" t="str" cm="1">
        <f t="array" ref="Y53">IF(OR(_xll.BDP($G53,"DS827")="#N/A N/A",_xll.BDP($G53,"DS827")="#N/A FIELD NOT APPLICABLE")," ", _xll.BDP($G53,"DS827"))</f>
        <v>#N/A Invalid Security</v>
      </c>
      <c r="Z53" s="41" t="s">
        <v>562</v>
      </c>
      <c r="AA53" s="41" t="s">
        <v>540</v>
      </c>
      <c r="AB53" s="41" t="s">
        <v>563</v>
      </c>
      <c r="AC53" s="41"/>
      <c r="AD53" s="41"/>
      <c r="AG53"/>
      <c r="AH53"/>
      <c r="BA53" s="37" t="str">
        <f t="shared" si="11"/>
        <v>XS2638594569</v>
      </c>
      <c r="BB53" s="43">
        <v>0</v>
      </c>
      <c r="BC53" s="22">
        <v>5</v>
      </c>
      <c r="BD53" s="36"/>
      <c r="BE53" s="19">
        <v>1</v>
      </c>
      <c r="BF53" s="19" t="s">
        <v>531</v>
      </c>
    </row>
    <row r="54" spans="1:58" s="3" customFormat="1" ht="14.45" customHeight="1" x14ac:dyDescent="0.25">
      <c r="A54" s="47" t="s">
        <v>126</v>
      </c>
      <c r="B54" s="47" t="s">
        <v>162</v>
      </c>
      <c r="C54" s="47">
        <v>4392010</v>
      </c>
      <c r="D54" s="47" t="s">
        <v>462</v>
      </c>
      <c r="E54" s="22" t="s">
        <v>625</v>
      </c>
      <c r="F54" s="37" t="str" cm="1">
        <f t="array" ref="F54">_xll.BDP(G54&amp;" ISIN","CRNCY")</f>
        <v>USD</v>
      </c>
      <c r="G54" s="22" t="s">
        <v>639</v>
      </c>
      <c r="H54" s="37" t="str" cm="1">
        <f t="array" ref="H54">_xll.BDP(G54&amp;" ISIN","SHORT_NAME")</f>
        <v>NATIXIS STRU ISS</v>
      </c>
      <c r="I54" s="111">
        <v>45632</v>
      </c>
      <c r="J54" s="67" t="str">
        <f>_xll.BDP(G54&amp;" ISIN","MATURITY")</f>
        <v>16/12/2026</v>
      </c>
      <c r="K54" s="26">
        <v>500000</v>
      </c>
      <c r="L54" s="41">
        <v>0.1</v>
      </c>
      <c r="M54" s="41" t="s">
        <v>119</v>
      </c>
      <c r="N54" s="43" t="s">
        <v>236</v>
      </c>
      <c r="O54" s="28">
        <f>IF(F54="USD",K54,(((_xll.BDP(F54&amp;"USD CURNCY","PX_LAST")))*K54))</f>
        <v>500000</v>
      </c>
      <c r="P54" s="44">
        <v>100</v>
      </c>
      <c r="Q54" s="76">
        <f>_xll.BDP(G54&amp; "@" &amp; BF54 &amp; " isin","PX_BID")</f>
        <v>101.95</v>
      </c>
      <c r="R54" s="45">
        <f>IF(F54="USD",W54,(((_xll.BDP(F54&amp;"USD CURNCY","PX_LAST")))*W54))</f>
        <v>500000</v>
      </c>
      <c r="S54" s="45">
        <f>IF(F54="USD",X54,(((_xll.BDP(F54&amp;"USD CURNCY","PX_LAST")))*X54))</f>
        <v>509750</v>
      </c>
      <c r="T54" s="11">
        <f t="shared" si="7"/>
        <v>9750</v>
      </c>
      <c r="U54" s="12">
        <f t="shared" si="8"/>
        <v>1.95E-2</v>
      </c>
      <c r="V54" s="12">
        <f t="shared" si="12"/>
        <v>0</v>
      </c>
      <c r="W54" s="28">
        <f t="shared" si="9"/>
        <v>500000</v>
      </c>
      <c r="X54" s="28">
        <f t="shared" si="10"/>
        <v>509750</v>
      </c>
      <c r="Y54" s="24" t="str" cm="1">
        <f t="array" ref="Y54">IF(OR(_xll.BDP($G54,"DS827")="#N/A N/A",_xll.BDP($G54,"DS827")="#N/A FIELD NOT APPLICABLE")," ", _xll.BDP($G54,"DS827"))</f>
        <v>#N/A Invalid Security</v>
      </c>
      <c r="Z54" s="41" t="s">
        <v>589</v>
      </c>
      <c r="AA54" s="41" t="s">
        <v>587</v>
      </c>
      <c r="AB54" s="41" t="s">
        <v>588</v>
      </c>
      <c r="AC54" s="41"/>
      <c r="AD54" s="41"/>
      <c r="AG54"/>
      <c r="AH54"/>
      <c r="BA54" s="37" t="str">
        <f t="shared" si="11"/>
        <v>XS2747481419</v>
      </c>
      <c r="BB54" s="43">
        <v>0.69540000000000002</v>
      </c>
      <c r="BC54" s="22">
        <v>5</v>
      </c>
      <c r="BD54" s="36"/>
      <c r="BE54" s="19">
        <v>1</v>
      </c>
      <c r="BF54" s="19" t="s">
        <v>537</v>
      </c>
    </row>
    <row r="55" spans="1:58" s="3" customFormat="1" ht="14.45" customHeight="1" x14ac:dyDescent="0.25">
      <c r="A55" s="47" t="s">
        <v>126</v>
      </c>
      <c r="B55" s="47" t="s">
        <v>162</v>
      </c>
      <c r="C55" s="47">
        <v>4392010</v>
      </c>
      <c r="D55" s="47" t="s">
        <v>462</v>
      </c>
      <c r="E55" s="22" t="s">
        <v>626</v>
      </c>
      <c r="F55" s="37" t="str" cm="1">
        <f t="array" ref="F55">_xll.BDP(G55&amp;" ISIN","CRNCY")</f>
        <v>USD</v>
      </c>
      <c r="G55" s="22" t="s">
        <v>640</v>
      </c>
      <c r="H55" s="37" t="str" cm="1">
        <f t="array" ref="H55">_xll.BDP(G55&amp;" ISIN","SHORT_NAME")</f>
        <v>MORGAN STAN BV</v>
      </c>
      <c r="I55" s="111">
        <v>45534</v>
      </c>
      <c r="J55" s="67" t="str">
        <f>_xll.BDP(G55&amp;" ISIN","MATURITY")</f>
        <v>31/08/2026</v>
      </c>
      <c r="K55" s="26">
        <v>800000</v>
      </c>
      <c r="L55" s="41">
        <v>9.4E-2</v>
      </c>
      <c r="M55" s="41" t="s">
        <v>119</v>
      </c>
      <c r="N55" s="43" t="s">
        <v>236</v>
      </c>
      <c r="O55" s="28">
        <f>IF(F55="USD",K55,(((_xll.BDP(F55&amp;"USD CURNCY","PX_LAST")))*K55))</f>
        <v>800000</v>
      </c>
      <c r="P55" s="44">
        <v>100</v>
      </c>
      <c r="Q55" s="76">
        <f>_xll.BDP(G55&amp; "@" &amp; BF55 &amp; " isin","PX_BID")</f>
        <v>92.29</v>
      </c>
      <c r="R55" s="45">
        <f>IF(F55="USD",W55,(((_xll.BDP(F55&amp;"USD CURNCY","PX_LAST")))*W55))</f>
        <v>800000</v>
      </c>
      <c r="S55" s="45">
        <f>IF(F55="USD",X55,(((_xll.BDP(F55&amp;"USD CURNCY","PX_LAST")))*X55))</f>
        <v>738320</v>
      </c>
      <c r="T55" s="11">
        <f t="shared" si="7"/>
        <v>-61680</v>
      </c>
      <c r="U55" s="12">
        <f t="shared" si="8"/>
        <v>-7.7100000000000002E-2</v>
      </c>
      <c r="V55" s="12">
        <f t="shared" si="12"/>
        <v>0</v>
      </c>
      <c r="W55" s="28">
        <f t="shared" si="9"/>
        <v>800000</v>
      </c>
      <c r="X55" s="28">
        <f t="shared" si="10"/>
        <v>738320</v>
      </c>
      <c r="Y55" s="24" t="str" cm="1">
        <f t="array" ref="Y55">IF(OR(_xll.BDP($G55,"DS827")="#N/A N/A",_xll.BDP($G55,"DS827")="#N/A FIELD NOT APPLICABLE")," ", _xll.BDP($G55,"DS827"))</f>
        <v>#N/A Invalid Security</v>
      </c>
      <c r="Z55" s="41" t="s">
        <v>647</v>
      </c>
      <c r="AA55" s="41" t="s">
        <v>658</v>
      </c>
      <c r="AB55" s="41" t="s">
        <v>586</v>
      </c>
      <c r="AC55" s="41"/>
      <c r="AD55" s="41"/>
      <c r="AG55"/>
      <c r="AH55"/>
      <c r="BA55" s="37" t="str">
        <f t="shared" si="11"/>
        <v>XS2877191754</v>
      </c>
      <c r="BB55" s="43">
        <v>0.71540000000000004</v>
      </c>
      <c r="BC55" s="22">
        <v>5</v>
      </c>
      <c r="BD55" s="36"/>
      <c r="BE55" s="19">
        <v>1</v>
      </c>
      <c r="BF55" s="19" t="s">
        <v>533</v>
      </c>
    </row>
    <row r="56" spans="1:58" s="3" customFormat="1" ht="14.45" customHeight="1" x14ac:dyDescent="0.25">
      <c r="A56" s="47" t="s">
        <v>126</v>
      </c>
      <c r="B56" s="47" t="s">
        <v>162</v>
      </c>
      <c r="C56" s="47">
        <v>4392010</v>
      </c>
      <c r="D56" s="47" t="s">
        <v>462</v>
      </c>
      <c r="E56" s="22" t="s">
        <v>627</v>
      </c>
      <c r="F56" s="37" t="str" cm="1">
        <f t="array" ref="F56">_xll.BDP(G56&amp;" ISIN","CRNCY")</f>
        <v>GBP</v>
      </c>
      <c r="G56" s="22" t="s">
        <v>529</v>
      </c>
      <c r="H56" s="37" t="str" cm="1">
        <f t="array" ref="H56">_xll.BDP(G56&amp;" ISIN","SHORT_NAME")</f>
        <v>EFG INTL FIN GUR</v>
      </c>
      <c r="I56" s="111">
        <v>45602</v>
      </c>
      <c r="J56" s="67" t="str">
        <f>_xll.BDP(G56&amp;" ISIN","MATURITY")</f>
        <v>06/11/2025</v>
      </c>
      <c r="K56" s="26">
        <v>500000</v>
      </c>
      <c r="L56" s="41">
        <v>9.4500000000000001E-2</v>
      </c>
      <c r="M56" s="41" t="s">
        <v>119</v>
      </c>
      <c r="N56" s="43" t="s">
        <v>235</v>
      </c>
      <c r="O56" s="28">
        <f>IF(F56="USD",K56,(((_xll.BDP(F56&amp;"USD CURNCY","PX_LAST")))*K56))</f>
        <v>670500</v>
      </c>
      <c r="P56" s="44">
        <v>100</v>
      </c>
      <c r="Q56" s="76">
        <f>_xll.BDP(G56&amp; "@" &amp; BF56 &amp; " isin","PX_BID")</f>
        <v>94.98</v>
      </c>
      <c r="R56" s="45">
        <f>IF(F56="USD",W56,(((_xll.BDP(F56&amp;"USD CURNCY","PX_LAST")))*W56))</f>
        <v>670500</v>
      </c>
      <c r="S56" s="45">
        <f>IF(F56="USD",X56,(((_xll.BDP(F56&amp;"USD CURNCY","PX_LAST")))*X56))</f>
        <v>636840.9</v>
      </c>
      <c r="T56" s="11">
        <f t="shared" si="7"/>
        <v>-33659.099999999977</v>
      </c>
      <c r="U56" s="12">
        <f t="shared" si="8"/>
        <v>-5.0199999999999967E-2</v>
      </c>
      <c r="V56" s="12">
        <f t="shared" si="12"/>
        <v>0</v>
      </c>
      <c r="W56" s="28">
        <f t="shared" si="9"/>
        <v>500000</v>
      </c>
      <c r="X56" s="28">
        <f t="shared" si="10"/>
        <v>474900</v>
      </c>
      <c r="Y56" s="24" t="str" cm="1">
        <f t="array" ref="Y56">IF(OR(_xll.BDP($G56,"DS827")="#N/A N/A",_xll.BDP($G56,"DS827")="#N/A FIELD NOT APPLICABLE")," ", _xll.BDP($G56,"DS827"))</f>
        <v>#N/A Invalid Security</v>
      </c>
      <c r="Z56" s="41" t="s">
        <v>567</v>
      </c>
      <c r="AA56" s="41" t="s">
        <v>568</v>
      </c>
      <c r="AB56" s="41" t="s">
        <v>354</v>
      </c>
      <c r="AC56" s="41"/>
      <c r="AD56" s="41"/>
      <c r="AG56"/>
      <c r="AH56"/>
      <c r="BA56" s="37" t="str">
        <f t="shared" si="11"/>
        <v>CH1373753925</v>
      </c>
      <c r="BB56" s="43">
        <v>0.62670000000000003</v>
      </c>
      <c r="BC56" s="22">
        <v>5</v>
      </c>
      <c r="BD56" s="36"/>
      <c r="BE56" s="19">
        <v>1</v>
      </c>
      <c r="BF56" s="19" t="s">
        <v>535</v>
      </c>
    </row>
    <row r="57" spans="1:58" s="3" customFormat="1" ht="14.45" customHeight="1" x14ac:dyDescent="0.25">
      <c r="A57" s="47" t="s">
        <v>126</v>
      </c>
      <c r="B57" s="47" t="s">
        <v>162</v>
      </c>
      <c r="C57" s="47">
        <v>4392010</v>
      </c>
      <c r="D57" s="47" t="s">
        <v>462</v>
      </c>
      <c r="E57" s="22" t="s">
        <v>628</v>
      </c>
      <c r="F57" s="37" t="str" cm="1">
        <f t="array" ref="F57">_xll.BDP(G57&amp;" ISIN","CRNCY")</f>
        <v>USD</v>
      </c>
      <c r="G57" s="22" t="s">
        <v>641</v>
      </c>
      <c r="H57" s="37" t="str" cm="1">
        <f t="array" ref="H57">_xll.BDP(G57&amp;" ISIN","SHORT_NAME")</f>
        <v>ROYAL BK CAN LON</v>
      </c>
      <c r="I57" s="111">
        <v>45602</v>
      </c>
      <c r="J57" s="67" t="str">
        <f>_xll.BDP(G57&amp;" ISIN","MATURITY")</f>
        <v>06/11/2025</v>
      </c>
      <c r="K57" s="26">
        <v>500000</v>
      </c>
      <c r="L57" s="41">
        <v>0.08</v>
      </c>
      <c r="M57" s="41" t="s">
        <v>119</v>
      </c>
      <c r="N57" s="43" t="s">
        <v>235</v>
      </c>
      <c r="O57" s="28">
        <f>IF(F57="USD",K57,(((_xll.BDP(F57&amp;"USD CURNCY","PX_LAST")))*K57))</f>
        <v>500000</v>
      </c>
      <c r="P57" s="44">
        <v>100</v>
      </c>
      <c r="Q57" s="76">
        <f>_xll.BDP(G57&amp; "@" &amp; BF57 &amp; " isin","PX_BID")</f>
        <v>97.56</v>
      </c>
      <c r="R57" s="45">
        <f>IF(F57="USD",W57,(((_xll.BDP(F57&amp;"USD CURNCY","PX_LAST")))*W57))</f>
        <v>500000</v>
      </c>
      <c r="S57" s="45">
        <f>IF(F57="USD",X57,(((_xll.BDP(F57&amp;"USD CURNCY","PX_LAST")))*X57))</f>
        <v>487800</v>
      </c>
      <c r="T57" s="11">
        <f t="shared" si="7"/>
        <v>-12200</v>
      </c>
      <c r="U57" s="12">
        <f t="shared" si="8"/>
        <v>-2.4400000000000002E-2</v>
      </c>
      <c r="V57" s="12">
        <f t="shared" si="12"/>
        <v>0</v>
      </c>
      <c r="W57" s="28">
        <f t="shared" si="9"/>
        <v>500000</v>
      </c>
      <c r="X57" s="28">
        <f t="shared" si="10"/>
        <v>487800</v>
      </c>
      <c r="Y57" s="24" t="str" cm="1">
        <f t="array" ref="Y57">IF(OR(_xll.BDP($G57,"DS827")="#N/A N/A",_xll.BDP($G57,"DS827")="#N/A FIELD NOT APPLICABLE")," ", _xll.BDP($G57,"DS827"))</f>
        <v>#N/A Invalid Security</v>
      </c>
      <c r="Z57" s="41" t="s">
        <v>564</v>
      </c>
      <c r="AA57" s="41" t="s">
        <v>565</v>
      </c>
      <c r="AB57" s="41" t="s">
        <v>566</v>
      </c>
      <c r="AC57" s="41"/>
      <c r="AD57" s="41"/>
      <c r="AG57"/>
      <c r="AH57"/>
      <c r="BA57" s="37" t="str">
        <f t="shared" si="11"/>
        <v>XS2908864650</v>
      </c>
      <c r="BB57" s="43">
        <v>0.60470000000000002</v>
      </c>
      <c r="BC57" s="22">
        <v>5</v>
      </c>
      <c r="BD57" s="36"/>
      <c r="BE57" s="19">
        <v>1</v>
      </c>
      <c r="BF57" s="19" t="s">
        <v>643</v>
      </c>
    </row>
    <row r="58" spans="1:58" s="3" customFormat="1" ht="14.45" customHeight="1" x14ac:dyDescent="0.25">
      <c r="A58" s="47" t="s">
        <v>126</v>
      </c>
      <c r="B58" s="47" t="s">
        <v>162</v>
      </c>
      <c r="C58" s="47">
        <v>4392010</v>
      </c>
      <c r="D58" s="47" t="s">
        <v>462</v>
      </c>
      <c r="E58" s="22" t="s">
        <v>893</v>
      </c>
      <c r="F58" s="37" t="str" cm="1">
        <f t="array" ref="F58">_xll.BDP(G58&amp;" ISIN","CRNCY")</f>
        <v>USD</v>
      </c>
      <c r="G58" s="22" t="s">
        <v>897</v>
      </c>
      <c r="H58" s="37" t="str" cm="1">
        <f t="array" ref="H58">_xll.BDP(G58&amp;" ISIN","SHORT_NAME")</f>
        <v>SG ISSUER</v>
      </c>
      <c r="I58" s="111">
        <v>45728</v>
      </c>
      <c r="J58" s="67" t="str">
        <f>_xll.BDP(G58&amp;" ISIN","MATURITY")</f>
        <v>12/03/2027</v>
      </c>
      <c r="K58" s="26">
        <v>700000</v>
      </c>
      <c r="L58" s="41">
        <v>0</v>
      </c>
      <c r="M58" s="41" t="s">
        <v>119</v>
      </c>
      <c r="N58" s="43" t="s">
        <v>236</v>
      </c>
      <c r="O58" s="28">
        <f>IF(F58="USD",K58,(((_xll.BDP(F58&amp;"USD CURNCY","PX_LAST")))*K58))</f>
        <v>700000</v>
      </c>
      <c r="P58" s="44">
        <v>39.729999999999997</v>
      </c>
      <c r="Q58" s="76">
        <f>_xll.BDP(G58&amp; "@" &amp; BF58 &amp; " isin","PX_BID")</f>
        <v>39.42</v>
      </c>
      <c r="R58" s="45">
        <f>IF(F58="USD",W58,(((_xll.BDP(F58&amp;"USD CURNCY","PX_LAST")))*W58))</f>
        <v>278109.99999999994</v>
      </c>
      <c r="S58" s="45">
        <f>IF(F58="USD",X58,(((_xll.BDP(F58&amp;"USD CURNCY","PX_LAST")))*X58))</f>
        <v>275940</v>
      </c>
      <c r="T58" s="11">
        <f t="shared" si="7"/>
        <v>-2169.9999999999418</v>
      </c>
      <c r="U58" s="12">
        <f t="shared" si="8"/>
        <v>-7.8026680090609556E-3</v>
      </c>
      <c r="V58" s="12">
        <f t="shared" si="12"/>
        <v>0</v>
      </c>
      <c r="W58" s="28">
        <f t="shared" si="9"/>
        <v>278109.99999999994</v>
      </c>
      <c r="X58" s="28">
        <f t="shared" si="10"/>
        <v>275940</v>
      </c>
      <c r="Y58" s="24" t="str" cm="1">
        <f t="array" ref="Y58">IF(OR(_xll.BDP($G58,"DS827")="#N/A N/A",_xll.BDP($G58,"DS827")="#N/A FIELD NOT APPLICABLE")," ", _xll.BDP($G58,"DS827"))</f>
        <v>#N/A Invalid Security</v>
      </c>
      <c r="Z58" s="41" t="s">
        <v>569</v>
      </c>
      <c r="AA58" s="41" t="s">
        <v>570</v>
      </c>
      <c r="AB58" s="41" t="s">
        <v>571</v>
      </c>
      <c r="AC58" s="41"/>
      <c r="AD58" s="41"/>
      <c r="AG58"/>
      <c r="AH58"/>
      <c r="BA58" s="37" t="str">
        <f t="shared" si="11"/>
        <v>CH1420145737</v>
      </c>
      <c r="BB58" s="43">
        <v>0.48759999999999998</v>
      </c>
      <c r="BC58" s="22">
        <v>5</v>
      </c>
      <c r="BD58" s="36"/>
      <c r="BE58" s="19">
        <v>1</v>
      </c>
      <c r="BF58" s="19" t="s">
        <v>900</v>
      </c>
    </row>
    <row r="59" spans="1:58" s="3" customFormat="1" ht="14.45" customHeight="1" x14ac:dyDescent="0.25">
      <c r="A59" s="47" t="s">
        <v>126</v>
      </c>
      <c r="B59" s="47" t="s">
        <v>162</v>
      </c>
      <c r="C59" s="47">
        <v>4392010</v>
      </c>
      <c r="D59" s="47" t="s">
        <v>462</v>
      </c>
      <c r="E59" s="22" t="s">
        <v>894</v>
      </c>
      <c r="F59" s="37" t="str" cm="1">
        <f t="array" ref="F59">_xll.BDP(G59&amp;" ISIN","CRNCY")</f>
        <v>USD</v>
      </c>
      <c r="G59" s="22" t="s">
        <v>898</v>
      </c>
      <c r="H59" s="37" t="str" cm="1">
        <f t="array" ref="H59">_xll.BDP(G59&amp;" ISIN","SHORT_NAME")</f>
        <v>GS INTERNATIONAL</v>
      </c>
      <c r="I59" s="111">
        <v>45728</v>
      </c>
      <c r="J59" s="67" t="str">
        <f>_xll.BDP(G59&amp;" ISIN","MATURITY")</f>
        <v>12/03/2027</v>
      </c>
      <c r="K59" s="26">
        <v>300000</v>
      </c>
      <c r="L59" s="41">
        <v>9.4E-2</v>
      </c>
      <c r="M59" s="41" t="s">
        <v>119</v>
      </c>
      <c r="N59" s="43" t="s">
        <v>236</v>
      </c>
      <c r="O59" s="28">
        <f>IF(F59="USD",K59,(((_xll.BDP(F59&amp;"USD CURNCY","PX_LAST")))*K59))</f>
        <v>300000</v>
      </c>
      <c r="P59" s="44">
        <v>100</v>
      </c>
      <c r="Q59" s="76">
        <f>_xll.BDP(G59&amp; "@" &amp; BF59 &amp; " isin","PX_BID")</f>
        <v>98.12</v>
      </c>
      <c r="R59" s="45">
        <f>IF(F59="USD",W59,(((_xll.BDP(F59&amp;"USD CURNCY","PX_LAST")))*W59))</f>
        <v>300000</v>
      </c>
      <c r="S59" s="45">
        <f>IF(F59="USD",X59,(((_xll.BDP(F59&amp;"USD CURNCY","PX_LAST")))*X59))</f>
        <v>294360</v>
      </c>
      <c r="T59" s="11">
        <f t="shared" si="7"/>
        <v>-5640</v>
      </c>
      <c r="U59" s="12">
        <f t="shared" si="8"/>
        <v>-1.8800000000000001E-2</v>
      </c>
      <c r="V59" s="12">
        <f t="shared" si="12"/>
        <v>0</v>
      </c>
      <c r="W59" s="28">
        <f t="shared" si="9"/>
        <v>300000</v>
      </c>
      <c r="X59" s="28">
        <f t="shared" si="10"/>
        <v>294360</v>
      </c>
      <c r="Y59" s="24" t="str" cm="1">
        <f t="array" ref="Y59">IF(OR(_xll.BDP($G59,"DS827")="#N/A N/A",_xll.BDP($G59,"DS827")="#N/A FIELD NOT APPLICABLE")," ", _xll.BDP($G59,"DS827"))</f>
        <v>#N/A Invalid Security</v>
      </c>
      <c r="Z59" s="41" t="s">
        <v>649</v>
      </c>
      <c r="AA59" s="41" t="s">
        <v>650</v>
      </c>
      <c r="AB59" s="41" t="s">
        <v>651</v>
      </c>
      <c r="AC59" s="41"/>
      <c r="AD59" s="41"/>
      <c r="AG59"/>
      <c r="AH59"/>
      <c r="BA59" s="37" t="str">
        <f t="shared" si="11"/>
        <v>XS3008722806</v>
      </c>
      <c r="BB59" s="43">
        <v>0.58120000000000005</v>
      </c>
      <c r="BC59" s="22">
        <v>5</v>
      </c>
      <c r="BD59" s="36"/>
      <c r="BE59" s="19">
        <v>1</v>
      </c>
      <c r="BF59" s="19" t="s">
        <v>901</v>
      </c>
    </row>
    <row r="60" spans="1:58" s="3" customFormat="1" ht="14.45" customHeight="1" x14ac:dyDescent="0.25">
      <c r="A60" s="47" t="s">
        <v>126</v>
      </c>
      <c r="B60" s="47" t="s">
        <v>162</v>
      </c>
      <c r="C60" s="47">
        <v>4392010</v>
      </c>
      <c r="D60" s="47" t="s">
        <v>462</v>
      </c>
      <c r="E60" s="22" t="s">
        <v>895</v>
      </c>
      <c r="F60" s="37" t="str" cm="1">
        <f t="array" ref="F60">_xll.BDP(G60&amp;" ISIN","CRNCY")</f>
        <v>USD</v>
      </c>
      <c r="G60" s="22" t="s">
        <v>899</v>
      </c>
      <c r="H60" s="37" t="str" cm="1">
        <f t="array" ref="H60">_xll.BDP(G60&amp;" ISIN","SHORT_NAME")</f>
        <v>BARCLAYS BK PLC</v>
      </c>
      <c r="I60" s="111">
        <v>45728</v>
      </c>
      <c r="J60" s="67" t="str">
        <f>_xll.BDP(G60&amp;" ISIN","MATURITY")</f>
        <v>12/03/2027</v>
      </c>
      <c r="K60" s="26">
        <v>300000</v>
      </c>
      <c r="L60" s="41">
        <v>9.4E-2</v>
      </c>
      <c r="M60" s="41" t="s">
        <v>119</v>
      </c>
      <c r="N60" s="43" t="s">
        <v>236</v>
      </c>
      <c r="O60" s="28">
        <f>IF(F60="USD",K60,(((_xll.BDP(F60&amp;"USD CURNCY","PX_LAST")))*K60))</f>
        <v>300000</v>
      </c>
      <c r="P60" s="44">
        <v>100</v>
      </c>
      <c r="Q60" s="76">
        <f>_xll.BDP(G60&amp; "@" &amp; BF60 &amp; " isin","PX_BID")</f>
        <v>89.56</v>
      </c>
      <c r="R60" s="45">
        <f>IF(F60="USD",W60,(((_xll.BDP(F60&amp;"USD CURNCY","PX_LAST")))*W60))</f>
        <v>300000</v>
      </c>
      <c r="S60" s="45">
        <f>IF(F60="USD",X60,(((_xll.BDP(F60&amp;"USD CURNCY","PX_LAST")))*X60))</f>
        <v>268680</v>
      </c>
      <c r="T60" s="11">
        <f t="shared" si="7"/>
        <v>-31320</v>
      </c>
      <c r="U60" s="12">
        <f t="shared" si="8"/>
        <v>-0.10440000000000001</v>
      </c>
      <c r="V60" s="12">
        <f t="shared" si="12"/>
        <v>0</v>
      </c>
      <c r="W60" s="28">
        <f t="shared" si="9"/>
        <v>300000</v>
      </c>
      <c r="X60" s="28">
        <f t="shared" si="10"/>
        <v>268680</v>
      </c>
      <c r="Y60" s="24" t="str" cm="1">
        <f t="array" ref="Y60">IF(OR(_xll.BDP($G60,"DS827")="#N/A N/A",_xll.BDP($G60,"DS827")="#N/A FIELD NOT APPLICABLE")," ", _xll.BDP($G60,"DS827"))</f>
        <v>#N/A Invalid Security</v>
      </c>
      <c r="Z60" s="41" t="s">
        <v>659</v>
      </c>
      <c r="AA60" s="41" t="s">
        <v>354</v>
      </c>
      <c r="AB60" s="41" t="s">
        <v>575</v>
      </c>
      <c r="AC60" s="41"/>
      <c r="AD60" s="41"/>
      <c r="AG60"/>
      <c r="AH60"/>
      <c r="BA60" s="37" t="str">
        <f t="shared" si="11"/>
        <v>XS2972200559</v>
      </c>
      <c r="BB60" s="43">
        <v>0.64870000000000005</v>
      </c>
      <c r="BC60" s="22">
        <v>5</v>
      </c>
      <c r="BD60" s="36"/>
      <c r="BE60" s="19">
        <v>1</v>
      </c>
      <c r="BF60" s="19" t="s">
        <v>902</v>
      </c>
    </row>
    <row r="61" spans="1:58" s="3" customFormat="1" ht="14.45" customHeight="1" x14ac:dyDescent="0.25">
      <c r="A61" s="47" t="s">
        <v>126</v>
      </c>
      <c r="B61" s="47" t="s">
        <v>162</v>
      </c>
      <c r="C61" s="47">
        <v>4392010</v>
      </c>
      <c r="D61" s="47" t="s">
        <v>462</v>
      </c>
      <c r="E61" s="22" t="s">
        <v>617</v>
      </c>
      <c r="F61" s="37" t="str" cm="1">
        <f t="array" ref="F61">_xll.BDP(G61&amp;" ISIN","CRNCY")</f>
        <v>USD</v>
      </c>
      <c r="G61" s="22" t="s">
        <v>530</v>
      </c>
      <c r="H61" s="37" t="str" cm="1">
        <f t="array" ref="H61">_xll.BDP(G61&amp;" ISIN","SHORT_NAME")</f>
        <v>BBVA GM BV</v>
      </c>
      <c r="I61" s="111">
        <v>45632</v>
      </c>
      <c r="J61" s="67" t="str">
        <f>_xll.BDP(G61&amp;" ISIN","MATURITY")</f>
        <v>14/12/2026</v>
      </c>
      <c r="K61" s="26">
        <v>500000</v>
      </c>
      <c r="L61" s="41">
        <v>0.1</v>
      </c>
      <c r="M61" s="41" t="s">
        <v>119</v>
      </c>
      <c r="N61" s="43" t="s">
        <v>236</v>
      </c>
      <c r="O61" s="28">
        <f>IF(F61="USD",K61,(((_xll.BDP(F61&amp;"USD CURNCY","PX_LAST")))*K61))</f>
        <v>500000</v>
      </c>
      <c r="P61" s="44">
        <v>100</v>
      </c>
      <c r="Q61" s="76">
        <f>_xll.BDP(G61&amp; "@" &amp; BF61 &amp; " isin","PX_BID")</f>
        <v>93.06</v>
      </c>
      <c r="R61" s="45">
        <f>IF(F61="USD",W61,(((_xll.BDP(F61&amp;"USD CURNCY","PX_LAST")))*W61))</f>
        <v>500000</v>
      </c>
      <c r="S61" s="45">
        <f>IF(F61="USD",X61,(((_xll.BDP(F61&amp;"USD CURNCY","PX_LAST")))*X61))</f>
        <v>465300</v>
      </c>
      <c r="T61" s="11">
        <f t="shared" si="7"/>
        <v>-34700</v>
      </c>
      <c r="U61" s="12">
        <f t="shared" si="8"/>
        <v>-6.9400000000000003E-2</v>
      </c>
      <c r="V61" s="12">
        <f t="shared" si="12"/>
        <v>0</v>
      </c>
      <c r="W61" s="28">
        <f t="shared" si="9"/>
        <v>500000</v>
      </c>
      <c r="X61" s="28">
        <f t="shared" si="10"/>
        <v>465300</v>
      </c>
      <c r="Y61" s="24" t="str" cm="1">
        <f t="array" ref="Y61">IF(OR(_xll.BDP($G61,"DS827")="#N/A N/A",_xll.BDP($G61,"DS827")="#N/A FIELD NOT APPLICABLE")," ", _xll.BDP($G61,"DS827"))</f>
        <v>#N/A Invalid Security</v>
      </c>
      <c r="Z61" s="41" t="s">
        <v>562</v>
      </c>
      <c r="AA61" s="41" t="s">
        <v>570</v>
      </c>
      <c r="AB61" s="41" t="s">
        <v>542</v>
      </c>
      <c r="AC61" s="41"/>
      <c r="AD61" s="41"/>
      <c r="AG61"/>
      <c r="AH61"/>
      <c r="BA61" s="37" t="str">
        <f t="shared" si="11"/>
        <v>XS2913730979</v>
      </c>
      <c r="BB61" s="43">
        <v>0.70940000000000003</v>
      </c>
      <c r="BC61" s="22">
        <v>5</v>
      </c>
      <c r="BD61" s="36"/>
      <c r="BE61" s="19">
        <v>1</v>
      </c>
      <c r="BF61" s="19" t="s">
        <v>538</v>
      </c>
    </row>
    <row r="62" spans="1:58" s="3" customFormat="1" ht="14.45" customHeight="1" x14ac:dyDescent="0.25">
      <c r="A62" s="47" t="s">
        <v>126</v>
      </c>
      <c r="B62" s="47" t="s">
        <v>162</v>
      </c>
      <c r="C62" s="47">
        <v>4392010</v>
      </c>
      <c r="D62" s="47" t="s">
        <v>462</v>
      </c>
      <c r="E62" s="22" t="s">
        <v>497</v>
      </c>
      <c r="F62" s="37" t="str" cm="1">
        <f t="array" ref="F62">_xll.BDP(G62&amp;" ISIN","CRNCY")</f>
        <v>USD</v>
      </c>
      <c r="G62" s="22" t="s">
        <v>517</v>
      </c>
      <c r="H62" s="37" t="str" cm="1">
        <f t="array" ref="H62">_xll.BDP(G62&amp;" ISIN","SHORT_NAME")</f>
        <v>MORGAN STAN BV</v>
      </c>
      <c r="I62" s="111">
        <v>45534</v>
      </c>
      <c r="J62" s="67" t="str">
        <f>_xll.BDP(G62&amp;" ISIN","MATURITY")</f>
        <v>31/08/2026</v>
      </c>
      <c r="K62" s="26">
        <v>800000</v>
      </c>
      <c r="L62" s="41">
        <v>8.5599999999999996E-2</v>
      </c>
      <c r="M62" s="41" t="s">
        <v>119</v>
      </c>
      <c r="N62" s="43" t="s">
        <v>236</v>
      </c>
      <c r="O62" s="28">
        <f>IF(F62="USD",K62,(((_xll.BDP(F62&amp;"USD CURNCY","PX_LAST")))*K62))</f>
        <v>800000</v>
      </c>
      <c r="P62" s="44">
        <v>100</v>
      </c>
      <c r="Q62" s="76">
        <f>_xll.BDP(G62&amp; "@" &amp; BF62 &amp; " isin","PX_BID")</f>
        <v>75.28</v>
      </c>
      <c r="R62" s="45">
        <f>IF(F62="USD",W62,(((_xll.BDP(F62&amp;"USD CURNCY","PX_LAST")))*W62))</f>
        <v>800000</v>
      </c>
      <c r="S62" s="45">
        <f>IF(F62="USD",X62,(((_xll.BDP(F62&amp;"USD CURNCY","PX_LAST")))*X62))</f>
        <v>602240</v>
      </c>
      <c r="T62" s="11">
        <f t="shared" si="7"/>
        <v>-197760</v>
      </c>
      <c r="U62" s="12">
        <f t="shared" si="8"/>
        <v>-0.2472</v>
      </c>
      <c r="V62" s="12">
        <f t="shared" si="12"/>
        <v>0</v>
      </c>
      <c r="W62" s="28">
        <f t="shared" si="9"/>
        <v>800000</v>
      </c>
      <c r="X62" s="28">
        <f t="shared" si="10"/>
        <v>602240</v>
      </c>
      <c r="Y62" s="24" t="str" cm="1">
        <f t="array" ref="Y62">IF(OR(_xll.BDP($G62,"DS827")="#N/A N/A",_xll.BDP($G62,"DS827")="#N/A FIELD NOT APPLICABLE")," ", _xll.BDP($G62,"DS827"))</f>
        <v>#N/A Invalid Security</v>
      </c>
      <c r="Z62" s="41" t="s">
        <v>539</v>
      </c>
      <c r="AA62" s="41" t="s">
        <v>540</v>
      </c>
      <c r="AB62" s="41" t="s">
        <v>541</v>
      </c>
      <c r="AC62" s="41"/>
      <c r="AD62" s="41"/>
      <c r="AG62"/>
      <c r="AH62"/>
      <c r="BA62" s="37" t="str">
        <f t="shared" si="11"/>
        <v>XS2877191671</v>
      </c>
      <c r="BB62" s="43">
        <v>0</v>
      </c>
      <c r="BC62" s="22">
        <v>5</v>
      </c>
      <c r="BD62" s="36"/>
      <c r="BE62" s="19">
        <v>1</v>
      </c>
      <c r="BF62" s="19" t="s">
        <v>533</v>
      </c>
    </row>
    <row r="63" spans="1:58" s="3" customFormat="1" ht="14.45" customHeight="1" x14ac:dyDescent="0.25">
      <c r="A63" s="47" t="s">
        <v>126</v>
      </c>
      <c r="B63" s="47" t="s">
        <v>162</v>
      </c>
      <c r="C63" s="47">
        <v>4392010</v>
      </c>
      <c r="D63" s="47" t="s">
        <v>462</v>
      </c>
      <c r="E63" s="22" t="s">
        <v>629</v>
      </c>
      <c r="F63" s="37" t="str" cm="1">
        <f t="array" ref="F63">_xll.BDP(G63&amp;" ISIN","CRNCY")</f>
        <v>USD</v>
      </c>
      <c r="G63" s="22" t="s">
        <v>516</v>
      </c>
      <c r="H63" s="37" t="str" cm="1">
        <f t="array" ref="H63">_xll.BDP(G63&amp;" ISIN","SHORT_NAME")</f>
        <v>MORGAN STAN BV</v>
      </c>
      <c r="I63" s="111">
        <v>45534</v>
      </c>
      <c r="J63" s="67" t="str">
        <f>_xll.BDP(G63&amp;" ISIN","MATURITY")</f>
        <v>31/08/2026</v>
      </c>
      <c r="K63" s="26">
        <v>800000</v>
      </c>
      <c r="L63" s="41">
        <v>9.5000000000000001E-2</v>
      </c>
      <c r="M63" s="41" t="s">
        <v>119</v>
      </c>
      <c r="N63" s="43" t="s">
        <v>236</v>
      </c>
      <c r="O63" s="28">
        <f>IF(F63="USD",K63,(((_xll.BDP(F63&amp;"USD CURNCY","PX_LAST")))*K63))</f>
        <v>800000</v>
      </c>
      <c r="P63" s="44">
        <v>100</v>
      </c>
      <c r="Q63" s="76">
        <f>_xll.BDP(G63&amp; "@" &amp; BF63 &amp; " isin","PX_BID")</f>
        <v>89.67</v>
      </c>
      <c r="R63" s="45">
        <f>IF(F63="USD",W63,(((_xll.BDP(F63&amp;"USD CURNCY","PX_LAST")))*W63))</f>
        <v>800000</v>
      </c>
      <c r="S63" s="45">
        <f>IF(F63="USD",X63,(((_xll.BDP(F63&amp;"USD CURNCY","PX_LAST")))*X63))</f>
        <v>717360</v>
      </c>
      <c r="T63" s="11">
        <f t="shared" si="7"/>
        <v>-82640</v>
      </c>
      <c r="U63" s="12">
        <f t="shared" si="8"/>
        <v>-0.1033</v>
      </c>
      <c r="V63" s="12">
        <f t="shared" si="12"/>
        <v>0</v>
      </c>
      <c r="W63" s="28">
        <f t="shared" si="9"/>
        <v>800000</v>
      </c>
      <c r="X63" s="28">
        <f t="shared" si="10"/>
        <v>717360</v>
      </c>
      <c r="Y63" s="24" t="str" cm="1">
        <f t="array" ref="Y63">IF(OR(_xll.BDP($G63,"DS827")="#N/A N/A",_xll.BDP($G63,"DS827")="#N/A FIELD NOT APPLICABLE")," ", _xll.BDP($G63,"DS827"))</f>
        <v>#N/A Invalid Security</v>
      </c>
      <c r="Z63" s="41" t="s">
        <v>576</v>
      </c>
      <c r="AA63" s="41" t="s">
        <v>568</v>
      </c>
      <c r="AB63" s="41" t="s">
        <v>577</v>
      </c>
      <c r="AC63" s="41"/>
      <c r="AD63" s="41"/>
      <c r="AG63"/>
      <c r="AH63"/>
      <c r="BA63" s="37" t="str">
        <f t="shared" si="11"/>
        <v>XS2877191598</v>
      </c>
      <c r="BB63" s="43">
        <v>0.71450000000000002</v>
      </c>
      <c r="BC63" s="22">
        <v>5</v>
      </c>
      <c r="BD63" s="36"/>
      <c r="BE63" s="19">
        <v>1</v>
      </c>
      <c r="BF63" s="19" t="s">
        <v>533</v>
      </c>
    </row>
    <row r="64" spans="1:58" s="3" customFormat="1" ht="14.45" customHeight="1" x14ac:dyDescent="0.25">
      <c r="A64" s="47" t="s">
        <v>126</v>
      </c>
      <c r="B64" s="47" t="s">
        <v>162</v>
      </c>
      <c r="C64" s="47">
        <v>4392010</v>
      </c>
      <c r="D64" s="47" t="s">
        <v>462</v>
      </c>
      <c r="E64" s="22" t="s">
        <v>504</v>
      </c>
      <c r="F64" s="37" t="str" cm="1">
        <f t="array" ref="F64">_xll.BDP(G64&amp;" ISIN","CRNCY")</f>
        <v>USD</v>
      </c>
      <c r="G64" s="22" t="s">
        <v>525</v>
      </c>
      <c r="H64" s="37" t="str" cm="1">
        <f t="array" ref="H64">_xll.BDP(G64&amp;" ISIN","SHORT_NAME")</f>
        <v>JP MORGAN STRUCT</v>
      </c>
      <c r="I64" s="111">
        <v>45463</v>
      </c>
      <c r="J64" s="67" t="str">
        <f>_xll.BDP(G64&amp;" ISIN","MATURITY")</f>
        <v>07/07/2026</v>
      </c>
      <c r="K64" s="26">
        <v>325000</v>
      </c>
      <c r="L64" s="41">
        <v>0.10249999999999999</v>
      </c>
      <c r="M64" s="41" t="s">
        <v>119</v>
      </c>
      <c r="N64" s="43" t="s">
        <v>236</v>
      </c>
      <c r="O64" s="28">
        <f>IF(F64="USD",K64,(((_xll.BDP(F64&amp;"USD CURNCY","PX_LAST")))*K64))</f>
        <v>325000</v>
      </c>
      <c r="P64" s="44">
        <v>100</v>
      </c>
      <c r="Q64" s="76">
        <f>_xll.BDP(G64&amp; "@" &amp; BF64 &amp; " isin","PX_BID")</f>
        <v>81.489999999999995</v>
      </c>
      <c r="R64" s="45">
        <f>IF(F64="USD",W64,(((_xll.BDP(F64&amp;"USD CURNCY","PX_LAST")))*W64))</f>
        <v>325000</v>
      </c>
      <c r="S64" s="45">
        <f>IF(F64="USD",X64,(((_xll.BDP(F64&amp;"USD CURNCY","PX_LAST")))*X64))</f>
        <v>264842.5</v>
      </c>
      <c r="T64" s="11">
        <f t="shared" si="7"/>
        <v>-60157.5</v>
      </c>
      <c r="U64" s="12">
        <f t="shared" si="8"/>
        <v>-0.18509999999999999</v>
      </c>
      <c r="V64" s="12">
        <f t="shared" si="12"/>
        <v>0</v>
      </c>
      <c r="W64" s="28">
        <f t="shared" si="9"/>
        <v>325000</v>
      </c>
      <c r="X64" s="28">
        <f t="shared" si="10"/>
        <v>264842.5</v>
      </c>
      <c r="Y64" s="24" t="str" cm="1">
        <f t="array" ref="Y64">IF(OR(_xll.BDP($G64,"DS827")="#N/A N/A",_xll.BDP($G64,"DS827")="#N/A FIELD NOT APPLICABLE")," ", _xll.BDP($G64,"DS827"))</f>
        <v>#N/A Invalid Security</v>
      </c>
      <c r="Z64" s="41" t="s">
        <v>598</v>
      </c>
      <c r="AA64" s="41" t="s">
        <v>599</v>
      </c>
      <c r="AB64" s="41" t="s">
        <v>553</v>
      </c>
      <c r="AC64" s="41"/>
      <c r="AD64" s="41"/>
      <c r="AG64"/>
      <c r="AH64"/>
      <c r="BA64" s="37" t="str">
        <f t="shared" si="11"/>
        <v>XS2823744045</v>
      </c>
      <c r="BB64" s="43">
        <v>0.62119999999999997</v>
      </c>
      <c r="BC64" s="22">
        <v>5</v>
      </c>
      <c r="BD64" s="36"/>
      <c r="BE64" s="19">
        <v>1</v>
      </c>
      <c r="BF64" s="19" t="s">
        <v>532</v>
      </c>
    </row>
    <row r="65" spans="1:58" s="3" customFormat="1" ht="14.45" customHeight="1" x14ac:dyDescent="0.25">
      <c r="A65" s="47" t="s">
        <v>126</v>
      </c>
      <c r="B65" s="47" t="s">
        <v>162</v>
      </c>
      <c r="C65" s="47">
        <v>4392010</v>
      </c>
      <c r="D65" s="47" t="s">
        <v>462</v>
      </c>
      <c r="E65" s="22" t="s">
        <v>495</v>
      </c>
      <c r="F65" s="37" t="str" cm="1">
        <f t="array" ref="F65">_xll.BDP(G65&amp;" ISIN","CRNCY")</f>
        <v>USD</v>
      </c>
      <c r="G65" s="22" t="s">
        <v>515</v>
      </c>
      <c r="H65" s="37" t="str" cm="1">
        <f t="array" ref="H65">_xll.BDP(G65&amp;" ISIN","SHORT_NAME")</f>
        <v>JP MORGAN STRUCT</v>
      </c>
      <c r="I65" s="111">
        <v>45534</v>
      </c>
      <c r="J65" s="67" t="str">
        <f>_xll.BDP(G65&amp;" ISIN","MATURITY")</f>
        <v>31/08/2026</v>
      </c>
      <c r="K65" s="26">
        <v>800000</v>
      </c>
      <c r="L65" s="41">
        <v>0.111</v>
      </c>
      <c r="M65" s="41" t="s">
        <v>119</v>
      </c>
      <c r="N65" s="43" t="s">
        <v>236</v>
      </c>
      <c r="O65" s="28">
        <f>IF(F65="USD",K65,(((_xll.BDP(F65&amp;"USD CURNCY","PX_LAST")))*K65))</f>
        <v>800000</v>
      </c>
      <c r="P65" s="44">
        <v>100</v>
      </c>
      <c r="Q65" s="76">
        <f>_xll.BDP(G65&amp; "@" &amp; BF65 &amp; " isin","PX_BID")</f>
        <v>91.81</v>
      </c>
      <c r="R65" s="45">
        <f>IF(F65="USD",W65,(((_xll.BDP(F65&amp;"USD CURNCY","PX_LAST")))*W65))</f>
        <v>800000</v>
      </c>
      <c r="S65" s="45">
        <f>IF(F65="USD",X65,(((_xll.BDP(F65&amp;"USD CURNCY","PX_LAST")))*X65))</f>
        <v>734480</v>
      </c>
      <c r="T65" s="11">
        <f t="shared" si="7"/>
        <v>-65520</v>
      </c>
      <c r="U65" s="12">
        <f t="shared" si="8"/>
        <v>-8.1900000000000001E-2</v>
      </c>
      <c r="V65" s="12">
        <f t="shared" si="12"/>
        <v>0</v>
      </c>
      <c r="W65" s="28">
        <f t="shared" si="9"/>
        <v>800000</v>
      </c>
      <c r="X65" s="28">
        <f t="shared" si="10"/>
        <v>734480</v>
      </c>
      <c r="Y65" s="24" t="str" cm="1">
        <f t="array" ref="Y65">IF(OR(_xll.BDP($G65,"DS827")="#N/A N/A",_xll.BDP($G65,"DS827")="#N/A FIELD NOT APPLICABLE")," ", _xll.BDP($G65,"DS827"))</f>
        <v>#N/A Invalid Security</v>
      </c>
      <c r="Z65" s="41" t="s">
        <v>554</v>
      </c>
      <c r="AA65" s="41" t="s">
        <v>600</v>
      </c>
      <c r="AB65" s="41" t="s">
        <v>556</v>
      </c>
      <c r="AC65" s="41"/>
      <c r="AD65" s="41"/>
      <c r="AG65"/>
      <c r="AH65"/>
      <c r="BA65" s="37" t="str">
        <f t="shared" si="11"/>
        <v>XS2846108145</v>
      </c>
      <c r="BB65" s="43">
        <v>0.70389999999999997</v>
      </c>
      <c r="BC65" s="22">
        <v>5</v>
      </c>
      <c r="BD65" s="36"/>
      <c r="BE65" s="19">
        <v>1</v>
      </c>
      <c r="BF65" s="19" t="s">
        <v>532</v>
      </c>
    </row>
    <row r="66" spans="1:58" s="3" customFormat="1" ht="14.45" customHeight="1" x14ac:dyDescent="0.25">
      <c r="A66" s="47" t="s">
        <v>126</v>
      </c>
      <c r="B66" s="47" t="s">
        <v>162</v>
      </c>
      <c r="C66" s="47">
        <v>4392010</v>
      </c>
      <c r="D66" s="47" t="s">
        <v>462</v>
      </c>
      <c r="E66" s="22" t="s">
        <v>494</v>
      </c>
      <c r="F66" s="37" t="str" cm="1">
        <f t="array" ref="F66">_xll.BDP(G66&amp;" ISIN","CRNCY")</f>
        <v>USD</v>
      </c>
      <c r="G66" s="22" t="s">
        <v>514</v>
      </c>
      <c r="H66" s="37" t="str" cm="1">
        <f t="array" ref="H66">_xll.BDP(G66&amp;" ISIN","SHORT_NAME")</f>
        <v>JP MORGAN STRUCT</v>
      </c>
      <c r="I66" s="111">
        <v>45534</v>
      </c>
      <c r="J66" s="67" t="str">
        <f>_xll.BDP(G66&amp;" ISIN","MATURITY")</f>
        <v>31/08/2026</v>
      </c>
      <c r="K66" s="26">
        <v>800000</v>
      </c>
      <c r="L66" s="41">
        <v>0.09</v>
      </c>
      <c r="M66" s="41" t="s">
        <v>119</v>
      </c>
      <c r="N66" s="43" t="s">
        <v>236</v>
      </c>
      <c r="O66" s="28">
        <f>IF(F66="USD",K66,(((_xll.BDP(F66&amp;"USD CURNCY","PX_LAST")))*K66))</f>
        <v>800000</v>
      </c>
      <c r="P66" s="44">
        <v>100</v>
      </c>
      <c r="Q66" s="76">
        <f>_xll.BDP(G66&amp; "@" &amp; BF66 &amp; " isin","PX_BID")</f>
        <v>98.24</v>
      </c>
      <c r="R66" s="45">
        <f>IF(F66="USD",W66,(((_xll.BDP(F66&amp;"USD CURNCY","PX_LAST")))*W66))</f>
        <v>800000</v>
      </c>
      <c r="S66" s="45">
        <f>IF(F66="USD",X66,(((_xll.BDP(F66&amp;"USD CURNCY","PX_LAST")))*X66))</f>
        <v>785920</v>
      </c>
      <c r="T66" s="11">
        <f t="shared" si="7"/>
        <v>-14080</v>
      </c>
      <c r="U66" s="12">
        <f t="shared" si="8"/>
        <v>-1.7600000000000001E-2</v>
      </c>
      <c r="V66" s="12">
        <f t="shared" si="12"/>
        <v>0</v>
      </c>
      <c r="W66" s="28">
        <f t="shared" si="9"/>
        <v>800000</v>
      </c>
      <c r="X66" s="28">
        <f t="shared" si="10"/>
        <v>785920</v>
      </c>
      <c r="Y66" s="24" t="str" cm="1">
        <f t="array" ref="Y66">IF(OR(_xll.BDP($G66,"DS827")="#N/A N/A",_xll.BDP($G66,"DS827")="#N/A FIELD NOT APPLICABLE")," ", _xll.BDP($G66,"DS827"))</f>
        <v>#N/A Invalid Security</v>
      </c>
      <c r="Z66" s="41" t="s">
        <v>572</v>
      </c>
      <c r="AA66" s="41" t="s">
        <v>558</v>
      </c>
      <c r="AB66" s="41" t="s">
        <v>541</v>
      </c>
      <c r="AC66" s="41"/>
      <c r="AD66" s="41"/>
      <c r="AG66"/>
      <c r="AH66"/>
      <c r="BA66" s="37" t="str">
        <f t="shared" si="11"/>
        <v>XS2846108061</v>
      </c>
      <c r="BB66" s="43">
        <v>0.70720000000000005</v>
      </c>
      <c r="BC66" s="22">
        <v>5</v>
      </c>
      <c r="BD66" s="36"/>
      <c r="BE66" s="19">
        <v>1</v>
      </c>
      <c r="BF66" s="19" t="s">
        <v>532</v>
      </c>
    </row>
    <row r="67" spans="1:58" s="3" customFormat="1" ht="14.45" customHeight="1" x14ac:dyDescent="0.25">
      <c r="A67" s="47" t="s">
        <v>126</v>
      </c>
      <c r="B67" s="47" t="s">
        <v>162</v>
      </c>
      <c r="C67" s="47">
        <v>4392010</v>
      </c>
      <c r="D67" s="47" t="s">
        <v>462</v>
      </c>
      <c r="E67" s="22" t="s">
        <v>493</v>
      </c>
      <c r="F67" s="37" t="str" cm="1">
        <f t="array" ref="F67">_xll.BDP(G67&amp;" ISIN","CRNCY")</f>
        <v>USD</v>
      </c>
      <c r="G67" s="22" t="s">
        <v>513</v>
      </c>
      <c r="H67" s="37" t="str" cm="1">
        <f t="array" ref="H67">_xll.BDP(G67&amp;" ISIN","SHORT_NAME")</f>
        <v>HSBC BANK PLC</v>
      </c>
      <c r="I67" s="111">
        <v>45534</v>
      </c>
      <c r="J67" s="67" t="str">
        <f>_xll.BDP(G67&amp;" ISIN","MATURITY")</f>
        <v>31/08/2026</v>
      </c>
      <c r="K67" s="26">
        <v>800000</v>
      </c>
      <c r="L67" s="41">
        <v>0.1</v>
      </c>
      <c r="M67" s="41" t="s">
        <v>119</v>
      </c>
      <c r="N67" s="43" t="s">
        <v>236</v>
      </c>
      <c r="O67" s="28">
        <f>IF(F67="USD",K67,(((_xll.BDP(F67&amp;"USD CURNCY","PX_LAST")))*K67))</f>
        <v>800000</v>
      </c>
      <c r="P67" s="44">
        <v>100</v>
      </c>
      <c r="Q67" s="76">
        <f>_xll.BDP(G67&amp; "@" &amp; BF67 &amp; " isin","PX_BID")</f>
        <v>95.86</v>
      </c>
      <c r="R67" s="45">
        <f>IF(F67="USD",W67,(((_xll.BDP(F67&amp;"USD CURNCY","PX_LAST")))*W67))</f>
        <v>800000</v>
      </c>
      <c r="S67" s="45">
        <f>IF(F67="USD",X67,(((_xll.BDP(F67&amp;"USD CURNCY","PX_LAST")))*X67))</f>
        <v>766880</v>
      </c>
      <c r="T67" s="11">
        <f t="shared" ref="T67:T84" si="13">S67-R67</f>
        <v>-33120</v>
      </c>
      <c r="U67" s="12">
        <f t="shared" ref="U67:U89" si="14">IFERROR(T67/R67,0)</f>
        <v>-4.1399999999999999E-2</v>
      </c>
      <c r="V67" s="12">
        <f t="shared" si="12"/>
        <v>0</v>
      </c>
      <c r="W67" s="28">
        <f t="shared" ref="W67:W89" si="15">K67*P67/100</f>
        <v>800000</v>
      </c>
      <c r="X67" s="28">
        <f t="shared" ref="X67:X89" si="16">Q67*K67/100</f>
        <v>766880</v>
      </c>
      <c r="Y67" s="24" t="str" cm="1">
        <f t="array" ref="Y67">IF(OR(_xll.BDP($G67,"DS827")="#N/A N/A",_xll.BDP($G67,"DS827")="#N/A FIELD NOT APPLICABLE")," ", _xll.BDP($G67,"DS827"))</f>
        <v>#N/A Invalid Security</v>
      </c>
      <c r="Z67" s="41" t="s">
        <v>572</v>
      </c>
      <c r="AA67" s="41" t="s">
        <v>573</v>
      </c>
      <c r="AB67" s="41" t="s">
        <v>574</v>
      </c>
      <c r="AC67" s="41"/>
      <c r="AD67" s="41"/>
      <c r="AG67"/>
      <c r="AH67"/>
      <c r="BA67" s="37" t="str">
        <f t="shared" si="11"/>
        <v>XS2893349477</v>
      </c>
      <c r="BB67" s="43">
        <v>0.67789999999999995</v>
      </c>
      <c r="BC67" s="22">
        <v>5</v>
      </c>
      <c r="BD67" s="36"/>
      <c r="BE67" s="19">
        <v>1</v>
      </c>
      <c r="BF67" s="19" t="s">
        <v>456</v>
      </c>
    </row>
    <row r="68" spans="1:58" s="3" customFormat="1" ht="14.45" customHeight="1" x14ac:dyDescent="0.25">
      <c r="A68" s="47" t="s">
        <v>126</v>
      </c>
      <c r="B68" s="47" t="s">
        <v>162</v>
      </c>
      <c r="C68" s="47">
        <v>4392010</v>
      </c>
      <c r="D68" s="47" t="s">
        <v>462</v>
      </c>
      <c r="E68" s="22" t="s">
        <v>498</v>
      </c>
      <c r="F68" s="37" t="str" cm="1">
        <f t="array" ref="F68">_xll.BDP(G68&amp;" ISIN","CRNCY")</f>
        <v>USD</v>
      </c>
      <c r="G68" s="22" t="s">
        <v>518</v>
      </c>
      <c r="H68" s="37" t="str" cm="1">
        <f t="array" ref="H68">_xll.BDP(G68&amp;" ISIN","SHORT_NAME")</f>
        <v>MORGAN STAN BV</v>
      </c>
      <c r="I68" s="111">
        <v>45376</v>
      </c>
      <c r="J68" s="67" t="str">
        <f>_xll.BDP(G68&amp;" ISIN","MATURITY")</f>
        <v>25/03/2026</v>
      </c>
      <c r="K68" s="26">
        <v>650000</v>
      </c>
      <c r="L68" s="41">
        <v>0.13400400000000001</v>
      </c>
      <c r="M68" s="41" t="s">
        <v>119</v>
      </c>
      <c r="N68" s="43" t="s">
        <v>236</v>
      </c>
      <c r="O68" s="28">
        <f>IF(F68="USD",K68,(((_xll.BDP(F68&amp;"USD CURNCY","PX_LAST")))*K68))</f>
        <v>650000</v>
      </c>
      <c r="P68" s="44">
        <v>100</v>
      </c>
      <c r="Q68" s="76">
        <f>_xll.BDP(G68&amp; "@" &amp; BF68 &amp; " isin","PX_BID")</f>
        <v>68.3</v>
      </c>
      <c r="R68" s="45">
        <f>IF(F68="USD",W68,(((_xll.BDP(F68&amp;"USD CURNCY","PX_LAST")))*W68))</f>
        <v>650000</v>
      </c>
      <c r="S68" s="45">
        <f>IF(F68="USD",X68,(((_xll.BDP(F68&amp;"USD CURNCY","PX_LAST")))*X68))</f>
        <v>443950</v>
      </c>
      <c r="T68" s="11">
        <f t="shared" si="13"/>
        <v>-206050</v>
      </c>
      <c r="U68" s="12">
        <f t="shared" si="14"/>
        <v>-0.317</v>
      </c>
      <c r="V68" s="12">
        <f t="shared" si="12"/>
        <v>0</v>
      </c>
      <c r="W68" s="28">
        <f t="shared" si="15"/>
        <v>650000</v>
      </c>
      <c r="X68" s="28">
        <f t="shared" si="16"/>
        <v>443950</v>
      </c>
      <c r="Y68" s="24" t="str" cm="1">
        <f t="array" ref="Y68">IF(OR(_xll.BDP($G68,"DS827")="#N/A N/A",_xll.BDP($G68,"DS827")="#N/A FIELD NOT APPLICABLE")," ", _xll.BDP($G68,"DS827"))</f>
        <v>#N/A Invalid Security</v>
      </c>
      <c r="Z68" s="41" t="s">
        <v>656</v>
      </c>
      <c r="AA68" s="41" t="s">
        <v>657</v>
      </c>
      <c r="AB68" s="41" t="s">
        <v>592</v>
      </c>
      <c r="AC68" s="41"/>
      <c r="AD68" s="41"/>
      <c r="AG68"/>
      <c r="AH68"/>
      <c r="BA68" s="37" t="str">
        <f t="shared" si="11"/>
        <v>XS2785856464</v>
      </c>
      <c r="BB68" s="43">
        <v>0</v>
      </c>
      <c r="BC68" s="22">
        <v>5</v>
      </c>
      <c r="BD68" s="36"/>
      <c r="BE68" s="19">
        <v>1</v>
      </c>
      <c r="BF68" s="19" t="s">
        <v>533</v>
      </c>
    </row>
    <row r="69" spans="1:58" s="3" customFormat="1" ht="14.45" customHeight="1" x14ac:dyDescent="0.25">
      <c r="A69" s="47" t="s">
        <v>126</v>
      </c>
      <c r="B69" s="47" t="s">
        <v>162</v>
      </c>
      <c r="C69" s="47">
        <v>4392010</v>
      </c>
      <c r="D69" s="47" t="s">
        <v>462</v>
      </c>
      <c r="E69" s="22" t="s">
        <v>630</v>
      </c>
      <c r="F69" s="37" t="str" cm="1">
        <f t="array" ref="F69">_xll.BDP(G69&amp;" ISIN","CRNCY")</f>
        <v>USD</v>
      </c>
      <c r="G69" s="22" t="s">
        <v>526</v>
      </c>
      <c r="H69" s="37" t="str" cm="1">
        <f t="array" ref="H69">_xll.BDP(G69&amp;" ISIN","SHORT_NAME")</f>
        <v>JP MORGAN STRUCT</v>
      </c>
      <c r="I69" s="111">
        <v>45595</v>
      </c>
      <c r="J69" s="67" t="str">
        <f>_xll.BDP(G69&amp;" ISIN","MATURITY")</f>
        <v>30/10/2026</v>
      </c>
      <c r="K69" s="26">
        <v>500000</v>
      </c>
      <c r="L69" s="41">
        <v>0.1</v>
      </c>
      <c r="M69" s="41" t="s">
        <v>119</v>
      </c>
      <c r="N69" s="43" t="s">
        <v>236</v>
      </c>
      <c r="O69" s="28">
        <f>IF(F69="USD",K69,(((_xll.BDP(F69&amp;"USD CURNCY","PX_LAST")))*K69))</f>
        <v>500000</v>
      </c>
      <c r="P69" s="44">
        <v>100</v>
      </c>
      <c r="Q69" s="76">
        <f>_xll.BDP(G69&amp; "@" &amp; BF69 &amp; " isin","PX_BID")</f>
        <v>90.37</v>
      </c>
      <c r="R69" s="45">
        <f>IF(F69="USD",W69,(((_xll.BDP(F69&amp;"USD CURNCY","PX_LAST")))*W69))</f>
        <v>500000</v>
      </c>
      <c r="S69" s="45">
        <f>IF(F69="USD",X69,(((_xll.BDP(F69&amp;"USD CURNCY","PX_LAST")))*X69))</f>
        <v>451850</v>
      </c>
      <c r="T69" s="11">
        <f t="shared" si="13"/>
        <v>-48150</v>
      </c>
      <c r="U69" s="12">
        <f t="shared" si="14"/>
        <v>-9.6299999999999997E-2</v>
      </c>
      <c r="V69" s="12">
        <f t="shared" si="12"/>
        <v>0</v>
      </c>
      <c r="W69" s="28">
        <f t="shared" si="15"/>
        <v>500000</v>
      </c>
      <c r="X69" s="28">
        <f t="shared" si="16"/>
        <v>451850</v>
      </c>
      <c r="Y69" s="24" t="str" cm="1">
        <f t="array" ref="Y69">IF(OR(_xll.BDP($G69,"DS827")="#N/A N/A",_xll.BDP($G69,"DS827")="#N/A FIELD NOT APPLICABLE")," ", _xll.BDP($G69,"DS827"))</f>
        <v>#N/A Invalid Security</v>
      </c>
      <c r="Z69" s="41" t="s">
        <v>592</v>
      </c>
      <c r="AA69" s="41" t="s">
        <v>644</v>
      </c>
      <c r="AB69" s="41" t="s">
        <v>594</v>
      </c>
      <c r="AC69" s="41"/>
      <c r="AD69" s="41"/>
      <c r="AG69"/>
      <c r="AH69"/>
      <c r="BA69" s="37" t="str">
        <f t="shared" si="11"/>
        <v>XS2846125743</v>
      </c>
      <c r="BB69" s="43">
        <v>0.71450000000000002</v>
      </c>
      <c r="BC69" s="22">
        <v>5</v>
      </c>
      <c r="BD69" s="36"/>
      <c r="BE69" s="19">
        <v>1</v>
      </c>
      <c r="BF69" s="19" t="s">
        <v>532</v>
      </c>
    </row>
    <row r="70" spans="1:58" s="3" customFormat="1" ht="14.45" customHeight="1" x14ac:dyDescent="0.25">
      <c r="A70" s="47" t="s">
        <v>126</v>
      </c>
      <c r="B70" s="47" t="s">
        <v>162</v>
      </c>
      <c r="C70" s="47">
        <v>4392010</v>
      </c>
      <c r="D70" s="47" t="s">
        <v>462</v>
      </c>
      <c r="E70" s="22" t="s">
        <v>499</v>
      </c>
      <c r="F70" s="37" t="str" cm="1">
        <f t="array" ref="F70">_xll.BDP(G70&amp;" ISIN","CRNCY")</f>
        <v>USD</v>
      </c>
      <c r="G70" s="22" t="s">
        <v>519</v>
      </c>
      <c r="H70" s="37" t="str" cm="1">
        <f t="array" ref="H70">_xll.BDP(G70&amp;" ISIN","SHORT_NAME")</f>
        <v>UBS AG LONDON</v>
      </c>
      <c r="I70" s="111">
        <v>45376</v>
      </c>
      <c r="J70" s="67" t="str">
        <f>_xll.BDP(G70&amp;" ISIN","MATURITY")</f>
        <v>25/03/2026</v>
      </c>
      <c r="K70" s="26">
        <v>650000</v>
      </c>
      <c r="L70" s="41">
        <v>0.1125</v>
      </c>
      <c r="M70" s="41" t="s">
        <v>119</v>
      </c>
      <c r="N70" s="43" t="s">
        <v>236</v>
      </c>
      <c r="O70" s="28">
        <f>IF(F70="USD",K70,(((_xll.BDP(F70&amp;"USD CURNCY","PX_LAST")))*K70))</f>
        <v>650000</v>
      </c>
      <c r="P70" s="44">
        <v>100</v>
      </c>
      <c r="Q70" s="76">
        <f>_xll.BDP(G70&amp; "@" &amp; BF70 &amp; " isin","PX_BID")</f>
        <v>56.4</v>
      </c>
      <c r="R70" s="45">
        <f>IF(F70="USD",W70,(((_xll.BDP(F70&amp;"USD CURNCY","PX_LAST")))*W70))</f>
        <v>650000</v>
      </c>
      <c r="S70" s="45">
        <f>IF(F70="USD",X70,(((_xll.BDP(F70&amp;"USD CURNCY","PX_LAST")))*X70))</f>
        <v>366600</v>
      </c>
      <c r="T70" s="11">
        <f t="shared" si="13"/>
        <v>-283400</v>
      </c>
      <c r="U70" s="12">
        <f t="shared" si="14"/>
        <v>-0.436</v>
      </c>
      <c r="V70" s="12">
        <f t="shared" si="12"/>
        <v>0</v>
      </c>
      <c r="W70" s="28">
        <f t="shared" si="15"/>
        <v>650000</v>
      </c>
      <c r="X70" s="28">
        <f t="shared" si="16"/>
        <v>366600</v>
      </c>
      <c r="Y70" s="24" t="str" cm="1">
        <f t="array" ref="Y70">IF(OR(_xll.BDP($G70,"DS827")="#N/A N/A",_xll.BDP($G70,"DS827")="#N/A FIELD NOT APPLICABLE")," ", _xll.BDP($G70,"DS827"))</f>
        <v>#N/A Invalid Security</v>
      </c>
      <c r="Z70" s="41" t="s">
        <v>557</v>
      </c>
      <c r="AA70" s="41" t="s">
        <v>558</v>
      </c>
      <c r="AB70" s="41" t="s">
        <v>559</v>
      </c>
      <c r="AC70" s="41"/>
      <c r="AD70" s="41"/>
      <c r="AG70"/>
      <c r="AH70"/>
      <c r="BA70" s="37" t="str">
        <f t="shared" si="11"/>
        <v>CH1334410052</v>
      </c>
      <c r="BB70" s="43">
        <v>0.68200000000000005</v>
      </c>
      <c r="BC70" s="22">
        <v>5</v>
      </c>
      <c r="BD70" s="36"/>
      <c r="BE70" s="19">
        <v>1</v>
      </c>
      <c r="BF70" s="19" t="s">
        <v>534</v>
      </c>
    </row>
    <row r="71" spans="1:58" s="3" customFormat="1" ht="14.45" customHeight="1" x14ac:dyDescent="0.25">
      <c r="A71" s="47" t="s">
        <v>126</v>
      </c>
      <c r="B71" s="47" t="s">
        <v>162</v>
      </c>
      <c r="C71" s="47">
        <v>4392010</v>
      </c>
      <c r="D71" s="47" t="s">
        <v>462</v>
      </c>
      <c r="E71" s="22" t="s">
        <v>500</v>
      </c>
      <c r="F71" s="37" t="str" cm="1">
        <f t="array" ref="F71">_xll.BDP(G71&amp;" ISIN","CRNCY")</f>
        <v>USD</v>
      </c>
      <c r="G71" s="22" t="s">
        <v>520</v>
      </c>
      <c r="H71" s="37" t="str" cm="1">
        <f t="array" ref="H71">_xll.BDP(G71&amp;" ISIN","SHORT_NAME")</f>
        <v>UBS AG LONDON</v>
      </c>
      <c r="I71" s="111">
        <v>45376</v>
      </c>
      <c r="J71" s="67" t="str">
        <f>_xll.BDP(G71&amp;" ISIN","MATURITY")</f>
        <v>25/03/2026</v>
      </c>
      <c r="K71" s="26">
        <v>650000</v>
      </c>
      <c r="L71" s="41">
        <v>0.11749999999999999</v>
      </c>
      <c r="M71" s="41" t="s">
        <v>119</v>
      </c>
      <c r="N71" s="43" t="s">
        <v>236</v>
      </c>
      <c r="O71" s="28">
        <f>IF(F71="USD",K71,(((_xll.BDP(F71&amp;"USD CURNCY","PX_LAST")))*K71))</f>
        <v>650000</v>
      </c>
      <c r="P71" s="44">
        <v>100</v>
      </c>
      <c r="Q71" s="76">
        <f>_xll.BDP(G71&amp; "@" &amp; BF71 &amp; " isin","PX_BID")</f>
        <v>86.91</v>
      </c>
      <c r="R71" s="45">
        <f>IF(F71="USD",W71,(((_xll.BDP(F71&amp;"USD CURNCY","PX_LAST")))*W71))</f>
        <v>650000</v>
      </c>
      <c r="S71" s="45">
        <f>IF(F71="USD",X71,(((_xll.BDP(F71&amp;"USD CURNCY","PX_LAST")))*X71))</f>
        <v>564915</v>
      </c>
      <c r="T71" s="11">
        <f t="shared" si="13"/>
        <v>-85085</v>
      </c>
      <c r="U71" s="12">
        <f t="shared" si="14"/>
        <v>-0.13089999999999999</v>
      </c>
      <c r="V71" s="12">
        <f t="shared" si="12"/>
        <v>0</v>
      </c>
      <c r="W71" s="28">
        <f t="shared" si="15"/>
        <v>650000</v>
      </c>
      <c r="X71" s="28">
        <f t="shared" si="16"/>
        <v>564915</v>
      </c>
      <c r="Y71" s="24" t="str" cm="1">
        <f t="array" ref="Y71">IF(OR(_xll.BDP($G71,"DS827")="#N/A N/A",_xll.BDP($G71,"DS827")="#N/A FIELD NOT APPLICABLE")," ", _xll.BDP($G71,"DS827"))</f>
        <v>#N/A Invalid Security</v>
      </c>
      <c r="Z71" s="41" t="s">
        <v>560</v>
      </c>
      <c r="AA71" s="41" t="s">
        <v>359</v>
      </c>
      <c r="AB71" s="41" t="s">
        <v>561</v>
      </c>
      <c r="AC71" s="41"/>
      <c r="AD71" s="41"/>
      <c r="AG71"/>
      <c r="AH71"/>
      <c r="BA71" s="37" t="str">
        <f t="shared" ref="BA71:BA81" si="17">G71</f>
        <v>CH1334409831</v>
      </c>
      <c r="BB71" s="43">
        <v>0.71430000000000005</v>
      </c>
      <c r="BC71" s="22">
        <v>5</v>
      </c>
      <c r="BD71" s="36"/>
      <c r="BE71" s="19">
        <v>1</v>
      </c>
      <c r="BF71" s="19" t="s">
        <v>534</v>
      </c>
    </row>
    <row r="72" spans="1:58" s="3" customFormat="1" ht="14.45" customHeight="1" x14ac:dyDescent="0.25">
      <c r="A72" s="47" t="s">
        <v>126</v>
      </c>
      <c r="B72" s="47" t="s">
        <v>162</v>
      </c>
      <c r="C72" s="47">
        <v>4392010</v>
      </c>
      <c r="D72" s="47" t="s">
        <v>462</v>
      </c>
      <c r="E72" s="22" t="s">
        <v>501</v>
      </c>
      <c r="F72" s="37" t="str" cm="1">
        <f t="array" ref="F72">_xll.BDP(G72&amp;" ISIN","CRNCY")</f>
        <v>USD</v>
      </c>
      <c r="G72" s="22" t="s">
        <v>521</v>
      </c>
      <c r="H72" s="37" t="str" cm="1">
        <f t="array" ref="H72">_xll.BDP(G72&amp;" ISIN","SHORT_NAME")</f>
        <v>JP MORGAN STRUCT</v>
      </c>
      <c r="I72" s="111">
        <v>45376</v>
      </c>
      <c r="J72" s="67" t="str">
        <f>_xll.BDP(G72&amp;" ISIN","MATURITY")</f>
        <v>25/03/2026</v>
      </c>
      <c r="K72" s="26">
        <v>650000</v>
      </c>
      <c r="L72" s="41">
        <v>0.10208299999999999</v>
      </c>
      <c r="M72" s="41" t="s">
        <v>119</v>
      </c>
      <c r="N72" s="43" t="s">
        <v>236</v>
      </c>
      <c r="O72" s="28">
        <f>IF(F72="USD",K72,(((_xll.BDP(F72&amp;"USD CURNCY","PX_LAST")))*K72))</f>
        <v>650000</v>
      </c>
      <c r="P72" s="44">
        <v>100</v>
      </c>
      <c r="Q72" s="76">
        <f>_xll.BDP(G72&amp; "@" &amp; BF72 &amp; " isin","PX_BID")</f>
        <v>74.64</v>
      </c>
      <c r="R72" s="45">
        <f>IF(F72="USD",W72,(((_xll.BDP(F72&amp;"USD CURNCY","PX_LAST")))*W72))</f>
        <v>650000</v>
      </c>
      <c r="S72" s="45">
        <f>IF(F72="USD",X72,(((_xll.BDP(F72&amp;"USD CURNCY","PX_LAST")))*X72))</f>
        <v>485160</v>
      </c>
      <c r="T72" s="11">
        <f t="shared" si="13"/>
        <v>-164840</v>
      </c>
      <c r="U72" s="12">
        <f t="shared" si="14"/>
        <v>-0.25359999999999999</v>
      </c>
      <c r="V72" s="12">
        <f t="shared" si="12"/>
        <v>0</v>
      </c>
      <c r="W72" s="28">
        <f t="shared" si="15"/>
        <v>650000</v>
      </c>
      <c r="X72" s="28">
        <f t="shared" si="16"/>
        <v>485160</v>
      </c>
      <c r="Y72" s="24" t="str" cm="1">
        <f t="array" ref="Y72">IF(OR(_xll.BDP($G72,"DS827")="#N/A N/A",_xll.BDP($G72,"DS827")="#N/A FIELD NOT APPLICABLE")," ", _xll.BDP($G72,"DS827"))</f>
        <v>#N/A Invalid Security</v>
      </c>
      <c r="Z72" s="41" t="s">
        <v>595</v>
      </c>
      <c r="AA72" s="41" t="s">
        <v>358</v>
      </c>
      <c r="AB72" s="41" t="s">
        <v>351</v>
      </c>
      <c r="AC72" s="41"/>
      <c r="AD72" s="41"/>
      <c r="AG72"/>
      <c r="AH72"/>
      <c r="BA72" s="37" t="str">
        <f t="shared" si="17"/>
        <v>XS2729057898</v>
      </c>
      <c r="BB72" s="43">
        <v>0.61370000000000002</v>
      </c>
      <c r="BC72" s="22">
        <v>5</v>
      </c>
      <c r="BD72" s="36"/>
      <c r="BE72" s="19">
        <v>1</v>
      </c>
      <c r="BF72" s="19" t="s">
        <v>532</v>
      </c>
    </row>
    <row r="73" spans="1:58" s="3" customFormat="1" ht="14.45" customHeight="1" x14ac:dyDescent="0.25">
      <c r="A73" s="47" t="s">
        <v>126</v>
      </c>
      <c r="B73" s="47" t="s">
        <v>162</v>
      </c>
      <c r="C73" s="47">
        <v>4392010</v>
      </c>
      <c r="D73" s="47" t="s">
        <v>462</v>
      </c>
      <c r="E73" s="22" t="s">
        <v>631</v>
      </c>
      <c r="F73" s="37" t="str" cm="1">
        <f t="array" ref="F73">_xll.BDP(G73&amp;" ISIN","CRNCY")</f>
        <v>USD</v>
      </c>
      <c r="G73" s="22" t="s">
        <v>642</v>
      </c>
      <c r="H73" s="37" t="str" cm="1">
        <f t="array" ref="H73">_xll.BDP(G73&amp;" ISIN","SHORT_NAME")</f>
        <v>BBVA GM BV</v>
      </c>
      <c r="I73" s="111">
        <v>45119</v>
      </c>
      <c r="J73" s="67" t="str">
        <f>_xll.BDP(G73&amp;" ISIN","MATURITY")</f>
        <v>08/07/2025</v>
      </c>
      <c r="K73" s="26">
        <v>680000</v>
      </c>
      <c r="L73" s="41">
        <v>7.1400000000000005E-2</v>
      </c>
      <c r="M73" s="41" t="s">
        <v>119</v>
      </c>
      <c r="N73" s="43" t="s">
        <v>236</v>
      </c>
      <c r="O73" s="28">
        <f>IF(F73="USD",K73,(((_xll.BDP(F73&amp;"USD CURNCY","PX_LAST")))*K73))</f>
        <v>680000</v>
      </c>
      <c r="P73" s="44">
        <v>100</v>
      </c>
      <c r="Q73" s="76">
        <f>_xll.BDP(G73&amp; "@" &amp; BF73 &amp; " isin","PX_BID")</f>
        <v>67.790000000000006</v>
      </c>
      <c r="R73" s="45">
        <f>IF(F73="USD",W73,(((_xll.BDP(F73&amp;"USD CURNCY","PX_LAST")))*W73))</f>
        <v>680000</v>
      </c>
      <c r="S73" s="45">
        <f>IF(F73="USD",X73,(((_xll.BDP(F73&amp;"USD CURNCY","PX_LAST")))*X73))</f>
        <v>460972.00000000006</v>
      </c>
      <c r="T73" s="11">
        <f t="shared" si="13"/>
        <v>-219027.99999999994</v>
      </c>
      <c r="U73" s="12">
        <f t="shared" si="14"/>
        <v>-0.32209999999999994</v>
      </c>
      <c r="V73" s="12">
        <f t="shared" si="12"/>
        <v>0</v>
      </c>
      <c r="W73" s="28">
        <f t="shared" si="15"/>
        <v>680000</v>
      </c>
      <c r="X73" s="28">
        <f t="shared" si="16"/>
        <v>460972.00000000006</v>
      </c>
      <c r="Y73" s="24" t="str" cm="1">
        <f t="array" ref="Y73">IF(OR(_xll.BDP($G73,"DS827")="#N/A N/A",_xll.BDP($G73,"DS827")="#N/A FIELD NOT APPLICABLE")," ", _xll.BDP($G73,"DS827"))</f>
        <v>#N/A Invalid Security</v>
      </c>
      <c r="Z73" s="41" t="s">
        <v>570</v>
      </c>
      <c r="AA73" s="41" t="s">
        <v>590</v>
      </c>
      <c r="AB73" s="41" t="s">
        <v>547</v>
      </c>
      <c r="AC73" s="41"/>
      <c r="AD73" s="41"/>
      <c r="AG73"/>
      <c r="AH73"/>
      <c r="BA73" s="37" t="str">
        <f t="shared" si="17"/>
        <v>XS2515371438</v>
      </c>
      <c r="BB73" s="43">
        <v>0.60470000000000002</v>
      </c>
      <c r="BC73" s="22">
        <v>5</v>
      </c>
      <c r="BD73" s="36"/>
      <c r="BE73" s="19">
        <v>1</v>
      </c>
      <c r="BF73" s="19" t="s">
        <v>538</v>
      </c>
    </row>
    <row r="74" spans="1:58" s="3" customFormat="1" ht="14.45" customHeight="1" x14ac:dyDescent="0.25">
      <c r="A74" s="47" t="s">
        <v>126</v>
      </c>
      <c r="B74" s="47" t="s">
        <v>162</v>
      </c>
      <c r="C74" s="47">
        <v>4392010</v>
      </c>
      <c r="D74" s="47" t="s">
        <v>462</v>
      </c>
      <c r="E74" s="22" t="s">
        <v>502</v>
      </c>
      <c r="F74" s="37" t="str" cm="1">
        <f t="array" ref="F74">_xll.BDP(G74&amp;" ISIN","CRNCY")</f>
        <v>USD</v>
      </c>
      <c r="G74" s="22" t="s">
        <v>522</v>
      </c>
      <c r="H74" s="37" t="str" cm="1">
        <f t="array" ref="H74">_xll.BDP(G74&amp;" ISIN","SHORT_NAME")</f>
        <v>EFG INTL FIN GUR</v>
      </c>
      <c r="I74" s="111">
        <v>45461</v>
      </c>
      <c r="J74" s="67" t="str">
        <f>_xll.BDP(G74&amp;" ISIN","MATURITY")</f>
        <v>24/06/2026</v>
      </c>
      <c r="K74" s="26">
        <v>325000</v>
      </c>
      <c r="L74" s="41">
        <v>0.11799999999999999</v>
      </c>
      <c r="M74" s="41" t="s">
        <v>119</v>
      </c>
      <c r="N74" s="43" t="s">
        <v>236</v>
      </c>
      <c r="O74" s="28">
        <f>IF(F74="USD",K74,(((_xll.BDP(F74&amp;"USD CURNCY","PX_LAST")))*K74))</f>
        <v>325000</v>
      </c>
      <c r="P74" s="44">
        <v>100</v>
      </c>
      <c r="Q74" s="76">
        <f>_xll.BDP(G74&amp; "@" &amp; BF74 &amp; " isin","PX_BID")</f>
        <v>96.37</v>
      </c>
      <c r="R74" s="45">
        <f>IF(F74="USD",W74,(((_xll.BDP(F74&amp;"USD CURNCY","PX_LAST")))*W74))</f>
        <v>325000</v>
      </c>
      <c r="S74" s="45">
        <f>IF(F74="USD",X74,(((_xll.BDP(F74&amp;"USD CURNCY","PX_LAST")))*X74))</f>
        <v>313202.5</v>
      </c>
      <c r="T74" s="11">
        <f t="shared" si="13"/>
        <v>-11797.5</v>
      </c>
      <c r="U74" s="12">
        <f t="shared" si="14"/>
        <v>-3.6299999999999999E-2</v>
      </c>
      <c r="V74" s="12">
        <f t="shared" ref="V74:V84" si="18">IFERROR(S74/$H$52,0)</f>
        <v>0</v>
      </c>
      <c r="W74" s="28">
        <f t="shared" si="15"/>
        <v>325000</v>
      </c>
      <c r="X74" s="28">
        <f t="shared" si="16"/>
        <v>313202.5</v>
      </c>
      <c r="Y74" s="24" t="str" cm="1">
        <f t="array" ref="Y74">IF(OR(_xll.BDP($G74,"DS827")="#N/A N/A",_xll.BDP($G74,"DS827")="#N/A FIELD NOT APPLICABLE")," ", _xll.BDP($G74,"DS827"))</f>
        <v>#N/A Invalid Security</v>
      </c>
      <c r="Z74" s="41" t="s">
        <v>578</v>
      </c>
      <c r="AA74" s="41" t="s">
        <v>579</v>
      </c>
      <c r="AB74" s="41" t="s">
        <v>580</v>
      </c>
      <c r="AC74" s="41"/>
      <c r="AD74" s="41"/>
      <c r="AG74"/>
      <c r="AH74"/>
      <c r="BA74" s="37" t="str">
        <f t="shared" si="17"/>
        <v>CH1349997416</v>
      </c>
      <c r="BB74" s="43">
        <v>0.67059999999999997</v>
      </c>
      <c r="BC74" s="22">
        <v>5</v>
      </c>
      <c r="BD74" s="36"/>
      <c r="BE74" s="19">
        <v>1</v>
      </c>
      <c r="BF74" s="19" t="s">
        <v>535</v>
      </c>
    </row>
    <row r="75" spans="1:58" s="3" customFormat="1" ht="14.45" customHeight="1" x14ac:dyDescent="0.25">
      <c r="A75" s="47" t="s">
        <v>126</v>
      </c>
      <c r="B75" s="47" t="s">
        <v>162</v>
      </c>
      <c r="C75" s="47">
        <v>4392010</v>
      </c>
      <c r="D75" s="47" t="s">
        <v>462</v>
      </c>
      <c r="E75" s="22" t="s">
        <v>632</v>
      </c>
      <c r="F75" s="37" t="str" cm="1">
        <f t="array" ref="F75">_xll.BDP(G75&amp;" ISIN","CRNCY")</f>
        <v>USD</v>
      </c>
      <c r="G75" s="22" t="s">
        <v>523</v>
      </c>
      <c r="H75" s="37" t="str" cm="1">
        <f t="array" ref="H75">_xll.BDP(G75&amp;" ISIN","SHORT_NAME")</f>
        <v>VONTOBEL DUBAI</v>
      </c>
      <c r="I75" s="111">
        <v>45463</v>
      </c>
      <c r="J75" s="67" t="str">
        <f>_xll.BDP(G75&amp;" ISIN","MATURITY")</f>
        <v>22/06/2026</v>
      </c>
      <c r="K75" s="26">
        <v>325000</v>
      </c>
      <c r="L75" s="41">
        <v>9.9000000000000005E-2</v>
      </c>
      <c r="M75" s="41" t="s">
        <v>119</v>
      </c>
      <c r="N75" s="43" t="s">
        <v>236</v>
      </c>
      <c r="O75" s="28">
        <f>IF(F75="USD",K75,(((_xll.BDP(F75&amp;"USD CURNCY","PX_LAST")))*K75))</f>
        <v>325000</v>
      </c>
      <c r="P75" s="44">
        <v>100</v>
      </c>
      <c r="Q75" s="76">
        <f>_xll.BDP(G75&amp; "@" &amp; BF75 &amp; " isin","PX_BID")</f>
        <v>84.8</v>
      </c>
      <c r="R75" s="45">
        <f>IF(F75="USD",W75,(((_xll.BDP(F75&amp;"USD CURNCY","PX_LAST")))*W75))</f>
        <v>325000</v>
      </c>
      <c r="S75" s="45">
        <f>IF(F75="USD",X75,(((_xll.BDP(F75&amp;"USD CURNCY","PX_LAST")))*X75))</f>
        <v>275600</v>
      </c>
      <c r="T75" s="11">
        <f t="shared" si="13"/>
        <v>-49400</v>
      </c>
      <c r="U75" s="12">
        <f t="shared" si="14"/>
        <v>-0.152</v>
      </c>
      <c r="V75" s="12">
        <f t="shared" si="18"/>
        <v>0</v>
      </c>
      <c r="W75" s="28">
        <f t="shared" si="15"/>
        <v>325000</v>
      </c>
      <c r="X75" s="28">
        <f t="shared" si="16"/>
        <v>275600</v>
      </c>
      <c r="Y75" s="24" t="str" cm="1">
        <f t="array" ref="Y75">IF(OR(_xll.BDP($G75,"DS827")="#N/A N/A",_xll.BDP($G75,"DS827")="#N/A FIELD NOT APPLICABLE")," ", _xll.BDP($G75,"DS827"))</f>
        <v>#N/A Invalid Security</v>
      </c>
      <c r="Z75" s="41" t="s">
        <v>566</v>
      </c>
      <c r="AA75" s="41" t="s">
        <v>652</v>
      </c>
      <c r="AB75" s="41" t="s">
        <v>653</v>
      </c>
      <c r="AC75" s="41"/>
      <c r="AD75" s="41"/>
      <c r="AG75"/>
      <c r="AH75"/>
      <c r="BA75" s="37" t="str">
        <f t="shared" si="17"/>
        <v>CH1354996675</v>
      </c>
      <c r="BB75" s="43">
        <v>0.71489999999999998</v>
      </c>
      <c r="BC75" s="22">
        <v>5</v>
      </c>
      <c r="BD75" s="36"/>
      <c r="BE75" s="19">
        <v>1</v>
      </c>
      <c r="BF75" s="19" t="s">
        <v>536</v>
      </c>
    </row>
    <row r="76" spans="1:58" s="3" customFormat="1" ht="14.45" customHeight="1" x14ac:dyDescent="0.25">
      <c r="A76" s="47" t="s">
        <v>126</v>
      </c>
      <c r="B76" s="47" t="s">
        <v>162</v>
      </c>
      <c r="C76" s="47">
        <v>4392010</v>
      </c>
      <c r="D76" s="47" t="s">
        <v>462</v>
      </c>
      <c r="E76" s="22" t="s">
        <v>503</v>
      </c>
      <c r="F76" s="37" t="str" cm="1">
        <f t="array" ref="F76">_xll.BDP(G76&amp;" ISIN","CRNCY")</f>
        <v>USD</v>
      </c>
      <c r="G76" s="22" t="s">
        <v>524</v>
      </c>
      <c r="H76" s="37" t="str" cm="1">
        <f t="array" ref="H76">_xll.BDP(G76&amp;" ISIN","SHORT_NAME")</f>
        <v>NATIXIS STRU ISS</v>
      </c>
      <c r="I76" s="111">
        <v>45448</v>
      </c>
      <c r="J76" s="67" t="str">
        <f>_xll.BDP(G76&amp;" ISIN","MATURITY")</f>
        <v>22/06/2026</v>
      </c>
      <c r="K76" s="26">
        <v>325000</v>
      </c>
      <c r="L76" s="41">
        <v>0.1065</v>
      </c>
      <c r="M76" s="41" t="s">
        <v>119</v>
      </c>
      <c r="N76" s="43" t="s">
        <v>236</v>
      </c>
      <c r="O76" s="28">
        <f>IF(F76="USD",K76,(((_xll.BDP(F76&amp;"USD CURNCY","PX_LAST")))*K76))</f>
        <v>325000</v>
      </c>
      <c r="P76" s="44">
        <v>100</v>
      </c>
      <c r="Q76" s="76">
        <f>_xll.BDP(G76&amp; "@" &amp; BF76 &amp; " isin","PX_BID")</f>
        <v>74.650000000000006</v>
      </c>
      <c r="R76" s="45">
        <f>IF(F76="USD",W76,(((_xll.BDP(F76&amp;"USD CURNCY","PX_LAST")))*W76))</f>
        <v>325000</v>
      </c>
      <c r="S76" s="45">
        <f>IF(F76="USD",X76,(((_xll.BDP(F76&amp;"USD CURNCY","PX_LAST")))*X76))</f>
        <v>242612.5</v>
      </c>
      <c r="T76" s="11">
        <f t="shared" si="13"/>
        <v>-82387.5</v>
      </c>
      <c r="U76" s="12">
        <f t="shared" si="14"/>
        <v>-0.2535</v>
      </c>
      <c r="V76" s="12">
        <f t="shared" si="18"/>
        <v>0</v>
      </c>
      <c r="W76" s="28">
        <f t="shared" si="15"/>
        <v>325000</v>
      </c>
      <c r="X76" s="28">
        <f t="shared" si="16"/>
        <v>242612.5</v>
      </c>
      <c r="Y76" s="24" t="str" cm="1">
        <f t="array" ref="Y76">IF(OR(_xll.BDP($G76,"DS827")="#N/A N/A",_xll.BDP($G76,"DS827")="#N/A FIELD NOT APPLICABLE")," ", _xll.BDP($G76,"DS827"))</f>
        <v>#N/A Invalid Security</v>
      </c>
      <c r="Z76" s="41" t="s">
        <v>645</v>
      </c>
      <c r="AA76" s="41"/>
      <c r="AB76" s="41"/>
      <c r="AC76" s="41"/>
      <c r="AD76" s="41"/>
      <c r="AG76"/>
      <c r="AH76"/>
      <c r="BA76" s="37" t="str">
        <f t="shared" si="17"/>
        <v>XS2747445299</v>
      </c>
      <c r="BB76" s="43">
        <v>0.8609</v>
      </c>
      <c r="BC76" s="22">
        <v>5</v>
      </c>
      <c r="BD76" s="36"/>
      <c r="BE76" s="19">
        <v>1</v>
      </c>
      <c r="BF76" s="19" t="s">
        <v>537</v>
      </c>
    </row>
    <row r="77" spans="1:58" s="3" customFormat="1" ht="14.45" customHeight="1" x14ac:dyDescent="0.25">
      <c r="A77" s="47" t="s">
        <v>126</v>
      </c>
      <c r="B77" s="47" t="s">
        <v>162</v>
      </c>
      <c r="C77" s="47">
        <v>4392010</v>
      </c>
      <c r="D77" s="47" t="s">
        <v>462</v>
      </c>
      <c r="E77" s="22" t="s">
        <v>507</v>
      </c>
      <c r="F77" s="37" t="str" cm="1">
        <f t="array" ref="F77">_xll.BDP(G77&amp;" ISIN","CRNCY")</f>
        <v>USD</v>
      </c>
      <c r="G77" s="22" t="s">
        <v>528</v>
      </c>
      <c r="H77" s="37" t="str" cm="1">
        <f t="array" ref="H77">_xll.BDP(G77&amp;" ISIN","SHORT_NAME")</f>
        <v>VONTOBEL DUBAI</v>
      </c>
      <c r="I77" s="111">
        <v>45463</v>
      </c>
      <c r="J77" s="67" t="str">
        <f>_xll.BDP(G77&amp;" ISIN","MATURITY")</f>
        <v>22/06/2026</v>
      </c>
      <c r="K77" s="26">
        <v>325000</v>
      </c>
      <c r="L77" s="41">
        <v>0.1085</v>
      </c>
      <c r="M77" s="41" t="s">
        <v>119</v>
      </c>
      <c r="N77" s="43" t="s">
        <v>236</v>
      </c>
      <c r="O77" s="28">
        <f>IF(F77="USD",K77,(((_xll.BDP(F77&amp;"USD CURNCY","PX_LAST")))*K77))</f>
        <v>325000</v>
      </c>
      <c r="P77" s="44">
        <v>100</v>
      </c>
      <c r="Q77" s="76">
        <f>_xll.BDP(G77&amp; "@" &amp; BF77 &amp; " isin","PX_BID")</f>
        <v>80.3</v>
      </c>
      <c r="R77" s="45">
        <f>IF(F77="USD",W77,(((_xll.BDP(F77&amp;"USD CURNCY","PX_LAST")))*W77))</f>
        <v>325000</v>
      </c>
      <c r="S77" s="45">
        <f>IF(F77="USD",X77,(((_xll.BDP(F77&amp;"USD CURNCY","PX_LAST")))*X77))</f>
        <v>260975</v>
      </c>
      <c r="T77" s="11">
        <f t="shared" si="13"/>
        <v>-64025</v>
      </c>
      <c r="U77" s="12">
        <f t="shared" si="14"/>
        <v>-0.19700000000000001</v>
      </c>
      <c r="V77" s="12">
        <f t="shared" si="18"/>
        <v>0</v>
      </c>
      <c r="W77" s="28">
        <f t="shared" si="15"/>
        <v>325000</v>
      </c>
      <c r="X77" s="28">
        <f t="shared" si="16"/>
        <v>260975</v>
      </c>
      <c r="Y77" s="24" t="str" cm="1">
        <f t="array" ref="Y77">IF(OR(_xll.BDP($G77,"DS827")="#N/A N/A",_xll.BDP($G77,"DS827")="#N/A FIELD NOT APPLICABLE")," ", _xll.BDP($G77,"DS827"))</f>
        <v>#N/A Invalid Security</v>
      </c>
      <c r="Z77" s="41" t="s">
        <v>572</v>
      </c>
      <c r="AA77" s="41"/>
      <c r="AB77" s="41"/>
      <c r="AC77" s="41"/>
      <c r="AD77" s="41"/>
      <c r="AG77"/>
      <c r="AH77"/>
      <c r="BA77" s="37" t="str">
        <f t="shared" si="17"/>
        <v>CH1354996725</v>
      </c>
      <c r="BB77" s="43">
        <v>0.82430000000000003</v>
      </c>
      <c r="BC77" s="22">
        <v>5</v>
      </c>
      <c r="BD77" s="36"/>
      <c r="BE77" s="19">
        <v>1</v>
      </c>
      <c r="BF77" s="19" t="s">
        <v>536</v>
      </c>
    </row>
    <row r="78" spans="1:58" s="3" customFormat="1" ht="14.45" customHeight="1" x14ac:dyDescent="0.25">
      <c r="A78" s="47" t="s">
        <v>126</v>
      </c>
      <c r="B78" s="47" t="s">
        <v>163</v>
      </c>
      <c r="C78" s="47">
        <v>4389070</v>
      </c>
      <c r="D78" s="47" t="s">
        <v>462</v>
      </c>
      <c r="E78" s="22" t="s">
        <v>664</v>
      </c>
      <c r="F78" s="37" t="str" cm="1">
        <f t="array" ref="F78">_xll.BDP(G78&amp;" ISIN","CRNCY")</f>
        <v>USD</v>
      </c>
      <c r="G78" s="22" t="s">
        <v>668</v>
      </c>
      <c r="H78" s="37" t="str" cm="1">
        <f t="array" ref="H78">_xll.BDP(G78&amp;" ISIN","SHORT_NAME")</f>
        <v>DEUTSCHE BK LOND</v>
      </c>
      <c r="I78" s="67" t="str">
        <f>_xll.BDP(G78&amp;" ISIN","ISSUE_DT")</f>
        <v>18/08/2020</v>
      </c>
      <c r="J78" s="67" t="str">
        <f>_xll.BDP(G78&amp;" ISIN","MATURITY")</f>
        <v>24/06/2025</v>
      </c>
      <c r="K78" s="26">
        <v>400000</v>
      </c>
      <c r="L78" s="41">
        <v>7.2499999999999995E-2</v>
      </c>
      <c r="M78" s="41" t="s">
        <v>119</v>
      </c>
      <c r="N78" s="43" t="s">
        <v>446</v>
      </c>
      <c r="O78" s="28">
        <f>IF(F78="USD",K78,(((_xll.BDP(F78&amp;"USD CURNCY","PX_LAST")))*K78))</f>
        <v>400000</v>
      </c>
      <c r="P78" s="44">
        <v>100</v>
      </c>
      <c r="Q78" s="76" cm="1">
        <f t="array" ref="Q78">_xll.BDP(G78 &amp; "@" &amp; BF78 &amp; " ISIN","PR002")</f>
        <v>97.75</v>
      </c>
      <c r="R78" s="45">
        <f>IF(F78="USD",W78,(((_xll.BDP(F78&amp;"USD CURNCY","PX_LAST")))*W78))</f>
        <v>400000</v>
      </c>
      <c r="S78" s="45">
        <f>IF(F78="USD",X78,(((_xll.BDP(F78&amp;"USD CURNCY","PX_LAST")))*X78))</f>
        <v>391000</v>
      </c>
      <c r="T78" s="11">
        <f t="shared" si="13"/>
        <v>-9000</v>
      </c>
      <c r="U78" s="12">
        <f t="shared" si="14"/>
        <v>-2.2499999999999999E-2</v>
      </c>
      <c r="V78" s="12">
        <f t="shared" si="18"/>
        <v>0</v>
      </c>
      <c r="W78" s="28">
        <f t="shared" si="15"/>
        <v>400000</v>
      </c>
      <c r="X78" s="28">
        <f t="shared" si="16"/>
        <v>391000</v>
      </c>
      <c r="Y78" s="24" t="str" cm="1">
        <f t="array" ref="Y78">IF(OR(_xll.BDP($G78,"DS827")="#N/A N/A",_xll.BDP($G78,"DS827")="#N/A FIELD NOT APPLICABLE")," ", _xll.BDP($G78,"DS827"))</f>
        <v>#N/A Invalid Security</v>
      </c>
      <c r="Z78" s="41" t="s">
        <v>670</v>
      </c>
      <c r="AA78" s="41"/>
      <c r="AB78" s="41"/>
      <c r="AC78" s="41"/>
      <c r="AD78" s="41"/>
      <c r="AG78"/>
      <c r="AH78"/>
      <c r="BA78" s="37" t="str">
        <f t="shared" si="17"/>
        <v>XS1628425958</v>
      </c>
      <c r="BB78" s="43">
        <v>0.77529999999999999</v>
      </c>
      <c r="BC78" s="22">
        <v>5</v>
      </c>
      <c r="BD78" s="36">
        <v>44061</v>
      </c>
      <c r="BE78" s="19">
        <v>1.0000000000107532</v>
      </c>
      <c r="BF78" s="19" t="s">
        <v>675</v>
      </c>
    </row>
    <row r="79" spans="1:58" s="3" customFormat="1" ht="14.45" customHeight="1" x14ac:dyDescent="0.25">
      <c r="A79" s="47" t="s">
        <v>126</v>
      </c>
      <c r="B79" s="47" t="s">
        <v>163</v>
      </c>
      <c r="C79" s="47">
        <v>4389070</v>
      </c>
      <c r="D79" s="47" t="s">
        <v>462</v>
      </c>
      <c r="E79" s="22" t="s">
        <v>665</v>
      </c>
      <c r="F79" s="37" t="str" cm="1">
        <f t="array" ref="F79">_xll.BDP(G79&amp;" ISIN","CRNCY")</f>
        <v>USD</v>
      </c>
      <c r="G79" s="22" t="s">
        <v>669</v>
      </c>
      <c r="H79" s="37" t="str" cm="1">
        <f t="array" ref="H79">_xll.BDP(G79&amp;" ISIN","SHORT_NAME")</f>
        <v>BNP PARIBAS</v>
      </c>
      <c r="I79" s="67" t="str">
        <f>_xll.BDP(G79&amp;" ISIN","ISSUE_DT")</f>
        <v>20/06/2024</v>
      </c>
      <c r="J79" s="67" t="str">
        <f>_xll.BDP(G79&amp;" ISIN","MATURITY")</f>
        <v>20/06/2025</v>
      </c>
      <c r="K79" s="26">
        <v>200000</v>
      </c>
      <c r="L79" s="41">
        <v>0.09</v>
      </c>
      <c r="M79" s="41" t="s">
        <v>119</v>
      </c>
      <c r="N79" s="43" t="s">
        <v>235</v>
      </c>
      <c r="O79" s="28">
        <f>IF(F79="USD",K79,(((_xll.BDP(F79&amp;"USD CURNCY","PX_LAST")))*K79))</f>
        <v>200000</v>
      </c>
      <c r="P79" s="44">
        <v>100.08</v>
      </c>
      <c r="Q79" s="76" cm="1">
        <f t="array" ref="Q79">_xll.BDP(G79 &amp; "@" &amp; BF79 &amp; " ISIN","PR002")</f>
        <v>92.1</v>
      </c>
      <c r="R79" s="45">
        <f>IF(F79="USD",W79,(((_xll.BDP(F79&amp;"USD CURNCY","PX_LAST")))*W79))</f>
        <v>200160</v>
      </c>
      <c r="S79" s="45">
        <f>IF(F79="USD",X79,(((_xll.BDP(F79&amp;"USD CURNCY","PX_LAST")))*X79))</f>
        <v>184200</v>
      </c>
      <c r="T79" s="11">
        <f t="shared" si="13"/>
        <v>-15960</v>
      </c>
      <c r="U79" s="12">
        <f t="shared" si="14"/>
        <v>-7.9736211031175064E-2</v>
      </c>
      <c r="V79" s="12">
        <f t="shared" si="18"/>
        <v>0</v>
      </c>
      <c r="W79" s="28">
        <f t="shared" si="15"/>
        <v>200160</v>
      </c>
      <c r="X79" s="28">
        <f t="shared" si="16"/>
        <v>184200</v>
      </c>
      <c r="Y79" s="24" t="str" cm="1">
        <f t="array" ref="Y79">IF(OR(_xll.BDP($G79,"DS827")="#N/A N/A",_xll.BDP($G79,"DS827")="#N/A FIELD NOT APPLICABLE")," ", _xll.BDP($G79,"DS827"))</f>
        <v>#N/A Invalid Security</v>
      </c>
      <c r="Z79" s="41" t="s">
        <v>671</v>
      </c>
      <c r="AA79" s="41" t="s">
        <v>674</v>
      </c>
      <c r="AB79" s="41"/>
      <c r="AC79" s="41"/>
      <c r="AD79" s="41"/>
      <c r="AG79"/>
      <c r="AH79"/>
      <c r="BA79" s="37" t="str">
        <f t="shared" si="17"/>
        <v>XS2788748858</v>
      </c>
      <c r="BB79" s="43">
        <v>0.85</v>
      </c>
      <c r="BC79" s="22">
        <v>5</v>
      </c>
      <c r="BD79" s="36">
        <v>45449</v>
      </c>
      <c r="BE79" s="19">
        <v>1.0000000000107532</v>
      </c>
      <c r="BF79" s="19" t="s">
        <v>531</v>
      </c>
    </row>
    <row r="80" spans="1:58" s="3" customFormat="1" ht="14.45" customHeight="1" x14ac:dyDescent="0.25">
      <c r="A80" s="47" t="s">
        <v>126</v>
      </c>
      <c r="B80" s="47" t="s">
        <v>163</v>
      </c>
      <c r="C80" s="47">
        <v>4389070</v>
      </c>
      <c r="D80" s="47" t="s">
        <v>462</v>
      </c>
      <c r="E80" s="22" t="s">
        <v>666</v>
      </c>
      <c r="F80" s="37" t="str" cm="1">
        <f t="array" ref="F80">_xll.BDP(G80&amp;" ISIN","CRNCY")</f>
        <v>USD</v>
      </c>
      <c r="G80" s="22" t="s">
        <v>641</v>
      </c>
      <c r="H80" s="37" t="str" cm="1">
        <f t="array" ref="H80">_xll.BDP(G80&amp;" ISIN","SHORT_NAME")</f>
        <v>ROYAL BK CAN LON</v>
      </c>
      <c r="I80" s="67" t="str">
        <f>_xll.BDP(G80&amp;" ISIN","ISSUE_DT")</f>
        <v>06/11/2024</v>
      </c>
      <c r="J80" s="67" t="str">
        <f>_xll.BDP(G80&amp;" ISIN","MATURITY")</f>
        <v>06/11/2025</v>
      </c>
      <c r="K80" s="26">
        <v>200000</v>
      </c>
      <c r="L80" s="41">
        <v>0.08</v>
      </c>
      <c r="M80" s="41" t="s">
        <v>119</v>
      </c>
      <c r="N80" s="43" t="s">
        <v>235</v>
      </c>
      <c r="O80" s="28">
        <f>IF(F80="USD",K80,(((_xll.BDP(F80&amp;"USD CURNCY","PX_LAST")))*K80))</f>
        <v>200000</v>
      </c>
      <c r="P80" s="44">
        <v>97.58</v>
      </c>
      <c r="Q80" s="76" cm="1">
        <f t="array" ref="Q80">_xll.BDP(G80 &amp; "@" &amp; BF80 &amp; " ISIN","PR002")</f>
        <v>97.56</v>
      </c>
      <c r="R80" s="45">
        <f>IF(F80="USD",W80,(((_xll.BDP(F80&amp;"USD CURNCY","PX_LAST")))*W80))</f>
        <v>195160</v>
      </c>
      <c r="S80" s="45">
        <f>IF(F80="USD",X80,(((_xll.BDP(F80&amp;"USD CURNCY","PX_LAST")))*X80))</f>
        <v>195120</v>
      </c>
      <c r="T80" s="11">
        <f t="shared" si="13"/>
        <v>-40</v>
      </c>
      <c r="U80" s="12">
        <f t="shared" si="14"/>
        <v>-2.0496003279360525E-4</v>
      </c>
      <c r="V80" s="12">
        <f t="shared" si="18"/>
        <v>0</v>
      </c>
      <c r="W80" s="28">
        <f t="shared" si="15"/>
        <v>195160</v>
      </c>
      <c r="X80" s="28">
        <f t="shared" si="16"/>
        <v>195120</v>
      </c>
      <c r="Y80" s="24" t="str" cm="1">
        <f t="array" ref="Y80">IF(OR(_xll.BDP($G80,"DS827")="#N/A N/A",_xll.BDP($G80,"DS827")="#N/A FIELD NOT APPLICABLE")," ", _xll.BDP($G80,"DS827"))</f>
        <v>#N/A Invalid Security</v>
      </c>
      <c r="Z80" s="41" t="s">
        <v>672</v>
      </c>
      <c r="AA80" s="41"/>
      <c r="AB80" s="41"/>
      <c r="AC80" s="41"/>
      <c r="AD80" s="41"/>
      <c r="AG80"/>
      <c r="AH80"/>
      <c r="BA80" s="37" t="str">
        <f t="shared" si="17"/>
        <v>XS2908864650</v>
      </c>
      <c r="BB80" s="43">
        <v>0.97</v>
      </c>
      <c r="BC80" s="22">
        <v>5</v>
      </c>
      <c r="BD80" s="36">
        <v>45602</v>
      </c>
      <c r="BE80" s="19">
        <v>1.0000000000107532</v>
      </c>
      <c r="BF80" s="19" t="s">
        <v>643</v>
      </c>
    </row>
    <row r="81" spans="1:58" s="3" customFormat="1" ht="14.45" customHeight="1" x14ac:dyDescent="0.25">
      <c r="A81" s="47" t="s">
        <v>126</v>
      </c>
      <c r="B81" s="47" t="s">
        <v>163</v>
      </c>
      <c r="C81" s="47">
        <v>4389070</v>
      </c>
      <c r="D81" s="47" t="s">
        <v>462</v>
      </c>
      <c r="E81" s="22" t="s">
        <v>667</v>
      </c>
      <c r="F81" s="37" t="str" cm="1">
        <f t="array" ref="F81">_xll.BDP(G81&amp;" ISIN","CRNCY")</f>
        <v>GBP</v>
      </c>
      <c r="G81" s="22" t="s">
        <v>529</v>
      </c>
      <c r="H81" s="37" t="str" cm="1">
        <f t="array" ref="H81">_xll.BDP(G81&amp;" ISIN","SHORT_NAME")</f>
        <v>EFG INTL FIN GUR</v>
      </c>
      <c r="I81" s="67" t="str">
        <f>_xll.BDP(G81&amp;" ISIN","ISSUE_DT")</f>
        <v>06/11/2024</v>
      </c>
      <c r="J81" s="67" t="str">
        <f>_xll.BDP(G81&amp;" ISIN","MATURITY")</f>
        <v>06/11/2025</v>
      </c>
      <c r="K81" s="26">
        <v>200000</v>
      </c>
      <c r="L81" s="41">
        <v>9.4500000000000001E-2</v>
      </c>
      <c r="M81" s="41" t="s">
        <v>119</v>
      </c>
      <c r="N81" s="43" t="s">
        <v>235</v>
      </c>
      <c r="O81" s="28">
        <f>IF(F81="USD",K81,(((_xll.BDP(F81&amp;"USD CURNCY","PX_LAST")))*K81))</f>
        <v>268200</v>
      </c>
      <c r="P81" s="44">
        <v>100.06</v>
      </c>
      <c r="Q81" s="76" cm="1">
        <f t="array" ref="Q81">_xll.BDP(G81 &amp; "@" &amp; BF81 &amp; " ISIN","PR002")</f>
        <v>94.98</v>
      </c>
      <c r="R81" s="45">
        <f>IF(F81="USD",W81,(((_xll.BDP(F81&amp;"USD CURNCY","PX_LAST")))*W81))</f>
        <v>268360.92</v>
      </c>
      <c r="S81" s="45">
        <f>IF(F81="USD",X81,(((_xll.BDP(F81&amp;"USD CURNCY","PX_LAST")))*X81))</f>
        <v>254736.36</v>
      </c>
      <c r="T81" s="11">
        <f t="shared" si="13"/>
        <v>-13624.559999999998</v>
      </c>
      <c r="U81" s="12">
        <f t="shared" si="14"/>
        <v>-5.0769538277033774E-2</v>
      </c>
      <c r="V81" s="12">
        <f t="shared" si="18"/>
        <v>0</v>
      </c>
      <c r="W81" s="28">
        <f t="shared" si="15"/>
        <v>200120</v>
      </c>
      <c r="X81" s="28">
        <f t="shared" si="16"/>
        <v>189960</v>
      </c>
      <c r="Y81" s="24" t="str" cm="1">
        <f t="array" ref="Y81">IF(OR(_xll.BDP($G81,"DS827")="#N/A N/A",_xll.BDP($G81,"DS827")="#N/A FIELD NOT APPLICABLE")," ", _xll.BDP($G81,"DS827"))</f>
        <v>#N/A Invalid Security</v>
      </c>
      <c r="Z81" s="41" t="s">
        <v>673</v>
      </c>
      <c r="AA81" s="41"/>
      <c r="AB81" s="41"/>
      <c r="AC81" s="41"/>
      <c r="AD81" s="41"/>
      <c r="AG81"/>
      <c r="AH81"/>
      <c r="BA81" s="37" t="str">
        <f t="shared" si="17"/>
        <v>CH1373753925</v>
      </c>
      <c r="BB81" s="43">
        <v>0.97</v>
      </c>
      <c r="BC81" s="22">
        <v>3</v>
      </c>
      <c r="BD81" s="36">
        <v>45602</v>
      </c>
      <c r="BE81" s="19">
        <v>1.0000000000107532</v>
      </c>
      <c r="BF81" s="19" t="s">
        <v>535</v>
      </c>
    </row>
    <row r="82" spans="1:58" s="3" customFormat="1" ht="14.45" hidden="1" customHeight="1" x14ac:dyDescent="0.25">
      <c r="A82" s="47" t="s">
        <v>125</v>
      </c>
      <c r="B82" s="47" t="s">
        <v>800</v>
      </c>
      <c r="C82" s="47" t="s">
        <v>812</v>
      </c>
      <c r="D82" s="47" t="s">
        <v>292</v>
      </c>
      <c r="E82" s="22" t="s">
        <v>827</v>
      </c>
      <c r="F82" s="22" t="s">
        <v>352</v>
      </c>
      <c r="G82" s="22" t="s">
        <v>371</v>
      </c>
      <c r="H82" s="22" t="s">
        <v>372</v>
      </c>
      <c r="I82" s="36"/>
      <c r="J82" s="36">
        <v>46006</v>
      </c>
      <c r="K82" s="26">
        <v>200000</v>
      </c>
      <c r="L82" s="41">
        <v>0.1021</v>
      </c>
      <c r="M82" s="41" t="s">
        <v>119</v>
      </c>
      <c r="N82" s="43" t="s">
        <v>236</v>
      </c>
      <c r="O82" s="28">
        <f>IF(F82="USD",K82,(((_xll.BDP(F82&amp;"USD CURNCY","PX_LAST")))*K82))</f>
        <v>200000</v>
      </c>
      <c r="P82" s="44">
        <v>100</v>
      </c>
      <c r="Q82" s="44">
        <v>93.64</v>
      </c>
      <c r="R82" s="45">
        <f>IF(F82="USD",W82,(((_xll.BDP(F82&amp;"USD CURNCY","PX_LAST")))*W82))</f>
        <v>200000</v>
      </c>
      <c r="S82" s="45">
        <f>IF(F82="USD",X82,(((_xll.BDP(F82&amp;"USD CURNCY","PX_LAST")))*X82))</f>
        <v>187280</v>
      </c>
      <c r="T82" s="11">
        <f t="shared" si="13"/>
        <v>-12720</v>
      </c>
      <c r="U82" s="12">
        <f t="shared" si="14"/>
        <v>-6.3600000000000004E-2</v>
      </c>
      <c r="V82" s="12">
        <f t="shared" si="18"/>
        <v>0</v>
      </c>
      <c r="W82" s="28">
        <f t="shared" si="15"/>
        <v>200000</v>
      </c>
      <c r="X82" s="28">
        <f t="shared" si="16"/>
        <v>187280</v>
      </c>
      <c r="Y82" s="24" t="str" cm="1">
        <f t="array" ref="Y82">IF(OR(_xll.BDP($G82,"DS827")="#N/A N/A",_xll.BDP($G82,"DS827")="#N/A FIELD NOT APPLICABLE")," ", _xll.BDP($G82,"DS827"))</f>
        <v>#N/A Invalid Security</v>
      </c>
      <c r="Z82" s="41"/>
      <c r="AA82" s="41"/>
      <c r="AB82" s="41"/>
      <c r="AC82" s="41"/>
      <c r="AD82" s="41"/>
      <c r="AG82"/>
      <c r="AH82"/>
      <c r="BA82" s="37"/>
      <c r="BB82" s="43"/>
      <c r="BC82" s="22"/>
      <c r="BD82" s="36"/>
      <c r="BE82" s="19"/>
      <c r="BF82" s="19"/>
    </row>
    <row r="83" spans="1:58" s="3" customFormat="1" ht="14.45" hidden="1" customHeight="1" x14ac:dyDescent="0.25">
      <c r="A83" s="47" t="s">
        <v>125</v>
      </c>
      <c r="B83" s="47" t="s">
        <v>800</v>
      </c>
      <c r="C83" s="47" t="s">
        <v>812</v>
      </c>
      <c r="D83" s="47" t="s">
        <v>292</v>
      </c>
      <c r="E83" s="22" t="s">
        <v>828</v>
      </c>
      <c r="F83" s="22" t="s">
        <v>352</v>
      </c>
      <c r="G83" s="22" t="s">
        <v>830</v>
      </c>
      <c r="H83" s="22" t="s">
        <v>375</v>
      </c>
      <c r="I83" s="36"/>
      <c r="J83" s="36">
        <v>46008</v>
      </c>
      <c r="K83" s="26">
        <v>200000</v>
      </c>
      <c r="L83" s="41">
        <v>9.1200000000000003E-2</v>
      </c>
      <c r="M83" s="41" t="s">
        <v>119</v>
      </c>
      <c r="N83" s="43" t="s">
        <v>236</v>
      </c>
      <c r="O83" s="28">
        <f>IF(F83="USD",K83,(((_xll.BDP(F83&amp;"USD CURNCY","PX_LAST")))*K83))</f>
        <v>200000</v>
      </c>
      <c r="P83" s="44">
        <v>100</v>
      </c>
      <c r="Q83" s="44">
        <v>100.422</v>
      </c>
      <c r="R83" s="45">
        <f>IF(F83="USD",W83,(((_xll.BDP(F83&amp;"USD CURNCY","PX_LAST")))*W83))</f>
        <v>200000</v>
      </c>
      <c r="S83" s="45">
        <f>IF(F83="USD",X83,(((_xll.BDP(F83&amp;"USD CURNCY","PX_LAST")))*X83))</f>
        <v>200844</v>
      </c>
      <c r="T83" s="11">
        <f t="shared" si="13"/>
        <v>844</v>
      </c>
      <c r="U83" s="12">
        <f t="shared" si="14"/>
        <v>4.2199999999999998E-3</v>
      </c>
      <c r="V83" s="12">
        <f t="shared" si="18"/>
        <v>0</v>
      </c>
      <c r="W83" s="28">
        <f t="shared" si="15"/>
        <v>200000</v>
      </c>
      <c r="X83" s="28">
        <f t="shared" si="16"/>
        <v>200844</v>
      </c>
      <c r="Y83" s="24" t="str" cm="1">
        <f t="array" ref="Y83">IF(OR(_xll.BDP($G83,"DS827")="#N/A N/A",_xll.BDP($G83,"DS827")="#N/A FIELD NOT APPLICABLE")," ", _xll.BDP($G83,"DS827"))</f>
        <v>#N/A Invalid Security</v>
      </c>
      <c r="Z83" s="41"/>
      <c r="AA83" s="41"/>
      <c r="AB83" s="41"/>
      <c r="AC83" s="41"/>
      <c r="AD83" s="41"/>
      <c r="AG83"/>
      <c r="AH83"/>
      <c r="BA83" s="37"/>
      <c r="BB83" s="43"/>
      <c r="BC83" s="22"/>
      <c r="BD83" s="36"/>
      <c r="BE83" s="19"/>
      <c r="BF83" s="19"/>
    </row>
    <row r="84" spans="1:58" s="3" customFormat="1" ht="14.45" hidden="1" customHeight="1" x14ac:dyDescent="0.25">
      <c r="A84" s="47" t="s">
        <v>125</v>
      </c>
      <c r="B84" s="47" t="s">
        <v>800</v>
      </c>
      <c r="C84" s="47" t="s">
        <v>812</v>
      </c>
      <c r="D84" s="47" t="s">
        <v>292</v>
      </c>
      <c r="E84" s="22" t="s">
        <v>829</v>
      </c>
      <c r="F84" s="22" t="s">
        <v>352</v>
      </c>
      <c r="G84" s="22" t="s">
        <v>831</v>
      </c>
      <c r="H84" s="22" t="s">
        <v>832</v>
      </c>
      <c r="I84" s="36"/>
      <c r="J84" s="36" t="s">
        <v>833</v>
      </c>
      <c r="K84" s="26">
        <v>200000</v>
      </c>
      <c r="L84" s="41"/>
      <c r="M84" s="41" t="s">
        <v>119</v>
      </c>
      <c r="N84" s="43" t="s">
        <v>446</v>
      </c>
      <c r="O84" s="28">
        <f>IF(F84="USD",K84,(((_xll.BDP(F84&amp;"USD CURNCY","PX_LAST")))*K84))</f>
        <v>200000</v>
      </c>
      <c r="P84" s="44">
        <v>106.5</v>
      </c>
      <c r="Q84" s="44">
        <v>50.38</v>
      </c>
      <c r="R84" s="45">
        <f>IF(F84="USD",W84,(((_xll.BDP(F84&amp;"USD CURNCY","PX_LAST")))*W84))</f>
        <v>213000</v>
      </c>
      <c r="S84" s="45">
        <f>IF(F84="USD",X84,(((_xll.BDP(F84&amp;"USD CURNCY","PX_LAST")))*X84))</f>
        <v>100760</v>
      </c>
      <c r="T84" s="11">
        <f t="shared" si="13"/>
        <v>-112240</v>
      </c>
      <c r="U84" s="12">
        <f t="shared" si="14"/>
        <v>-0.52694835680751173</v>
      </c>
      <c r="V84" s="12">
        <f t="shared" si="18"/>
        <v>0</v>
      </c>
      <c r="W84" s="28">
        <f t="shared" si="15"/>
        <v>213000</v>
      </c>
      <c r="X84" s="28">
        <f t="shared" si="16"/>
        <v>100760</v>
      </c>
      <c r="Y84" s="24" t="str" cm="1">
        <f t="array" ref="Y84">IF(OR(_xll.BDP($G84,"DS827")="#N/A N/A",_xll.BDP($G84,"DS827")="#N/A FIELD NOT APPLICABLE")," ", _xll.BDP($G84,"DS827"))</f>
        <v>#N/A Invalid Security</v>
      </c>
      <c r="Z84" s="41"/>
      <c r="AA84" s="41"/>
      <c r="AB84" s="41"/>
      <c r="AC84" s="41"/>
      <c r="AD84" s="41"/>
      <c r="AG84"/>
      <c r="AH84"/>
      <c r="BA84" s="37"/>
      <c r="BB84" s="43"/>
      <c r="BC84" s="22"/>
      <c r="BD84" s="36"/>
      <c r="BE84" s="19"/>
      <c r="BF84" s="19"/>
    </row>
    <row r="85" spans="1:58" s="3" customFormat="1" ht="14.45" hidden="1" customHeight="1" x14ac:dyDescent="0.25">
      <c r="A85" s="47" t="s">
        <v>125</v>
      </c>
      <c r="B85" s="47" t="s">
        <v>801</v>
      </c>
      <c r="C85" s="47">
        <v>13948491</v>
      </c>
      <c r="D85" s="47" t="s">
        <v>408</v>
      </c>
      <c r="E85" s="22" t="s">
        <v>851</v>
      </c>
      <c r="F85" s="37" t="str" cm="1">
        <f t="array" ref="F85">_xll.BDP(G85&amp;" ISIN","CRNCY")</f>
        <v>USD</v>
      </c>
      <c r="G85" s="22" t="s">
        <v>852</v>
      </c>
      <c r="H85" s="37" t="str" cm="1">
        <f t="array" ref="H85">_xll.BDP(G85&amp;" ISIN","SHORT_NAME")</f>
        <v>NOMURA INTL FUND</v>
      </c>
      <c r="I85" s="67" t="str">
        <f>_xll.BDP(G85&amp;" ISIN","ISSUE_DT")</f>
        <v>07/02/2025</v>
      </c>
      <c r="J85" s="67" t="str">
        <f>_xll.BDP(G85&amp;" ISIN","MATURITY")</f>
        <v>08/02/2027</v>
      </c>
      <c r="K85" s="26">
        <v>400000</v>
      </c>
      <c r="L85" s="41">
        <v>0.105</v>
      </c>
      <c r="M85" s="41" t="s">
        <v>119</v>
      </c>
      <c r="N85" s="43" t="s">
        <v>236</v>
      </c>
      <c r="O85" s="75">
        <f>IF(F85="USD",K85,(((_xll.BDP(F85&amp;"USD CURNCY","PX_LAST")))*K85))</f>
        <v>400000</v>
      </c>
      <c r="P85" s="44">
        <v>100</v>
      </c>
      <c r="Q85" s="76">
        <f>_xll.BDP(G85 &amp; "@" &amp; "NMDP" &amp; " ISIN", "PX_BID")</f>
        <v>89.62</v>
      </c>
      <c r="R85" s="45">
        <f>IF(F85="USD",W85,(((_xll.BDP(F85&amp;"USD CURNCY","PX_LAST")))*W85))</f>
        <v>400000</v>
      </c>
      <c r="S85" s="45">
        <f>IF(F85="USD",X85,(((_xll.BDP(F85&amp;"USD CURNCY","PX_LAST")))*X85))</f>
        <v>358480</v>
      </c>
      <c r="T85" s="11">
        <f>IFERROR(S85-R85,0)</f>
        <v>-41520</v>
      </c>
      <c r="U85" s="90">
        <f t="shared" si="14"/>
        <v>-0.1038</v>
      </c>
      <c r="V85" s="90">
        <f>IFERROR(S85/$D$51,0)</f>
        <v>0</v>
      </c>
      <c r="W85" s="75">
        <f t="shared" si="15"/>
        <v>400000</v>
      </c>
      <c r="X85" s="75">
        <f t="shared" si="16"/>
        <v>358480</v>
      </c>
      <c r="Y85" s="91" t="str" cm="1">
        <f t="array" ref="Y85">IF(OR(_xll.BDP($C85,"DS827")="#N/A N/A",_xll.BDP($C85,"DS827")="#N/A FIELD NOT APPLICABLE")," ", _xll.BDP($C85,"DS827"))</f>
        <v>#N/A Invalid Security</v>
      </c>
      <c r="Z85" s="41"/>
      <c r="AA85" s="41"/>
      <c r="AB85" s="41"/>
      <c r="AC85" s="41"/>
      <c r="AD85" s="41"/>
      <c r="AG85"/>
      <c r="AH85"/>
      <c r="BA85" s="37"/>
      <c r="BB85" s="43"/>
      <c r="BC85" s="22"/>
      <c r="BD85" s="36"/>
      <c r="BE85" s="19"/>
      <c r="BF85" s="19"/>
    </row>
    <row r="86" spans="1:58" s="3" customFormat="1" ht="14.45" hidden="1" customHeight="1" x14ac:dyDescent="0.25">
      <c r="A86" s="47" t="s">
        <v>125</v>
      </c>
      <c r="B86" s="47" t="s">
        <v>801</v>
      </c>
      <c r="C86" s="47">
        <v>13948491</v>
      </c>
      <c r="D86" s="47" t="s">
        <v>408</v>
      </c>
      <c r="E86" s="22" t="s">
        <v>932</v>
      </c>
      <c r="F86" s="37" t="str" cm="1">
        <f t="array" ref="F86">_xll.BDP(G86&amp;" ISIN","CRNCY")</f>
        <v>USD</v>
      </c>
      <c r="G86" s="22" t="s">
        <v>934</v>
      </c>
      <c r="H86" s="37" t="str" cm="1">
        <f t="array" ref="H86">_xll.BDP(G86&amp;" ISIN","SHORT_NAME")</f>
        <v>MORGAN STAN BV</v>
      </c>
      <c r="I86" s="67" t="str">
        <f>_xll.BDP(G86&amp;" ISIN","ISSUE_DT")</f>
        <v>16/04/2025</v>
      </c>
      <c r="J86" s="67" t="str">
        <f>_xll.BDP(G86&amp;" ISIN","MATURITY")</f>
        <v>16/04/2027</v>
      </c>
      <c r="K86" s="26">
        <v>250000</v>
      </c>
      <c r="L86" s="41">
        <v>0.11</v>
      </c>
      <c r="M86" s="41" t="s">
        <v>119</v>
      </c>
      <c r="N86" s="43" t="s">
        <v>236</v>
      </c>
      <c r="O86" s="75">
        <f>IF(F86="USD",K86,(((_xll.BDP(F86&amp;"USD CURNCY","PX_LAST")))*K86))</f>
        <v>250000</v>
      </c>
      <c r="P86" s="44">
        <v>100</v>
      </c>
      <c r="Q86" s="44">
        <v>100</v>
      </c>
      <c r="R86" s="45">
        <f>IF(F86="USD",W86,(((_xll.BDP(F86&amp;"USD CURNCY","PX_LAST")))*W86))</f>
        <v>250000</v>
      </c>
      <c r="S86" s="45">
        <f>IF(F86="USD",X86,(((_xll.BDP(F86&amp;"USD CURNCY","PX_LAST")))*X86))</f>
        <v>250000</v>
      </c>
      <c r="T86" s="11">
        <f>IFERROR(S86-R86,0)</f>
        <v>0</v>
      </c>
      <c r="U86" s="90">
        <f>IFERROR(T86/R86,0)</f>
        <v>0</v>
      </c>
      <c r="V86" s="90">
        <f>IFERROR(S86/$D$51,0)</f>
        <v>0</v>
      </c>
      <c r="W86" s="75">
        <f>K86*P86/100</f>
        <v>250000</v>
      </c>
      <c r="X86" s="75">
        <f>Q86*K86/100</f>
        <v>250000</v>
      </c>
      <c r="Y86" s="91" t="str" cm="1">
        <f t="array" ref="Y86">IF(OR(_xll.BDP($C86,"DS827")="#N/A N/A",_xll.BDP($C86,"DS827")="#N/A FIELD NOT APPLICABLE")," ", _xll.BDP($C86,"DS827"))</f>
        <v>#N/A Invalid Security</v>
      </c>
      <c r="Z86" s="41"/>
      <c r="AA86" s="41"/>
      <c r="AB86" s="41"/>
      <c r="AC86" s="41"/>
      <c r="AD86" s="41"/>
      <c r="AG86"/>
      <c r="AH86"/>
      <c r="BA86" s="37"/>
      <c r="BB86" s="43"/>
      <c r="BC86" s="22"/>
      <c r="BD86" s="36"/>
      <c r="BE86" s="19"/>
      <c r="BF86" s="19"/>
    </row>
    <row r="87" spans="1:58" s="3" customFormat="1" ht="14.45" hidden="1" customHeight="1" x14ac:dyDescent="0.25">
      <c r="A87" s="47" t="s">
        <v>125</v>
      </c>
      <c r="B87" s="47" t="s">
        <v>801</v>
      </c>
      <c r="C87" s="47">
        <v>13948491</v>
      </c>
      <c r="D87" s="47" t="s">
        <v>408</v>
      </c>
      <c r="E87" s="22" t="s">
        <v>933</v>
      </c>
      <c r="F87" s="37" t="str" cm="1">
        <f t="array" ref="F87">_xll.BDP(G87&amp;" ISIN","CRNCY")</f>
        <v>USD</v>
      </c>
      <c r="G87" s="22" t="s">
        <v>935</v>
      </c>
      <c r="H87" s="37" t="str" cm="1">
        <f t="array" ref="H87">_xll.BDP(G87&amp;" ISIN","SHORT_NAME")</f>
        <v>RAIFFEISEN SW BV</v>
      </c>
      <c r="I87" s="67" t="str">
        <f>_xll.BDP(G87&amp;" ISIN","ISSUE_DT")</f>
        <v>16/04/2025</v>
      </c>
      <c r="J87" s="67" t="str">
        <f>_xll.BDP(G87&amp;" ISIN","MATURITY")</f>
        <v>16/04/2027</v>
      </c>
      <c r="K87" s="26">
        <v>250000</v>
      </c>
      <c r="L87" s="41">
        <v>0.12</v>
      </c>
      <c r="M87" s="41" t="s">
        <v>119</v>
      </c>
      <c r="N87" s="43" t="s">
        <v>236</v>
      </c>
      <c r="O87" s="75">
        <f>IF(F87="USD",K87,(((_xll.BDP(F87&amp;"USD CURNCY","PX_LAST")))*K87))</f>
        <v>250000</v>
      </c>
      <c r="P87" s="44">
        <v>100</v>
      </c>
      <c r="Q87" s="44">
        <v>100</v>
      </c>
      <c r="R87" s="45">
        <f>IF(F87="USD",W87,(((_xll.BDP(F87&amp;"USD CURNCY","PX_LAST")))*W87))</f>
        <v>250000</v>
      </c>
      <c r="S87" s="45">
        <f>IF(F87="USD",X87,(((_xll.BDP(F87&amp;"USD CURNCY","PX_LAST")))*X87))</f>
        <v>250000</v>
      </c>
      <c r="T87" s="11">
        <f>IFERROR(S87-R87,0)</f>
        <v>0</v>
      </c>
      <c r="U87" s="90">
        <f>IFERROR(T87/R87,0)</f>
        <v>0</v>
      </c>
      <c r="V87" s="90">
        <f>IFERROR(S87/$D$51,0)</f>
        <v>0</v>
      </c>
      <c r="W87" s="75">
        <f>K87*P87/100</f>
        <v>250000</v>
      </c>
      <c r="X87" s="75">
        <f>Q87*K87/100</f>
        <v>250000</v>
      </c>
      <c r="Y87" s="91" t="str" cm="1">
        <f t="array" ref="Y87">IF(OR(_xll.BDP($C87,"DS827")="#N/A N/A",_xll.BDP($C87,"DS827")="#N/A FIELD NOT APPLICABLE")," ", _xll.BDP($C87,"DS827"))</f>
        <v>#N/A Invalid Security</v>
      </c>
      <c r="Z87" s="41"/>
      <c r="AA87" s="41"/>
      <c r="AB87" s="41"/>
      <c r="AC87" s="41"/>
      <c r="AD87" s="41"/>
      <c r="AG87"/>
      <c r="AH87"/>
      <c r="BA87" s="37"/>
      <c r="BB87" s="43"/>
      <c r="BC87" s="22"/>
      <c r="BD87" s="36"/>
      <c r="BE87" s="19"/>
      <c r="BF87" s="19"/>
    </row>
    <row r="88" spans="1:58" s="3" customFormat="1" ht="14.45" hidden="1" customHeight="1" x14ac:dyDescent="0.25">
      <c r="A88" s="47" t="s">
        <v>125</v>
      </c>
      <c r="B88" s="47" t="s">
        <v>801</v>
      </c>
      <c r="C88" s="47">
        <v>13948491</v>
      </c>
      <c r="D88" s="47" t="s">
        <v>408</v>
      </c>
      <c r="E88" s="22" t="s">
        <v>847</v>
      </c>
      <c r="F88" s="37" t="str" cm="1">
        <f t="array" ref="F88">_xll.BDP(G88&amp;" ISIN","CRNCY")</f>
        <v>USD</v>
      </c>
      <c r="G88" s="22" t="s">
        <v>848</v>
      </c>
      <c r="H88" s="37" t="str" cm="1">
        <f t="array" ref="H88">_xll.BDP(G88&amp;" ISIN","SHORT_NAME")</f>
        <v>SG ISSUER</v>
      </c>
      <c r="I88" s="67" t="str">
        <f>_xll.BDP(G88&amp;" ISIN","ISSUE_DT")</f>
        <v>12/08/2024</v>
      </c>
      <c r="J88" s="67" t="str">
        <f>_xll.BDP(G88&amp;" ISIN","MATURITY")</f>
        <v>12/08/2026</v>
      </c>
      <c r="K88" s="26">
        <v>250000</v>
      </c>
      <c r="L88" s="41">
        <v>9.4E-2</v>
      </c>
      <c r="M88" s="41" t="s">
        <v>119</v>
      </c>
      <c r="N88" s="43" t="s">
        <v>236</v>
      </c>
      <c r="O88" s="75">
        <f>IF(F88="USD",K88,(((_xll.BDP(F88&amp;"USD CURNCY","PX_LAST")))*K88))</f>
        <v>250000</v>
      </c>
      <c r="P88" s="44">
        <v>100</v>
      </c>
      <c r="Q88" s="76">
        <f>_xll.BDP(G88 &amp; "@" &amp; "SGDP" &amp; " ISIN", "PX_BID")</f>
        <v>99.75</v>
      </c>
      <c r="R88" s="45">
        <f>IF(F88="USD",W88,(((_xll.BDP(F88&amp;"USD CURNCY","PX_LAST")))*W88))</f>
        <v>250000</v>
      </c>
      <c r="S88" s="45">
        <f>IF(F88="USD",X88,(((_xll.BDP(F88&amp;"USD CURNCY","PX_LAST")))*X88))</f>
        <v>249375</v>
      </c>
      <c r="T88" s="11">
        <f>IFERROR(S88-R88,0)</f>
        <v>-625</v>
      </c>
      <c r="U88" s="90">
        <f t="shared" si="14"/>
        <v>-2.5000000000000001E-3</v>
      </c>
      <c r="V88" s="90">
        <f>IFERROR(S88/$D$51,0)</f>
        <v>0</v>
      </c>
      <c r="W88" s="75">
        <f t="shared" si="15"/>
        <v>250000</v>
      </c>
      <c r="X88" s="75">
        <f t="shared" si="16"/>
        <v>249375</v>
      </c>
      <c r="Y88" s="91" t="str" cm="1">
        <f t="array" ref="Y88">IF(OR(_xll.BDP($C88,"DS827")="#N/A N/A",_xll.BDP($C88,"DS827")="#N/A FIELD NOT APPLICABLE")," ", _xll.BDP($C88,"DS827"))</f>
        <v>#N/A Invalid Security</v>
      </c>
      <c r="Z88" s="41"/>
      <c r="AA88" s="41"/>
      <c r="AB88" s="41"/>
      <c r="AC88" s="41"/>
      <c r="AD88" s="41"/>
      <c r="AG88"/>
      <c r="AH88"/>
      <c r="BA88" s="37"/>
      <c r="BB88" s="43"/>
      <c r="BC88" s="22"/>
      <c r="BD88" s="36"/>
      <c r="BE88" s="19"/>
      <c r="BF88" s="19"/>
    </row>
    <row r="89" spans="1:58" s="3" customFormat="1" ht="14.45" hidden="1" customHeight="1" x14ac:dyDescent="0.25">
      <c r="A89" s="47" t="s">
        <v>125</v>
      </c>
      <c r="B89" s="47" t="s">
        <v>801</v>
      </c>
      <c r="C89" s="47">
        <v>6540181</v>
      </c>
      <c r="D89" s="47" t="s">
        <v>407</v>
      </c>
      <c r="E89" s="22" t="s">
        <v>849</v>
      </c>
      <c r="F89" s="37" t="str" cm="1">
        <f t="array" ref="F89">_xll.BDP(G89&amp;" ISIN","CRNCY")</f>
        <v>USD</v>
      </c>
      <c r="G89" s="22" t="s">
        <v>850</v>
      </c>
      <c r="H89" s="37" t="str" cm="1">
        <f t="array" ref="H89">_xll.BDP(G89&amp;" ISIN","SHORT_NAME")</f>
        <v>CITIGROUP GLOB L</v>
      </c>
      <c r="I89" s="67" t="str">
        <f>_xll.BDP(G89&amp;" ISIN","ISSUE_DT")</f>
        <v>05/06/2024</v>
      </c>
      <c r="J89" s="67" t="str">
        <f>_xll.BDP(G89&amp;" ISIN","MATURITY")</f>
        <v>09/06/2026</v>
      </c>
      <c r="K89" s="26">
        <v>250000</v>
      </c>
      <c r="L89" s="41">
        <v>9.1999999999999998E-2</v>
      </c>
      <c r="M89" s="41" t="s">
        <v>119</v>
      </c>
      <c r="N89" s="43" t="s">
        <v>236</v>
      </c>
      <c r="O89" s="75">
        <f>IF(F89="USD",K89,(((_xll.BDP(F89&amp;"USD CURNCY","PX_LAST")))*K89))</f>
        <v>250000</v>
      </c>
      <c r="P89" s="44">
        <v>100</v>
      </c>
      <c r="Q89" s="76">
        <f>_xll.BDP(G89 &amp; "@" &amp; "CGSP" &amp; " ISIN", "PX_BID")</f>
        <v>86.66</v>
      </c>
      <c r="R89" s="45">
        <f>IF(F89="USD",W89,(((_xll.BDP(F89&amp;"USD CURNCY","PX_LAST")))*W89))</f>
        <v>250000</v>
      </c>
      <c r="S89" s="45">
        <f>IF(F89="USD",X89,(((_xll.BDP(F89&amp;"USD CURNCY","PX_LAST")))*X89))</f>
        <v>216650</v>
      </c>
      <c r="T89" s="11">
        <f>IFERROR(S89-R89,0)</f>
        <v>-33350</v>
      </c>
      <c r="U89" s="90">
        <f t="shared" si="14"/>
        <v>-0.13339999999999999</v>
      </c>
      <c r="V89" s="90">
        <f>IFERROR(S89/$D$51,0)</f>
        <v>0</v>
      </c>
      <c r="W89" s="75">
        <f t="shared" si="15"/>
        <v>250000</v>
      </c>
      <c r="X89" s="75">
        <f t="shared" si="16"/>
        <v>216650</v>
      </c>
      <c r="Y89" s="91" t="str" cm="1">
        <f t="array" ref="Y89">IF(OR(_xll.BDP($C89,"DS827")="#N/A N/A",_xll.BDP($C89,"DS827")="#N/A FIELD NOT APPLICABLE")," ", _xll.BDP($C89,"DS827"))</f>
        <v>#N/A Invalid Security</v>
      </c>
      <c r="Z89" s="41"/>
      <c r="AA89" s="41"/>
      <c r="AB89" s="41"/>
      <c r="AC89" s="41"/>
      <c r="AD89" s="41"/>
      <c r="AG89"/>
      <c r="AH89"/>
      <c r="BA89" s="37"/>
      <c r="BB89" s="43"/>
      <c r="BC89" s="22"/>
      <c r="BD89" s="36"/>
      <c r="BE89" s="19"/>
      <c r="BF89" s="19"/>
    </row>
    <row r="90" spans="1:58" s="3" customFormat="1" ht="14.45" customHeight="1" x14ac:dyDescent="0.25">
      <c r="A90" s="47" t="s">
        <v>126</v>
      </c>
      <c r="B90" s="47" t="s">
        <v>161</v>
      </c>
      <c r="C90" s="47">
        <v>4381720</v>
      </c>
      <c r="D90" s="47" t="s">
        <v>462</v>
      </c>
      <c r="E90" s="22" t="s">
        <v>923</v>
      </c>
      <c r="F90" s="37" t="str">
        <f>_xll.BDP(G90&amp;" ISIN","CRNCY")</f>
        <v>USD</v>
      </c>
      <c r="G90" s="22" t="s">
        <v>896</v>
      </c>
      <c r="H90" s="37" t="str">
        <f>_xll.BDP(G90&amp;" ISIN","short_name")</f>
        <v>SG ISSUER</v>
      </c>
      <c r="I90" s="36">
        <v>45733</v>
      </c>
      <c r="J90" s="67" t="str">
        <f>IF((TEXT(_xll.BDP(G90&amp;" isin","MATURITY"),"DD/MM/YYYY")="#N/A Field Not Applicable"),"Perp",TEXT(_xll.BDP(G90&amp;" isin","MATURITY"),"DD/MM/YYYY"))</f>
        <v>17/03/2027</v>
      </c>
      <c r="K90" s="26">
        <v>530000</v>
      </c>
      <c r="L90" s="41">
        <v>0</v>
      </c>
      <c r="M90" s="41" t="s">
        <v>119</v>
      </c>
      <c r="N90" s="43" t="s">
        <v>236</v>
      </c>
      <c r="O90" s="28">
        <f>IF(F90="USD",K90,(((_xll.BDP(F90&amp;"USD CURNCY","PX_LAST")))*K90))</f>
        <v>530000</v>
      </c>
      <c r="P90" s="44">
        <v>41.92</v>
      </c>
      <c r="Q90" s="76">
        <f>_xll.BDP(G90&amp; "@" &amp; BF90 &amp; " isin","PX_BID")</f>
        <v>44.03</v>
      </c>
      <c r="R90" s="45">
        <f>IF(F90="USD",W90,(((_xll.BDP(F90&amp;"USD CURNCY","PX_LAST")))*W90))</f>
        <v>222176</v>
      </c>
      <c r="S90" s="45">
        <f>IF(F90="USD",X90,(((_xll.BDP(F90&amp;"USD CURNCY","PX_LAST")))*X90))</f>
        <v>233359</v>
      </c>
      <c r="T90" s="11">
        <f t="shared" ref="T90:T110" si="19">IFERROR(S90-R90,0)</f>
        <v>11183</v>
      </c>
      <c r="U90" s="12">
        <f t="shared" ref="U90:U110" si="20">IFERROR(T90/R90,0)</f>
        <v>5.0333969465648852E-2</v>
      </c>
      <c r="V90" s="12">
        <f t="shared" ref="V90:V110" si="21">IFERROR(S90/$D$50,0)</f>
        <v>0</v>
      </c>
      <c r="W90" s="28">
        <f t="shared" ref="W90:W110" si="22">K90*P90/100</f>
        <v>222176</v>
      </c>
      <c r="X90" s="28">
        <f t="shared" ref="X90:X110" si="23">Q90*K90/100</f>
        <v>233359</v>
      </c>
      <c r="Y90" s="24" t="str" cm="1">
        <f t="array" ref="Y90">IF(OR(_xll.BDP($C90,"DS827")="#N/A N/A",_xll.BDP($C90,"DS827")="#N/A FIELD NOT APPLICABLE")," ", _xll.BDP($C90,"DS827"))</f>
        <v>#N/A Invalid Security</v>
      </c>
      <c r="Z90" s="41" t="s">
        <v>924</v>
      </c>
      <c r="AA90" s="41" t="s">
        <v>925</v>
      </c>
      <c r="AB90" s="41" t="s">
        <v>926</v>
      </c>
      <c r="AC90" s="41"/>
      <c r="AD90" s="41"/>
      <c r="AE90" s="28">
        <f>IF(F90="USD",K90*L90,(((_xll.BDP(F90&amp;"USD CURNCY","PX_LAST")))*L90*K90))</f>
        <v>0</v>
      </c>
      <c r="BA90" s="37" t="str">
        <f t="shared" ref="BA90:BA110" si="24">G90</f>
        <v>XS3011514620</v>
      </c>
      <c r="BB90" s="98"/>
      <c r="BC90" s="22">
        <v>5</v>
      </c>
      <c r="BD90" s="36">
        <v>45733</v>
      </c>
      <c r="BE90" s="19">
        <v>1.0000000000107532</v>
      </c>
      <c r="BF90" s="3" t="s">
        <v>900</v>
      </c>
    </row>
    <row r="91" spans="1:58" s="3" customFormat="1" ht="14.45" customHeight="1" x14ac:dyDescent="0.25">
      <c r="A91" s="47" t="s">
        <v>126</v>
      </c>
      <c r="B91" s="47" t="s">
        <v>161</v>
      </c>
      <c r="C91" s="47">
        <v>4381720</v>
      </c>
      <c r="D91" s="47" t="s">
        <v>462</v>
      </c>
      <c r="E91" s="22" t="s">
        <v>498</v>
      </c>
      <c r="F91" s="37" t="str">
        <f>_xll.BDP(G91&amp;" ISIN","CRNCY")</f>
        <v>USD</v>
      </c>
      <c r="G91" s="22" t="s">
        <v>518</v>
      </c>
      <c r="H91" s="37" t="str">
        <f>_xll.BDP(G91&amp;" ISIN","short_name")</f>
        <v>MORGAN STAN BV</v>
      </c>
      <c r="I91" s="36">
        <v>45376</v>
      </c>
      <c r="J91" s="67" t="str">
        <f>IF((TEXT(_xll.BDP(G91&amp;" isin","MATURITY"),"DD/MM/YYYY")="#N/A Field Not Applicable"),"Perp",TEXT(_xll.BDP(G91&amp;" isin","MATURITY"),"DD/MM/YYYY"))</f>
        <v>25/03/2026</v>
      </c>
      <c r="K91" s="26">
        <v>500000</v>
      </c>
      <c r="L91" s="41">
        <v>0.13400000000000001</v>
      </c>
      <c r="M91" s="41" t="s">
        <v>119</v>
      </c>
      <c r="N91" s="43" t="s">
        <v>236</v>
      </c>
      <c r="O91" s="28">
        <f>IF(F91="USD",K91,(((_xll.BDP(F91&amp;"USD CURNCY","PX_LAST")))*K91))</f>
        <v>500000</v>
      </c>
      <c r="P91" s="44">
        <v>100</v>
      </c>
      <c r="Q91" s="76">
        <f>_xll.BDP(G91&amp; "@" &amp; BF91 &amp; " isin","PX_BID")</f>
        <v>68.3</v>
      </c>
      <c r="R91" s="45">
        <f>IF(F91="USD",W91,(((_xll.BDP(F91&amp;"USD CURNCY","PX_LAST")))*W91))</f>
        <v>500000</v>
      </c>
      <c r="S91" s="45">
        <f>IF(F91="USD",X91,(((_xll.BDP(F91&amp;"USD CURNCY","PX_LAST")))*X91))</f>
        <v>341500</v>
      </c>
      <c r="T91" s="11">
        <f t="shared" si="19"/>
        <v>-158500</v>
      </c>
      <c r="U91" s="12">
        <f t="shared" si="20"/>
        <v>-0.317</v>
      </c>
      <c r="V91" s="12">
        <f t="shared" si="21"/>
        <v>0</v>
      </c>
      <c r="W91" s="28">
        <f t="shared" si="22"/>
        <v>500000</v>
      </c>
      <c r="X91" s="28">
        <f t="shared" si="23"/>
        <v>341500</v>
      </c>
      <c r="Y91" s="24" t="str" cm="1">
        <f t="array" ref="Y91">IF(OR(_xll.BDP($C91,"DS827")="#N/A N/A",_xll.BDP($C91,"DS827")="#N/A FIELD NOT APPLICABLE")," ", _xll.BDP($C91,"DS827"))</f>
        <v>#N/A Invalid Security</v>
      </c>
      <c r="Z91" s="41" t="s">
        <v>562</v>
      </c>
      <c r="AA91" s="41" t="s">
        <v>540</v>
      </c>
      <c r="AB91" s="41" t="s">
        <v>563</v>
      </c>
      <c r="AC91" s="41"/>
      <c r="AD91" s="41"/>
      <c r="AE91" s="28">
        <f>IF(F91="USD",K91*L91,(((_xll.BDP(F91&amp;"USD CURNCY","PX_LAST")))*L91*K91))</f>
        <v>67000</v>
      </c>
      <c r="BA91" s="37" t="str">
        <f t="shared" si="24"/>
        <v>XS2785856464</v>
      </c>
      <c r="BB91" s="98"/>
      <c r="BC91" s="22">
        <v>5</v>
      </c>
      <c r="BD91" s="36">
        <v>45376</v>
      </c>
      <c r="BE91" s="19">
        <v>1.0000000000107532</v>
      </c>
      <c r="BF91" s="3" t="s">
        <v>533</v>
      </c>
    </row>
    <row r="92" spans="1:58" s="3" customFormat="1" ht="14.45" customHeight="1" x14ac:dyDescent="0.25">
      <c r="A92" s="47" t="s">
        <v>126</v>
      </c>
      <c r="B92" s="47" t="s">
        <v>161</v>
      </c>
      <c r="C92" s="47">
        <v>4381720</v>
      </c>
      <c r="D92" s="47" t="s">
        <v>462</v>
      </c>
      <c r="E92" s="22" t="s">
        <v>506</v>
      </c>
      <c r="F92" s="37" t="str">
        <f>_xll.BDP(G92&amp;" ISIN","CRNCY")</f>
        <v>USD</v>
      </c>
      <c r="G92" s="22" t="s">
        <v>527</v>
      </c>
      <c r="H92" s="37" t="str">
        <f>_xll.BDP(G92&amp;" ISIN","short_name")</f>
        <v>BNP PARIBAS</v>
      </c>
      <c r="I92" s="36">
        <v>45639</v>
      </c>
      <c r="J92" s="67" t="str">
        <f>IF((TEXT(_xll.BDP(G92&amp;" isin","MATURITY"),"DD/MM/YYYY")="#N/A Field Not Applicable"),"Perp",TEXT(_xll.BDP(G92&amp;" isin","MATURITY"),"DD/MM/YYYY"))</f>
        <v>14/12/2026</v>
      </c>
      <c r="K92" s="26">
        <v>350000</v>
      </c>
      <c r="L92" s="41">
        <v>0.1</v>
      </c>
      <c r="M92" s="41" t="s">
        <v>119</v>
      </c>
      <c r="N92" s="43" t="s">
        <v>236</v>
      </c>
      <c r="O92" s="28">
        <f>IF(F92="USD",K92,(((_xll.BDP(F92&amp;"USD CURNCY","PX_LAST")))*K92))</f>
        <v>350000</v>
      </c>
      <c r="P92" s="44">
        <v>100</v>
      </c>
      <c r="Q92" s="76">
        <f>_xll.BDP(G92&amp; "@" &amp; BF92 &amp; " isin","PX_BID")</f>
        <v>76.64</v>
      </c>
      <c r="R92" s="45">
        <f>IF(F92="USD",W92,(((_xll.BDP(F92&amp;"USD CURNCY","PX_LAST")))*W92))</f>
        <v>350000</v>
      </c>
      <c r="S92" s="45">
        <f>IF(F92="USD",X92,(((_xll.BDP(F92&amp;"USD CURNCY","PX_LAST")))*X92))</f>
        <v>268240</v>
      </c>
      <c r="T92" s="11">
        <f t="shared" si="19"/>
        <v>-81760</v>
      </c>
      <c r="U92" s="12">
        <f t="shared" si="20"/>
        <v>-0.2336</v>
      </c>
      <c r="V92" s="12">
        <f t="shared" si="21"/>
        <v>0</v>
      </c>
      <c r="W92" s="28">
        <f t="shared" si="22"/>
        <v>350000</v>
      </c>
      <c r="X92" s="28">
        <f t="shared" si="23"/>
        <v>268240</v>
      </c>
      <c r="Y92" s="24" t="str" cm="1">
        <f t="array" ref="Y92">IF(OR(_xll.BDP($C92,"DS827")="#N/A N/A",_xll.BDP($C92,"DS827")="#N/A FIELD NOT APPLICABLE")," ", _xll.BDP($C92,"DS827"))</f>
        <v>#N/A Invalid Security</v>
      </c>
      <c r="Z92" s="41" t="s">
        <v>587</v>
      </c>
      <c r="AA92" s="41" t="s">
        <v>588</v>
      </c>
      <c r="AB92" s="41" t="s">
        <v>589</v>
      </c>
      <c r="AC92" s="41"/>
      <c r="AD92" s="41"/>
      <c r="AE92" s="28">
        <f>IF(F92="USD",K92*L92,(((_xll.BDP(F92&amp;"USD CURNCY","PX_LAST")))*L92*K92))</f>
        <v>35000</v>
      </c>
      <c r="BA92" s="37" t="str">
        <f t="shared" si="24"/>
        <v>XS2638594569</v>
      </c>
      <c r="BB92" s="98"/>
      <c r="BC92" s="22">
        <v>5</v>
      </c>
      <c r="BD92" s="36">
        <v>45639</v>
      </c>
      <c r="BE92" s="19">
        <v>1.0000000000107532</v>
      </c>
      <c r="BF92" s="3" t="s">
        <v>531</v>
      </c>
    </row>
    <row r="93" spans="1:58" s="3" customFormat="1" ht="14.45" customHeight="1" x14ac:dyDescent="0.25">
      <c r="A93" s="47" t="s">
        <v>126</v>
      </c>
      <c r="B93" s="47" t="s">
        <v>161</v>
      </c>
      <c r="C93" s="47">
        <v>4381720</v>
      </c>
      <c r="D93" s="47" t="s">
        <v>462</v>
      </c>
      <c r="E93" s="22" t="s">
        <v>500</v>
      </c>
      <c r="F93" s="37" t="str">
        <f>_xll.BDP(G93&amp;" ISIN","CRNCY")</f>
        <v>USD</v>
      </c>
      <c r="G93" s="22" t="s">
        <v>520</v>
      </c>
      <c r="H93" s="37" t="str">
        <f>_xll.BDP(G93&amp;" ISIN","short_name")</f>
        <v>UBS AG LONDON</v>
      </c>
      <c r="I93" s="36">
        <v>45376</v>
      </c>
      <c r="J93" s="67" t="str">
        <f>IF((TEXT(_xll.BDP(G93&amp;" isin","MATURITY"),"DD/MM/YYYY")="#N/A Field Not Applicable"),"Perp",TEXT(_xll.BDP(G93&amp;" isin","MATURITY"),"DD/MM/YYYY"))</f>
        <v>25/03/2026</v>
      </c>
      <c r="K93" s="26">
        <v>500000</v>
      </c>
      <c r="L93" s="41">
        <v>0.11749999999999999</v>
      </c>
      <c r="M93" s="41" t="s">
        <v>119</v>
      </c>
      <c r="N93" s="43" t="s">
        <v>236</v>
      </c>
      <c r="O93" s="28">
        <f>IF(F93="USD",K93,(((_xll.BDP(F93&amp;"USD CURNCY","PX_LAST")))*K93))</f>
        <v>500000</v>
      </c>
      <c r="P93" s="44">
        <v>100</v>
      </c>
      <c r="Q93" s="76">
        <f>_xll.BDP(G93&amp; "@" &amp; BF93 &amp; " isin","PX_BID")</f>
        <v>86.91</v>
      </c>
      <c r="R93" s="45">
        <f>IF(F93="USD",W93,(((_xll.BDP(F93&amp;"USD CURNCY","PX_LAST")))*W93))</f>
        <v>500000</v>
      </c>
      <c r="S93" s="45">
        <f>IF(F93="USD",X93,(((_xll.BDP(F93&amp;"USD CURNCY","PX_LAST")))*X93))</f>
        <v>434550</v>
      </c>
      <c r="T93" s="11">
        <f t="shared" si="19"/>
        <v>-65450</v>
      </c>
      <c r="U93" s="12">
        <f t="shared" si="20"/>
        <v>-0.13089999999999999</v>
      </c>
      <c r="V93" s="12">
        <f t="shared" si="21"/>
        <v>0</v>
      </c>
      <c r="W93" s="28">
        <f t="shared" si="22"/>
        <v>500000</v>
      </c>
      <c r="X93" s="28">
        <f t="shared" si="23"/>
        <v>434550</v>
      </c>
      <c r="Y93" s="24" t="str" cm="1">
        <f t="array" ref="Y93">IF(OR(_xll.BDP($C93,"DS827")="#N/A N/A",_xll.BDP($C93,"DS827")="#N/A FIELD NOT APPLICABLE")," ", _xll.BDP($C93,"DS827"))</f>
        <v>#N/A Invalid Security</v>
      </c>
      <c r="Z93" s="41" t="s">
        <v>567</v>
      </c>
      <c r="AA93" s="41" t="s">
        <v>568</v>
      </c>
      <c r="AB93" s="41" t="s">
        <v>354</v>
      </c>
      <c r="AC93" s="41"/>
      <c r="AD93" s="41"/>
      <c r="AE93" s="28">
        <f>IF(F93="USD",K93*L93,(((_xll.BDP(F93&amp;"USD CURNCY","PX_LAST")))*L93*K93))</f>
        <v>58750</v>
      </c>
      <c r="BA93" s="37" t="str">
        <f t="shared" si="24"/>
        <v>CH1334409831</v>
      </c>
      <c r="BB93" s="98"/>
      <c r="BC93" s="22">
        <v>5</v>
      </c>
      <c r="BD93" s="36">
        <v>45376</v>
      </c>
      <c r="BE93" s="19">
        <v>1.0000000000107532</v>
      </c>
      <c r="BF93" s="3" t="s">
        <v>534</v>
      </c>
    </row>
    <row r="94" spans="1:58" s="3" customFormat="1" ht="14.45" customHeight="1" x14ac:dyDescent="0.25">
      <c r="A94" s="47" t="s">
        <v>126</v>
      </c>
      <c r="B94" s="47" t="s">
        <v>161</v>
      </c>
      <c r="C94" s="47">
        <v>4381720</v>
      </c>
      <c r="D94" s="47" t="s">
        <v>462</v>
      </c>
      <c r="E94" s="22" t="s">
        <v>499</v>
      </c>
      <c r="F94" s="37" t="str">
        <f>_xll.BDP(G94&amp;" ISIN","CRNCY")</f>
        <v>USD</v>
      </c>
      <c r="G94" s="22" t="s">
        <v>519</v>
      </c>
      <c r="H94" s="37" t="str">
        <f>_xll.BDP(G94&amp;" ISIN","short_name")</f>
        <v>UBS AG LONDON</v>
      </c>
      <c r="I94" s="36">
        <v>45376</v>
      </c>
      <c r="J94" s="67" t="str">
        <f>IF((TEXT(_xll.BDP(G94&amp;" isin","MATURITY"),"DD/MM/YYYY")="#N/A Field Not Applicable"),"Perp",TEXT(_xll.BDP(G94&amp;" isin","MATURITY"),"DD/MM/YYYY"))</f>
        <v>25/03/2026</v>
      </c>
      <c r="K94" s="26">
        <v>500000</v>
      </c>
      <c r="L94" s="41">
        <v>0.1125</v>
      </c>
      <c r="M94" s="41" t="s">
        <v>119</v>
      </c>
      <c r="N94" s="43" t="s">
        <v>236</v>
      </c>
      <c r="O94" s="28">
        <f>IF(F94="USD",K94,(((_xll.BDP(F94&amp;"USD CURNCY","PX_LAST")))*K94))</f>
        <v>500000</v>
      </c>
      <c r="P94" s="44">
        <v>100</v>
      </c>
      <c r="Q94" s="76">
        <f>_xll.BDP(G94&amp; "@" &amp; BF94 &amp; " isin","PX_BID")</f>
        <v>56.4</v>
      </c>
      <c r="R94" s="45">
        <f>IF(F94="USD",W94,(((_xll.BDP(F94&amp;"USD CURNCY","PX_LAST")))*W94))</f>
        <v>500000</v>
      </c>
      <c r="S94" s="45">
        <f>IF(F94="USD",X94,(((_xll.BDP(F94&amp;"USD CURNCY","PX_LAST")))*X94))</f>
        <v>282000</v>
      </c>
      <c r="T94" s="11">
        <f t="shared" si="19"/>
        <v>-218000</v>
      </c>
      <c r="U94" s="12">
        <f t="shared" si="20"/>
        <v>-0.436</v>
      </c>
      <c r="V94" s="12">
        <f t="shared" si="21"/>
        <v>0</v>
      </c>
      <c r="W94" s="28">
        <f t="shared" si="22"/>
        <v>500000</v>
      </c>
      <c r="X94" s="28">
        <f t="shared" si="23"/>
        <v>282000</v>
      </c>
      <c r="Y94" s="24" t="str" cm="1">
        <f t="array" ref="Y94">IF(OR(_xll.BDP($C94,"DS827")="#N/A N/A",_xll.BDP($C94,"DS827")="#N/A FIELD NOT APPLICABLE")," ", _xll.BDP($C94,"DS827"))</f>
        <v>#N/A Invalid Security</v>
      </c>
      <c r="Z94" s="41" t="s">
        <v>564</v>
      </c>
      <c r="AA94" s="41" t="s">
        <v>565</v>
      </c>
      <c r="AB94" s="41" t="s">
        <v>566</v>
      </c>
      <c r="AC94" s="41"/>
      <c r="AD94" s="41"/>
      <c r="AE94" s="28">
        <f>IF(F94="USD",K94*L94,(((_xll.BDP(F94&amp;"USD CURNCY","PX_LAST")))*L94*K94))</f>
        <v>56250</v>
      </c>
      <c r="BA94" s="37" t="str">
        <f t="shared" si="24"/>
        <v>CH1334410052</v>
      </c>
      <c r="BB94" s="98"/>
      <c r="BC94" s="22">
        <v>5</v>
      </c>
      <c r="BD94" s="36">
        <v>45376</v>
      </c>
      <c r="BE94" s="19">
        <v>1.0000000000107532</v>
      </c>
      <c r="BF94" s="3" t="s">
        <v>534</v>
      </c>
    </row>
    <row r="95" spans="1:58" s="3" customFormat="1" ht="14.45" customHeight="1" x14ac:dyDescent="0.25">
      <c r="A95" s="47" t="s">
        <v>126</v>
      </c>
      <c r="B95" s="47" t="s">
        <v>161</v>
      </c>
      <c r="C95" s="47">
        <v>4381720</v>
      </c>
      <c r="D95" s="47" t="s">
        <v>462</v>
      </c>
      <c r="E95" s="22" t="s">
        <v>501</v>
      </c>
      <c r="F95" s="37" t="str">
        <f>_xll.BDP(G95&amp;" ISIN","CRNCY")</f>
        <v>USD</v>
      </c>
      <c r="G95" s="22" t="s">
        <v>521</v>
      </c>
      <c r="H95" s="37" t="str">
        <f>_xll.BDP(G95&amp;" ISIN","short_name")</f>
        <v>JP MORGAN STRUCT</v>
      </c>
      <c r="I95" s="36">
        <v>45376</v>
      </c>
      <c r="J95" s="67" t="str">
        <f>IF((TEXT(_xll.BDP(G95&amp;" isin","MATURITY"),"DD/MM/YYYY")="#N/A Field Not Applicable"),"Perp",TEXT(_xll.BDP(G95&amp;" isin","MATURITY"),"DD/MM/YYYY"))</f>
        <v>25/03/2026</v>
      </c>
      <c r="K95" s="26">
        <v>500000</v>
      </c>
      <c r="L95" s="41">
        <v>0.1225</v>
      </c>
      <c r="M95" s="41" t="s">
        <v>119</v>
      </c>
      <c r="N95" s="43" t="s">
        <v>236</v>
      </c>
      <c r="O95" s="28">
        <f>IF(F95="USD",K95,(((_xll.BDP(F95&amp;"USD CURNCY","PX_LAST")))*K95))</f>
        <v>500000</v>
      </c>
      <c r="P95" s="44">
        <v>100</v>
      </c>
      <c r="Q95" s="76">
        <f>_xll.BDP(G95&amp; "@" &amp; BF95 &amp; " isin","PX_BID")</f>
        <v>74.64</v>
      </c>
      <c r="R95" s="45">
        <f>IF(F95="USD",W95,(((_xll.BDP(F95&amp;"USD CURNCY","PX_LAST")))*W95))</f>
        <v>500000</v>
      </c>
      <c r="S95" s="45">
        <f>IF(F95="USD",X95,(((_xll.BDP(F95&amp;"USD CURNCY","PX_LAST")))*X95))</f>
        <v>373200</v>
      </c>
      <c r="T95" s="11">
        <f t="shared" si="19"/>
        <v>-126800</v>
      </c>
      <c r="U95" s="12">
        <f t="shared" si="20"/>
        <v>-0.25359999999999999</v>
      </c>
      <c r="V95" s="12">
        <f t="shared" si="21"/>
        <v>0</v>
      </c>
      <c r="W95" s="28">
        <f t="shared" si="22"/>
        <v>500000</v>
      </c>
      <c r="X95" s="28">
        <f t="shared" si="23"/>
        <v>373200</v>
      </c>
      <c r="Y95" s="24" t="str" cm="1">
        <f t="array" ref="Y95">IF(OR(_xll.BDP($C95,"DS827")="#N/A N/A",_xll.BDP($C95,"DS827")="#N/A FIELD NOT APPLICABLE")," ", _xll.BDP($C95,"DS827"))</f>
        <v>#N/A Invalid Security</v>
      </c>
      <c r="Z95" s="41" t="s">
        <v>569</v>
      </c>
      <c r="AA95" s="41" t="s">
        <v>570</v>
      </c>
      <c r="AB95" s="41" t="s">
        <v>571</v>
      </c>
      <c r="AC95" s="41"/>
      <c r="AD95" s="41"/>
      <c r="AE95" s="28">
        <f>IF(F95="USD",K95*L95,(((_xll.BDP(F95&amp;"USD CURNCY","PX_LAST")))*L95*K95))</f>
        <v>61250</v>
      </c>
      <c r="BA95" s="37" t="str">
        <f t="shared" si="24"/>
        <v>XS2729057898</v>
      </c>
      <c r="BB95" s="98"/>
      <c r="BC95" s="22">
        <v>5</v>
      </c>
      <c r="BD95" s="36">
        <v>45376</v>
      </c>
      <c r="BE95" s="19">
        <v>1.0000000000107532</v>
      </c>
      <c r="BF95" s="3" t="s">
        <v>532</v>
      </c>
    </row>
    <row r="96" spans="1:58" s="3" customFormat="1" ht="14.45" customHeight="1" x14ac:dyDescent="0.25">
      <c r="A96" s="47" t="s">
        <v>126</v>
      </c>
      <c r="B96" s="47" t="s">
        <v>161</v>
      </c>
      <c r="C96" s="47">
        <v>4381720</v>
      </c>
      <c r="D96" s="47" t="s">
        <v>462</v>
      </c>
      <c r="E96" s="22" t="s">
        <v>918</v>
      </c>
      <c r="F96" s="37" t="str">
        <f>_xll.BDP(G96&amp;" ISIN","CRNCY")</f>
        <v>USD</v>
      </c>
      <c r="G96" s="22" t="s">
        <v>919</v>
      </c>
      <c r="H96" s="37" t="str">
        <f>_xll.BDP(G96&amp;" ISIN","short_name")</f>
        <v>NOMURA INTL FUND</v>
      </c>
      <c r="I96" s="36">
        <v>45716</v>
      </c>
      <c r="J96" s="67">
        <v>46447</v>
      </c>
      <c r="K96" s="26">
        <v>400000</v>
      </c>
      <c r="L96" s="41">
        <v>9.5000000000000001E-2</v>
      </c>
      <c r="M96" s="41" t="s">
        <v>119</v>
      </c>
      <c r="N96" s="43" t="s">
        <v>236</v>
      </c>
      <c r="O96" s="28">
        <f>IF(F96="USD",K96,(((_xll.BDP(F96&amp;"USD CURNCY","PX_LAST")))*K96))</f>
        <v>400000</v>
      </c>
      <c r="P96" s="44">
        <v>100</v>
      </c>
      <c r="Q96" s="112">
        <v>94.17</v>
      </c>
      <c r="R96" s="45">
        <f>IF(F96="USD",W96,(((_xll.BDP(F96&amp;"USD CURNCY","PX_LAST")))*W96))</f>
        <v>400000</v>
      </c>
      <c r="S96" s="45">
        <f>IF(F96="USD",X96,(((_xll.BDP(F96&amp;"USD CURNCY","PX_LAST")))*X96))</f>
        <v>376680</v>
      </c>
      <c r="T96" s="11">
        <f t="shared" si="19"/>
        <v>-23320</v>
      </c>
      <c r="U96" s="12">
        <f t="shared" si="20"/>
        <v>-5.8299999999999998E-2</v>
      </c>
      <c r="V96" s="12">
        <f t="shared" si="21"/>
        <v>0</v>
      </c>
      <c r="W96" s="28">
        <f t="shared" si="22"/>
        <v>400000</v>
      </c>
      <c r="X96" s="28">
        <f t="shared" si="23"/>
        <v>376680</v>
      </c>
      <c r="Y96" s="24" t="str" cm="1">
        <f t="array" ref="Y96">IF(OR(_xll.BDP($C96,"DS827")="#N/A N/A",_xll.BDP($C96,"DS827")="#N/A FIELD NOT APPLICABLE")," ", _xll.BDP($C96,"DS827"))</f>
        <v>#N/A Invalid Security</v>
      </c>
      <c r="Z96" s="41" t="s">
        <v>920</v>
      </c>
      <c r="AA96" s="41" t="s">
        <v>921</v>
      </c>
      <c r="AB96" s="41" t="s">
        <v>922</v>
      </c>
      <c r="AC96" s="41"/>
      <c r="AD96" s="41"/>
      <c r="AE96" s="28">
        <f>IF(F96="USD",K96*L96,(((_xll.BDP(F96&amp;"USD CURNCY","PX_LAST")))*L96*K96))</f>
        <v>38000</v>
      </c>
      <c r="BA96" s="37" t="str">
        <f t="shared" si="24"/>
        <v>XS2956537521</v>
      </c>
      <c r="BB96" s="98"/>
      <c r="BC96" s="22">
        <v>5</v>
      </c>
      <c r="BD96" s="36">
        <v>45841</v>
      </c>
      <c r="BE96" s="19">
        <v>1.0000000000107532</v>
      </c>
      <c r="BF96" s="3" t="s">
        <v>253</v>
      </c>
    </row>
    <row r="97" spans="1:58" s="3" customFormat="1" ht="14.45" customHeight="1" x14ac:dyDescent="0.25">
      <c r="A97" s="47" t="s">
        <v>126</v>
      </c>
      <c r="B97" s="47" t="s">
        <v>161</v>
      </c>
      <c r="C97" s="47">
        <v>4381720</v>
      </c>
      <c r="D97" s="47" t="s">
        <v>462</v>
      </c>
      <c r="E97" s="22" t="s">
        <v>492</v>
      </c>
      <c r="F97" s="37" t="str">
        <f>_xll.BDP(G97&amp;" ISIN","CRNCY")</f>
        <v>USD</v>
      </c>
      <c r="G97" s="22" t="s">
        <v>511</v>
      </c>
      <c r="H97" s="37" t="str">
        <f>_xll.BDP(G97&amp;" ISIN","short_name")</f>
        <v>BNP PARIBAS</v>
      </c>
      <c r="I97" s="36">
        <v>45119</v>
      </c>
      <c r="J97" s="67" t="str">
        <f>IF((TEXT(_xll.BDP(G97&amp;" isin","MATURITY"),"DD/MM/YYYY")="#N/A Field Not Applicable"),"Perp",TEXT(_xll.BDP(G97&amp;" isin","MATURITY"),"DD/MM/YYYY"))</f>
        <v>14/07/2025</v>
      </c>
      <c r="K97" s="26">
        <v>230000</v>
      </c>
      <c r="L97" s="41">
        <v>0.08</v>
      </c>
      <c r="M97" s="41" t="s">
        <v>119</v>
      </c>
      <c r="N97" s="43" t="s">
        <v>236</v>
      </c>
      <c r="O97" s="28">
        <f>IF(F97="USD",K97,(((_xll.BDP(F97&amp;"USD CURNCY","PX_LAST")))*K97))</f>
        <v>230000</v>
      </c>
      <c r="P97" s="44">
        <v>100</v>
      </c>
      <c r="Q97" s="76">
        <f>_xll.BDP(G97&amp; "@" &amp; BF97 &amp; " isin","PX_BID")</f>
        <v>64.25</v>
      </c>
      <c r="R97" s="45">
        <f>IF(F97="USD",W97,(((_xll.BDP(F97&amp;"USD CURNCY","PX_LAST")))*W97))</f>
        <v>230000</v>
      </c>
      <c r="S97" s="45">
        <f>IF(F97="USD",X97,(((_xll.BDP(F97&amp;"USD CURNCY","PX_LAST")))*X97))</f>
        <v>147775</v>
      </c>
      <c r="T97" s="11">
        <f t="shared" si="19"/>
        <v>-82225</v>
      </c>
      <c r="U97" s="12">
        <f t="shared" si="20"/>
        <v>-0.35749999999999998</v>
      </c>
      <c r="V97" s="12">
        <f t="shared" si="21"/>
        <v>0</v>
      </c>
      <c r="W97" s="28">
        <f t="shared" si="22"/>
        <v>230000</v>
      </c>
      <c r="X97" s="28">
        <f t="shared" si="23"/>
        <v>147775</v>
      </c>
      <c r="Y97" s="24" t="str" cm="1">
        <f t="array" ref="Y97">IF(OR(_xll.BDP($C97,"DS827")="#N/A N/A",_xll.BDP($C97,"DS827")="#N/A FIELD NOT APPLICABLE")," ", _xll.BDP($C97,"DS827"))</f>
        <v>#N/A Invalid Security</v>
      </c>
      <c r="Z97" s="41" t="s">
        <v>542</v>
      </c>
      <c r="AA97" s="41" t="s">
        <v>543</v>
      </c>
      <c r="AB97" s="41" t="s">
        <v>544</v>
      </c>
      <c r="AC97" s="41"/>
      <c r="AD97" s="41"/>
      <c r="AE97" s="28">
        <f>IF(F97="USD",K97*L97,(((_xll.BDP(F97&amp;"USD CURNCY","PX_LAST")))*L97*K97))</f>
        <v>18400</v>
      </c>
      <c r="BA97" s="37" t="str">
        <f t="shared" si="24"/>
        <v>XS2531583792</v>
      </c>
      <c r="BB97" s="98"/>
      <c r="BC97" s="22">
        <v>5</v>
      </c>
      <c r="BD97" s="36">
        <v>45119</v>
      </c>
      <c r="BE97" s="19">
        <v>1.0000000000107532</v>
      </c>
      <c r="BF97" s="3" t="s">
        <v>531</v>
      </c>
    </row>
    <row r="98" spans="1:58" s="3" customFormat="1" ht="14.45" customHeight="1" x14ac:dyDescent="0.25">
      <c r="A98" s="47" t="s">
        <v>126</v>
      </c>
      <c r="B98" s="47" t="s">
        <v>161</v>
      </c>
      <c r="C98" s="47">
        <v>4381720</v>
      </c>
      <c r="D98" s="47" t="s">
        <v>462</v>
      </c>
      <c r="E98" s="22" t="s">
        <v>881</v>
      </c>
      <c r="F98" s="37" t="str">
        <f>_xll.BDP(G98&amp;" ISIN","CRNCY")</f>
        <v>USD</v>
      </c>
      <c r="G98" s="22" t="s">
        <v>882</v>
      </c>
      <c r="H98" s="37" t="str">
        <f>_xll.BDP(G98&amp;" ISIN","short_name")</f>
        <v>BNP PARIBAS</v>
      </c>
      <c r="I98" s="36">
        <v>45716</v>
      </c>
      <c r="J98" s="67" t="str">
        <f>IF((TEXT(_xll.BDP(G98&amp;" isin","MATURITY"),"DD/MM/YYYY")="#N/A Field Not Applicable"),"Perp",TEXT(_xll.BDP(G98&amp;" isin","MATURITY"),"DD/MM/YYYY"))</f>
        <v>08/03/2027</v>
      </c>
      <c r="K98" s="26">
        <v>400000</v>
      </c>
      <c r="L98" s="41">
        <v>9.4E-2</v>
      </c>
      <c r="M98" s="41" t="s">
        <v>119</v>
      </c>
      <c r="N98" s="43" t="s">
        <v>236</v>
      </c>
      <c r="O98" s="28">
        <f>IF(F98="USD",K98,(((_xll.BDP(F98&amp;"USD CURNCY","PX_LAST")))*K98))</f>
        <v>400000</v>
      </c>
      <c r="P98" s="44">
        <v>100</v>
      </c>
      <c r="Q98" s="76">
        <f>_xll.BDP(G98&amp; "@" &amp; BF98 &amp; " isin","PX_BID")</f>
        <v>99.26</v>
      </c>
      <c r="R98" s="45">
        <f>IF(F98="USD",W98,(((_xll.BDP(F98&amp;"USD CURNCY","PX_LAST")))*W98))</f>
        <v>400000</v>
      </c>
      <c r="S98" s="45">
        <f>IF(F98="USD",X98,(((_xll.BDP(F98&amp;"USD CURNCY","PX_LAST")))*X98))</f>
        <v>397040</v>
      </c>
      <c r="T98" s="11">
        <f t="shared" si="19"/>
        <v>-2960</v>
      </c>
      <c r="U98" s="12">
        <f t="shared" si="20"/>
        <v>-7.4000000000000003E-3</v>
      </c>
      <c r="V98" s="12">
        <f t="shared" si="21"/>
        <v>0</v>
      </c>
      <c r="W98" s="28">
        <f t="shared" si="22"/>
        <v>400000</v>
      </c>
      <c r="X98" s="28">
        <f t="shared" si="23"/>
        <v>397040</v>
      </c>
      <c r="Y98" s="24" t="str" cm="1">
        <f t="array" ref="Y98">IF(OR(_xll.BDP($C98,"DS827")="#N/A N/A",_xll.BDP($C98,"DS827")="#N/A FIELD NOT APPLICABLE")," ", _xll.BDP($C98,"DS827"))</f>
        <v>#N/A Invalid Security</v>
      </c>
      <c r="Z98" s="41" t="s">
        <v>883</v>
      </c>
      <c r="AA98" s="41" t="s">
        <v>884</v>
      </c>
      <c r="AB98" s="41" t="s">
        <v>885</v>
      </c>
      <c r="AC98" s="41"/>
      <c r="AD98" s="41"/>
      <c r="AE98" s="28">
        <f>IF(F98="USD",K98*L98,(((_xll.BDP(F98&amp;"USD CURNCY","PX_LAST")))*L98*K98))</f>
        <v>37600</v>
      </c>
      <c r="BA98" s="37" t="str">
        <f t="shared" si="24"/>
        <v>XS2969871156</v>
      </c>
      <c r="BB98" s="98"/>
      <c r="BC98" s="22">
        <v>5</v>
      </c>
      <c r="BD98" s="36">
        <v>45716</v>
      </c>
      <c r="BE98" s="19">
        <v>1.0000000000107532</v>
      </c>
      <c r="BF98" s="3" t="s">
        <v>531</v>
      </c>
    </row>
    <row r="99" spans="1:58" s="3" customFormat="1" ht="14.45" customHeight="1" x14ac:dyDescent="0.25">
      <c r="A99" s="47" t="s">
        <v>126</v>
      </c>
      <c r="B99" s="47" t="s">
        <v>161</v>
      </c>
      <c r="C99" s="47">
        <v>4381720</v>
      </c>
      <c r="D99" s="47" t="s">
        <v>462</v>
      </c>
      <c r="E99" s="22" t="s">
        <v>632</v>
      </c>
      <c r="F99" s="37" t="str">
        <f>_xll.BDP(G99&amp;" ISIN","CRNCY")</f>
        <v>USD</v>
      </c>
      <c r="G99" s="22" t="s">
        <v>523</v>
      </c>
      <c r="H99" s="37" t="str">
        <f>_xll.BDP(G99&amp;" ISIN","short_name")</f>
        <v>VONTOBEL DUBAI</v>
      </c>
      <c r="I99" s="36">
        <v>45463</v>
      </c>
      <c r="J99" s="67" t="str">
        <f>IF((TEXT(_xll.BDP(G99&amp;" isin","MATURITY"),"DD/MM/YYYY")="#N/A Field Not Applicable"),"Perp",TEXT(_xll.BDP(G99&amp;" isin","MATURITY"),"DD/MM/YYYY"))</f>
        <v>22/06/2026</v>
      </c>
      <c r="K99" s="26">
        <v>225000</v>
      </c>
      <c r="L99" s="41">
        <v>9.9000000000000005E-2</v>
      </c>
      <c r="M99" s="41" t="s">
        <v>119</v>
      </c>
      <c r="N99" s="43" t="s">
        <v>236</v>
      </c>
      <c r="O99" s="28">
        <f>IF(F99="USD",K99,(((_xll.BDP(F99&amp;"USD CURNCY","PX_LAST")))*K99))</f>
        <v>225000</v>
      </c>
      <c r="P99" s="44">
        <v>100</v>
      </c>
      <c r="Q99" s="76">
        <f>_xll.BDP(G99&amp; "@" &amp; BF99 &amp; " isin","PX_BID")</f>
        <v>84.8</v>
      </c>
      <c r="R99" s="45">
        <f>IF(F99="USD",W99,(((_xll.BDP(F99&amp;"USD CURNCY","PX_LAST")))*W99))</f>
        <v>225000</v>
      </c>
      <c r="S99" s="45">
        <f>IF(F99="USD",X99,(((_xll.BDP(F99&amp;"USD CURNCY","PX_LAST")))*X99))</f>
        <v>190800</v>
      </c>
      <c r="T99" s="11">
        <f t="shared" si="19"/>
        <v>-34200</v>
      </c>
      <c r="U99" s="12">
        <f t="shared" si="20"/>
        <v>-0.152</v>
      </c>
      <c r="V99" s="12">
        <f t="shared" si="21"/>
        <v>0</v>
      </c>
      <c r="W99" s="28">
        <f t="shared" si="22"/>
        <v>225000</v>
      </c>
      <c r="X99" s="28">
        <f t="shared" si="23"/>
        <v>190800</v>
      </c>
      <c r="Y99" s="24" t="str" cm="1">
        <f t="array" ref="Y99">IF(OR(_xll.BDP($C99,"DS827")="#N/A N/A",_xll.BDP($C99,"DS827")="#N/A FIELD NOT APPLICABLE")," ", _xll.BDP($C99,"DS827"))</f>
        <v>#N/A Invalid Security</v>
      </c>
      <c r="Z99" s="41" t="s">
        <v>886</v>
      </c>
      <c r="AA99" s="41" t="s">
        <v>354</v>
      </c>
      <c r="AB99" s="41" t="s">
        <v>575</v>
      </c>
      <c r="AC99" s="41"/>
      <c r="AD99" s="41"/>
      <c r="AE99" s="28">
        <f>IF(F99="USD",K99*L99,(((_xll.BDP(F99&amp;"USD CURNCY","PX_LAST")))*L99*K99))</f>
        <v>22275</v>
      </c>
      <c r="BA99" s="37" t="str">
        <f t="shared" si="24"/>
        <v>CH1354996675</v>
      </c>
      <c r="BB99" s="98"/>
      <c r="BC99" s="22">
        <v>5</v>
      </c>
      <c r="BD99" s="36">
        <v>45463</v>
      </c>
      <c r="BE99" s="19">
        <v>1.0000000000107532</v>
      </c>
      <c r="BF99" s="3" t="s">
        <v>536</v>
      </c>
    </row>
    <row r="100" spans="1:58" s="3" customFormat="1" ht="14.45" customHeight="1" x14ac:dyDescent="0.25">
      <c r="A100" s="47" t="s">
        <v>126</v>
      </c>
      <c r="B100" s="47" t="s">
        <v>161</v>
      </c>
      <c r="C100" s="47">
        <v>4381720</v>
      </c>
      <c r="D100" s="47" t="s">
        <v>462</v>
      </c>
      <c r="E100" s="22" t="s">
        <v>879</v>
      </c>
      <c r="F100" s="37" t="str">
        <f>_xll.BDP(G100&amp;" ISIN","CRNCY")</f>
        <v>USD</v>
      </c>
      <c r="G100" s="22" t="s">
        <v>512</v>
      </c>
      <c r="H100" s="37" t="str">
        <f>_xll.BDP(G100&amp;" ISIN","short_name")</f>
        <v>BNP PARIBAS</v>
      </c>
      <c r="I100" s="36">
        <v>45119</v>
      </c>
      <c r="J100" s="67" t="str">
        <f>IF((TEXT(_xll.BDP(G100&amp;" isin","MATURITY"),"DD/MM/YYYY")="#N/A Field Not Applicable"),"Perp",TEXT(_xll.BDP(G100&amp;" isin","MATURITY"),"DD/MM/YYYY"))</f>
        <v>14/07/2025</v>
      </c>
      <c r="K100" s="26">
        <v>530000</v>
      </c>
      <c r="L100" s="41">
        <v>0.08</v>
      </c>
      <c r="M100" s="41" t="s">
        <v>119</v>
      </c>
      <c r="N100" s="43" t="s">
        <v>236</v>
      </c>
      <c r="O100" s="28">
        <f>IF(F100="USD",K100,(((_xll.BDP(F100&amp;"USD CURNCY","PX_LAST")))*K100))</f>
        <v>530000</v>
      </c>
      <c r="P100" s="44">
        <v>100</v>
      </c>
      <c r="Q100" s="76">
        <f>_xll.BDP(G100&amp; "@" &amp; BF100 &amp; " isin","PX_BID")</f>
        <v>83.92</v>
      </c>
      <c r="R100" s="45">
        <f>IF(F100="USD",W100,(((_xll.BDP(F100&amp;"USD CURNCY","PX_LAST")))*W100))</f>
        <v>530000</v>
      </c>
      <c r="S100" s="45">
        <f>IF(F100="USD",X100,(((_xll.BDP(F100&amp;"USD CURNCY","PX_LAST")))*X100))</f>
        <v>444776</v>
      </c>
      <c r="T100" s="11">
        <f t="shared" si="19"/>
        <v>-85224</v>
      </c>
      <c r="U100" s="12">
        <f t="shared" si="20"/>
        <v>-0.1608</v>
      </c>
      <c r="V100" s="12">
        <f t="shared" si="21"/>
        <v>0</v>
      </c>
      <c r="W100" s="28">
        <f t="shared" si="22"/>
        <v>530000</v>
      </c>
      <c r="X100" s="28">
        <f t="shared" si="23"/>
        <v>444776</v>
      </c>
      <c r="Y100" s="24" t="str" cm="1">
        <f t="array" ref="Y100">IF(OR(_xll.BDP($C100,"DS827")="#N/A N/A",_xll.BDP($C100,"DS827")="#N/A FIELD NOT APPLICABLE")," ", _xll.BDP($C100,"DS827"))</f>
        <v>#N/A Invalid Security</v>
      </c>
      <c r="Z100" s="41" t="s">
        <v>880</v>
      </c>
      <c r="AA100" s="41" t="s">
        <v>545</v>
      </c>
      <c r="AB100" s="41" t="s">
        <v>546</v>
      </c>
      <c r="AC100" s="41"/>
      <c r="AD100" s="41"/>
      <c r="AE100" s="28">
        <f>IF(F100="USD",K100*L100,(((_xll.BDP(F100&amp;"USD CURNCY","PX_LAST")))*L100*K100))</f>
        <v>42400</v>
      </c>
      <c r="BA100" s="37" t="str">
        <f t="shared" si="24"/>
        <v>XS2531583875</v>
      </c>
      <c r="BB100" s="98"/>
      <c r="BC100" s="22">
        <v>5</v>
      </c>
      <c r="BD100" s="36">
        <v>45119</v>
      </c>
      <c r="BE100" s="19">
        <v>1.0000000000107532</v>
      </c>
      <c r="BF100" s="3" t="s">
        <v>531</v>
      </c>
    </row>
    <row r="101" spans="1:58" s="3" customFormat="1" ht="14.45" customHeight="1" x14ac:dyDescent="0.25">
      <c r="A101" s="47" t="s">
        <v>126</v>
      </c>
      <c r="B101" s="47" t="s">
        <v>161</v>
      </c>
      <c r="C101" s="47">
        <v>4381720</v>
      </c>
      <c r="D101" s="47" t="s">
        <v>462</v>
      </c>
      <c r="E101" s="22" t="s">
        <v>503</v>
      </c>
      <c r="F101" s="37" t="str">
        <f>_xll.BDP(G101&amp;" ISIN","CRNCY")</f>
        <v>USD</v>
      </c>
      <c r="G101" s="22" t="s">
        <v>524</v>
      </c>
      <c r="H101" s="37" t="str">
        <f>_xll.BDP(G101&amp;" ISIN","short_name")</f>
        <v>NATIXIS STRU ISS</v>
      </c>
      <c r="I101" s="36">
        <v>45463</v>
      </c>
      <c r="J101" s="67" t="str">
        <f>IF((TEXT(_xll.BDP(G101&amp;" isin","MATURITY"),"DD/MM/YYYY")="#N/A Field Not Applicable"),"Perp",TEXT(_xll.BDP(G101&amp;" isin","MATURITY"),"DD/MM/YYYY"))</f>
        <v>22/06/2026</v>
      </c>
      <c r="K101" s="26">
        <v>225000</v>
      </c>
      <c r="L101" s="41">
        <v>0.1065</v>
      </c>
      <c r="M101" s="41" t="s">
        <v>119</v>
      </c>
      <c r="N101" s="43" t="s">
        <v>236</v>
      </c>
      <c r="O101" s="28">
        <f>IF(F101="USD",K101,(((_xll.BDP(F101&amp;"USD CURNCY","PX_LAST")))*K101))</f>
        <v>225000</v>
      </c>
      <c r="P101" s="44">
        <v>100</v>
      </c>
      <c r="Q101" s="76">
        <f>_xll.BDP(G101&amp; "@" &amp; BF101 &amp; " isin","PX_BID")</f>
        <v>74.650000000000006</v>
      </c>
      <c r="R101" s="45">
        <f>IF(F101="USD",W101,(((_xll.BDP(F101&amp;"USD CURNCY","PX_LAST")))*W101))</f>
        <v>225000</v>
      </c>
      <c r="S101" s="45">
        <f>IF(F101="USD",X101,(((_xll.BDP(F101&amp;"USD CURNCY","PX_LAST")))*X101))</f>
        <v>167962.5</v>
      </c>
      <c r="T101" s="11">
        <f t="shared" si="19"/>
        <v>-57037.5</v>
      </c>
      <c r="U101" s="12">
        <f t="shared" si="20"/>
        <v>-0.2535</v>
      </c>
      <c r="V101" s="12">
        <f t="shared" si="21"/>
        <v>0</v>
      </c>
      <c r="W101" s="28">
        <f t="shared" si="22"/>
        <v>225000</v>
      </c>
      <c r="X101" s="28">
        <f t="shared" si="23"/>
        <v>167962.5</v>
      </c>
      <c r="Y101" s="24" t="str" cm="1">
        <f t="array" ref="Y101">IF(OR(_xll.BDP($C101,"DS827")="#N/A N/A",_xll.BDP($C101,"DS827")="#N/A FIELD NOT APPLICABLE")," ", _xll.BDP($C101,"DS827"))</f>
        <v>#N/A Invalid Security</v>
      </c>
      <c r="Z101" s="41" t="s">
        <v>576</v>
      </c>
      <c r="AA101" s="41" t="s">
        <v>568</v>
      </c>
      <c r="AB101" s="41" t="s">
        <v>577</v>
      </c>
      <c r="AC101" s="41"/>
      <c r="AD101" s="41"/>
      <c r="AE101" s="28">
        <f>IF(F101="USD",K101*L101,(((_xll.BDP(F101&amp;"USD CURNCY","PX_LAST")))*L101*K101))</f>
        <v>23962.5</v>
      </c>
      <c r="BA101" s="37" t="str">
        <f t="shared" si="24"/>
        <v>XS2747445299</v>
      </c>
      <c r="BB101" s="98"/>
      <c r="BC101" s="22">
        <v>5</v>
      </c>
      <c r="BD101" s="36">
        <v>45463</v>
      </c>
      <c r="BE101" s="19">
        <v>1.0000000000107532</v>
      </c>
      <c r="BF101" s="3" t="s">
        <v>537</v>
      </c>
    </row>
    <row r="102" spans="1:58" s="3" customFormat="1" ht="14.45" customHeight="1" x14ac:dyDescent="0.25">
      <c r="A102" s="47" t="s">
        <v>126</v>
      </c>
      <c r="B102" s="47" t="s">
        <v>161</v>
      </c>
      <c r="C102" s="47">
        <v>4381720</v>
      </c>
      <c r="D102" s="47" t="s">
        <v>462</v>
      </c>
      <c r="E102" s="22" t="s">
        <v>494</v>
      </c>
      <c r="F102" s="37" t="str">
        <f>_xll.BDP(G102&amp;" ISIN","CRNCY")</f>
        <v>USD</v>
      </c>
      <c r="G102" s="22" t="s">
        <v>514</v>
      </c>
      <c r="H102" s="37" t="str">
        <f>_xll.BDP(G102&amp;" ISIN","short_name")</f>
        <v>JP MORGAN STRUCT</v>
      </c>
      <c r="I102" s="36">
        <v>45531</v>
      </c>
      <c r="J102" s="67" t="str">
        <f>IF((TEXT(_xll.BDP(G102&amp;" isin","MATURITY"),"DD/MM/YYYY")="#N/A Field Not Applicable"),"Perp",TEXT(_xll.BDP(G102&amp;" isin","MATURITY"),"DD/MM/YYYY"))</f>
        <v>31/08/2026</v>
      </c>
      <c r="K102" s="26">
        <v>500000</v>
      </c>
      <c r="L102" s="41">
        <v>0.09</v>
      </c>
      <c r="M102" s="41" t="s">
        <v>119</v>
      </c>
      <c r="N102" s="43" t="s">
        <v>236</v>
      </c>
      <c r="O102" s="28">
        <f>IF(F102="USD",K102,(((_xll.BDP(F102&amp;"USD CURNCY","PX_LAST")))*K102))</f>
        <v>500000</v>
      </c>
      <c r="P102" s="44">
        <v>100</v>
      </c>
      <c r="Q102" s="76">
        <f>_xll.BDP(G102&amp; "@" &amp; BF102 &amp; " isin","PX_BID")</f>
        <v>98.24</v>
      </c>
      <c r="R102" s="45">
        <f>IF(F102="USD",W102,(((_xll.BDP(F102&amp;"USD CURNCY","PX_LAST")))*W102))</f>
        <v>500000</v>
      </c>
      <c r="S102" s="45">
        <f>IF(F102="USD",X102,(((_xll.BDP(F102&amp;"USD CURNCY","PX_LAST")))*X102))</f>
        <v>491200</v>
      </c>
      <c r="T102" s="11">
        <f t="shared" si="19"/>
        <v>-8800</v>
      </c>
      <c r="U102" s="12">
        <f t="shared" si="20"/>
        <v>-1.7600000000000001E-2</v>
      </c>
      <c r="V102" s="12">
        <f t="shared" si="21"/>
        <v>0</v>
      </c>
      <c r="W102" s="28">
        <f t="shared" si="22"/>
        <v>500000</v>
      </c>
      <c r="X102" s="28">
        <f t="shared" si="23"/>
        <v>491200</v>
      </c>
      <c r="Y102" s="24" t="str" cm="1">
        <f t="array" ref="Y102">IF(OR(_xll.BDP($C102,"DS827")="#N/A N/A",_xll.BDP($C102,"DS827")="#N/A FIELD NOT APPLICABLE")," ", _xll.BDP($C102,"DS827"))</f>
        <v>#N/A Invalid Security</v>
      </c>
      <c r="Z102" s="41" t="s">
        <v>551</v>
      </c>
      <c r="AA102" s="41" t="s">
        <v>552</v>
      </c>
      <c r="AB102" s="41" t="s">
        <v>553</v>
      </c>
      <c r="AC102" s="41"/>
      <c r="AD102" s="41"/>
      <c r="AE102" s="28">
        <f>IF(F102="USD",K102*L102,(((_xll.BDP(F102&amp;"USD CURNCY","PX_LAST")))*L102*K102))</f>
        <v>45000</v>
      </c>
      <c r="BA102" s="37" t="str">
        <f t="shared" si="24"/>
        <v>XS2846108061</v>
      </c>
      <c r="BB102" s="98"/>
      <c r="BC102" s="22">
        <v>5</v>
      </c>
      <c r="BD102" s="36">
        <v>45531</v>
      </c>
      <c r="BE102" s="19">
        <v>1.0000000000107532</v>
      </c>
      <c r="BF102" s="3" t="s">
        <v>532</v>
      </c>
    </row>
    <row r="103" spans="1:58" s="3" customFormat="1" ht="14.45" customHeight="1" x14ac:dyDescent="0.25">
      <c r="A103" s="47" t="s">
        <v>126</v>
      </c>
      <c r="B103" s="47" t="s">
        <v>161</v>
      </c>
      <c r="C103" s="47">
        <v>4381720</v>
      </c>
      <c r="D103" s="47" t="s">
        <v>462</v>
      </c>
      <c r="E103" s="22" t="s">
        <v>505</v>
      </c>
      <c r="F103" s="37" t="str">
        <f>_xll.BDP(G103&amp;" ISIN","CRNCY")</f>
        <v>USD</v>
      </c>
      <c r="G103" s="22" t="s">
        <v>526</v>
      </c>
      <c r="H103" s="37" t="str">
        <f>_xll.BDP(G103&amp;" ISIN","short_name")</f>
        <v>JP MORGAN STRUCT</v>
      </c>
      <c r="I103" s="36">
        <v>45595</v>
      </c>
      <c r="J103" s="67" t="str">
        <f>IF((TEXT(_xll.BDP(G103&amp;" isin","MATURITY"),"DD/MM/YYYY")="#N/A Field Not Applicable"),"Perp",TEXT(_xll.BDP(G103&amp;" isin","MATURITY"),"DD/MM/YYYY"))</f>
        <v>30/10/2026</v>
      </c>
      <c r="K103" s="26">
        <v>250000</v>
      </c>
      <c r="L103" s="41">
        <v>0.1</v>
      </c>
      <c r="M103" s="41" t="s">
        <v>119</v>
      </c>
      <c r="N103" s="43" t="s">
        <v>236</v>
      </c>
      <c r="O103" s="28">
        <f>IF(F103="USD",K103,(((_xll.BDP(F103&amp;"USD CURNCY","PX_LAST")))*K103))</f>
        <v>250000</v>
      </c>
      <c r="P103" s="44">
        <v>100</v>
      </c>
      <c r="Q103" s="76">
        <f>_xll.BDP(G103&amp; "@" &amp; BF103 &amp; " isin","PX_BID")</f>
        <v>90.37</v>
      </c>
      <c r="R103" s="45">
        <f>IF(F103="USD",W103,(((_xll.BDP(F103&amp;"USD CURNCY","PX_LAST")))*W103))</f>
        <v>250000</v>
      </c>
      <c r="S103" s="45">
        <f>IF(F103="USD",X103,(((_xll.BDP(F103&amp;"USD CURNCY","PX_LAST")))*X103))</f>
        <v>225925</v>
      </c>
      <c r="T103" s="11">
        <f t="shared" si="19"/>
        <v>-24075</v>
      </c>
      <c r="U103" s="12">
        <f t="shared" si="20"/>
        <v>-9.6299999999999997E-2</v>
      </c>
      <c r="V103" s="12">
        <f t="shared" si="21"/>
        <v>0</v>
      </c>
      <c r="W103" s="28">
        <f t="shared" si="22"/>
        <v>250000</v>
      </c>
      <c r="X103" s="28">
        <f t="shared" si="23"/>
        <v>225925</v>
      </c>
      <c r="Y103" s="24" t="str" cm="1">
        <f t="array" ref="Y103">IF(OR(_xll.BDP($C103,"DS827")="#N/A N/A",_xll.BDP($C103,"DS827")="#N/A FIELD NOT APPLICABLE")," ", _xll.BDP($C103,"DS827"))</f>
        <v>#N/A Invalid Security</v>
      </c>
      <c r="Z103" s="41" t="s">
        <v>584</v>
      </c>
      <c r="AA103" s="41" t="s">
        <v>585</v>
      </c>
      <c r="AB103" s="41" t="s">
        <v>586</v>
      </c>
      <c r="AC103" s="41"/>
      <c r="AD103" s="41"/>
      <c r="AE103" s="28">
        <f>IF(F103="USD",K103*L103,(((_xll.BDP(F103&amp;"USD CURNCY","PX_LAST")))*L103*K103))</f>
        <v>25000</v>
      </c>
      <c r="BA103" s="37" t="str">
        <f t="shared" si="24"/>
        <v>XS2846125743</v>
      </c>
      <c r="BB103" s="98"/>
      <c r="BC103" s="22">
        <v>5</v>
      </c>
      <c r="BD103" s="36">
        <v>45595</v>
      </c>
      <c r="BE103" s="19">
        <v>1.0000000000107532</v>
      </c>
      <c r="BF103" s="3" t="s">
        <v>532</v>
      </c>
    </row>
    <row r="104" spans="1:58" s="3" customFormat="1" ht="14.45" customHeight="1" x14ac:dyDescent="0.25">
      <c r="A104" s="47" t="s">
        <v>126</v>
      </c>
      <c r="B104" s="47" t="s">
        <v>161</v>
      </c>
      <c r="C104" s="47">
        <v>4381720</v>
      </c>
      <c r="D104" s="47" t="s">
        <v>462</v>
      </c>
      <c r="E104" s="22" t="s">
        <v>495</v>
      </c>
      <c r="F104" s="37" t="str">
        <f>_xll.BDP(G104&amp;" ISIN","CRNCY")</f>
        <v>USD</v>
      </c>
      <c r="G104" s="22" t="s">
        <v>515</v>
      </c>
      <c r="H104" s="37" t="str">
        <f>_xll.BDP(G104&amp;" ISIN","short_name")</f>
        <v>JP MORGAN STRUCT</v>
      </c>
      <c r="I104" s="36">
        <v>45531</v>
      </c>
      <c r="J104" s="67" t="str">
        <f>IF((TEXT(_xll.BDP(G104&amp;" isin","MATURITY"),"DD/MM/YYYY")="#N/A Field Not Applicable"),"Perp",TEXT(_xll.BDP(G104&amp;" isin","MATURITY"),"DD/MM/YYYY"))</f>
        <v>31/08/2026</v>
      </c>
      <c r="K104" s="26">
        <v>500000</v>
      </c>
      <c r="L104" s="41">
        <v>0.111</v>
      </c>
      <c r="M104" s="41" t="s">
        <v>119</v>
      </c>
      <c r="N104" s="43" t="s">
        <v>236</v>
      </c>
      <c r="O104" s="28">
        <f>IF(F104="USD",K104,(((_xll.BDP(F104&amp;"USD CURNCY","PX_LAST")))*K104))</f>
        <v>500000</v>
      </c>
      <c r="P104" s="44">
        <v>100</v>
      </c>
      <c r="Q104" s="76">
        <f>_xll.BDP(G104&amp; "@" &amp; BF104 &amp; " isin","PX_BID")</f>
        <v>91.81</v>
      </c>
      <c r="R104" s="45">
        <f>IF(F104="USD",W104,(((_xll.BDP(F104&amp;"USD CURNCY","PX_LAST")))*W104))</f>
        <v>500000</v>
      </c>
      <c r="S104" s="45">
        <f>IF(F104="USD",X104,(((_xll.BDP(F104&amp;"USD CURNCY","PX_LAST")))*X104))</f>
        <v>459050</v>
      </c>
      <c r="T104" s="11">
        <f t="shared" si="19"/>
        <v>-40950</v>
      </c>
      <c r="U104" s="12">
        <f t="shared" si="20"/>
        <v>-8.1900000000000001E-2</v>
      </c>
      <c r="V104" s="12">
        <f t="shared" si="21"/>
        <v>0</v>
      </c>
      <c r="W104" s="28">
        <f t="shared" si="22"/>
        <v>500000</v>
      </c>
      <c r="X104" s="28">
        <f t="shared" si="23"/>
        <v>459050</v>
      </c>
      <c r="Y104" s="24" t="str" cm="1">
        <f t="array" ref="Y104">IF(OR(_xll.BDP($C104,"DS827")="#N/A N/A",_xll.BDP($C104,"DS827")="#N/A FIELD NOT APPLICABLE")," ", _xll.BDP($C104,"DS827"))</f>
        <v>#N/A Invalid Security</v>
      </c>
      <c r="Z104" s="41" t="s">
        <v>554</v>
      </c>
      <c r="AA104" s="41" t="s">
        <v>555</v>
      </c>
      <c r="AB104" s="41" t="s">
        <v>556</v>
      </c>
      <c r="AC104" s="41"/>
      <c r="AD104" s="41"/>
      <c r="AE104" s="28">
        <f>IF(F104="USD",K104*L104,(((_xll.BDP(F104&amp;"USD CURNCY","PX_LAST")))*L104*K104))</f>
        <v>55500</v>
      </c>
      <c r="BA104" s="37" t="str">
        <f t="shared" si="24"/>
        <v>XS2846108145</v>
      </c>
      <c r="BB104" s="98"/>
      <c r="BC104" s="22">
        <v>5</v>
      </c>
      <c r="BD104" s="36">
        <v>45531</v>
      </c>
      <c r="BE104" s="19">
        <v>1.0000000000107532</v>
      </c>
      <c r="BF104" s="3" t="s">
        <v>532</v>
      </c>
    </row>
    <row r="105" spans="1:58" s="3" customFormat="1" ht="14.45" customHeight="1" x14ac:dyDescent="0.25">
      <c r="A105" s="47" t="s">
        <v>126</v>
      </c>
      <c r="B105" s="47" t="s">
        <v>161</v>
      </c>
      <c r="C105" s="47">
        <v>4381720</v>
      </c>
      <c r="D105" s="47" t="s">
        <v>462</v>
      </c>
      <c r="E105" s="22" t="s">
        <v>502</v>
      </c>
      <c r="F105" s="37" t="str">
        <f>_xll.BDP(G105&amp;" ISIN","CRNCY")</f>
        <v>USD</v>
      </c>
      <c r="G105" s="22" t="s">
        <v>522</v>
      </c>
      <c r="H105" s="37" t="str">
        <f>_xll.BDP(G105&amp;" ISIN","short_name")</f>
        <v>EFG INTL FIN GUR</v>
      </c>
      <c r="I105" s="36">
        <v>45461</v>
      </c>
      <c r="J105" s="67" t="str">
        <f>IF((TEXT(_xll.BDP(G105&amp;" isin","MATURITY"),"DD/MM/YYYY")="#N/A Field Not Applicable"),"Perp",TEXT(_xll.BDP(G105&amp;" isin","MATURITY"),"DD/MM/YYYY"))</f>
        <v>24/06/2026</v>
      </c>
      <c r="K105" s="26">
        <v>225000</v>
      </c>
      <c r="L105" s="41">
        <v>0.11799999999999999</v>
      </c>
      <c r="M105" s="41" t="s">
        <v>119</v>
      </c>
      <c r="N105" s="43" t="s">
        <v>236</v>
      </c>
      <c r="O105" s="28">
        <f>IF(F105="USD",K105,(((_xll.BDP(F105&amp;"USD CURNCY","PX_LAST")))*K105))</f>
        <v>225000</v>
      </c>
      <c r="P105" s="44">
        <v>100</v>
      </c>
      <c r="Q105" s="76">
        <f>_xll.BDP(G105&amp; "@" &amp; BF105 &amp; " isin","PX_BID")</f>
        <v>96.37</v>
      </c>
      <c r="R105" s="45">
        <f>IF(F105="USD",W105,(((_xll.BDP(F105&amp;"USD CURNCY","PX_LAST")))*W105))</f>
        <v>225000</v>
      </c>
      <c r="S105" s="45">
        <f>IF(F105="USD",X105,(((_xll.BDP(F105&amp;"USD CURNCY","PX_LAST")))*X105))</f>
        <v>216832.5</v>
      </c>
      <c r="T105" s="11">
        <f t="shared" si="19"/>
        <v>-8167.5</v>
      </c>
      <c r="U105" s="12">
        <f t="shared" si="20"/>
        <v>-3.6299999999999999E-2</v>
      </c>
      <c r="V105" s="12">
        <f t="shared" si="21"/>
        <v>0</v>
      </c>
      <c r="W105" s="28">
        <f t="shared" si="22"/>
        <v>225000</v>
      </c>
      <c r="X105" s="28">
        <f t="shared" si="23"/>
        <v>216832.5</v>
      </c>
      <c r="Y105" s="24" t="str" cm="1">
        <f t="array" ref="Y105">IF(OR(_xll.BDP($C105,"DS827")="#N/A N/A",_xll.BDP($C105,"DS827")="#N/A FIELD NOT APPLICABLE")," ", _xll.BDP($C105,"DS827"))</f>
        <v>#N/A Invalid Security</v>
      </c>
      <c r="Z105" s="41" t="s">
        <v>572</v>
      </c>
      <c r="AA105" s="41" t="s">
        <v>573</v>
      </c>
      <c r="AB105" s="41" t="s">
        <v>574</v>
      </c>
      <c r="AC105" s="41"/>
      <c r="AD105" s="41"/>
      <c r="AE105" s="28">
        <f>IF(F105="USD",K105*L105,(((_xll.BDP(F105&amp;"USD CURNCY","PX_LAST")))*L105*K105))</f>
        <v>26550</v>
      </c>
      <c r="BA105" s="37" t="str">
        <f t="shared" si="24"/>
        <v>CH1349997416</v>
      </c>
      <c r="BB105" s="98"/>
      <c r="BC105" s="22">
        <v>5</v>
      </c>
      <c r="BD105" s="36">
        <v>45461</v>
      </c>
      <c r="BE105" s="19">
        <v>1.0000000000107532</v>
      </c>
      <c r="BF105" s="3" t="s">
        <v>535</v>
      </c>
    </row>
    <row r="106" spans="1:58" s="3" customFormat="1" ht="14.45" customHeight="1" x14ac:dyDescent="0.25">
      <c r="A106" s="47" t="s">
        <v>126</v>
      </c>
      <c r="B106" s="47" t="s">
        <v>161</v>
      </c>
      <c r="C106" s="47">
        <v>4381720</v>
      </c>
      <c r="D106" s="47" t="s">
        <v>462</v>
      </c>
      <c r="E106" s="22" t="s">
        <v>504</v>
      </c>
      <c r="F106" s="37" t="str">
        <f>_xll.BDP(G106&amp;" ISIN","CRNCY")</f>
        <v>USD</v>
      </c>
      <c r="G106" s="22" t="s">
        <v>525</v>
      </c>
      <c r="H106" s="37" t="str">
        <f>_xll.BDP(G106&amp;" ISIN","short_name")</f>
        <v>JP MORGAN STRUCT</v>
      </c>
      <c r="I106" s="36">
        <v>45463</v>
      </c>
      <c r="J106" s="67" t="str">
        <f>IF((TEXT(_xll.BDP(G106&amp;" isin","MATURITY"),"DD/MM/YYYY")="#N/A Field Not Applicable"),"Perp",TEXT(_xll.BDP(G106&amp;" isin","MATURITY"),"DD/MM/YYYY"))</f>
        <v>07/07/2026</v>
      </c>
      <c r="K106" s="26">
        <v>225000</v>
      </c>
      <c r="L106" s="41">
        <v>0.10249999999999999</v>
      </c>
      <c r="M106" s="41" t="s">
        <v>119</v>
      </c>
      <c r="N106" s="43" t="s">
        <v>236</v>
      </c>
      <c r="O106" s="28">
        <f>IF(F106="USD",K106,(((_xll.BDP(F106&amp;"USD CURNCY","PX_LAST")))*K106))</f>
        <v>225000</v>
      </c>
      <c r="P106" s="44">
        <v>100</v>
      </c>
      <c r="Q106" s="76">
        <f>_xll.BDP(G106&amp; "@" &amp; BF106 &amp; " isin","PX_BID")</f>
        <v>81.489999999999995</v>
      </c>
      <c r="R106" s="45">
        <f>IF(F106="USD",W106,(((_xll.BDP(F106&amp;"USD CURNCY","PX_LAST")))*W106))</f>
        <v>225000</v>
      </c>
      <c r="S106" s="45">
        <f>IF(F106="USD",X106,(((_xll.BDP(F106&amp;"USD CURNCY","PX_LAST")))*X106))</f>
        <v>183352.5</v>
      </c>
      <c r="T106" s="11">
        <f t="shared" si="19"/>
        <v>-41647.5</v>
      </c>
      <c r="U106" s="12">
        <f t="shared" si="20"/>
        <v>-0.18509999999999999</v>
      </c>
      <c r="V106" s="12">
        <f t="shared" si="21"/>
        <v>0</v>
      </c>
      <c r="W106" s="28">
        <f t="shared" si="22"/>
        <v>225000</v>
      </c>
      <c r="X106" s="28">
        <f t="shared" si="23"/>
        <v>183352.5</v>
      </c>
      <c r="Y106" s="24" t="str" cm="1">
        <f t="array" ref="Y106">IF(OR(_xll.BDP($C106,"DS827")="#N/A N/A",_xll.BDP($C106,"DS827")="#N/A FIELD NOT APPLICABLE")," ", _xll.BDP($C106,"DS827"))</f>
        <v>#N/A Invalid Security</v>
      </c>
      <c r="Z106" s="41" t="s">
        <v>581</v>
      </c>
      <c r="AA106" s="41" t="s">
        <v>582</v>
      </c>
      <c r="AB106" s="41" t="s">
        <v>583</v>
      </c>
      <c r="AC106" s="41"/>
      <c r="AD106" s="41"/>
      <c r="AE106" s="28">
        <f>IF(F106="USD",K106*L106,(((_xll.BDP(F106&amp;"USD CURNCY","PX_LAST")))*L106*K106))</f>
        <v>23062.5</v>
      </c>
      <c r="BA106" s="37" t="str">
        <f t="shared" si="24"/>
        <v>XS2823744045</v>
      </c>
      <c r="BB106" s="98"/>
      <c r="BC106" s="22">
        <v>5</v>
      </c>
      <c r="BD106" s="36">
        <v>45463</v>
      </c>
      <c r="BE106" s="19">
        <v>1.0000000000107532</v>
      </c>
      <c r="BF106" s="3" t="s">
        <v>532</v>
      </c>
    </row>
    <row r="107" spans="1:58" s="3" customFormat="1" ht="14.45" customHeight="1" x14ac:dyDescent="0.25">
      <c r="A107" s="47" t="s">
        <v>126</v>
      </c>
      <c r="B107" s="47" t="s">
        <v>161</v>
      </c>
      <c r="C107" s="47">
        <v>4381720</v>
      </c>
      <c r="D107" s="47" t="s">
        <v>462</v>
      </c>
      <c r="E107" s="22" t="s">
        <v>496</v>
      </c>
      <c r="F107" s="37" t="str">
        <f>_xll.BDP(G107&amp;" ISIN","CRNCY")</f>
        <v>USD</v>
      </c>
      <c r="G107" s="22" t="s">
        <v>516</v>
      </c>
      <c r="H107" s="37" t="str">
        <f>_xll.BDP(G107&amp;" ISIN","short_name")</f>
        <v>MORGAN STAN BV</v>
      </c>
      <c r="I107" s="36">
        <v>45531</v>
      </c>
      <c r="J107" s="67" t="str">
        <f>IF((TEXT(_xll.BDP(G107&amp;" isin","MATURITY"),"DD/MM/YYYY")="#N/A Field Not Applicable"),"Perp",TEXT(_xll.BDP(G107&amp;" isin","MATURITY"),"DD/MM/YYYY"))</f>
        <v>31/08/2026</v>
      </c>
      <c r="K107" s="26">
        <v>500000</v>
      </c>
      <c r="L107" s="41">
        <v>9.5000000000000001E-2</v>
      </c>
      <c r="M107" s="41" t="s">
        <v>119</v>
      </c>
      <c r="N107" s="43" t="s">
        <v>236</v>
      </c>
      <c r="O107" s="28">
        <f>IF(F107="USD",K107,(((_xll.BDP(F107&amp;"USD CURNCY","PX_LAST")))*K107))</f>
        <v>500000</v>
      </c>
      <c r="P107" s="44">
        <v>100</v>
      </c>
      <c r="Q107" s="76">
        <f>_xll.BDP(G107&amp; "@" &amp; BF107 &amp; " isin","PX_BID")</f>
        <v>89.67</v>
      </c>
      <c r="R107" s="45">
        <f>IF(F107="USD",W107,(((_xll.BDP(F107&amp;"USD CURNCY","PX_LAST")))*W107))</f>
        <v>500000</v>
      </c>
      <c r="S107" s="45">
        <f>IF(F107="USD",X107,(((_xll.BDP(F107&amp;"USD CURNCY","PX_LAST")))*X107))</f>
        <v>448350</v>
      </c>
      <c r="T107" s="11">
        <f t="shared" si="19"/>
        <v>-51650</v>
      </c>
      <c r="U107" s="12">
        <f t="shared" si="20"/>
        <v>-0.1033</v>
      </c>
      <c r="V107" s="12">
        <f t="shared" si="21"/>
        <v>0</v>
      </c>
      <c r="W107" s="28">
        <f t="shared" si="22"/>
        <v>500000</v>
      </c>
      <c r="X107" s="28">
        <f t="shared" si="23"/>
        <v>448350</v>
      </c>
      <c r="Y107" s="24" t="str" cm="1">
        <f t="array" ref="Y107">IF(OR(_xll.BDP($C107,"DS827")="#N/A N/A",_xll.BDP($C107,"DS827")="#N/A FIELD NOT APPLICABLE")," ", _xll.BDP($C107,"DS827"))</f>
        <v>#N/A Invalid Security</v>
      </c>
      <c r="Z107" s="41" t="s">
        <v>557</v>
      </c>
      <c r="AA107" s="41" t="s">
        <v>558</v>
      </c>
      <c r="AB107" s="41" t="s">
        <v>559</v>
      </c>
      <c r="AC107" s="41"/>
      <c r="AD107" s="41"/>
      <c r="AE107" s="28">
        <f>IF(F107="USD",K107*L107,(((_xll.BDP(F107&amp;"USD CURNCY","PX_LAST")))*L107*K107))</f>
        <v>47500</v>
      </c>
      <c r="BA107" s="37" t="str">
        <f t="shared" si="24"/>
        <v>XS2877191598</v>
      </c>
      <c r="BB107" s="98"/>
      <c r="BC107" s="22">
        <v>5</v>
      </c>
      <c r="BD107" s="36">
        <v>45531</v>
      </c>
      <c r="BE107" s="19">
        <v>1.0000000000107532</v>
      </c>
      <c r="BF107" s="3" t="s">
        <v>533</v>
      </c>
    </row>
    <row r="108" spans="1:58" s="3" customFormat="1" ht="14.45" customHeight="1" x14ac:dyDescent="0.25">
      <c r="A108" s="47" t="s">
        <v>126</v>
      </c>
      <c r="B108" s="47" t="s">
        <v>161</v>
      </c>
      <c r="C108" s="47">
        <v>4381720</v>
      </c>
      <c r="D108" s="47" t="s">
        <v>462</v>
      </c>
      <c r="E108" s="22" t="s">
        <v>497</v>
      </c>
      <c r="F108" s="37" t="str">
        <f>_xll.BDP(G108&amp;" ISIN","CRNCY")</f>
        <v>USD</v>
      </c>
      <c r="G108" s="22" t="s">
        <v>517</v>
      </c>
      <c r="H108" s="37" t="str">
        <f>_xll.BDP(G108&amp;" ISIN","short_name")</f>
        <v>MORGAN STAN BV</v>
      </c>
      <c r="I108" s="36">
        <v>45531</v>
      </c>
      <c r="J108" s="67" t="str">
        <f>IF((TEXT(_xll.BDP(G108&amp;" isin","MATURITY"),"DD/MM/YYYY")="#N/A Field Not Applicable"),"Perp",TEXT(_xll.BDP(G108&amp;" isin","MATURITY"),"DD/MM/YYYY"))</f>
        <v>31/08/2026</v>
      </c>
      <c r="K108" s="26">
        <v>500000</v>
      </c>
      <c r="L108" s="41">
        <v>8.5599999999999996E-2</v>
      </c>
      <c r="M108" s="41" t="s">
        <v>119</v>
      </c>
      <c r="N108" s="43" t="s">
        <v>236</v>
      </c>
      <c r="O108" s="28">
        <f>IF(F108="USD",K108,(((_xll.BDP(F108&amp;"USD CURNCY","PX_LAST")))*K108))</f>
        <v>500000</v>
      </c>
      <c r="P108" s="44">
        <v>100</v>
      </c>
      <c r="Q108" s="76">
        <f>_xll.BDP(G108&amp; "@" &amp; BF108 &amp; " isin","PX_BID")</f>
        <v>75.28</v>
      </c>
      <c r="R108" s="45">
        <f>IF(F108="USD",W108,(((_xll.BDP(F108&amp;"USD CURNCY","PX_LAST")))*W108))</f>
        <v>500000</v>
      </c>
      <c r="S108" s="45">
        <f>IF(F108="USD",X108,(((_xll.BDP(F108&amp;"USD CURNCY","PX_LAST")))*X108))</f>
        <v>376400</v>
      </c>
      <c r="T108" s="11">
        <f t="shared" si="19"/>
        <v>-123600</v>
      </c>
      <c r="U108" s="12">
        <f t="shared" si="20"/>
        <v>-0.2472</v>
      </c>
      <c r="V108" s="12">
        <f t="shared" si="21"/>
        <v>0</v>
      </c>
      <c r="W108" s="28">
        <f t="shared" si="22"/>
        <v>500000</v>
      </c>
      <c r="X108" s="28">
        <f t="shared" si="23"/>
        <v>376400</v>
      </c>
      <c r="Y108" s="24" t="str" cm="1">
        <f t="array" ref="Y108">IF(OR(_xll.BDP($C108,"DS827")="#N/A N/A",_xll.BDP($C108,"DS827")="#N/A FIELD NOT APPLICABLE")," ", _xll.BDP($C108,"DS827"))</f>
        <v>#N/A Invalid Security</v>
      </c>
      <c r="Z108" s="41" t="s">
        <v>560</v>
      </c>
      <c r="AA108" s="41" t="s">
        <v>359</v>
      </c>
      <c r="AB108" s="41" t="s">
        <v>561</v>
      </c>
      <c r="AC108" s="41"/>
      <c r="AD108" s="41"/>
      <c r="AE108" s="28">
        <f>IF(F108="USD",K108*L108,(((_xll.BDP(F108&amp;"USD CURNCY","PX_LAST")))*L108*K108))</f>
        <v>42800</v>
      </c>
      <c r="BA108" s="37" t="str">
        <f t="shared" si="24"/>
        <v>XS2877191671</v>
      </c>
      <c r="BB108" s="98"/>
      <c r="BC108" s="22">
        <v>5</v>
      </c>
      <c r="BD108" s="36">
        <v>45531</v>
      </c>
      <c r="BE108" s="19">
        <v>1.0000000000107532</v>
      </c>
      <c r="BF108" s="3" t="s">
        <v>533</v>
      </c>
    </row>
    <row r="109" spans="1:58" s="3" customFormat="1" ht="14.45" customHeight="1" x14ac:dyDescent="0.25">
      <c r="A109" s="47" t="s">
        <v>126</v>
      </c>
      <c r="B109" s="47" t="s">
        <v>161</v>
      </c>
      <c r="C109" s="47">
        <v>4381720</v>
      </c>
      <c r="D109" s="47" t="s">
        <v>462</v>
      </c>
      <c r="E109" s="22" t="s">
        <v>493</v>
      </c>
      <c r="F109" s="37" t="str">
        <f>_xll.BDP(G109&amp;" ISIN","CRNCY")</f>
        <v>USD</v>
      </c>
      <c r="G109" s="22" t="s">
        <v>513</v>
      </c>
      <c r="H109" s="37" t="str">
        <f>_xll.BDP(G109&amp;" ISIN","short_name")</f>
        <v>HSBC BANK PLC</v>
      </c>
      <c r="I109" s="36">
        <v>45531</v>
      </c>
      <c r="J109" s="67" t="str">
        <f>IF((TEXT(_xll.BDP(G109&amp;" isin","MATURITY"),"DD/MM/YYYY")="#N/A Field Not Applicable"),"Perp",TEXT(_xll.BDP(G109&amp;" isin","MATURITY"),"DD/MM/YYYY"))</f>
        <v>31/08/2026</v>
      </c>
      <c r="K109" s="26">
        <v>500000</v>
      </c>
      <c r="L109" s="41">
        <v>0.1</v>
      </c>
      <c r="M109" s="41" t="s">
        <v>119</v>
      </c>
      <c r="N109" s="43" t="s">
        <v>236</v>
      </c>
      <c r="O109" s="28">
        <f>IF(F109="USD",K109,(((_xll.BDP(F109&amp;"USD CURNCY","PX_LAST")))*K109))</f>
        <v>500000</v>
      </c>
      <c r="P109" s="44">
        <v>100</v>
      </c>
      <c r="Q109" s="76">
        <f>_xll.BDP(G109&amp; "@" &amp; BF109 &amp; " isin","PX_BID")</f>
        <v>95.86</v>
      </c>
      <c r="R109" s="45">
        <f>IF(F109="USD",W109,(((_xll.BDP(F109&amp;"USD CURNCY","PX_LAST")))*W109))</f>
        <v>500000</v>
      </c>
      <c r="S109" s="45">
        <f>IF(F109="USD",X109,(((_xll.BDP(F109&amp;"USD CURNCY","PX_LAST")))*X109))</f>
        <v>479300</v>
      </c>
      <c r="T109" s="11">
        <f t="shared" si="19"/>
        <v>-20700</v>
      </c>
      <c r="U109" s="12">
        <f t="shared" si="20"/>
        <v>-4.1399999999999999E-2</v>
      </c>
      <c r="V109" s="12">
        <f t="shared" si="21"/>
        <v>0</v>
      </c>
      <c r="W109" s="28">
        <f t="shared" si="22"/>
        <v>500000</v>
      </c>
      <c r="X109" s="28">
        <f t="shared" si="23"/>
        <v>479300</v>
      </c>
      <c r="Y109" s="24" t="str" cm="1">
        <f t="array" ref="Y109">IF(OR(_xll.BDP($C109,"DS827")="#N/A N/A",_xll.BDP($C109,"DS827")="#N/A FIELD NOT APPLICABLE")," ", _xll.BDP($C109,"DS827"))</f>
        <v>#N/A Invalid Security</v>
      </c>
      <c r="Z109" s="41" t="s">
        <v>548</v>
      </c>
      <c r="AA109" s="41" t="s">
        <v>549</v>
      </c>
      <c r="AB109" s="41" t="s">
        <v>550</v>
      </c>
      <c r="AC109" s="41"/>
      <c r="AD109" s="41"/>
      <c r="AE109" s="28">
        <f>IF(F109="USD",K109*L109,(((_xll.BDP(F109&amp;"USD CURNCY","PX_LAST")))*L109*K109))</f>
        <v>50000</v>
      </c>
      <c r="BA109" s="37" t="str">
        <f t="shared" si="24"/>
        <v>XS2893349477</v>
      </c>
      <c r="BB109" s="98"/>
      <c r="BC109" s="22">
        <v>5</v>
      </c>
      <c r="BD109" s="36">
        <v>45531</v>
      </c>
      <c r="BE109" s="19">
        <v>1.0000000000107532</v>
      </c>
      <c r="BF109" s="3" t="s">
        <v>456</v>
      </c>
    </row>
    <row r="110" spans="1:58" s="3" customFormat="1" ht="14.45" customHeight="1" x14ac:dyDescent="0.25">
      <c r="A110" s="47" t="s">
        <v>126</v>
      </c>
      <c r="B110" s="47" t="s">
        <v>161</v>
      </c>
      <c r="C110" s="47">
        <v>4381720</v>
      </c>
      <c r="D110" s="47" t="s">
        <v>462</v>
      </c>
      <c r="E110" s="22" t="s">
        <v>507</v>
      </c>
      <c r="F110" s="37" t="str">
        <f>_xll.BDP(G110&amp;" ISIN","CRNCY")</f>
        <v>USD</v>
      </c>
      <c r="G110" s="22" t="s">
        <v>528</v>
      </c>
      <c r="H110" s="37" t="str">
        <f>_xll.BDP(G110&amp;" ISIN","short_name")</f>
        <v>VONTOBEL DUBAI</v>
      </c>
      <c r="I110" s="36">
        <v>45463</v>
      </c>
      <c r="J110" s="67" t="str">
        <f>IF((TEXT(_xll.BDP(G110&amp;" isin","MATURITY"),"DD/MM/YYYY")="#N/A Field Not Applicable"),"Perp",TEXT(_xll.BDP(G110&amp;" isin","MATURITY"),"DD/MM/YYYY"))</f>
        <v>22/06/2026</v>
      </c>
      <c r="K110" s="26">
        <v>225000</v>
      </c>
      <c r="L110" s="41">
        <v>0.1085</v>
      </c>
      <c r="M110" s="41" t="s">
        <v>119</v>
      </c>
      <c r="N110" s="43" t="s">
        <v>236</v>
      </c>
      <c r="O110" s="28">
        <f>IF(F110="USD",K110,(((_xll.BDP(F110&amp;"USD CURNCY","PX_LAST")))*K110))</f>
        <v>225000</v>
      </c>
      <c r="P110" s="44">
        <v>100</v>
      </c>
      <c r="Q110" s="76">
        <f>_xll.BDP(G110&amp; "@" &amp; BF110 &amp; " isin","PX_BID")</f>
        <v>80.3</v>
      </c>
      <c r="R110" s="45">
        <f>IF(F110="USD",W110,(((_xll.BDP(F110&amp;"USD CURNCY","PX_LAST")))*W110))</f>
        <v>225000</v>
      </c>
      <c r="S110" s="45">
        <f>IF(F110="USD",X110,(((_xll.BDP(F110&amp;"USD CURNCY","PX_LAST")))*X110))</f>
        <v>180675</v>
      </c>
      <c r="T110" s="11">
        <f t="shared" si="19"/>
        <v>-44325</v>
      </c>
      <c r="U110" s="12">
        <f t="shared" si="20"/>
        <v>-0.19700000000000001</v>
      </c>
      <c r="V110" s="12">
        <f t="shared" si="21"/>
        <v>0</v>
      </c>
      <c r="W110" s="28">
        <f t="shared" si="22"/>
        <v>225000</v>
      </c>
      <c r="X110" s="28">
        <f t="shared" si="23"/>
        <v>180675</v>
      </c>
      <c r="Y110" s="24" t="str" cm="1">
        <f t="array" ref="Y110">IF(OR(_xll.BDP($C110,"DS827")="#N/A N/A",_xll.BDP($C110,"DS827")="#N/A FIELD NOT APPLICABLE")," ", _xll.BDP($C110,"DS827"))</f>
        <v>#N/A Invalid Security</v>
      </c>
      <c r="Z110" s="41" t="s">
        <v>570</v>
      </c>
      <c r="AA110" s="41" t="s">
        <v>590</v>
      </c>
      <c r="AB110" s="41" t="s">
        <v>547</v>
      </c>
      <c r="AC110" s="41"/>
      <c r="AD110" s="41"/>
      <c r="AE110" s="28">
        <f>IF(F110="USD",K110*L110,(((_xll.BDP(F110&amp;"USD CURNCY","PX_LAST")))*L110*K110))</f>
        <v>24412.5</v>
      </c>
      <c r="BA110" s="37" t="str">
        <f t="shared" si="24"/>
        <v>CH1354996725</v>
      </c>
      <c r="BB110" s="98"/>
      <c r="BC110" s="22">
        <v>5</v>
      </c>
      <c r="BD110" s="36">
        <v>45463</v>
      </c>
      <c r="BE110" s="19">
        <v>1.0000000000107532</v>
      </c>
      <c r="BF110" s="3" t="s">
        <v>536</v>
      </c>
    </row>
    <row r="111" spans="1:58" s="3" customFormat="1" ht="14.45" customHeight="1" x14ac:dyDescent="0.25">
      <c r="A111" s="47" t="s">
        <v>126</v>
      </c>
      <c r="B111" s="47" t="s">
        <v>161</v>
      </c>
      <c r="C111" s="47">
        <v>4381721</v>
      </c>
      <c r="D111" s="47" t="s">
        <v>462</v>
      </c>
      <c r="E111" s="22" t="s">
        <v>508</v>
      </c>
      <c r="F111" s="37" t="str" cm="1">
        <f t="array" ref="F111">_xll.BDP(G111&amp;" ISIN","CRNCY")</f>
        <v>GBP</v>
      </c>
      <c r="G111" s="22" t="s">
        <v>529</v>
      </c>
      <c r="H111" s="37" t="str" cm="1">
        <f t="array" ref="H111">_xll.BDP(G111&amp;" ISIN","SHORT_NAME")</f>
        <v>EFG INTL FIN GUR</v>
      </c>
      <c r="I111" s="67" t="str">
        <f>_xll.BDP(G111&amp;" ISIN","ISSUE_DT")</f>
        <v>06/11/2024</v>
      </c>
      <c r="J111" s="67" t="str">
        <f>_xll.BDP(G111&amp;" ISIN","MATURITY")</f>
        <v>06/11/2025</v>
      </c>
      <c r="K111" s="26">
        <v>100000</v>
      </c>
      <c r="L111" s="41">
        <v>9.4500000000000001E-2</v>
      </c>
      <c r="M111" s="41" t="s">
        <v>119</v>
      </c>
      <c r="N111" s="43" t="s">
        <v>235</v>
      </c>
      <c r="O111" s="28">
        <f>IF(F111="USD",K111,(((_xll.BDP(F111&amp;"USD CURNCY","PX_LAST")))*K111))</f>
        <v>134100</v>
      </c>
      <c r="P111" s="44">
        <v>100.13</v>
      </c>
      <c r="Q111" s="76" cm="1">
        <f t="array" ref="Q111">_xll.BDP(G111 &amp; "@" &amp; BF111 &amp; " ISIN","PR002")</f>
        <v>94.98</v>
      </c>
      <c r="R111" s="45">
        <f>IF(F111="USD",W111,(((_xll.BDP(F111&amp;"USD CURNCY","PX_LAST")))*W111))</f>
        <v>134274.32999999999</v>
      </c>
      <c r="S111" s="45">
        <f>IF(F111="USD",X111,(((_xll.BDP(F111&amp;"USD CURNCY","PX_LAST")))*X111))</f>
        <v>127368.18</v>
      </c>
      <c r="T111" s="11">
        <f t="shared" ref="T111:T133" si="25">S111-R111</f>
        <v>-6906.1499999999942</v>
      </c>
      <c r="U111" s="12">
        <f t="shared" ref="U111:U134" si="26">IFERROR(T111/R111,0)</f>
        <v>-5.1433136922001362E-2</v>
      </c>
      <c r="V111" s="12">
        <f t="shared" ref="V111:V133" si="27">IFERROR(S111/$H$52,0)</f>
        <v>0</v>
      </c>
      <c r="W111" s="28">
        <f t="shared" ref="W111:W134" si="28">K111*P111/100</f>
        <v>100130</v>
      </c>
      <c r="X111" s="28">
        <f t="shared" ref="X111:X134" si="29">Q111*K111/100</f>
        <v>94980</v>
      </c>
      <c r="Y111" s="24" t="str" cm="1">
        <f t="array" ref="Y111">IF(OR(_xll.BDP($G111,"DS827")="#N/A N/A",_xll.BDP($G111,"DS827")="#N/A FIELD NOT APPLICABLE")," ", _xll.BDP($G111,"DS827"))</f>
        <v>#N/A Invalid Security</v>
      </c>
      <c r="Z111" s="41" t="s">
        <v>591</v>
      </c>
      <c r="AA111" s="41"/>
      <c r="AB111" s="41"/>
      <c r="AC111" s="41"/>
      <c r="AD111" s="41"/>
      <c r="AG111"/>
      <c r="AH111"/>
      <c r="BA111" s="37" t="str">
        <f t="shared" ref="BA111:BA133" si="30">G111</f>
        <v>CH1373753925</v>
      </c>
      <c r="BB111" s="43"/>
      <c r="BC111" s="22">
        <v>5</v>
      </c>
      <c r="BD111" s="36">
        <v>45602</v>
      </c>
      <c r="BE111" s="19">
        <v>1.0000000000107532</v>
      </c>
      <c r="BF111" s="19" t="s">
        <v>535</v>
      </c>
    </row>
    <row r="112" spans="1:58" s="3" customFormat="1" ht="14.45" customHeight="1" x14ac:dyDescent="0.25">
      <c r="A112" s="47" t="s">
        <v>126</v>
      </c>
      <c r="B112" s="47" t="s">
        <v>161</v>
      </c>
      <c r="C112" s="47">
        <v>4381721</v>
      </c>
      <c r="D112" s="47" t="s">
        <v>462</v>
      </c>
      <c r="E112" s="22" t="s">
        <v>509</v>
      </c>
      <c r="F112" s="37" t="str" cm="1">
        <f t="array" ref="F112">_xll.BDP(G112&amp;" ISIN","CRNCY")</f>
        <v>USD</v>
      </c>
      <c r="G112" s="22" t="s">
        <v>530</v>
      </c>
      <c r="H112" s="37" t="str" cm="1">
        <f t="array" ref="H112">_xll.BDP(G112&amp;" ISIN","SHORT_NAME")</f>
        <v>BBVA GM BV</v>
      </c>
      <c r="I112" s="67" t="str">
        <f>_xll.BDP(G112&amp;" ISIN","ISSUE_DT")</f>
        <v>13/12/2024</v>
      </c>
      <c r="J112" s="67" t="str">
        <f>_xll.BDP(G112&amp;" ISIN","MATURITY")</f>
        <v>14/12/2026</v>
      </c>
      <c r="K112" s="26">
        <v>175000</v>
      </c>
      <c r="L112" s="41">
        <v>0.1</v>
      </c>
      <c r="M112" s="41" t="s">
        <v>119</v>
      </c>
      <c r="N112" s="43" t="s">
        <v>236</v>
      </c>
      <c r="O112" s="28">
        <f>IF(F112="USD",K112,(((_xll.BDP(F112&amp;"USD CURNCY","PX_LAST")))*K112))</f>
        <v>175000</v>
      </c>
      <c r="P112" s="44">
        <v>100</v>
      </c>
      <c r="Q112" s="76" cm="1">
        <f t="array" ref="Q112">_xll.BDP(G112 &amp; "@" &amp; BF112 &amp; " ISIN","PR002")</f>
        <v>93.06</v>
      </c>
      <c r="R112" s="45">
        <f>IF(F112="USD",W112,(((_xll.BDP(F112&amp;"USD CURNCY","PX_LAST")))*W112))</f>
        <v>175000</v>
      </c>
      <c r="S112" s="45">
        <f>IF(F112="USD",X112,(((_xll.BDP(F112&amp;"USD CURNCY","PX_LAST")))*X112))</f>
        <v>162855</v>
      </c>
      <c r="T112" s="11">
        <f t="shared" si="25"/>
        <v>-12145</v>
      </c>
      <c r="U112" s="12">
        <f t="shared" si="26"/>
        <v>-6.9400000000000003E-2</v>
      </c>
      <c r="V112" s="12">
        <f t="shared" si="27"/>
        <v>0</v>
      </c>
      <c r="W112" s="28">
        <f t="shared" si="28"/>
        <v>175000</v>
      </c>
      <c r="X112" s="28">
        <f t="shared" si="29"/>
        <v>162855</v>
      </c>
      <c r="Y112" s="24" t="str" cm="1">
        <f t="array" ref="Y112">IF(OR(_xll.BDP($G112,"DS827")="#N/A N/A",_xll.BDP($G112,"DS827")="#N/A FIELD NOT APPLICABLE")," ", _xll.BDP($G112,"DS827"))</f>
        <v>#N/A Invalid Security</v>
      </c>
      <c r="Z112" s="41" t="s">
        <v>592</v>
      </c>
      <c r="AA112" s="41" t="s">
        <v>593</v>
      </c>
      <c r="AB112" s="41" t="s">
        <v>594</v>
      </c>
      <c r="AC112" s="41"/>
      <c r="AD112" s="41"/>
      <c r="AG112"/>
      <c r="AH112"/>
      <c r="BA112" s="37" t="str">
        <f t="shared" si="30"/>
        <v>XS2913730979</v>
      </c>
      <c r="BB112" s="43"/>
      <c r="BC112" s="22">
        <v>5</v>
      </c>
      <c r="BD112" s="36">
        <v>45632</v>
      </c>
      <c r="BE112" s="19">
        <v>1.0000000000107532</v>
      </c>
      <c r="BF112" s="19" t="s">
        <v>538</v>
      </c>
    </row>
    <row r="113" spans="1:58" s="3" customFormat="1" ht="14.45" customHeight="1" x14ac:dyDescent="0.25">
      <c r="A113" s="47" t="s">
        <v>126</v>
      </c>
      <c r="B113" s="47" t="s">
        <v>161</v>
      </c>
      <c r="C113" s="47">
        <v>4381721</v>
      </c>
      <c r="D113" s="47" t="s">
        <v>462</v>
      </c>
      <c r="E113" s="22" t="s">
        <v>493</v>
      </c>
      <c r="F113" s="37" t="str" cm="1">
        <f t="array" ref="F113">_xll.BDP(G113&amp;" ISIN","CRNCY")</f>
        <v>USD</v>
      </c>
      <c r="G113" s="22" t="s">
        <v>513</v>
      </c>
      <c r="H113" s="37" t="str" cm="1">
        <f t="array" ref="H113">_xll.BDP(G113&amp;" ISIN","SHORT_NAME")</f>
        <v>HSBC BANK PLC</v>
      </c>
      <c r="I113" s="67" t="str">
        <f>_xll.BDP(G113&amp;" ISIN","ISSUE_DT")</f>
        <v>30/08/2024</v>
      </c>
      <c r="J113" s="67" t="str">
        <f>_xll.BDP(G113&amp;" ISIN","MATURITY")</f>
        <v>31/08/2026</v>
      </c>
      <c r="K113" s="26">
        <v>200000</v>
      </c>
      <c r="L113" s="41">
        <v>0.1</v>
      </c>
      <c r="M113" s="41" t="s">
        <v>119</v>
      </c>
      <c r="N113" s="43" t="s">
        <v>236</v>
      </c>
      <c r="O113" s="28">
        <f>IF(F113="USD",K113,(((_xll.BDP(F113&amp;"USD CURNCY","PX_LAST")))*K113))</f>
        <v>200000</v>
      </c>
      <c r="P113" s="44">
        <v>100.05</v>
      </c>
      <c r="Q113" s="76" cm="1">
        <f t="array" ref="Q113">_xll.BDP(G113 &amp; "@" &amp; BF113 &amp; " ISIN","PR002")</f>
        <v>95.86</v>
      </c>
      <c r="R113" s="45">
        <f>IF(F113="USD",W113,(((_xll.BDP(F113&amp;"USD CURNCY","PX_LAST")))*W113))</f>
        <v>200100</v>
      </c>
      <c r="S113" s="45">
        <f>IF(F113="USD",X113,(((_xll.BDP(F113&amp;"USD CURNCY","PX_LAST")))*X113))</f>
        <v>191720</v>
      </c>
      <c r="T113" s="11">
        <f t="shared" si="25"/>
        <v>-8380</v>
      </c>
      <c r="U113" s="12">
        <f t="shared" si="26"/>
        <v>-4.1879060469765118E-2</v>
      </c>
      <c r="V113" s="12">
        <f t="shared" si="27"/>
        <v>0</v>
      </c>
      <c r="W113" s="28">
        <f t="shared" si="28"/>
        <v>200100</v>
      </c>
      <c r="X113" s="28">
        <f t="shared" si="29"/>
        <v>191720</v>
      </c>
      <c r="Y113" s="24" t="str" cm="1">
        <f t="array" ref="Y113">IF(OR(_xll.BDP($G113,"DS827")="#N/A N/A",_xll.BDP($G113,"DS827")="#N/A FIELD NOT APPLICABLE")," ", _xll.BDP($G113,"DS827"))</f>
        <v>#N/A Invalid Security</v>
      </c>
      <c r="Z113" s="41" t="s">
        <v>595</v>
      </c>
      <c r="AA113" s="41" t="s">
        <v>358</v>
      </c>
      <c r="AB113" s="41" t="s">
        <v>351</v>
      </c>
      <c r="AC113" s="41"/>
      <c r="AD113" s="41"/>
      <c r="AG113"/>
      <c r="AH113"/>
      <c r="BA113" s="37" t="str">
        <f t="shared" si="30"/>
        <v>XS2893349477</v>
      </c>
      <c r="BB113" s="43"/>
      <c r="BC113" s="22">
        <v>5</v>
      </c>
      <c r="BD113" s="36">
        <v>45531</v>
      </c>
      <c r="BE113" s="19">
        <v>1.0000000000107532</v>
      </c>
      <c r="BF113" s="19" t="s">
        <v>456</v>
      </c>
    </row>
    <row r="114" spans="1:58" s="3" customFormat="1" ht="14.45" customHeight="1" x14ac:dyDescent="0.25">
      <c r="A114" s="47" t="s">
        <v>126</v>
      </c>
      <c r="B114" s="47" t="s">
        <v>161</v>
      </c>
      <c r="C114" s="47">
        <v>4381721</v>
      </c>
      <c r="D114" s="47" t="s">
        <v>462</v>
      </c>
      <c r="E114" s="22" t="s">
        <v>492</v>
      </c>
      <c r="F114" s="37" t="str" cm="1">
        <f t="array" ref="F114">_xll.BDP(G114&amp;" ISIN","CRNCY")</f>
        <v>USD</v>
      </c>
      <c r="G114" s="22" t="s">
        <v>511</v>
      </c>
      <c r="H114" s="37" t="str" cm="1">
        <f t="array" ref="H114">_xll.BDP(G114&amp;" ISIN","SHORT_NAME")</f>
        <v>BNP PARIBAS</v>
      </c>
      <c r="I114" s="67" t="str">
        <f>_xll.BDP(G114&amp;" ISIN","ISSUE_DT")</f>
        <v>12/07/2023</v>
      </c>
      <c r="J114" s="67" t="str">
        <f>_xll.BDP(G114&amp;" ISIN","MATURITY")</f>
        <v>14/07/2025</v>
      </c>
      <c r="K114" s="26">
        <v>300000</v>
      </c>
      <c r="L114" s="41">
        <v>0.08</v>
      </c>
      <c r="M114" s="41" t="s">
        <v>119</v>
      </c>
      <c r="N114" s="43" t="s">
        <v>236</v>
      </c>
      <c r="O114" s="28">
        <f>IF(F114="USD",K114,(((_xll.BDP(F114&amp;"USD CURNCY","PX_LAST")))*K114))</f>
        <v>300000</v>
      </c>
      <c r="P114" s="44">
        <v>100</v>
      </c>
      <c r="Q114" s="76" cm="1">
        <f t="array" ref="Q114">_xll.BDP(G114 &amp; "@" &amp; BF114 &amp; " ISIN","PR002")</f>
        <v>64.25</v>
      </c>
      <c r="R114" s="45">
        <f>IF(F114="USD",W114,(((_xll.BDP(F114&amp;"USD CURNCY","PX_LAST")))*W114))</f>
        <v>300000</v>
      </c>
      <c r="S114" s="45">
        <f>IF(F114="USD",X114,(((_xll.BDP(F114&amp;"USD CURNCY","PX_LAST")))*X114))</f>
        <v>192750</v>
      </c>
      <c r="T114" s="11">
        <f t="shared" si="25"/>
        <v>-107250</v>
      </c>
      <c r="U114" s="12">
        <f t="shared" si="26"/>
        <v>-0.35749999999999998</v>
      </c>
      <c r="V114" s="12">
        <f t="shared" si="27"/>
        <v>0</v>
      </c>
      <c r="W114" s="28">
        <f t="shared" si="28"/>
        <v>300000</v>
      </c>
      <c r="X114" s="28">
        <f t="shared" si="29"/>
        <v>192750</v>
      </c>
      <c r="Y114" s="24" t="str" cm="1">
        <f t="array" ref="Y114">IF(OR(_xll.BDP($G114,"DS827")="#N/A N/A",_xll.BDP($G114,"DS827")="#N/A FIELD NOT APPLICABLE")," ", _xll.BDP($G114,"DS827"))</f>
        <v>#N/A Invalid Security</v>
      </c>
      <c r="Z114" s="41" t="s">
        <v>596</v>
      </c>
      <c r="AA114" s="41" t="s">
        <v>597</v>
      </c>
      <c r="AB114" s="41" t="s">
        <v>570</v>
      </c>
      <c r="AC114" s="41"/>
      <c r="AD114" s="41"/>
      <c r="AG114"/>
      <c r="AH114"/>
      <c r="BA114" s="37" t="str">
        <f t="shared" si="30"/>
        <v>XS2531583792</v>
      </c>
      <c r="BB114" s="43"/>
      <c r="BC114" s="22">
        <v>5</v>
      </c>
      <c r="BD114" s="36"/>
      <c r="BE114" s="19">
        <v>1.0000000000107532</v>
      </c>
      <c r="BF114" s="19" t="s">
        <v>531</v>
      </c>
    </row>
    <row r="115" spans="1:58" s="3" customFormat="1" ht="14.45" customHeight="1" x14ac:dyDescent="0.25">
      <c r="A115" s="47" t="s">
        <v>126</v>
      </c>
      <c r="B115" s="47" t="s">
        <v>161</v>
      </c>
      <c r="C115" s="47">
        <v>4381721</v>
      </c>
      <c r="D115" s="47" t="s">
        <v>462</v>
      </c>
      <c r="E115" s="22" t="s">
        <v>494</v>
      </c>
      <c r="F115" s="37" t="str" cm="1">
        <f t="array" ref="F115">_xll.BDP(G115&amp;" ISIN","CRNCY")</f>
        <v>USD</v>
      </c>
      <c r="G115" s="22" t="s">
        <v>514</v>
      </c>
      <c r="H115" s="37" t="str" cm="1">
        <f t="array" ref="H115">_xll.BDP(G115&amp;" ISIN","SHORT_NAME")</f>
        <v>JP MORGAN STRUCT</v>
      </c>
      <c r="I115" s="67" t="str">
        <f>_xll.BDP(G115&amp;" ISIN","ISSUE_DT")</f>
        <v>30/08/2024</v>
      </c>
      <c r="J115" s="67" t="str">
        <f>_xll.BDP(G115&amp;" ISIN","MATURITY")</f>
        <v>31/08/2026</v>
      </c>
      <c r="K115" s="26">
        <v>200000</v>
      </c>
      <c r="L115" s="41">
        <v>0.09</v>
      </c>
      <c r="M115" s="41" t="s">
        <v>119</v>
      </c>
      <c r="N115" s="43" t="s">
        <v>236</v>
      </c>
      <c r="O115" s="28">
        <f>IF(F115="USD",K115,(((_xll.BDP(F115&amp;"USD CURNCY","PX_LAST")))*K115))</f>
        <v>200000</v>
      </c>
      <c r="P115" s="44">
        <v>100</v>
      </c>
      <c r="Q115" s="76" cm="1">
        <f t="array" ref="Q115">_xll.BDP(G115 &amp; "@" &amp; BF115 &amp; " ISIN","PR002")</f>
        <v>98.24</v>
      </c>
      <c r="R115" s="45">
        <f>IF(F115="USD",W115,(((_xll.BDP(F115&amp;"USD CURNCY","PX_LAST")))*W115))</f>
        <v>200000</v>
      </c>
      <c r="S115" s="45">
        <f>IF(F115="USD",X115,(((_xll.BDP(F115&amp;"USD CURNCY","PX_LAST")))*X115))</f>
        <v>196480</v>
      </c>
      <c r="T115" s="11">
        <f t="shared" si="25"/>
        <v>-3520</v>
      </c>
      <c r="U115" s="12">
        <f t="shared" si="26"/>
        <v>-1.7600000000000001E-2</v>
      </c>
      <c r="V115" s="12">
        <f t="shared" si="27"/>
        <v>0</v>
      </c>
      <c r="W115" s="28">
        <f t="shared" si="28"/>
        <v>200000</v>
      </c>
      <c r="X115" s="28">
        <f t="shared" si="29"/>
        <v>196480</v>
      </c>
      <c r="Y115" s="24" t="str" cm="1">
        <f t="array" ref="Y115">IF(OR(_xll.BDP($G115,"DS827")="#N/A N/A",_xll.BDP($G115,"DS827")="#N/A FIELD NOT APPLICABLE")," ", _xll.BDP($G115,"DS827"))</f>
        <v>#N/A Invalid Security</v>
      </c>
      <c r="Z115" s="41" t="s">
        <v>598</v>
      </c>
      <c r="AA115" s="41" t="s">
        <v>599</v>
      </c>
      <c r="AB115" s="41" t="s">
        <v>553</v>
      </c>
      <c r="AC115" s="41"/>
      <c r="AD115" s="41"/>
      <c r="AG115"/>
      <c r="AH115"/>
      <c r="BA115" s="37" t="str">
        <f t="shared" si="30"/>
        <v>XS2846108061</v>
      </c>
      <c r="BB115" s="43"/>
      <c r="BC115" s="22">
        <v>5</v>
      </c>
      <c r="BD115" s="36">
        <v>45531</v>
      </c>
      <c r="BE115" s="19">
        <v>1.0000000000107532</v>
      </c>
      <c r="BF115" s="19" t="s">
        <v>532</v>
      </c>
    </row>
    <row r="116" spans="1:58" s="3" customFormat="1" ht="14.45" customHeight="1" x14ac:dyDescent="0.25">
      <c r="A116" s="47" t="s">
        <v>126</v>
      </c>
      <c r="B116" s="47" t="s">
        <v>161</v>
      </c>
      <c r="C116" s="47">
        <v>4381721</v>
      </c>
      <c r="D116" s="47" t="s">
        <v>462</v>
      </c>
      <c r="E116" s="22" t="s">
        <v>495</v>
      </c>
      <c r="F116" s="37" t="str" cm="1">
        <f t="array" ref="F116">_xll.BDP(G116&amp;" ISIN","CRNCY")</f>
        <v>USD</v>
      </c>
      <c r="G116" s="22" t="s">
        <v>515</v>
      </c>
      <c r="H116" s="37" t="str" cm="1">
        <f t="array" ref="H116">_xll.BDP(G116&amp;" ISIN","SHORT_NAME")</f>
        <v>JP MORGAN STRUCT</v>
      </c>
      <c r="I116" s="67" t="str">
        <f>_xll.BDP(G116&amp;" ISIN","ISSUE_DT")</f>
        <v>30/08/2024</v>
      </c>
      <c r="J116" s="67" t="str">
        <f>_xll.BDP(G116&amp;" ISIN","MATURITY")</f>
        <v>31/08/2026</v>
      </c>
      <c r="K116" s="26">
        <v>250000</v>
      </c>
      <c r="L116" s="41">
        <v>0.111</v>
      </c>
      <c r="M116" s="41" t="s">
        <v>119</v>
      </c>
      <c r="N116" s="43" t="s">
        <v>236</v>
      </c>
      <c r="O116" s="28">
        <f>IF(F116="USD",K116,(((_xll.BDP(F116&amp;"USD CURNCY","PX_LAST")))*K116))</f>
        <v>250000</v>
      </c>
      <c r="P116" s="44">
        <v>100</v>
      </c>
      <c r="Q116" s="76" cm="1">
        <f t="array" ref="Q116">_xll.BDP(G116 &amp; "@" &amp; BF116 &amp; " ISIN","PR002")</f>
        <v>91.81</v>
      </c>
      <c r="R116" s="45">
        <f>IF(F116="USD",W116,(((_xll.BDP(F116&amp;"USD CURNCY","PX_LAST")))*W116))</f>
        <v>250000</v>
      </c>
      <c r="S116" s="45">
        <f>IF(F116="USD",X116,(((_xll.BDP(F116&amp;"USD CURNCY","PX_LAST")))*X116))</f>
        <v>229525</v>
      </c>
      <c r="T116" s="11">
        <f t="shared" si="25"/>
        <v>-20475</v>
      </c>
      <c r="U116" s="12">
        <f t="shared" si="26"/>
        <v>-8.1900000000000001E-2</v>
      </c>
      <c r="V116" s="12">
        <f t="shared" si="27"/>
        <v>0</v>
      </c>
      <c r="W116" s="28">
        <f t="shared" si="28"/>
        <v>250000</v>
      </c>
      <c r="X116" s="28">
        <f t="shared" si="29"/>
        <v>229525</v>
      </c>
      <c r="Y116" s="24" t="str" cm="1">
        <f t="array" ref="Y116">IF(OR(_xll.BDP($G116,"DS827")="#N/A N/A",_xll.BDP($G116,"DS827")="#N/A FIELD NOT APPLICABLE")," ", _xll.BDP($G116,"DS827"))</f>
        <v>#N/A Invalid Security</v>
      </c>
      <c r="Z116" s="41" t="s">
        <v>554</v>
      </c>
      <c r="AA116" s="41" t="s">
        <v>600</v>
      </c>
      <c r="AB116" s="41" t="s">
        <v>556</v>
      </c>
      <c r="AC116" s="41"/>
      <c r="AD116" s="41"/>
      <c r="AG116"/>
      <c r="AH116"/>
      <c r="BA116" s="37" t="str">
        <f t="shared" si="30"/>
        <v>XS2846108145</v>
      </c>
      <c r="BB116" s="43"/>
      <c r="BC116" s="22">
        <v>5</v>
      </c>
      <c r="BD116" s="36">
        <v>45531</v>
      </c>
      <c r="BE116" s="19">
        <v>1.0000000000107532</v>
      </c>
      <c r="BF116" s="19" t="s">
        <v>532</v>
      </c>
    </row>
    <row r="117" spans="1:58" s="3" customFormat="1" ht="14.45" customHeight="1" x14ac:dyDescent="0.25">
      <c r="A117" s="47" t="s">
        <v>126</v>
      </c>
      <c r="B117" s="47" t="s">
        <v>161</v>
      </c>
      <c r="C117" s="47">
        <v>4381721</v>
      </c>
      <c r="D117" s="47" t="s">
        <v>462</v>
      </c>
      <c r="E117" s="22" t="s">
        <v>510</v>
      </c>
      <c r="F117" s="37" t="str" cm="1">
        <f t="array" ref="F117">_xll.BDP(G117&amp;" ISIN","CRNCY")</f>
        <v>USD</v>
      </c>
      <c r="G117" s="22" t="s">
        <v>516</v>
      </c>
      <c r="H117" s="37" t="str" cm="1">
        <f t="array" ref="H117">_xll.BDP(G117&amp;" ISIN","SHORT_NAME")</f>
        <v>MORGAN STAN BV</v>
      </c>
      <c r="I117" s="67" t="str">
        <f>_xll.BDP(G117&amp;" ISIN","ISSUE_DT")</f>
        <v>30/08/2024</v>
      </c>
      <c r="J117" s="67" t="str">
        <f>_xll.BDP(G117&amp;" ISIN","MATURITY")</f>
        <v>31/08/2026</v>
      </c>
      <c r="K117" s="26">
        <v>250000</v>
      </c>
      <c r="L117" s="41">
        <v>9.5000000000000001E-2</v>
      </c>
      <c r="M117" s="41" t="s">
        <v>119</v>
      </c>
      <c r="N117" s="43" t="s">
        <v>236</v>
      </c>
      <c r="O117" s="28">
        <f>IF(F117="USD",K117,(((_xll.BDP(F117&amp;"USD CURNCY","PX_LAST")))*K117))</f>
        <v>250000</v>
      </c>
      <c r="P117" s="44">
        <v>100.07</v>
      </c>
      <c r="Q117" s="76" cm="1">
        <f t="array" ref="Q117">_xll.BDP(G117 &amp; "@" &amp; BF117 &amp; " ISIN","PR002")</f>
        <v>89.67</v>
      </c>
      <c r="R117" s="45">
        <f>IF(F117="USD",W117,(((_xll.BDP(F117&amp;"USD CURNCY","PX_LAST")))*W117))</f>
        <v>250175</v>
      </c>
      <c r="S117" s="45">
        <f>IF(F117="USD",X117,(((_xll.BDP(F117&amp;"USD CURNCY","PX_LAST")))*X117))</f>
        <v>224175</v>
      </c>
      <c r="T117" s="11">
        <f t="shared" si="25"/>
        <v>-26000</v>
      </c>
      <c r="U117" s="12">
        <f t="shared" si="26"/>
        <v>-0.10392725092435295</v>
      </c>
      <c r="V117" s="12">
        <f t="shared" si="27"/>
        <v>0</v>
      </c>
      <c r="W117" s="28">
        <f t="shared" si="28"/>
        <v>250175</v>
      </c>
      <c r="X117" s="28">
        <f t="shared" si="29"/>
        <v>224175</v>
      </c>
      <c r="Y117" s="24" t="str" cm="1">
        <f t="array" ref="Y117">IF(OR(_xll.BDP($G117,"DS827")="#N/A N/A",_xll.BDP($G117,"DS827")="#N/A FIELD NOT APPLICABLE")," ", _xll.BDP($G117,"DS827"))</f>
        <v>#N/A Invalid Security</v>
      </c>
      <c r="Z117" s="41" t="s">
        <v>557</v>
      </c>
      <c r="AA117" s="41" t="s">
        <v>558</v>
      </c>
      <c r="AB117" s="41" t="s">
        <v>559</v>
      </c>
      <c r="AC117" s="41"/>
      <c r="AD117" s="41"/>
      <c r="AG117"/>
      <c r="AH117"/>
      <c r="BA117" s="37" t="str">
        <f t="shared" si="30"/>
        <v>XS2877191598</v>
      </c>
      <c r="BB117" s="43"/>
      <c r="BC117" s="22">
        <v>5</v>
      </c>
      <c r="BD117" s="36">
        <v>45531</v>
      </c>
      <c r="BE117" s="19">
        <v>1.0000000000107532</v>
      </c>
      <c r="BF117" s="19" t="s">
        <v>533</v>
      </c>
    </row>
    <row r="118" spans="1:58" s="3" customFormat="1" ht="14.45" customHeight="1" x14ac:dyDescent="0.25">
      <c r="A118" s="47" t="s">
        <v>126</v>
      </c>
      <c r="B118" s="47" t="s">
        <v>161</v>
      </c>
      <c r="C118" s="47">
        <v>4381721</v>
      </c>
      <c r="D118" s="47" t="s">
        <v>462</v>
      </c>
      <c r="E118" s="22" t="s">
        <v>881</v>
      </c>
      <c r="F118" s="37" t="str">
        <f>_xll.BDP(G118&amp;" ISIN","CRNCY")</f>
        <v>USD</v>
      </c>
      <c r="G118" s="22" t="s">
        <v>882</v>
      </c>
      <c r="H118" s="37" t="str">
        <f>_xll.BDP(G118&amp;" ISIN","short_name")</f>
        <v>BNP PARIBAS</v>
      </c>
      <c r="I118" s="36">
        <v>45716</v>
      </c>
      <c r="J118" s="67" t="str">
        <f>IF((TEXT(_xll.BDP(G118&amp;" isin","MATURITY"),"DD/MM/YYYY")="#N/A Field Not Applicable"),"Perp",TEXT(_xll.BDP(G118&amp;" isin","MATURITY"),"DD/MM/YYYY"))</f>
        <v>08/03/2027</v>
      </c>
      <c r="K118" s="26">
        <v>250000</v>
      </c>
      <c r="L118" s="41">
        <v>9.4E-2</v>
      </c>
      <c r="M118" s="41" t="s">
        <v>119</v>
      </c>
      <c r="N118" s="43" t="s">
        <v>236</v>
      </c>
      <c r="O118" s="28">
        <f>IF(F118="USD",K118,(((_xll.BDP(F118&amp;"USD CURNCY","PX_LAST")))*K118))</f>
        <v>250000</v>
      </c>
      <c r="P118" s="44">
        <v>100</v>
      </c>
      <c r="Q118" s="76">
        <f>_xll.BDP(G118&amp; "@" &amp; BF118 &amp; " isin","PX_BID")</f>
        <v>99.26</v>
      </c>
      <c r="R118" s="45">
        <f>IF(F118="USD",W118,(((_xll.BDP(F118&amp;"USD CURNCY","PX_LAST")))*W118))</f>
        <v>250000</v>
      </c>
      <c r="S118" s="45">
        <f>IF(F118="USD",X118,(((_xll.BDP(F118&amp;"USD CURNCY","PX_LAST")))*X118))</f>
        <v>248150</v>
      </c>
      <c r="T118" s="11">
        <f>IFERROR(S118-R118,0)</f>
        <v>-1850</v>
      </c>
      <c r="U118" s="12">
        <f t="shared" si="26"/>
        <v>-7.4000000000000003E-3</v>
      </c>
      <c r="V118" s="12">
        <f>IFERROR(S118/$D$50,0)</f>
        <v>0</v>
      </c>
      <c r="W118" s="28">
        <f t="shared" si="28"/>
        <v>250000</v>
      </c>
      <c r="X118" s="28">
        <f t="shared" si="29"/>
        <v>248150</v>
      </c>
      <c r="Y118" s="24" t="str" cm="1">
        <f t="array" ref="Y118">IF(OR(_xll.BDP($C118,"DS827")="#N/A N/A",_xll.BDP($C118,"DS827")="#N/A FIELD NOT APPLICABLE")," ", _xll.BDP($C118,"DS827"))</f>
        <v>#N/A Invalid Security</v>
      </c>
      <c r="Z118" s="41" t="s">
        <v>883</v>
      </c>
      <c r="AA118" s="41" t="s">
        <v>884</v>
      </c>
      <c r="AB118" s="41" t="s">
        <v>885</v>
      </c>
      <c r="AC118" s="41"/>
      <c r="AD118" s="41"/>
      <c r="AE118" s="28">
        <f>IF(F118="USD",K118*L118,(((_xll.BDP(F118&amp;"USD CURNCY","PX_LAST")))*L118*K118))</f>
        <v>23500</v>
      </c>
      <c r="BA118" s="37" t="str">
        <f t="shared" si="30"/>
        <v>XS2969871156</v>
      </c>
      <c r="BB118" s="98"/>
      <c r="BC118" s="22">
        <v>5</v>
      </c>
      <c r="BD118" s="36">
        <v>45716</v>
      </c>
      <c r="BE118" s="19">
        <v>1.0000000000107532</v>
      </c>
      <c r="BF118" s="3" t="s">
        <v>531</v>
      </c>
    </row>
    <row r="119" spans="1:58" s="3" customFormat="1" ht="14.45" customHeight="1" x14ac:dyDescent="0.25">
      <c r="A119" s="47" t="s">
        <v>126</v>
      </c>
      <c r="B119" s="47" t="s">
        <v>161</v>
      </c>
      <c r="C119" s="47">
        <v>4381721</v>
      </c>
      <c r="D119" s="47" t="s">
        <v>462</v>
      </c>
      <c r="E119" s="22" t="s">
        <v>918</v>
      </c>
      <c r="F119" s="37" t="str">
        <f>_xll.BDP(G119&amp;" ISIN","CRNCY")</f>
        <v>USD</v>
      </c>
      <c r="G119" s="22" t="s">
        <v>919</v>
      </c>
      <c r="H119" s="37" t="str">
        <f>_xll.BDP(G119&amp;" ISIN","short_name")</f>
        <v>NOMURA INTL FUND</v>
      </c>
      <c r="I119" s="36">
        <v>45716</v>
      </c>
      <c r="J119" s="67">
        <v>46447</v>
      </c>
      <c r="K119" s="26">
        <v>250000</v>
      </c>
      <c r="L119" s="41">
        <v>9.5000000000000001E-2</v>
      </c>
      <c r="M119" s="41" t="s">
        <v>119</v>
      </c>
      <c r="N119" s="43" t="s">
        <v>236</v>
      </c>
      <c r="O119" s="28">
        <f>IF(F119="USD",K119,(((_xll.BDP(F119&amp;"USD CURNCY","PX_LAST")))*K119))</f>
        <v>250000</v>
      </c>
      <c r="P119" s="44">
        <v>100</v>
      </c>
      <c r="Q119" s="112">
        <v>94.17</v>
      </c>
      <c r="R119" s="45">
        <f>IF(F119="USD",W119,(((_xll.BDP(F119&amp;"USD CURNCY","PX_LAST")))*W119))</f>
        <v>250000</v>
      </c>
      <c r="S119" s="45">
        <f>IF(F119="USD",X119,(((_xll.BDP(F119&amp;"USD CURNCY","PX_LAST")))*X119))</f>
        <v>235425</v>
      </c>
      <c r="T119" s="11">
        <f>IFERROR(S119-R119,0)</f>
        <v>-14575</v>
      </c>
      <c r="U119" s="12">
        <f t="shared" si="26"/>
        <v>-5.8299999999999998E-2</v>
      </c>
      <c r="V119" s="12">
        <f>IFERROR(S119/$D$50,0)</f>
        <v>0</v>
      </c>
      <c r="W119" s="28">
        <f t="shared" si="28"/>
        <v>250000</v>
      </c>
      <c r="X119" s="28">
        <f t="shared" si="29"/>
        <v>235425</v>
      </c>
      <c r="Y119" s="24" t="str" cm="1">
        <f t="array" ref="Y119">IF(OR(_xll.BDP($C119,"DS827")="#N/A N/A",_xll.BDP($C119,"DS827")="#N/A FIELD NOT APPLICABLE")," ", _xll.BDP($C119,"DS827"))</f>
        <v>#N/A Invalid Security</v>
      </c>
      <c r="Z119" s="41" t="s">
        <v>920</v>
      </c>
      <c r="AA119" s="41" t="s">
        <v>921</v>
      </c>
      <c r="AB119" s="41" t="s">
        <v>922</v>
      </c>
      <c r="AC119" s="41"/>
      <c r="AD119" s="41"/>
      <c r="AE119" s="28">
        <f>IF(F119="USD",K119*L119,(((_xll.BDP(F119&amp;"USD CURNCY","PX_LAST")))*L119*K119))</f>
        <v>23750</v>
      </c>
      <c r="BA119" s="37" t="str">
        <f t="shared" si="30"/>
        <v>XS2956537521</v>
      </c>
      <c r="BB119" s="98"/>
      <c r="BC119" s="22">
        <v>5</v>
      </c>
      <c r="BD119" s="36">
        <v>45841</v>
      </c>
      <c r="BE119" s="19">
        <v>1.0000000000107532</v>
      </c>
      <c r="BF119" s="3" t="s">
        <v>253</v>
      </c>
    </row>
    <row r="120" spans="1:58" s="3" customFormat="1" ht="14.45" customHeight="1" x14ac:dyDescent="0.25">
      <c r="A120" s="47" t="s">
        <v>126</v>
      </c>
      <c r="B120" s="47" t="s">
        <v>161</v>
      </c>
      <c r="C120" s="47">
        <v>4381721</v>
      </c>
      <c r="D120" s="47" t="s">
        <v>462</v>
      </c>
      <c r="E120" s="22" t="s">
        <v>497</v>
      </c>
      <c r="F120" s="37" t="str" cm="1">
        <f t="array" ref="F120">_xll.BDP(G120&amp;" ISIN","CRNCY")</f>
        <v>USD</v>
      </c>
      <c r="G120" s="22" t="s">
        <v>517</v>
      </c>
      <c r="H120" s="37" t="str" cm="1">
        <f t="array" ref="H120">_xll.BDP(G120&amp;" ISIN","SHORT_NAME")</f>
        <v>MORGAN STAN BV</v>
      </c>
      <c r="I120" s="67" t="str">
        <f>_xll.BDP(G120&amp;" ISIN","ISSUE_DT")</f>
        <v>30/08/2024</v>
      </c>
      <c r="J120" s="67" t="str">
        <f>_xll.BDP(G120&amp;" ISIN","MATURITY")</f>
        <v>31/08/2026</v>
      </c>
      <c r="K120" s="26">
        <v>250000</v>
      </c>
      <c r="L120" s="41">
        <v>8.5599999999999996E-2</v>
      </c>
      <c r="M120" s="41" t="s">
        <v>119</v>
      </c>
      <c r="N120" s="43" t="s">
        <v>236</v>
      </c>
      <c r="O120" s="28">
        <f>IF(F120="USD",K120,(((_xll.BDP(F120&amp;"USD CURNCY","PX_LAST")))*K120))</f>
        <v>250000</v>
      </c>
      <c r="P120" s="44">
        <v>100.07</v>
      </c>
      <c r="Q120" s="76" cm="1">
        <f t="array" ref="Q120">_xll.BDP(G120 &amp; "@" &amp; BF120 &amp; " ISIN","PR002")</f>
        <v>75.28</v>
      </c>
      <c r="R120" s="45">
        <f>IF(F120="USD",W120,(((_xll.BDP(F120&amp;"USD CURNCY","PX_LAST")))*W120))</f>
        <v>250175</v>
      </c>
      <c r="S120" s="45">
        <f>IF(F120="USD",X120,(((_xll.BDP(F120&amp;"USD CURNCY","PX_LAST")))*X120))</f>
        <v>188200</v>
      </c>
      <c r="T120" s="11">
        <f t="shared" si="25"/>
        <v>-61975</v>
      </c>
      <c r="U120" s="12">
        <f t="shared" si="26"/>
        <v>-0.24772659138602979</v>
      </c>
      <c r="V120" s="12">
        <f t="shared" si="27"/>
        <v>0</v>
      </c>
      <c r="W120" s="28">
        <f t="shared" si="28"/>
        <v>250175</v>
      </c>
      <c r="X120" s="28">
        <f t="shared" si="29"/>
        <v>188200</v>
      </c>
      <c r="Y120" s="24" t="str" cm="1">
        <f t="array" ref="Y120">IF(OR(_xll.BDP($G120,"DS827")="#N/A N/A",_xll.BDP($G120,"DS827")="#N/A FIELD NOT APPLICABLE")," ", _xll.BDP($G120,"DS827"))</f>
        <v>#N/A Invalid Security</v>
      </c>
      <c r="Z120" s="41" t="s">
        <v>560</v>
      </c>
      <c r="AA120" s="41" t="s">
        <v>359</v>
      </c>
      <c r="AB120" s="41" t="s">
        <v>561</v>
      </c>
      <c r="AC120" s="41"/>
      <c r="AD120" s="41"/>
      <c r="AG120"/>
      <c r="AH120"/>
      <c r="BA120" s="37" t="str">
        <f t="shared" si="30"/>
        <v>XS2877191671</v>
      </c>
      <c r="BB120" s="43">
        <v>0.71450000000000002</v>
      </c>
      <c r="BC120" s="22">
        <v>5</v>
      </c>
      <c r="BD120" s="36">
        <v>45531</v>
      </c>
      <c r="BE120" s="19">
        <v>1.0000000000107532</v>
      </c>
      <c r="BF120" s="19" t="s">
        <v>533</v>
      </c>
    </row>
    <row r="121" spans="1:58" s="3" customFormat="1" ht="14.45" customHeight="1" x14ac:dyDescent="0.25">
      <c r="A121" s="47" t="s">
        <v>126</v>
      </c>
      <c r="B121" s="47" t="s">
        <v>161</v>
      </c>
      <c r="C121" s="47">
        <v>4381721</v>
      </c>
      <c r="D121" s="47" t="s">
        <v>462</v>
      </c>
      <c r="E121" s="22" t="s">
        <v>499</v>
      </c>
      <c r="F121" s="37" t="str" cm="1">
        <f t="array" ref="F121">_xll.BDP(G121&amp;" ISIN","CRNCY")</f>
        <v>USD</v>
      </c>
      <c r="G121" s="22" t="s">
        <v>519</v>
      </c>
      <c r="H121" s="37" t="str" cm="1">
        <f t="array" ref="H121">_xll.BDP(G121&amp;" ISIN","SHORT_NAME")</f>
        <v>UBS AG LONDON</v>
      </c>
      <c r="I121" s="67" t="str">
        <f>_xll.BDP(G121&amp;" ISIN","ISSUE_DT")</f>
        <v>25/03/2024</v>
      </c>
      <c r="J121" s="67" t="str">
        <f>_xll.BDP(G121&amp;" ISIN","MATURITY")</f>
        <v>25/03/2026</v>
      </c>
      <c r="K121" s="26">
        <v>100000</v>
      </c>
      <c r="L121" s="41">
        <v>0.1125</v>
      </c>
      <c r="M121" s="41" t="s">
        <v>119</v>
      </c>
      <c r="N121" s="43" t="s">
        <v>236</v>
      </c>
      <c r="O121" s="28">
        <f>IF(F121="USD",K121,(((_xll.BDP(F121&amp;"USD CURNCY","PX_LAST")))*K121))</f>
        <v>100000</v>
      </c>
      <c r="P121" s="44">
        <v>100</v>
      </c>
      <c r="Q121" s="76" cm="1">
        <f t="array" ref="Q121">_xll.BDP(G121 &amp; "@" &amp; BF121 &amp; " ISIN","PR002")</f>
        <v>56.4</v>
      </c>
      <c r="R121" s="45">
        <f>IF(F121="USD",W121,(((_xll.BDP(F121&amp;"USD CURNCY","PX_LAST")))*W121))</f>
        <v>100000</v>
      </c>
      <c r="S121" s="45">
        <f>IF(F121="USD",X121,(((_xll.BDP(F121&amp;"USD CURNCY","PX_LAST")))*X121))</f>
        <v>56400</v>
      </c>
      <c r="T121" s="11">
        <f t="shared" si="25"/>
        <v>-43600</v>
      </c>
      <c r="U121" s="12">
        <f t="shared" si="26"/>
        <v>-0.436</v>
      </c>
      <c r="V121" s="12">
        <f t="shared" si="27"/>
        <v>0</v>
      </c>
      <c r="W121" s="28">
        <f t="shared" si="28"/>
        <v>100000</v>
      </c>
      <c r="X121" s="28">
        <f t="shared" si="29"/>
        <v>56400</v>
      </c>
      <c r="Y121" s="24" t="str" cm="1">
        <f t="array" ref="Y121">IF(OR(_xll.BDP($G121,"DS827")="#N/A N/A",_xll.BDP($G121,"DS827")="#N/A FIELD NOT APPLICABLE")," ", _xll.BDP($G121,"DS827"))</f>
        <v>#N/A Invalid Security</v>
      </c>
      <c r="Z121" s="41" t="s">
        <v>564</v>
      </c>
      <c r="AA121" s="41" t="s">
        <v>565</v>
      </c>
      <c r="AB121" s="41" t="s">
        <v>566</v>
      </c>
      <c r="AC121" s="41"/>
      <c r="AD121" s="41"/>
      <c r="AG121"/>
      <c r="AH121"/>
      <c r="BA121" s="37" t="str">
        <f t="shared" si="30"/>
        <v>CH1334410052</v>
      </c>
      <c r="BB121" s="43">
        <v>0.60499999999999998</v>
      </c>
      <c r="BC121" s="22">
        <v>5</v>
      </c>
      <c r="BD121" s="36"/>
      <c r="BE121" s="19">
        <v>1.0000000000107532</v>
      </c>
      <c r="BF121" s="19" t="s">
        <v>534</v>
      </c>
    </row>
    <row r="122" spans="1:58" s="3" customFormat="1" ht="14.45" customHeight="1" x14ac:dyDescent="0.25">
      <c r="A122" s="47" t="s">
        <v>126</v>
      </c>
      <c r="B122" s="47" t="s">
        <v>161</v>
      </c>
      <c r="C122" s="47">
        <v>4381721</v>
      </c>
      <c r="D122" s="47" t="s">
        <v>462</v>
      </c>
      <c r="E122" s="22" t="s">
        <v>500</v>
      </c>
      <c r="F122" s="37" t="str" cm="1">
        <f t="array" ref="F122">_xll.BDP(G122&amp;" ISIN","CRNCY")</f>
        <v>USD</v>
      </c>
      <c r="G122" s="22" t="s">
        <v>520</v>
      </c>
      <c r="H122" s="37" t="str" cm="1">
        <f t="array" ref="H122">_xll.BDP(G122&amp;" ISIN","SHORT_NAME")</f>
        <v>UBS AG LONDON</v>
      </c>
      <c r="I122" s="67" t="str">
        <f>_xll.BDP(G122&amp;" ISIN","ISSUE_DT")</f>
        <v>25/03/2024</v>
      </c>
      <c r="J122" s="67" t="str">
        <f>_xll.BDP(G122&amp;" ISIN","MATURITY")</f>
        <v>25/03/2026</v>
      </c>
      <c r="K122" s="26">
        <v>100000</v>
      </c>
      <c r="L122" s="41">
        <v>0.11749999999999999</v>
      </c>
      <c r="M122" s="41" t="s">
        <v>119</v>
      </c>
      <c r="N122" s="43" t="s">
        <v>236</v>
      </c>
      <c r="O122" s="28">
        <f>IF(F122="USD",K122,(((_xll.BDP(F122&amp;"USD CURNCY","PX_LAST")))*K122))</f>
        <v>100000</v>
      </c>
      <c r="P122" s="44">
        <v>100</v>
      </c>
      <c r="Q122" s="76" cm="1">
        <f t="array" ref="Q122">_xll.BDP(G122 &amp; "@" &amp; BF122 &amp; " ISIN","PR002")</f>
        <v>86.91</v>
      </c>
      <c r="R122" s="45">
        <f>IF(F122="USD",W122,(((_xll.BDP(F122&amp;"USD CURNCY","PX_LAST")))*W122))</f>
        <v>100000</v>
      </c>
      <c r="S122" s="45">
        <f>IF(F122="USD",X122,(((_xll.BDP(F122&amp;"USD CURNCY","PX_LAST")))*X122))</f>
        <v>86910</v>
      </c>
      <c r="T122" s="11">
        <f t="shared" si="25"/>
        <v>-13090</v>
      </c>
      <c r="U122" s="12">
        <f t="shared" si="26"/>
        <v>-0.13089999999999999</v>
      </c>
      <c r="V122" s="12">
        <f t="shared" si="27"/>
        <v>0</v>
      </c>
      <c r="W122" s="28">
        <f t="shared" si="28"/>
        <v>100000</v>
      </c>
      <c r="X122" s="28">
        <f t="shared" si="29"/>
        <v>86910</v>
      </c>
      <c r="Y122" s="24" t="str" cm="1">
        <f t="array" ref="Y122">IF(OR(_xll.BDP($G122,"DS827")="#N/A N/A",_xll.BDP($G122,"DS827")="#N/A FIELD NOT APPLICABLE")," ", _xll.BDP($G122,"DS827"))</f>
        <v>#N/A Invalid Security</v>
      </c>
      <c r="Z122" s="41" t="s">
        <v>567</v>
      </c>
      <c r="AA122" s="41" t="s">
        <v>568</v>
      </c>
      <c r="AB122" s="41" t="s">
        <v>354</v>
      </c>
      <c r="AC122" s="41"/>
      <c r="AD122" s="41"/>
      <c r="AG122"/>
      <c r="AH122"/>
      <c r="BA122" s="37" t="str">
        <f t="shared" si="30"/>
        <v>CH1334409831</v>
      </c>
      <c r="BB122" s="43">
        <v>0.62690000000000001</v>
      </c>
      <c r="BC122" s="22">
        <v>5</v>
      </c>
      <c r="BD122" s="36"/>
      <c r="BE122" s="19">
        <v>1.0000000000107532</v>
      </c>
      <c r="BF122" s="19" t="s">
        <v>534</v>
      </c>
    </row>
    <row r="123" spans="1:58" s="3" customFormat="1" ht="14.45" customHeight="1" x14ac:dyDescent="0.25">
      <c r="A123" s="47" t="s">
        <v>126</v>
      </c>
      <c r="B123" s="47" t="s">
        <v>161</v>
      </c>
      <c r="C123" s="47">
        <v>4381721</v>
      </c>
      <c r="D123" s="47" t="s">
        <v>462</v>
      </c>
      <c r="E123" s="22" t="s">
        <v>506</v>
      </c>
      <c r="F123" s="37" t="str" cm="1">
        <f t="array" ref="F123">_xll.BDP(G123&amp;" ISIN","CRNCY")</f>
        <v>USD</v>
      </c>
      <c r="G123" s="22" t="s">
        <v>527</v>
      </c>
      <c r="H123" s="37" t="str" cm="1">
        <f t="array" ref="H123">_xll.BDP(G123&amp;" ISIN","SHORT_NAME")</f>
        <v>BNP PARIBAS</v>
      </c>
      <c r="I123" s="67" t="str">
        <f>_xll.BDP(G123&amp;" ISIN","ISSUE_DT")</f>
        <v>13/12/2024</v>
      </c>
      <c r="J123" s="67" t="str">
        <f>_xll.BDP(G123&amp;" ISIN","MATURITY")</f>
        <v>14/12/2026</v>
      </c>
      <c r="K123" s="26">
        <v>175000</v>
      </c>
      <c r="L123" s="41">
        <v>0.1</v>
      </c>
      <c r="M123" s="41" t="s">
        <v>119</v>
      </c>
      <c r="N123" s="43" t="s">
        <v>236</v>
      </c>
      <c r="O123" s="28">
        <f>IF(F123="USD",K123,(((_xll.BDP(F123&amp;"USD CURNCY","PX_LAST")))*K123))</f>
        <v>175000</v>
      </c>
      <c r="P123" s="44">
        <v>100</v>
      </c>
      <c r="Q123" s="76" cm="1">
        <f t="array" ref="Q123">_xll.BDP(G123 &amp; "@" &amp; BF123 &amp; " ISIN","PR002")</f>
        <v>76.64</v>
      </c>
      <c r="R123" s="45">
        <f>IF(F123="USD",W123,(((_xll.BDP(F123&amp;"USD CURNCY","PX_LAST")))*W123))</f>
        <v>175000</v>
      </c>
      <c r="S123" s="45">
        <f>IF(F123="USD",X123,(((_xll.BDP(F123&amp;"USD CURNCY","PX_LAST")))*X123))</f>
        <v>134120</v>
      </c>
      <c r="T123" s="11">
        <f t="shared" si="25"/>
        <v>-40880</v>
      </c>
      <c r="U123" s="12">
        <f t="shared" si="26"/>
        <v>-0.2336</v>
      </c>
      <c r="V123" s="12">
        <f t="shared" si="27"/>
        <v>0</v>
      </c>
      <c r="W123" s="28">
        <f t="shared" si="28"/>
        <v>175000</v>
      </c>
      <c r="X123" s="28">
        <f t="shared" si="29"/>
        <v>134120</v>
      </c>
      <c r="Y123" s="24" t="str" cm="1">
        <f t="array" ref="Y123">IF(OR(_xll.BDP($G123,"DS827")="#N/A N/A",_xll.BDP($G123,"DS827")="#N/A FIELD NOT APPLICABLE")," ", _xll.BDP($G123,"DS827"))</f>
        <v>#N/A Invalid Security</v>
      </c>
      <c r="Z123" s="41" t="s">
        <v>587</v>
      </c>
      <c r="AA123" s="41" t="s">
        <v>588</v>
      </c>
      <c r="AB123" s="41" t="s">
        <v>589</v>
      </c>
      <c r="AC123" s="41"/>
      <c r="AD123" s="41"/>
      <c r="AG123"/>
      <c r="AH123"/>
      <c r="BA123" s="37" t="str">
        <f t="shared" si="30"/>
        <v>XS2638594569</v>
      </c>
      <c r="BB123" s="43">
        <v>0.6956</v>
      </c>
      <c r="BC123" s="22">
        <v>5</v>
      </c>
      <c r="BD123" s="36">
        <v>45639</v>
      </c>
      <c r="BE123" s="19">
        <v>1.0000000000107532</v>
      </c>
      <c r="BF123" s="19" t="s">
        <v>531</v>
      </c>
    </row>
    <row r="124" spans="1:58" s="3" customFormat="1" ht="14.45" customHeight="1" x14ac:dyDescent="0.25">
      <c r="A124" s="47" t="s">
        <v>126</v>
      </c>
      <c r="B124" s="47" t="s">
        <v>161</v>
      </c>
      <c r="C124" s="47">
        <v>4381721</v>
      </c>
      <c r="D124" s="47" t="s">
        <v>462</v>
      </c>
      <c r="E124" s="22" t="s">
        <v>505</v>
      </c>
      <c r="F124" s="37" t="str" cm="1">
        <f t="array" ref="F124">_xll.BDP(G124&amp;" ISIN","CRNCY")</f>
        <v>USD</v>
      </c>
      <c r="G124" s="22" t="s">
        <v>526</v>
      </c>
      <c r="H124" s="37" t="str" cm="1">
        <f t="array" ref="H124">_xll.BDP(G124&amp;" ISIN","SHORT_NAME")</f>
        <v>JP MORGAN STRUCT</v>
      </c>
      <c r="I124" s="67" t="str">
        <f>_xll.BDP(G124&amp;" ISIN","ISSUE_DT")</f>
        <v>30/10/2024</v>
      </c>
      <c r="J124" s="67" t="str">
        <f>_xll.BDP(G124&amp;" ISIN","MATURITY")</f>
        <v>30/10/2026</v>
      </c>
      <c r="K124" s="26">
        <v>100000</v>
      </c>
      <c r="L124" s="41">
        <v>0.1</v>
      </c>
      <c r="M124" s="41" t="s">
        <v>119</v>
      </c>
      <c r="N124" s="43" t="s">
        <v>236</v>
      </c>
      <c r="O124" s="28">
        <f>IF(F124="USD",K124,(((_xll.BDP(F124&amp;"USD CURNCY","PX_LAST")))*K124))</f>
        <v>100000</v>
      </c>
      <c r="P124" s="44">
        <v>100</v>
      </c>
      <c r="Q124" s="76" cm="1">
        <f t="array" ref="Q124">_xll.BDP(G124 &amp; "@" &amp; BF124 &amp; " ISIN","PR002")</f>
        <v>90.37</v>
      </c>
      <c r="R124" s="45">
        <f>IF(F124="USD",W124,(((_xll.BDP(F124&amp;"USD CURNCY","PX_LAST")))*W124))</f>
        <v>100000</v>
      </c>
      <c r="S124" s="45">
        <f>IF(F124="USD",X124,(((_xll.BDP(F124&amp;"USD CURNCY","PX_LAST")))*X124))</f>
        <v>90370</v>
      </c>
      <c r="T124" s="11">
        <f t="shared" si="25"/>
        <v>-9630</v>
      </c>
      <c r="U124" s="12">
        <f t="shared" si="26"/>
        <v>-9.6299999999999997E-2</v>
      </c>
      <c r="V124" s="12">
        <f t="shared" si="27"/>
        <v>0</v>
      </c>
      <c r="W124" s="28">
        <f t="shared" si="28"/>
        <v>100000</v>
      </c>
      <c r="X124" s="28">
        <f t="shared" si="29"/>
        <v>90370</v>
      </c>
      <c r="Y124" s="24" t="str" cm="1">
        <f t="array" ref="Y124">IF(OR(_xll.BDP($G124,"DS827")="#N/A N/A",_xll.BDP($G124,"DS827")="#N/A FIELD NOT APPLICABLE")," ", _xll.BDP($G124,"DS827"))</f>
        <v>#N/A Invalid Security</v>
      </c>
      <c r="Z124" s="41" t="s">
        <v>584</v>
      </c>
      <c r="AA124" s="41" t="s">
        <v>585</v>
      </c>
      <c r="AB124" s="41" t="s">
        <v>586</v>
      </c>
      <c r="AC124" s="41"/>
      <c r="AD124" s="41"/>
      <c r="AG124"/>
      <c r="AH124"/>
      <c r="BA124" s="37" t="str">
        <f t="shared" si="30"/>
        <v>XS2846125743</v>
      </c>
      <c r="BB124" s="43">
        <v>0.71560000000000001</v>
      </c>
      <c r="BC124" s="22">
        <v>5</v>
      </c>
      <c r="BD124" s="36">
        <v>45595</v>
      </c>
      <c r="BE124" s="19">
        <v>1.0000000000107532</v>
      </c>
      <c r="BF124" s="19" t="s">
        <v>532</v>
      </c>
    </row>
    <row r="125" spans="1:58" s="3" customFormat="1" ht="14.45" customHeight="1" x14ac:dyDescent="0.25">
      <c r="A125" s="47" t="s">
        <v>126</v>
      </c>
      <c r="B125" s="47" t="s">
        <v>161</v>
      </c>
      <c r="C125" s="47">
        <v>4381721</v>
      </c>
      <c r="D125" s="47" t="s">
        <v>462</v>
      </c>
      <c r="E125" s="22" t="s">
        <v>501</v>
      </c>
      <c r="F125" s="37" t="str" cm="1">
        <f t="array" ref="F125">_xll.BDP(G125&amp;" ISIN","CRNCY")</f>
        <v>USD</v>
      </c>
      <c r="G125" s="22" t="s">
        <v>521</v>
      </c>
      <c r="H125" s="37" t="str" cm="1">
        <f t="array" ref="H125">_xll.BDP(G125&amp;" ISIN","SHORT_NAME")</f>
        <v>JP MORGAN STRUCT</v>
      </c>
      <c r="I125" s="67" t="str">
        <f>_xll.BDP(G125&amp;" ISIN","ISSUE_DT")</f>
        <v>25/03/2024</v>
      </c>
      <c r="J125" s="67" t="str">
        <f>_xll.BDP(G125&amp;" ISIN","MATURITY")</f>
        <v>25/03/2026</v>
      </c>
      <c r="K125" s="26">
        <v>100000</v>
      </c>
      <c r="L125" s="41">
        <v>0.1225</v>
      </c>
      <c r="M125" s="41" t="s">
        <v>119</v>
      </c>
      <c r="N125" s="43" t="s">
        <v>236</v>
      </c>
      <c r="O125" s="28">
        <f>IF(F125="USD",K125,(((_xll.BDP(F125&amp;"USD CURNCY","PX_LAST")))*K125))</f>
        <v>100000</v>
      </c>
      <c r="P125" s="44">
        <v>100</v>
      </c>
      <c r="Q125" s="76" cm="1">
        <f t="array" ref="Q125">_xll.BDP(G125 &amp; "@" &amp; BF125 &amp; " ISIN","PR002")</f>
        <v>74.64</v>
      </c>
      <c r="R125" s="45">
        <f>IF(F125="USD",W125,(((_xll.BDP(F125&amp;"USD CURNCY","PX_LAST")))*W125))</f>
        <v>100000</v>
      </c>
      <c r="S125" s="45">
        <f>IF(F125="USD",X125,(((_xll.BDP(F125&amp;"USD CURNCY","PX_LAST")))*X125))</f>
        <v>74640</v>
      </c>
      <c r="T125" s="11">
        <f t="shared" si="25"/>
        <v>-25360</v>
      </c>
      <c r="U125" s="12">
        <f t="shared" si="26"/>
        <v>-0.25359999999999999</v>
      </c>
      <c r="V125" s="12">
        <f t="shared" si="27"/>
        <v>0</v>
      </c>
      <c r="W125" s="28">
        <f t="shared" si="28"/>
        <v>100000</v>
      </c>
      <c r="X125" s="28">
        <f t="shared" si="29"/>
        <v>74640</v>
      </c>
      <c r="Y125" s="24" t="str" cm="1">
        <f t="array" ref="Y125">IF(OR(_xll.BDP($G125,"DS827")="#N/A N/A",_xll.BDP($G125,"DS827")="#N/A FIELD NOT APPLICABLE")," ", _xll.BDP($G125,"DS827"))</f>
        <v>#N/A Invalid Security</v>
      </c>
      <c r="Z125" s="41" t="s">
        <v>569</v>
      </c>
      <c r="AA125" s="41" t="s">
        <v>570</v>
      </c>
      <c r="AB125" s="41" t="s">
        <v>571</v>
      </c>
      <c r="AC125" s="41"/>
      <c r="AD125" s="41"/>
      <c r="AG125"/>
      <c r="AH125"/>
      <c r="BA125" s="37" t="str">
        <f t="shared" si="30"/>
        <v>XS2729057898</v>
      </c>
      <c r="BB125" s="43">
        <v>0.4879</v>
      </c>
      <c r="BC125" s="22">
        <v>5</v>
      </c>
      <c r="BD125" s="36"/>
      <c r="BE125" s="19">
        <v>1.0000000000107532</v>
      </c>
      <c r="BF125" s="19" t="s">
        <v>532</v>
      </c>
    </row>
    <row r="126" spans="1:58" s="3" customFormat="1" ht="14.45" hidden="1" customHeight="1" x14ac:dyDescent="0.25">
      <c r="A126" s="47" t="s">
        <v>125</v>
      </c>
      <c r="B126" s="47" t="s">
        <v>157</v>
      </c>
      <c r="C126" s="47">
        <v>6582977</v>
      </c>
      <c r="D126" s="47" t="s">
        <v>407</v>
      </c>
      <c r="E126" s="22" t="s">
        <v>423</v>
      </c>
      <c r="F126" s="22" t="s">
        <v>352</v>
      </c>
      <c r="G126" s="22" t="s">
        <v>433</v>
      </c>
      <c r="H126" s="22" t="s">
        <v>443</v>
      </c>
      <c r="I126" s="36" t="s">
        <v>444</v>
      </c>
      <c r="J126" s="36" t="s">
        <v>445</v>
      </c>
      <c r="K126" s="26">
        <v>1000000</v>
      </c>
      <c r="L126" s="41">
        <v>6.2997581719817453E-2</v>
      </c>
      <c r="M126" s="41" t="s">
        <v>119</v>
      </c>
      <c r="N126" s="43" t="s">
        <v>446</v>
      </c>
      <c r="O126" s="28">
        <f>IF(F126="USD",K126,(((_xll.BDP(F126&amp;"USD CURNCY","PX_LAST")))*K126))</f>
        <v>1000000</v>
      </c>
      <c r="P126" s="44">
        <v>100</v>
      </c>
      <c r="Q126" s="44">
        <v>100.4461</v>
      </c>
      <c r="R126" s="45">
        <f>IF(F126="USD",W126,(((_xll.BDP(F126&amp;"USD CURNCY","PX_LAST")))*W126))</f>
        <v>1000000</v>
      </c>
      <c r="S126" s="45">
        <f>IF(F126="USD",X126,(((_xll.BDP(F126&amp;"USD CURNCY","PX_LAST")))*X126))</f>
        <v>1004461</v>
      </c>
      <c r="T126" s="11">
        <f t="shared" si="25"/>
        <v>4461</v>
      </c>
      <c r="U126" s="12">
        <f t="shared" si="26"/>
        <v>4.4609999999999997E-3</v>
      </c>
      <c r="V126" s="12">
        <f t="shared" si="27"/>
        <v>0</v>
      </c>
      <c r="W126" s="28">
        <f t="shared" si="28"/>
        <v>1000000</v>
      </c>
      <c r="X126" s="28">
        <f t="shared" si="29"/>
        <v>1004461</v>
      </c>
      <c r="Y126" s="24" t="str" cm="1">
        <f t="array" ref="Y126">IF(OR(_xll.BDP($G126,"DS827")="#N/A N/A",_xll.BDP($G126,"DS827")="#N/A FIELD NOT APPLICABLE")," ", _xll.BDP($G126,"DS827"))</f>
        <v>#N/A Invalid Security</v>
      </c>
      <c r="Z126" s="41"/>
      <c r="AA126" s="41"/>
      <c r="AB126" s="41"/>
      <c r="AC126" s="41"/>
      <c r="AD126" s="41"/>
      <c r="AG126"/>
      <c r="AH126"/>
      <c r="BA126" s="37" t="str">
        <f t="shared" si="30"/>
        <v>XS2118215669</v>
      </c>
      <c r="BB126" s="43">
        <v>0.65</v>
      </c>
      <c r="BC126" s="22">
        <v>5</v>
      </c>
      <c r="BD126" s="36"/>
      <c r="BE126" s="19">
        <v>1.0000000000107532</v>
      </c>
      <c r="BF126" s="19"/>
    </row>
    <row r="127" spans="1:58" s="3" customFormat="1" ht="14.45" hidden="1" customHeight="1" x14ac:dyDescent="0.25">
      <c r="A127" s="47" t="s">
        <v>125</v>
      </c>
      <c r="B127" s="47" t="s">
        <v>157</v>
      </c>
      <c r="C127" s="47">
        <v>6582977</v>
      </c>
      <c r="D127" s="47" t="s">
        <v>407</v>
      </c>
      <c r="E127" s="22" t="s">
        <v>424</v>
      </c>
      <c r="F127" s="22" t="s">
        <v>352</v>
      </c>
      <c r="G127" s="22" t="s">
        <v>434</v>
      </c>
      <c r="H127" s="22" t="s">
        <v>447</v>
      </c>
      <c r="I127" s="36"/>
      <c r="J127" s="36">
        <v>46077</v>
      </c>
      <c r="K127" s="26">
        <v>500000</v>
      </c>
      <c r="L127" s="41">
        <v>0.09</v>
      </c>
      <c r="M127" s="41" t="s">
        <v>119</v>
      </c>
      <c r="N127" s="43" t="s">
        <v>236</v>
      </c>
      <c r="O127" s="28">
        <f>IF(F127="USD",K127,(((_xll.BDP(F127&amp;"USD CURNCY","PX_LAST")))*K127))</f>
        <v>500000</v>
      </c>
      <c r="P127" s="44">
        <v>100</v>
      </c>
      <c r="Q127" s="44">
        <v>95.78</v>
      </c>
      <c r="R127" s="45">
        <f>IF(F127="USD",W127,(((_xll.BDP(F127&amp;"USD CURNCY","PX_LAST")))*W127))</f>
        <v>500000</v>
      </c>
      <c r="S127" s="45">
        <f>IF(F127="USD",X127,(((_xll.BDP(F127&amp;"USD CURNCY","PX_LAST")))*X127))</f>
        <v>478900</v>
      </c>
      <c r="T127" s="11">
        <f t="shared" si="25"/>
        <v>-21100</v>
      </c>
      <c r="U127" s="12">
        <f t="shared" si="26"/>
        <v>-4.2200000000000001E-2</v>
      </c>
      <c r="V127" s="12">
        <f t="shared" si="27"/>
        <v>0</v>
      </c>
      <c r="W127" s="28">
        <f t="shared" si="28"/>
        <v>500000</v>
      </c>
      <c r="X127" s="28">
        <f t="shared" si="29"/>
        <v>478900</v>
      </c>
      <c r="Y127" s="24" t="str" cm="1">
        <f t="array" ref="Y127">IF(OR(_xll.BDP($G127,"DS827")="#N/A N/A",_xll.BDP($G127,"DS827")="#N/A FIELD NOT APPLICABLE")," ", _xll.BDP($G127,"DS827"))</f>
        <v>#N/A Invalid Security</v>
      </c>
      <c r="Z127" s="41"/>
      <c r="AA127" s="41"/>
      <c r="AB127" s="41"/>
      <c r="AC127" s="41"/>
      <c r="AD127" s="41"/>
      <c r="AG127"/>
      <c r="AH127"/>
      <c r="BA127" s="37" t="str">
        <f t="shared" si="30"/>
        <v>XS2846001001</v>
      </c>
      <c r="BB127" s="43">
        <v>0.65</v>
      </c>
      <c r="BC127" s="22">
        <v>5</v>
      </c>
      <c r="BD127" s="36"/>
      <c r="BE127" s="19">
        <v>1.0000000000107532</v>
      </c>
      <c r="BF127" s="19"/>
    </row>
    <row r="128" spans="1:58" s="3" customFormat="1" ht="14.45" hidden="1" customHeight="1" x14ac:dyDescent="0.25">
      <c r="A128" s="47" t="s">
        <v>125</v>
      </c>
      <c r="B128" s="47" t="s">
        <v>157</v>
      </c>
      <c r="C128" s="47">
        <v>6582977</v>
      </c>
      <c r="D128" s="47" t="s">
        <v>407</v>
      </c>
      <c r="E128" s="22" t="s">
        <v>913</v>
      </c>
      <c r="F128" s="22" t="s">
        <v>352</v>
      </c>
      <c r="G128" s="22" t="s">
        <v>914</v>
      </c>
      <c r="H128" s="22" t="s">
        <v>375</v>
      </c>
      <c r="I128" s="36">
        <v>45733</v>
      </c>
      <c r="J128" s="36">
        <v>46112</v>
      </c>
      <c r="K128" s="26">
        <v>500000</v>
      </c>
      <c r="L128" s="41">
        <v>0.08</v>
      </c>
      <c r="M128" s="41" t="s">
        <v>119</v>
      </c>
      <c r="N128" s="43" t="s">
        <v>236</v>
      </c>
      <c r="O128" s="28">
        <f>IF(F128="USD",K128,(((_xll.BDP(F128&amp;"USD CURNCY","PX_LAST")))*K128))</f>
        <v>500000</v>
      </c>
      <c r="P128" s="44">
        <v>100</v>
      </c>
      <c r="Q128" s="44">
        <v>95.9</v>
      </c>
      <c r="R128" s="45">
        <f>IF(F128="USD",W128,(((_xll.BDP(F128&amp;"USD CURNCY","PX_LAST")))*W128))</f>
        <v>500000</v>
      </c>
      <c r="S128" s="45">
        <f>IF(F128="USD",X128,(((_xll.BDP(F128&amp;"USD CURNCY","PX_LAST")))*X128))</f>
        <v>479500</v>
      </c>
      <c r="T128" s="11">
        <f>IFERROR(S128-R128,0)</f>
        <v>-20500</v>
      </c>
      <c r="U128" s="12">
        <f>IFERROR(T128/R128,0)</f>
        <v>-4.1000000000000002E-2</v>
      </c>
      <c r="V128" s="12">
        <f>IFERROR(S128/$D$49,0)</f>
        <v>0</v>
      </c>
      <c r="W128" s="28">
        <f t="shared" si="28"/>
        <v>500000</v>
      </c>
      <c r="X128" s="28">
        <f t="shared" si="29"/>
        <v>479500</v>
      </c>
      <c r="Y128" s="24" t="str" cm="1">
        <f t="array" ref="Y128">IF(OR(_xll.BDP($C128,"DS827")="#N/A N/A",_xll.BDP($C128,"DS827")="#N/A FIELD NOT APPLICABLE")," ", _xll.BDP($C128,"DS827"))</f>
        <v>#N/A Invalid Security</v>
      </c>
      <c r="Z128" s="41"/>
      <c r="AA128" s="41"/>
      <c r="AB128" s="41"/>
      <c r="AC128" s="41"/>
      <c r="AD128" s="41"/>
      <c r="AG128"/>
      <c r="AH128"/>
      <c r="BA128" s="37"/>
      <c r="BB128" s="43"/>
      <c r="BC128" s="22"/>
      <c r="BD128" s="36"/>
      <c r="BE128" s="19"/>
      <c r="BF128" s="19"/>
    </row>
    <row r="129" spans="1:58" s="3" customFormat="1" ht="14.45" hidden="1" customHeight="1" x14ac:dyDescent="0.25">
      <c r="A129" s="47" t="s">
        <v>125</v>
      </c>
      <c r="B129" s="47" t="s">
        <v>157</v>
      </c>
      <c r="C129" s="47">
        <v>6582977</v>
      </c>
      <c r="D129" s="47" t="s">
        <v>407</v>
      </c>
      <c r="E129" s="22" t="s">
        <v>425</v>
      </c>
      <c r="F129" s="22" t="s">
        <v>352</v>
      </c>
      <c r="G129" s="22" t="s">
        <v>435</v>
      </c>
      <c r="H129" s="22" t="s">
        <v>448</v>
      </c>
      <c r="I129" s="36" t="s">
        <v>449</v>
      </c>
      <c r="J129" s="36">
        <v>46136</v>
      </c>
      <c r="K129" s="26">
        <v>500000</v>
      </c>
      <c r="L129" s="41">
        <v>9.1200000000000003E-2</v>
      </c>
      <c r="M129" s="41" t="s">
        <v>119</v>
      </c>
      <c r="N129" s="43" t="s">
        <v>236</v>
      </c>
      <c r="O129" s="28">
        <f>IF(F129="USD",K129,(((_xll.BDP(F129&amp;"USD CURNCY","PX_LAST")))*K129))</f>
        <v>500000</v>
      </c>
      <c r="P129" s="44">
        <v>100</v>
      </c>
      <c r="Q129" s="76">
        <f>_xll.BDP(G129 &amp; "@" &amp; "HSED" &amp; " ISIN", "PX_BID")</f>
        <v>93.68</v>
      </c>
      <c r="R129" s="45">
        <f>IF(F129="USD",W129,(((_xll.BDP(F129&amp;"USD CURNCY","PX_LAST")))*W129))</f>
        <v>500000</v>
      </c>
      <c r="S129" s="45">
        <f>IF(F129="USD",X129,(((_xll.BDP(F129&amp;"USD CURNCY","PX_LAST")))*X129))</f>
        <v>468400</v>
      </c>
      <c r="T129" s="11">
        <f t="shared" si="25"/>
        <v>-31600</v>
      </c>
      <c r="U129" s="12">
        <f t="shared" si="26"/>
        <v>-6.3200000000000006E-2</v>
      </c>
      <c r="V129" s="12">
        <f t="shared" si="27"/>
        <v>0</v>
      </c>
      <c r="W129" s="28">
        <f t="shared" si="28"/>
        <v>500000</v>
      </c>
      <c r="X129" s="28">
        <f t="shared" si="29"/>
        <v>468400</v>
      </c>
      <c r="Y129" s="24" t="str" cm="1">
        <f t="array" ref="Y129">IF(OR(_xll.BDP($G129,"DS827")="#N/A N/A",_xll.BDP($G129,"DS827")="#N/A FIELD NOT APPLICABLE")," ", _xll.BDP($G129,"DS827"))</f>
        <v>#N/A Invalid Security</v>
      </c>
      <c r="Z129" s="41"/>
      <c r="AA129" s="41"/>
      <c r="AB129" s="41"/>
      <c r="AC129" s="41"/>
      <c r="AD129" s="41"/>
      <c r="AG129"/>
      <c r="AH129"/>
      <c r="BA129" s="37" t="str">
        <f t="shared" si="30"/>
        <v>XS2802863113</v>
      </c>
      <c r="BB129" s="43">
        <v>0.65</v>
      </c>
      <c r="BC129" s="22">
        <v>5</v>
      </c>
      <c r="BD129" s="36"/>
      <c r="BE129" s="19">
        <v>1.0000000000107532</v>
      </c>
      <c r="BF129" s="19" t="s">
        <v>456</v>
      </c>
    </row>
    <row r="130" spans="1:58" s="3" customFormat="1" ht="14.45" hidden="1" customHeight="1" x14ac:dyDescent="0.25">
      <c r="A130" s="47" t="s">
        <v>125</v>
      </c>
      <c r="B130" s="47" t="s">
        <v>157</v>
      </c>
      <c r="C130" s="47">
        <v>6582977</v>
      </c>
      <c r="D130" s="47" t="s">
        <v>407</v>
      </c>
      <c r="E130" s="22" t="s">
        <v>426</v>
      </c>
      <c r="F130" s="22" t="s">
        <v>352</v>
      </c>
      <c r="G130" s="22" t="s">
        <v>436</v>
      </c>
      <c r="H130" s="22" t="s">
        <v>448</v>
      </c>
      <c r="I130" s="36" t="s">
        <v>450</v>
      </c>
      <c r="J130" s="36">
        <v>46148</v>
      </c>
      <c r="K130" s="26">
        <v>500000</v>
      </c>
      <c r="L130" s="41">
        <v>0.10829999999999999</v>
      </c>
      <c r="M130" s="41" t="s">
        <v>119</v>
      </c>
      <c r="N130" s="43" t="s">
        <v>236</v>
      </c>
      <c r="O130" s="28">
        <f>IF(F130="USD",K130,(((_xll.BDP(F130&amp;"USD CURNCY","PX_LAST")))*K130))</f>
        <v>500000</v>
      </c>
      <c r="P130" s="44">
        <v>100</v>
      </c>
      <c r="Q130" s="76">
        <f>_xll.BDP(G130 &amp; "@" &amp; "HSED" &amp; " ISIN", "PX_BID")</f>
        <v>94.71</v>
      </c>
      <c r="R130" s="45">
        <f>IF(F130="USD",W130,(((_xll.BDP(F130&amp;"USD CURNCY","PX_LAST")))*W130))</f>
        <v>500000</v>
      </c>
      <c r="S130" s="45">
        <f>IF(F130="USD",X130,(((_xll.BDP(F130&amp;"USD CURNCY","PX_LAST")))*X130))</f>
        <v>473550</v>
      </c>
      <c r="T130" s="11">
        <f t="shared" si="25"/>
        <v>-26450</v>
      </c>
      <c r="U130" s="12">
        <f t="shared" si="26"/>
        <v>-5.2900000000000003E-2</v>
      </c>
      <c r="V130" s="12">
        <f t="shared" si="27"/>
        <v>0</v>
      </c>
      <c r="W130" s="28">
        <f t="shared" si="28"/>
        <v>500000</v>
      </c>
      <c r="X130" s="28">
        <f t="shared" si="29"/>
        <v>473550</v>
      </c>
      <c r="Y130" s="24" t="str" cm="1">
        <f t="array" ref="Y130">IF(OR(_xll.BDP($G130,"DS827")="#N/A N/A",_xll.BDP($G130,"DS827")="#N/A FIELD NOT APPLICABLE")," ", _xll.BDP($G130,"DS827"))</f>
        <v>#N/A Invalid Security</v>
      </c>
      <c r="Z130" s="41"/>
      <c r="AA130" s="41"/>
      <c r="AB130" s="41"/>
      <c r="AC130" s="41"/>
      <c r="AD130" s="41"/>
      <c r="AG130"/>
      <c r="AH130"/>
      <c r="BA130" s="37" t="str">
        <f t="shared" si="30"/>
        <v>XS2810284997</v>
      </c>
      <c r="BB130" s="43">
        <v>0.65</v>
      </c>
      <c r="BC130" s="22">
        <v>5</v>
      </c>
      <c r="BD130" s="36"/>
      <c r="BE130" s="19">
        <v>1.0000000000107532</v>
      </c>
      <c r="BF130" s="19" t="s">
        <v>456</v>
      </c>
    </row>
    <row r="131" spans="1:58" s="3" customFormat="1" ht="14.45" hidden="1" customHeight="1" x14ac:dyDescent="0.25">
      <c r="A131" s="47" t="s">
        <v>125</v>
      </c>
      <c r="B131" s="47" t="s">
        <v>157</v>
      </c>
      <c r="C131" s="47">
        <v>6582977</v>
      </c>
      <c r="D131" s="47" t="s">
        <v>407</v>
      </c>
      <c r="E131" s="22" t="s">
        <v>427</v>
      </c>
      <c r="F131" s="22" t="s">
        <v>352</v>
      </c>
      <c r="G131" s="22" t="s">
        <v>437</v>
      </c>
      <c r="H131" s="22" t="s">
        <v>451</v>
      </c>
      <c r="I131" s="36">
        <v>45452</v>
      </c>
      <c r="J131" s="36">
        <v>46182</v>
      </c>
      <c r="K131" s="26">
        <v>500000</v>
      </c>
      <c r="L131" s="41">
        <v>9.1999999999999998E-2</v>
      </c>
      <c r="M131" s="41" t="s">
        <v>119</v>
      </c>
      <c r="N131" s="43" t="s">
        <v>236</v>
      </c>
      <c r="O131" s="28">
        <f>IF(F131="USD",K131,(((_xll.BDP(F131&amp;"USD CURNCY","PX_LAST")))*K131))</f>
        <v>500000</v>
      </c>
      <c r="P131" s="44">
        <v>100</v>
      </c>
      <c r="Q131" s="44">
        <v>82.58</v>
      </c>
      <c r="R131" s="45">
        <f>IF(F131="USD",W131,(((_xll.BDP(F131&amp;"USD CURNCY","PX_LAST")))*W131))</f>
        <v>500000</v>
      </c>
      <c r="S131" s="45">
        <f>IF(F131="USD",X131,(((_xll.BDP(F131&amp;"USD CURNCY","PX_LAST")))*X131))</f>
        <v>412900</v>
      </c>
      <c r="T131" s="11">
        <f t="shared" si="25"/>
        <v>-87100</v>
      </c>
      <c r="U131" s="12">
        <f t="shared" si="26"/>
        <v>-0.17419999999999999</v>
      </c>
      <c r="V131" s="12">
        <f t="shared" si="27"/>
        <v>0</v>
      </c>
      <c r="W131" s="28">
        <f t="shared" si="28"/>
        <v>500000</v>
      </c>
      <c r="X131" s="28">
        <f t="shared" si="29"/>
        <v>412900</v>
      </c>
      <c r="Y131" s="24" t="str" cm="1">
        <f t="array" ref="Y131">IF(OR(_xll.BDP($G131,"DS827")="#N/A N/A",_xll.BDP($G131,"DS827")="#N/A FIELD NOT APPLICABLE")," ", _xll.BDP($G131,"DS827"))</f>
        <v>#N/A Invalid Security</v>
      </c>
      <c r="Z131" s="41"/>
      <c r="AA131" s="41"/>
      <c r="AB131" s="41"/>
      <c r="AC131" s="41"/>
      <c r="AD131" s="41"/>
      <c r="AG131"/>
      <c r="AH131"/>
      <c r="BA131" s="37" t="str">
        <f t="shared" si="30"/>
        <v>XS2207662676</v>
      </c>
      <c r="BB131" s="43">
        <v>0.65</v>
      </c>
      <c r="BC131" s="22">
        <v>5</v>
      </c>
      <c r="BD131" s="36"/>
      <c r="BE131" s="19">
        <v>1.0000000000107532</v>
      </c>
      <c r="BF131" s="19"/>
    </row>
    <row r="132" spans="1:58" s="3" customFormat="1" ht="14.45" hidden="1" customHeight="1" x14ac:dyDescent="0.25">
      <c r="A132" s="47" t="s">
        <v>125</v>
      </c>
      <c r="B132" s="47" t="s">
        <v>157</v>
      </c>
      <c r="C132" s="47">
        <v>6582977</v>
      </c>
      <c r="D132" s="47" t="s">
        <v>407</v>
      </c>
      <c r="E132" s="22" t="s">
        <v>428</v>
      </c>
      <c r="F132" s="22" t="s">
        <v>352</v>
      </c>
      <c r="G132" s="22" t="s">
        <v>438</v>
      </c>
      <c r="H132" s="22" t="s">
        <v>452</v>
      </c>
      <c r="I132" s="36"/>
      <c r="J132" s="36">
        <v>46251</v>
      </c>
      <c r="K132" s="26">
        <v>500000</v>
      </c>
      <c r="L132" s="41">
        <v>0.10580000000000001</v>
      </c>
      <c r="M132" s="41" t="s">
        <v>119</v>
      </c>
      <c r="N132" s="43" t="s">
        <v>236</v>
      </c>
      <c r="O132" s="28">
        <f>IF(F132="USD",K132,(((_xll.BDP(F132&amp;"USD CURNCY","PX_LAST")))*K132))</f>
        <v>500000</v>
      </c>
      <c r="P132" s="44">
        <v>100</v>
      </c>
      <c r="Q132" s="44">
        <v>99.282200000000003</v>
      </c>
      <c r="R132" s="45">
        <f>IF(F132="USD",W132,(((_xll.BDP(F132&amp;"USD CURNCY","PX_LAST")))*W132))</f>
        <v>500000</v>
      </c>
      <c r="S132" s="45">
        <f>IF(F132="USD",X132,(((_xll.BDP(F132&amp;"USD CURNCY","PX_LAST")))*X132))</f>
        <v>496411</v>
      </c>
      <c r="T132" s="11">
        <f t="shared" si="25"/>
        <v>-3589</v>
      </c>
      <c r="U132" s="12">
        <f t="shared" si="26"/>
        <v>-7.1780000000000004E-3</v>
      </c>
      <c r="V132" s="12">
        <f t="shared" si="27"/>
        <v>0</v>
      </c>
      <c r="W132" s="28">
        <f t="shared" si="28"/>
        <v>500000</v>
      </c>
      <c r="X132" s="28">
        <f t="shared" si="29"/>
        <v>496411</v>
      </c>
      <c r="Y132" s="24" t="str" cm="1">
        <f t="array" ref="Y132">IF(OR(_xll.BDP($G132,"DS827")="#N/A N/A",_xll.BDP($G132,"DS827")="#N/A FIELD NOT APPLICABLE")," ", _xll.BDP($G132,"DS827"))</f>
        <v>#N/A Invalid Security</v>
      </c>
      <c r="Z132" s="41"/>
      <c r="AA132" s="41"/>
      <c r="AB132" s="41"/>
      <c r="AC132" s="41"/>
      <c r="AD132" s="41"/>
      <c r="AG132"/>
      <c r="AH132"/>
      <c r="BA132" s="37" t="str">
        <f t="shared" si="30"/>
        <v>XS2830322991</v>
      </c>
      <c r="BB132" s="43">
        <v>0.65</v>
      </c>
      <c r="BC132" s="22">
        <v>5</v>
      </c>
      <c r="BD132" s="36"/>
      <c r="BE132" s="19">
        <v>1.0000000000107532</v>
      </c>
      <c r="BF132" s="19"/>
    </row>
    <row r="133" spans="1:58" s="3" customFormat="1" ht="14.45" hidden="1" customHeight="1" x14ac:dyDescent="0.25">
      <c r="A133" s="47" t="s">
        <v>125</v>
      </c>
      <c r="B133" s="47" t="s">
        <v>157</v>
      </c>
      <c r="C133" s="47">
        <v>6582977</v>
      </c>
      <c r="D133" s="47" t="s">
        <v>407</v>
      </c>
      <c r="E133" s="22" t="s">
        <v>429</v>
      </c>
      <c r="F133" s="22" t="s">
        <v>352</v>
      </c>
      <c r="G133" s="22" t="s">
        <v>439</v>
      </c>
      <c r="H133" s="22" t="s">
        <v>452</v>
      </c>
      <c r="I133" s="36"/>
      <c r="J133" s="36">
        <v>46251</v>
      </c>
      <c r="K133" s="26">
        <v>500000</v>
      </c>
      <c r="L133" s="41">
        <v>0.10580000000000001</v>
      </c>
      <c r="M133" s="41" t="s">
        <v>119</v>
      </c>
      <c r="N133" s="43" t="s">
        <v>236</v>
      </c>
      <c r="O133" s="28">
        <f>IF(F133="USD",K133,(((_xll.BDP(F133&amp;"USD CURNCY","PX_LAST")))*K133))</f>
        <v>500000</v>
      </c>
      <c r="P133" s="44">
        <v>100</v>
      </c>
      <c r="Q133" s="44">
        <v>99.598299999999995</v>
      </c>
      <c r="R133" s="45">
        <f>IF(F133="USD",W133,(((_xll.BDP(F133&amp;"USD CURNCY","PX_LAST")))*W133))</f>
        <v>500000</v>
      </c>
      <c r="S133" s="45">
        <f>IF(F133="USD",X133,(((_xll.BDP(F133&amp;"USD CURNCY","PX_LAST")))*X133))</f>
        <v>497991.5</v>
      </c>
      <c r="T133" s="11">
        <f t="shared" si="25"/>
        <v>-2008.5</v>
      </c>
      <c r="U133" s="12">
        <f t="shared" si="26"/>
        <v>-4.0169999999999997E-3</v>
      </c>
      <c r="V133" s="12">
        <f t="shared" si="27"/>
        <v>0</v>
      </c>
      <c r="W133" s="28">
        <f t="shared" si="28"/>
        <v>500000</v>
      </c>
      <c r="X133" s="28">
        <f t="shared" si="29"/>
        <v>497991.5</v>
      </c>
      <c r="Y133" s="24" t="str" cm="1">
        <f t="array" ref="Y133">IF(OR(_xll.BDP($G133,"DS827")="#N/A N/A",_xll.BDP($G133,"DS827")="#N/A FIELD NOT APPLICABLE")," ", _xll.BDP($G133,"DS827"))</f>
        <v>#N/A Invalid Security</v>
      </c>
      <c r="Z133" s="41"/>
      <c r="AA133" s="41"/>
      <c r="AB133" s="41"/>
      <c r="AC133" s="41"/>
      <c r="AD133" s="41"/>
      <c r="AG133"/>
      <c r="AH133"/>
      <c r="BA133" s="37" t="str">
        <f t="shared" si="30"/>
        <v>XS2830323023</v>
      </c>
      <c r="BB133" s="43">
        <v>0.65</v>
      </c>
      <c r="BC133" s="22">
        <v>5</v>
      </c>
      <c r="BD133" s="36"/>
      <c r="BE133" s="19">
        <v>1.0000000000107532</v>
      </c>
      <c r="BF133" s="19"/>
    </row>
    <row r="134" spans="1:58" s="3" customFormat="1" ht="14.45" hidden="1" customHeight="1" x14ac:dyDescent="0.25">
      <c r="A134" s="47" t="s">
        <v>125</v>
      </c>
      <c r="B134" s="47" t="s">
        <v>157</v>
      </c>
      <c r="C134" s="47">
        <v>6582977</v>
      </c>
      <c r="D134" s="47" t="s">
        <v>407</v>
      </c>
      <c r="E134" s="22" t="s">
        <v>863</v>
      </c>
      <c r="F134" s="22" t="s">
        <v>352</v>
      </c>
      <c r="G134" s="22" t="s">
        <v>864</v>
      </c>
      <c r="H134" s="22" t="s">
        <v>452</v>
      </c>
      <c r="I134" s="36">
        <v>45674</v>
      </c>
      <c r="J134" s="36">
        <v>46251</v>
      </c>
      <c r="K134" s="26">
        <v>500000</v>
      </c>
      <c r="L134" s="41">
        <v>0.10580000000000001</v>
      </c>
      <c r="M134" s="41" t="s">
        <v>119</v>
      </c>
      <c r="N134" s="43" t="s">
        <v>236</v>
      </c>
      <c r="O134" s="28">
        <f>IF(F134="USD",K134,(((_xll.BDP(F134&amp;"USD CURNCY","PX_LAST")))*K134))</f>
        <v>500000</v>
      </c>
      <c r="P134" s="44">
        <v>100</v>
      </c>
      <c r="Q134" s="44">
        <v>88.707800000000006</v>
      </c>
      <c r="R134" s="45">
        <f>IF(F134="USD",W134,(((_xll.BDP(F134&amp;"USD CURNCY","PX_LAST")))*W134))</f>
        <v>500000</v>
      </c>
      <c r="S134" s="45">
        <f>IF(F134="USD",X134,(((_xll.BDP(F134&amp;"USD CURNCY","PX_LAST")))*X134))</f>
        <v>443539</v>
      </c>
      <c r="T134" s="11">
        <f>IFERROR(S134-R134,0)</f>
        <v>-56461</v>
      </c>
      <c r="U134" s="12">
        <f t="shared" si="26"/>
        <v>-0.11292199999999999</v>
      </c>
      <c r="V134" s="12">
        <f>IFERROR(S134/$D$52,0)</f>
        <v>0</v>
      </c>
      <c r="W134" s="28">
        <f t="shared" si="28"/>
        <v>500000</v>
      </c>
      <c r="X134" s="28">
        <f t="shared" si="29"/>
        <v>443539</v>
      </c>
      <c r="Y134" s="24" t="str" cm="1">
        <f t="array" ref="Y134">IF(OR(_xll.BDP($C134,"DS827")="#N/A N/A",_xll.BDP($C134,"DS827")="#N/A FIELD NOT APPLICABLE")," ", _xll.BDP($C134,"DS827"))</f>
        <v>#N/A Invalid Security</v>
      </c>
      <c r="Z134" s="41"/>
      <c r="AA134" s="41"/>
      <c r="AB134" s="41"/>
      <c r="AC134" s="41"/>
      <c r="AD134" s="41"/>
      <c r="AG134"/>
      <c r="AH134"/>
      <c r="BA134" s="37"/>
      <c r="BB134" s="43"/>
      <c r="BC134" s="22"/>
      <c r="BD134" s="36"/>
      <c r="BE134" s="19"/>
      <c r="BF134" s="19"/>
    </row>
    <row r="135" spans="1:58" s="3" customFormat="1" ht="14.45" hidden="1" customHeight="1" x14ac:dyDescent="0.25">
      <c r="A135" s="47" t="s">
        <v>125</v>
      </c>
      <c r="B135" s="47" t="s">
        <v>157</v>
      </c>
      <c r="C135" s="47">
        <v>6582977</v>
      </c>
      <c r="D135" s="47" t="s">
        <v>407</v>
      </c>
      <c r="E135" s="22" t="s">
        <v>876</v>
      </c>
      <c r="F135" s="22" t="s">
        <v>352</v>
      </c>
      <c r="G135" s="22" t="s">
        <v>435</v>
      </c>
      <c r="H135" s="22" t="s">
        <v>452</v>
      </c>
      <c r="I135" s="36">
        <v>45719</v>
      </c>
      <c r="J135" s="36">
        <v>46136</v>
      </c>
      <c r="K135" s="26">
        <v>500000</v>
      </c>
      <c r="L135" s="41">
        <v>9.8500000000000004E-2</v>
      </c>
      <c r="M135" s="41" t="s">
        <v>119</v>
      </c>
      <c r="N135" s="43" t="s">
        <v>236</v>
      </c>
      <c r="O135" s="28">
        <f>IF(F135="USD",K135,(((_xll.BDP(F135&amp;"USD CURNCY","PX_LAST")))*K135))</f>
        <v>500000</v>
      </c>
      <c r="P135" s="44">
        <v>100</v>
      </c>
      <c r="Q135" s="76">
        <f>_xll.BDP(G135 &amp; "@" &amp; "HSED" &amp; " ISIN", "PX_BID")</f>
        <v>93.68</v>
      </c>
      <c r="R135" s="45">
        <f>IF(F135="USD",W135,(((_xll.BDP(F135&amp;"USD CURNCY","PX_LAST")))*W135))</f>
        <v>500000</v>
      </c>
      <c r="S135" s="45">
        <f>IF(F135="USD",X135,(((_xll.BDP(F135&amp;"USD CURNCY","PX_LAST")))*X135))</f>
        <v>468400</v>
      </c>
      <c r="T135" s="11">
        <f>IFERROR(S135-R135,0)</f>
        <v>-31600</v>
      </c>
      <c r="U135" s="12">
        <f t="shared" ref="U135:U146" si="31">IFERROR(T135/R135,0)</f>
        <v>-6.3200000000000006E-2</v>
      </c>
      <c r="V135" s="12">
        <f>IFERROR(S135/$D$50,0)</f>
        <v>0</v>
      </c>
      <c r="W135" s="28">
        <f t="shared" ref="W135:W146" si="32">K135*P135/100</f>
        <v>500000</v>
      </c>
      <c r="X135" s="28">
        <f t="shared" ref="X135:X146" si="33">Q135*K135/100</f>
        <v>468400</v>
      </c>
      <c r="Y135" s="24" t="str" cm="1">
        <f t="array" ref="Y135">IF(OR(_xll.BDP($C135,"DS827")="#N/A N/A",_xll.BDP($C135,"DS827")="#N/A FIELD NOT APPLICABLE")," ", _xll.BDP($C135,"DS827"))</f>
        <v>#N/A Invalid Security</v>
      </c>
      <c r="Z135" s="41"/>
      <c r="AA135" s="41"/>
      <c r="AB135" s="41"/>
      <c r="AC135" s="41"/>
      <c r="AD135" s="41"/>
      <c r="AG135"/>
      <c r="AH135"/>
      <c r="BA135" s="37"/>
      <c r="BB135" s="43"/>
      <c r="BC135" s="22"/>
      <c r="BD135" s="36"/>
      <c r="BE135" s="19"/>
      <c r="BF135" s="19"/>
    </row>
    <row r="136" spans="1:58" s="3" customFormat="1" ht="14.45" hidden="1" customHeight="1" x14ac:dyDescent="0.25">
      <c r="A136" s="47" t="s">
        <v>125</v>
      </c>
      <c r="B136" s="47" t="s">
        <v>157</v>
      </c>
      <c r="C136" s="47">
        <v>6582977</v>
      </c>
      <c r="D136" s="47" t="s">
        <v>407</v>
      </c>
      <c r="E136" s="22" t="s">
        <v>915</v>
      </c>
      <c r="F136" s="22" t="s">
        <v>352</v>
      </c>
      <c r="G136" s="22" t="s">
        <v>916</v>
      </c>
      <c r="H136" s="22" t="s">
        <v>452</v>
      </c>
      <c r="I136" s="36">
        <v>45733</v>
      </c>
      <c r="J136" s="36">
        <v>46479</v>
      </c>
      <c r="K136" s="26">
        <v>500000</v>
      </c>
      <c r="L136" s="41">
        <v>9.0399999999999994E-2</v>
      </c>
      <c r="M136" s="41" t="s">
        <v>119</v>
      </c>
      <c r="N136" s="43" t="s">
        <v>236</v>
      </c>
      <c r="O136" s="28">
        <f>IF(F136="USD",K136,(((_xll.BDP(F136&amp;"USD CURNCY","PX_LAST")))*K136))</f>
        <v>500000</v>
      </c>
      <c r="P136" s="44">
        <v>100</v>
      </c>
      <c r="Q136" s="44">
        <v>92.1815</v>
      </c>
      <c r="R136" s="45">
        <v>500000</v>
      </c>
      <c r="S136" s="45">
        <v>464606.5</v>
      </c>
      <c r="T136" s="11">
        <v>-35393.5</v>
      </c>
      <c r="U136" s="12">
        <v>-7.0787000000000003E-2</v>
      </c>
      <c r="V136" s="12">
        <v>1.1087205759047704E-2</v>
      </c>
      <c r="W136" s="28">
        <v>500000</v>
      </c>
      <c r="X136" s="28">
        <v>464606.5</v>
      </c>
      <c r="Y136" s="24" t="s">
        <v>917</v>
      </c>
      <c r="Z136" s="41"/>
      <c r="AA136" s="41"/>
      <c r="AB136" s="41"/>
      <c r="AC136" s="41"/>
      <c r="AD136" s="41"/>
      <c r="AG136"/>
      <c r="AH136"/>
      <c r="BA136" s="37"/>
      <c r="BB136" s="43"/>
      <c r="BC136" s="22"/>
      <c r="BD136" s="36"/>
      <c r="BE136" s="19"/>
      <c r="BF136" s="19"/>
    </row>
    <row r="137" spans="1:58" s="3" customFormat="1" ht="14.45" hidden="1" customHeight="1" x14ac:dyDescent="0.25">
      <c r="A137" s="47" t="s">
        <v>125</v>
      </c>
      <c r="B137" s="47" t="s">
        <v>157</v>
      </c>
      <c r="C137" s="47">
        <v>6582977</v>
      </c>
      <c r="D137" s="47" t="s">
        <v>407</v>
      </c>
      <c r="E137" s="22" t="s">
        <v>430</v>
      </c>
      <c r="F137" s="22" t="s">
        <v>453</v>
      </c>
      <c r="G137" s="22" t="s">
        <v>440</v>
      </c>
      <c r="H137" s="22" t="s">
        <v>375</v>
      </c>
      <c r="I137" s="36">
        <v>45472</v>
      </c>
      <c r="J137" s="36">
        <v>46202</v>
      </c>
      <c r="K137" s="26">
        <v>300000</v>
      </c>
      <c r="L137" s="41">
        <v>8.3699999999999997E-2</v>
      </c>
      <c r="M137" s="41" t="s">
        <v>119</v>
      </c>
      <c r="N137" s="43" t="s">
        <v>236</v>
      </c>
      <c r="O137" s="28">
        <f>IF(F137="USD",K137,(((_xll.BDP(F137&amp;"USD CURNCY","PX_LAST")))*K137))</f>
        <v>402300</v>
      </c>
      <c r="P137" s="44">
        <v>100</v>
      </c>
      <c r="Q137" s="44">
        <v>88.88</v>
      </c>
      <c r="R137" s="45">
        <f>IF(F137="USD",W137,(((_xll.BDP(F137&amp;"USD CURNCY","PX_LAST")))*W137))</f>
        <v>402300</v>
      </c>
      <c r="S137" s="45">
        <f>IF(F137="USD",X137,(((_xll.BDP(F137&amp;"USD CURNCY","PX_LAST")))*X137))</f>
        <v>357564.24</v>
      </c>
      <c r="T137" s="11">
        <f t="shared" ref="T137:T146" si="34">S137-R137</f>
        <v>-44735.760000000009</v>
      </c>
      <c r="U137" s="12">
        <f t="shared" si="31"/>
        <v>-0.11120000000000002</v>
      </c>
      <c r="V137" s="12">
        <f t="shared" ref="V137:V146" si="35">IFERROR(S137/$H$52,0)</f>
        <v>0</v>
      </c>
      <c r="W137" s="28">
        <f t="shared" si="32"/>
        <v>300000</v>
      </c>
      <c r="X137" s="28">
        <f t="shared" si="33"/>
        <v>266640</v>
      </c>
      <c r="Y137" s="24" t="str" cm="1">
        <f t="array" ref="Y137">IF(OR(_xll.BDP($G137,"DS827")="#N/A N/A",_xll.BDP($G137,"DS827")="#N/A FIELD NOT APPLICABLE")," ", _xll.BDP($G137,"DS827"))</f>
        <v>#N/A Invalid Security</v>
      </c>
      <c r="Z137" s="41"/>
      <c r="AA137" s="41"/>
      <c r="AB137" s="41"/>
      <c r="AC137" s="41"/>
      <c r="AD137" s="41"/>
      <c r="AG137"/>
      <c r="AH137"/>
      <c r="BA137" s="37" t="str">
        <f t="shared" ref="BA137:BA146" si="36">G137</f>
        <v>XS2821626798</v>
      </c>
      <c r="BB137" s="43">
        <v>0.65</v>
      </c>
      <c r="BC137" s="22">
        <v>5</v>
      </c>
      <c r="BD137" s="36"/>
      <c r="BE137" s="19">
        <v>1.0000000000107532</v>
      </c>
      <c r="BF137" s="19"/>
    </row>
    <row r="138" spans="1:58" s="3" customFormat="1" ht="14.45" hidden="1" customHeight="1" x14ac:dyDescent="0.25">
      <c r="A138" s="47" t="s">
        <v>125</v>
      </c>
      <c r="B138" s="47" t="s">
        <v>157</v>
      </c>
      <c r="C138" s="47">
        <v>6504690</v>
      </c>
      <c r="D138" s="47" t="s">
        <v>407</v>
      </c>
      <c r="E138" s="22" t="s">
        <v>431</v>
      </c>
      <c r="F138" s="22" t="s">
        <v>352</v>
      </c>
      <c r="G138" s="22" t="s">
        <v>441</v>
      </c>
      <c r="H138" s="22" t="s">
        <v>454</v>
      </c>
      <c r="I138" s="36"/>
      <c r="J138" s="36">
        <v>46099</v>
      </c>
      <c r="K138" s="26">
        <v>500000</v>
      </c>
      <c r="L138" s="41">
        <v>0</v>
      </c>
      <c r="M138" s="41" t="s">
        <v>119</v>
      </c>
      <c r="N138" s="43" t="s">
        <v>236</v>
      </c>
      <c r="O138" s="28">
        <f>IF(F138="USD",K138,(((_xll.BDP(F138&amp;"USD CURNCY","PX_LAST")))*K138))</f>
        <v>500000</v>
      </c>
      <c r="P138" s="44">
        <v>100</v>
      </c>
      <c r="Q138" s="44">
        <v>101.8977</v>
      </c>
      <c r="R138" s="45">
        <f>IF(F138="USD",W138,(((_xll.BDP(F138&amp;"USD CURNCY","PX_LAST")))*W138))</f>
        <v>500000</v>
      </c>
      <c r="S138" s="45">
        <f>IF(F138="USD",X138,(((_xll.BDP(F138&amp;"USD CURNCY","PX_LAST")))*X138))</f>
        <v>509488.5</v>
      </c>
      <c r="T138" s="11">
        <f t="shared" si="34"/>
        <v>9488.5</v>
      </c>
      <c r="U138" s="12">
        <f t="shared" si="31"/>
        <v>1.8977000000000001E-2</v>
      </c>
      <c r="V138" s="12">
        <f t="shared" si="35"/>
        <v>0</v>
      </c>
      <c r="W138" s="28">
        <f t="shared" si="32"/>
        <v>500000</v>
      </c>
      <c r="X138" s="28">
        <f t="shared" si="33"/>
        <v>509488.5</v>
      </c>
      <c r="Y138" s="24" t="str" cm="1">
        <f t="array" ref="Y138">IF(OR(_xll.BDP($G138,"DS827")="#N/A N/A",_xll.BDP($G138,"DS827")="#N/A FIELD NOT APPLICABLE")," ", _xll.BDP($G138,"DS827"))</f>
        <v>#N/A Invalid Security</v>
      </c>
      <c r="Z138" s="41"/>
      <c r="AA138" s="41"/>
      <c r="AB138" s="41"/>
      <c r="AC138" s="41"/>
      <c r="AD138" s="41"/>
      <c r="AG138"/>
      <c r="AH138"/>
      <c r="BA138" s="37" t="str">
        <f t="shared" si="36"/>
        <v>XS2723312786</v>
      </c>
      <c r="BB138" s="43">
        <v>0.65</v>
      </c>
      <c r="BC138" s="22">
        <v>5</v>
      </c>
      <c r="BD138" s="36"/>
      <c r="BE138" s="19">
        <v>1.0000000000107532</v>
      </c>
      <c r="BF138" s="19"/>
    </row>
    <row r="139" spans="1:58" s="3" customFormat="1" ht="14.45" hidden="1" customHeight="1" x14ac:dyDescent="0.25">
      <c r="A139" s="47" t="s">
        <v>125</v>
      </c>
      <c r="B139" s="47" t="s">
        <v>157</v>
      </c>
      <c r="C139" s="47">
        <v>6504690</v>
      </c>
      <c r="D139" s="47" t="s">
        <v>407</v>
      </c>
      <c r="E139" s="22" t="s">
        <v>432</v>
      </c>
      <c r="F139" s="22" t="s">
        <v>352</v>
      </c>
      <c r="G139" s="22" t="s">
        <v>442</v>
      </c>
      <c r="H139" s="22" t="s">
        <v>448</v>
      </c>
      <c r="I139" s="36"/>
      <c r="J139" s="36" t="s">
        <v>455</v>
      </c>
      <c r="K139" s="26">
        <v>500000</v>
      </c>
      <c r="L139" s="41">
        <v>0.105</v>
      </c>
      <c r="M139" s="41" t="s">
        <v>119</v>
      </c>
      <c r="N139" s="43" t="s">
        <v>236</v>
      </c>
      <c r="O139" s="28">
        <f>IF(F139="USD",K139,(((_xll.BDP(F139&amp;"USD CURNCY","PX_LAST")))*K139))</f>
        <v>500000</v>
      </c>
      <c r="P139" s="44">
        <v>100</v>
      </c>
      <c r="Q139" s="76">
        <f>_xll.BDP(G139 &amp; "@" &amp; "HSED" &amp; " ISIN", "PX_BID")</f>
        <v>100.68</v>
      </c>
      <c r="R139" s="45">
        <f>IF(F139="USD",W139,(((_xll.BDP(F139&amp;"USD CURNCY","PX_LAST")))*W139))</f>
        <v>500000</v>
      </c>
      <c r="S139" s="45">
        <f>IF(F139="USD",X139,(((_xll.BDP(F139&amp;"USD CURNCY","PX_LAST")))*X139))</f>
        <v>503400</v>
      </c>
      <c r="T139" s="11">
        <f t="shared" si="34"/>
        <v>3400</v>
      </c>
      <c r="U139" s="12">
        <f t="shared" si="31"/>
        <v>6.7999999999999996E-3</v>
      </c>
      <c r="V139" s="12">
        <f t="shared" si="35"/>
        <v>0</v>
      </c>
      <c r="W139" s="28">
        <f t="shared" si="32"/>
        <v>500000</v>
      </c>
      <c r="X139" s="28">
        <f t="shared" si="33"/>
        <v>503400</v>
      </c>
      <c r="Y139" s="24" t="str" cm="1">
        <f t="array" ref="Y139">IF(OR(_xll.BDP($G139,"DS827")="#N/A N/A",_xll.BDP($G139,"DS827")="#N/A FIELD NOT APPLICABLE")," ", _xll.BDP($G139,"DS827"))</f>
        <v>#N/A Invalid Security</v>
      </c>
      <c r="Z139" s="41"/>
      <c r="AA139" s="41"/>
      <c r="AB139" s="41"/>
      <c r="AC139" s="41"/>
      <c r="AD139" s="41"/>
      <c r="AG139"/>
      <c r="AH139"/>
      <c r="BA139" s="37" t="str">
        <f t="shared" si="36"/>
        <v>XS2954169558</v>
      </c>
      <c r="BB139" s="43">
        <v>0.65</v>
      </c>
      <c r="BC139" s="22">
        <v>5</v>
      </c>
      <c r="BD139" s="36"/>
      <c r="BE139" s="19">
        <v>1.0000000000107532</v>
      </c>
      <c r="BF139" s="19" t="s">
        <v>456</v>
      </c>
    </row>
    <row r="140" spans="1:58" s="3" customFormat="1" ht="14.45" hidden="1" customHeight="1" x14ac:dyDescent="0.25">
      <c r="A140" s="47"/>
      <c r="B140" s="47"/>
      <c r="C140" s="47"/>
      <c r="D140" s="47"/>
      <c r="E140" s="22"/>
      <c r="F140" s="37" t="str" cm="1">
        <f t="array" ref="F140">_xll.BDP(G140&amp;" ISIN","CRNCY")</f>
        <v>#N/A Invalid Security</v>
      </c>
      <c r="G140" s="22"/>
      <c r="H140" s="37" t="str" cm="1">
        <f t="array" ref="H140">_xll.BDP(G140&amp;" ISIN","SHORT_NAME")</f>
        <v>#N/A Invalid Security</v>
      </c>
      <c r="I140" s="67" t="str">
        <f>_xll.BDP(G140&amp;" ISIN","ISSUE_DT")</f>
        <v>#N/A Invalid Security</v>
      </c>
      <c r="J140" s="67" t="str">
        <f>_xll.BDP(G140&amp;" ISIN","MATURITY")</f>
        <v>#N/A Invalid Security</v>
      </c>
      <c r="K140" s="26"/>
      <c r="L140" s="41"/>
      <c r="M140" s="41"/>
      <c r="N140" s="43"/>
      <c r="O140" s="28" t="e">
        <f>IF(F140="USD",K140,(((_xll.BDP(F140&amp;"USD CURNCY","PX_LAST")))*K140))</f>
        <v>#VALUE!</v>
      </c>
      <c r="P140" s="44"/>
      <c r="Q140" s="76" t="str" cm="1">
        <f t="array" ref="Q140">_xll.BDP(G140 &amp; "@" &amp; BF140 &amp; " ISIN","PR002")</f>
        <v>#N/A Invalid Security</v>
      </c>
      <c r="R140" s="45" t="e">
        <f>IF(F140="USD",W140,(((_xll.BDP(F140&amp;"USD CURNCY","PX_LAST")))*W140))</f>
        <v>#VALUE!</v>
      </c>
      <c r="S140" s="45" t="e">
        <f>IF(F140="USD",X140,(((_xll.BDP(F140&amp;"USD CURNCY","PX_LAST")))*X140))</f>
        <v>#VALUE!</v>
      </c>
      <c r="T140" s="11" t="e">
        <f t="shared" si="34"/>
        <v>#VALUE!</v>
      </c>
      <c r="U140" s="12">
        <f t="shared" si="31"/>
        <v>0</v>
      </c>
      <c r="V140" s="12">
        <f t="shared" si="35"/>
        <v>0</v>
      </c>
      <c r="W140" s="28">
        <f t="shared" si="32"/>
        <v>0</v>
      </c>
      <c r="X140" s="28" t="e">
        <f t="shared" si="33"/>
        <v>#VALUE!</v>
      </c>
      <c r="Y140" s="24" t="str" cm="1">
        <f t="array" ref="Y140">IF(OR(_xll.BDP($G140,"DS827")="#N/A N/A",_xll.BDP($G140,"DS827")="#N/A FIELD NOT APPLICABLE")," ", _xll.BDP($G140,"DS827"))</f>
        <v>#N/A Mandatory parameter [SECURITY] cannot be empty</v>
      </c>
      <c r="Z140" s="41"/>
      <c r="AA140" s="41"/>
      <c r="AB140" s="41"/>
      <c r="AC140" s="41"/>
      <c r="AD140" s="41"/>
      <c r="AG140"/>
      <c r="AH140"/>
      <c r="BA140" s="37">
        <f t="shared" si="36"/>
        <v>0</v>
      </c>
      <c r="BB140" s="43"/>
      <c r="BC140" s="22"/>
      <c r="BD140" s="36"/>
      <c r="BE140" s="19"/>
      <c r="BF140" s="19"/>
    </row>
    <row r="141" spans="1:58" s="3" customFormat="1" ht="14.45" hidden="1" customHeight="1" x14ac:dyDescent="0.25">
      <c r="A141" s="47"/>
      <c r="B141" s="47"/>
      <c r="C141" s="47"/>
      <c r="D141" s="47"/>
      <c r="E141" s="22"/>
      <c r="F141" s="37" t="str" cm="1">
        <f t="array" ref="F141">_xll.BDP(G141&amp;" ISIN","CRNCY")</f>
        <v>#N/A Invalid Security</v>
      </c>
      <c r="G141" s="22"/>
      <c r="H141" s="37" t="str" cm="1">
        <f t="array" ref="H141">_xll.BDP(G141&amp;" ISIN","SHORT_NAME")</f>
        <v>#N/A Invalid Security</v>
      </c>
      <c r="I141" s="67" t="str">
        <f>_xll.BDP(G141&amp;" ISIN","ISSUE_DT")</f>
        <v>#N/A Invalid Security</v>
      </c>
      <c r="J141" s="67" t="str">
        <f>_xll.BDP(G141&amp;" ISIN","MATURITY")</f>
        <v>#N/A Invalid Security</v>
      </c>
      <c r="K141" s="26"/>
      <c r="L141" s="41"/>
      <c r="M141" s="41"/>
      <c r="N141" s="43"/>
      <c r="O141" s="28" t="e">
        <f>IF(F141="USD",K141,(((_xll.BDP(F141&amp;"USD CURNCY","PX_LAST")))*K141))</f>
        <v>#VALUE!</v>
      </c>
      <c r="P141" s="44"/>
      <c r="Q141" s="76" t="str" cm="1">
        <f t="array" ref="Q141">_xll.BDP(G141 &amp; "@" &amp; BF141 &amp; " ISIN","PR002")</f>
        <v>#N/A Invalid Security</v>
      </c>
      <c r="R141" s="45" t="e">
        <f>IF(F141="USD",W141,(((_xll.BDP(F141&amp;"USD CURNCY","PX_LAST")))*W141))</f>
        <v>#VALUE!</v>
      </c>
      <c r="S141" s="45" t="e">
        <f>IF(F141="USD",X141,(((_xll.BDP(F141&amp;"USD CURNCY","PX_LAST")))*X141))</f>
        <v>#VALUE!</v>
      </c>
      <c r="T141" s="11" t="e">
        <f t="shared" si="34"/>
        <v>#VALUE!</v>
      </c>
      <c r="U141" s="12">
        <f t="shared" si="31"/>
        <v>0</v>
      </c>
      <c r="V141" s="12">
        <f t="shared" si="35"/>
        <v>0</v>
      </c>
      <c r="W141" s="28">
        <f t="shared" si="32"/>
        <v>0</v>
      </c>
      <c r="X141" s="28" t="e">
        <f t="shared" si="33"/>
        <v>#VALUE!</v>
      </c>
      <c r="Y141" s="24" t="str" cm="1">
        <f t="array" ref="Y141">IF(OR(_xll.BDP($G141,"DS827")="#N/A N/A",_xll.BDP($G141,"DS827")="#N/A FIELD NOT APPLICABLE")," ", _xll.BDP($G141,"DS827"))</f>
        <v>#N/A Mandatory parameter [SECURITY] cannot be empty</v>
      </c>
      <c r="Z141" s="41"/>
      <c r="AA141" s="41"/>
      <c r="AB141" s="41"/>
      <c r="AC141" s="41"/>
      <c r="AD141" s="41"/>
      <c r="AG141"/>
      <c r="AH141"/>
      <c r="BA141" s="37">
        <f t="shared" si="36"/>
        <v>0</v>
      </c>
      <c r="BB141" s="43"/>
      <c r="BC141" s="22"/>
      <c r="BD141" s="36"/>
      <c r="BE141" s="19"/>
      <c r="BF141" s="19"/>
    </row>
    <row r="142" spans="1:58" s="3" customFormat="1" ht="14.45" hidden="1" customHeight="1" x14ac:dyDescent="0.25">
      <c r="A142" s="47"/>
      <c r="B142" s="47"/>
      <c r="C142" s="47"/>
      <c r="D142" s="47"/>
      <c r="E142" s="22"/>
      <c r="F142" s="37" t="str" cm="1">
        <f t="array" ref="F142">_xll.BDP(G142&amp;" ISIN","CRNCY")</f>
        <v>#N/A Invalid Security</v>
      </c>
      <c r="G142" s="22"/>
      <c r="H142" s="37" t="str" cm="1">
        <f t="array" ref="H142">_xll.BDP(G142&amp;" ISIN","SHORT_NAME")</f>
        <v>#N/A Invalid Security</v>
      </c>
      <c r="I142" s="67" t="str">
        <f>_xll.BDP(G142&amp;" ISIN","ISSUE_DT")</f>
        <v>#N/A Invalid Security</v>
      </c>
      <c r="J142" s="67" t="str">
        <f>_xll.BDP(G142&amp;" ISIN","MATURITY")</f>
        <v>#N/A Invalid Security</v>
      </c>
      <c r="K142" s="26"/>
      <c r="L142" s="41"/>
      <c r="M142" s="41"/>
      <c r="N142" s="43"/>
      <c r="O142" s="28" t="e">
        <f>IF(F142="USD",K142,(((_xll.BDP(F142&amp;"USD CURNCY","PX_LAST")))*K142))</f>
        <v>#VALUE!</v>
      </c>
      <c r="P142" s="44"/>
      <c r="Q142" s="76" t="str" cm="1">
        <f t="array" ref="Q142">_xll.BDP(G142 &amp; "@" &amp; BF142 &amp; " ISIN","PR002")</f>
        <v>#N/A Invalid Security</v>
      </c>
      <c r="R142" s="45" t="e">
        <f>IF(F142="USD",W142,(((_xll.BDP(F142&amp;"USD CURNCY","PX_LAST")))*W142))</f>
        <v>#VALUE!</v>
      </c>
      <c r="S142" s="45" t="e">
        <f>IF(F142="USD",X142,(((_xll.BDP(F142&amp;"USD CURNCY","PX_LAST")))*X142))</f>
        <v>#VALUE!</v>
      </c>
      <c r="T142" s="11" t="e">
        <f t="shared" si="34"/>
        <v>#VALUE!</v>
      </c>
      <c r="U142" s="12">
        <f t="shared" si="31"/>
        <v>0</v>
      </c>
      <c r="V142" s="12">
        <f t="shared" si="35"/>
        <v>0</v>
      </c>
      <c r="W142" s="28">
        <f t="shared" si="32"/>
        <v>0</v>
      </c>
      <c r="X142" s="28" t="e">
        <f t="shared" si="33"/>
        <v>#VALUE!</v>
      </c>
      <c r="Y142" s="24" t="str" cm="1">
        <f t="array" ref="Y142">IF(OR(_xll.BDP($G142,"DS827")="#N/A N/A",_xll.BDP($G142,"DS827")="#N/A FIELD NOT APPLICABLE")," ", _xll.BDP($G142,"DS827"))</f>
        <v>#N/A Mandatory parameter [SECURITY] cannot be empty</v>
      </c>
      <c r="Z142" s="41"/>
      <c r="AA142" s="41"/>
      <c r="AB142" s="41"/>
      <c r="AC142" s="41"/>
      <c r="AD142" s="41"/>
      <c r="AG142"/>
      <c r="AH142"/>
      <c r="BA142" s="37">
        <f t="shared" si="36"/>
        <v>0</v>
      </c>
      <c r="BB142" s="43"/>
      <c r="BC142" s="22"/>
      <c r="BD142" s="36"/>
      <c r="BE142" s="19"/>
      <c r="BF142" s="19"/>
    </row>
    <row r="143" spans="1:58" s="3" customFormat="1" ht="14.45" hidden="1" customHeight="1" x14ac:dyDescent="0.25">
      <c r="A143" s="47"/>
      <c r="B143" s="47"/>
      <c r="C143" s="47"/>
      <c r="D143" s="47"/>
      <c r="E143" s="22"/>
      <c r="F143" s="37" t="str" cm="1">
        <f t="array" ref="F143">_xll.BDP(G143&amp;" ISIN","CRNCY")</f>
        <v>#N/A Invalid Security</v>
      </c>
      <c r="G143" s="22"/>
      <c r="H143" s="37" t="str" cm="1">
        <f t="array" ref="H143">_xll.BDP(G143&amp;" ISIN","SHORT_NAME")</f>
        <v>#N/A Invalid Security</v>
      </c>
      <c r="I143" s="67" t="str">
        <f>_xll.BDP(G143&amp;" ISIN","ISSUE_DT")</f>
        <v>#N/A Invalid Security</v>
      </c>
      <c r="J143" s="67" t="str">
        <f>_xll.BDP(G143&amp;" ISIN","MATURITY")</f>
        <v>#N/A Invalid Security</v>
      </c>
      <c r="K143" s="26"/>
      <c r="L143" s="41"/>
      <c r="M143" s="41"/>
      <c r="N143" s="43"/>
      <c r="O143" s="28" t="e">
        <f>IF(F143="USD",K143,(((_xll.BDP(F143&amp;"USD CURNCY","PX_LAST")))*K143))</f>
        <v>#VALUE!</v>
      </c>
      <c r="P143" s="44"/>
      <c r="Q143" s="76" t="str" cm="1">
        <f t="array" ref="Q143">_xll.BDP(G143 &amp; "@" &amp; BF143 &amp; " ISIN","PR002")</f>
        <v>#N/A Invalid Security</v>
      </c>
      <c r="R143" s="45" t="e">
        <f>IF(F143="USD",W143,(((_xll.BDP(F143&amp;"USD CURNCY","PX_LAST")))*W143))</f>
        <v>#VALUE!</v>
      </c>
      <c r="S143" s="45" t="e">
        <f>IF(F143="USD",X143,(((_xll.BDP(F143&amp;"USD CURNCY","PX_LAST")))*X143))</f>
        <v>#VALUE!</v>
      </c>
      <c r="T143" s="11" t="e">
        <f t="shared" si="34"/>
        <v>#VALUE!</v>
      </c>
      <c r="U143" s="12">
        <f t="shared" si="31"/>
        <v>0</v>
      </c>
      <c r="V143" s="12">
        <f t="shared" si="35"/>
        <v>0</v>
      </c>
      <c r="W143" s="28">
        <f t="shared" si="32"/>
        <v>0</v>
      </c>
      <c r="X143" s="28" t="e">
        <f t="shared" si="33"/>
        <v>#VALUE!</v>
      </c>
      <c r="Y143" s="24" t="str" cm="1">
        <f t="array" ref="Y143">IF(OR(_xll.BDP($G143,"DS827")="#N/A N/A",_xll.BDP($G143,"DS827")="#N/A FIELD NOT APPLICABLE")," ", _xll.BDP($G143,"DS827"))</f>
        <v>#N/A Mandatory parameter [SECURITY] cannot be empty</v>
      </c>
      <c r="Z143" s="41"/>
      <c r="AA143" s="41"/>
      <c r="AB143" s="41"/>
      <c r="AC143" s="41"/>
      <c r="AD143" s="41"/>
      <c r="AG143"/>
      <c r="AH143"/>
      <c r="BA143" s="37">
        <f t="shared" si="36"/>
        <v>0</v>
      </c>
      <c r="BB143" s="43"/>
      <c r="BC143" s="22"/>
      <c r="BD143" s="36"/>
      <c r="BE143" s="19"/>
      <c r="BF143" s="19"/>
    </row>
    <row r="144" spans="1:58" s="3" customFormat="1" ht="14.45" hidden="1" customHeight="1" x14ac:dyDescent="0.25">
      <c r="A144" s="47"/>
      <c r="B144" s="47"/>
      <c r="C144" s="47"/>
      <c r="D144" s="47"/>
      <c r="E144" s="22"/>
      <c r="F144" s="37" t="str" cm="1">
        <f t="array" ref="F144">_xll.BDP(G144&amp;" ISIN","CRNCY")</f>
        <v>#N/A Invalid Security</v>
      </c>
      <c r="G144" s="22"/>
      <c r="H144" s="37" t="str" cm="1">
        <f t="array" ref="H144">_xll.BDP(G144&amp;" ISIN","SHORT_NAME")</f>
        <v>#N/A Invalid Security</v>
      </c>
      <c r="I144" s="67" t="str">
        <f>_xll.BDP(G144&amp;" ISIN","ISSUE_DT")</f>
        <v>#N/A Invalid Security</v>
      </c>
      <c r="J144" s="67" t="str">
        <f>_xll.BDP(G144&amp;" ISIN","MATURITY")</f>
        <v>#N/A Invalid Security</v>
      </c>
      <c r="K144" s="26"/>
      <c r="L144" s="41"/>
      <c r="M144" s="41"/>
      <c r="N144" s="43"/>
      <c r="O144" s="28" t="e">
        <f>IF(F144="USD",K144,(((_xll.BDP(F144&amp;"USD CURNCY","PX_LAST")))*K144))</f>
        <v>#VALUE!</v>
      </c>
      <c r="P144" s="44"/>
      <c r="Q144" s="76" t="str" cm="1">
        <f t="array" ref="Q144">_xll.BDP(G144 &amp; "@" &amp; BF144 &amp; " ISIN","PR002")</f>
        <v>#N/A Invalid Security</v>
      </c>
      <c r="R144" s="45" t="e">
        <f>IF(F144="USD",W144,(((_xll.BDP(F144&amp;"USD CURNCY","PX_LAST")))*W144))</f>
        <v>#VALUE!</v>
      </c>
      <c r="S144" s="45" t="e">
        <f>IF(F144="USD",X144,(((_xll.BDP(F144&amp;"USD CURNCY","PX_LAST")))*X144))</f>
        <v>#VALUE!</v>
      </c>
      <c r="T144" s="11" t="e">
        <f t="shared" si="34"/>
        <v>#VALUE!</v>
      </c>
      <c r="U144" s="12">
        <f t="shared" si="31"/>
        <v>0</v>
      </c>
      <c r="V144" s="12">
        <f t="shared" si="35"/>
        <v>0</v>
      </c>
      <c r="W144" s="28">
        <f t="shared" si="32"/>
        <v>0</v>
      </c>
      <c r="X144" s="28" t="e">
        <f t="shared" si="33"/>
        <v>#VALUE!</v>
      </c>
      <c r="Y144" s="24" t="str" cm="1">
        <f t="array" ref="Y144">IF(OR(_xll.BDP($G144,"DS827")="#N/A N/A",_xll.BDP($G144,"DS827")="#N/A FIELD NOT APPLICABLE")," ", _xll.BDP($G144,"DS827"))</f>
        <v>#N/A Mandatory parameter [SECURITY] cannot be empty</v>
      </c>
      <c r="Z144" s="41"/>
      <c r="AA144" s="41"/>
      <c r="AB144" s="41"/>
      <c r="AC144" s="41"/>
      <c r="AD144" s="41"/>
      <c r="AG144"/>
      <c r="AH144"/>
      <c r="BA144" s="37">
        <f t="shared" si="36"/>
        <v>0</v>
      </c>
      <c r="BB144" s="43"/>
      <c r="BC144" s="22"/>
      <c r="BD144" s="36"/>
      <c r="BE144" s="19"/>
      <c r="BF144" s="19"/>
    </row>
    <row r="145" spans="1:58" s="3" customFormat="1" ht="14.45" hidden="1" customHeight="1" x14ac:dyDescent="0.25">
      <c r="A145" s="47"/>
      <c r="B145" s="47"/>
      <c r="C145" s="47"/>
      <c r="D145" s="47"/>
      <c r="E145" s="22"/>
      <c r="F145" s="37" t="str" cm="1">
        <f t="array" ref="F145">_xll.BDP(G145&amp;" ISIN","CRNCY")</f>
        <v>#N/A Invalid Security</v>
      </c>
      <c r="G145" s="22"/>
      <c r="H145" s="37" t="str" cm="1">
        <f t="array" ref="H145">_xll.BDP(G145&amp;" ISIN","SHORT_NAME")</f>
        <v>#N/A Invalid Security</v>
      </c>
      <c r="I145" s="67" t="str">
        <f>_xll.BDP(G145&amp;" ISIN","ISSUE_DT")</f>
        <v>#N/A Invalid Security</v>
      </c>
      <c r="J145" s="67" t="str">
        <f>_xll.BDP(G145&amp;" ISIN","MATURITY")</f>
        <v>#N/A Invalid Security</v>
      </c>
      <c r="K145" s="26"/>
      <c r="L145" s="41"/>
      <c r="M145" s="41"/>
      <c r="N145" s="43"/>
      <c r="O145" s="28" t="e">
        <f>IF(F145="USD",K145,(((_xll.BDP(F145&amp;"USD CURNCY","PX_LAST")))*K145))</f>
        <v>#VALUE!</v>
      </c>
      <c r="P145" s="44"/>
      <c r="Q145" s="76" t="str" cm="1">
        <f t="array" ref="Q145">_xll.BDP(G145 &amp; "@" &amp; BF145 &amp; " ISIN","PR002")</f>
        <v>#N/A Invalid Security</v>
      </c>
      <c r="R145" s="45" t="e">
        <f>IF(F145="USD",W145,(((_xll.BDP(F145&amp;"USD CURNCY","PX_LAST")))*W145))</f>
        <v>#VALUE!</v>
      </c>
      <c r="S145" s="45" t="e">
        <f>IF(F145="USD",X145,(((_xll.BDP(F145&amp;"USD CURNCY","PX_LAST")))*X145))</f>
        <v>#VALUE!</v>
      </c>
      <c r="T145" s="11" t="e">
        <f t="shared" si="34"/>
        <v>#VALUE!</v>
      </c>
      <c r="U145" s="12">
        <f t="shared" si="31"/>
        <v>0</v>
      </c>
      <c r="V145" s="12">
        <f t="shared" si="35"/>
        <v>0</v>
      </c>
      <c r="W145" s="28">
        <f t="shared" si="32"/>
        <v>0</v>
      </c>
      <c r="X145" s="28" t="e">
        <f t="shared" si="33"/>
        <v>#VALUE!</v>
      </c>
      <c r="Y145" s="24" t="str" cm="1">
        <f t="array" ref="Y145">IF(OR(_xll.BDP($G145,"DS827")="#N/A N/A",_xll.BDP($G145,"DS827")="#N/A FIELD NOT APPLICABLE")," ", _xll.BDP($G145,"DS827"))</f>
        <v>#N/A Mandatory parameter [SECURITY] cannot be empty</v>
      </c>
      <c r="Z145" s="41"/>
      <c r="AA145" s="41"/>
      <c r="AB145" s="41"/>
      <c r="AC145" s="41"/>
      <c r="AD145" s="41"/>
      <c r="AG145"/>
      <c r="AH145"/>
      <c r="BA145" s="37">
        <f t="shared" si="36"/>
        <v>0</v>
      </c>
      <c r="BB145" s="43"/>
      <c r="BC145" s="22"/>
      <c r="BD145" s="36"/>
      <c r="BE145" s="19"/>
      <c r="BF145" s="19"/>
    </row>
    <row r="146" spans="1:58" s="3" customFormat="1" ht="14.45" hidden="1" customHeight="1" x14ac:dyDescent="0.25">
      <c r="A146" s="47"/>
      <c r="B146" s="47"/>
      <c r="C146" s="47"/>
      <c r="D146" s="47"/>
      <c r="E146" s="22"/>
      <c r="F146" s="37" t="str" cm="1">
        <f t="array" ref="F146">_xll.BDP(G146&amp;" ISIN","CRNCY")</f>
        <v>#N/A Invalid Security</v>
      </c>
      <c r="G146" s="22"/>
      <c r="H146" s="37" t="str" cm="1">
        <f t="array" ref="H146">_xll.BDP(G146&amp;" ISIN","SHORT_NAME")</f>
        <v>#N/A Invalid Security</v>
      </c>
      <c r="I146" s="67" t="str">
        <f>_xll.BDP(G146&amp;" ISIN","ISSUE_DT")</f>
        <v>#N/A Invalid Security</v>
      </c>
      <c r="J146" s="67" t="str">
        <f>_xll.BDP(G146&amp;" ISIN","MATURITY")</f>
        <v>#N/A Invalid Security</v>
      </c>
      <c r="K146" s="26"/>
      <c r="L146" s="41"/>
      <c r="M146" s="41"/>
      <c r="N146" s="43"/>
      <c r="O146" s="28" t="e">
        <f>IF(F146="USD",K146,(((_xll.BDP(F146&amp;"USD CURNCY","PX_LAST")))*K146))</f>
        <v>#VALUE!</v>
      </c>
      <c r="P146" s="44"/>
      <c r="Q146" s="76" t="str" cm="1">
        <f t="array" ref="Q146">_xll.BDP(G146 &amp; "@" &amp; BF146 &amp; " ISIN","PR002")</f>
        <v>#N/A Invalid Security</v>
      </c>
      <c r="R146" s="45" t="e">
        <f>IF(F146="USD",W146,(((_xll.BDP(F146&amp;"USD CURNCY","PX_LAST")))*W146))</f>
        <v>#VALUE!</v>
      </c>
      <c r="S146" s="45" t="e">
        <f>IF(F146="USD",X146,(((_xll.BDP(F146&amp;"USD CURNCY","PX_LAST")))*X146))</f>
        <v>#VALUE!</v>
      </c>
      <c r="T146" s="11" t="e">
        <f t="shared" si="34"/>
        <v>#VALUE!</v>
      </c>
      <c r="U146" s="12">
        <f t="shared" si="31"/>
        <v>0</v>
      </c>
      <c r="V146" s="12">
        <f t="shared" si="35"/>
        <v>0</v>
      </c>
      <c r="W146" s="28">
        <f t="shared" si="32"/>
        <v>0</v>
      </c>
      <c r="X146" s="28" t="e">
        <f t="shared" si="33"/>
        <v>#VALUE!</v>
      </c>
      <c r="Y146" s="24" t="str" cm="1">
        <f t="array" ref="Y146">IF(OR(_xll.BDP($G146,"DS827")="#N/A N/A",_xll.BDP($G146,"DS827")="#N/A FIELD NOT APPLICABLE")," ", _xll.BDP($G146,"DS827"))</f>
        <v>#N/A Mandatory parameter [SECURITY] cannot be empty</v>
      </c>
      <c r="Z146" s="41"/>
      <c r="AA146" s="41"/>
      <c r="AB146" s="41"/>
      <c r="AC146" s="41"/>
      <c r="AD146" s="41"/>
      <c r="AG146"/>
      <c r="AH146"/>
      <c r="BA146" s="37">
        <f t="shared" si="36"/>
        <v>0</v>
      </c>
      <c r="BB146" s="43"/>
      <c r="BC146" s="22"/>
      <c r="BD146" s="36"/>
      <c r="BE146" s="19"/>
      <c r="BF146" s="19"/>
    </row>
  </sheetData>
  <autoFilter ref="A2:BG146" xr:uid="{D747AD33-7A5F-4FEA-BFDB-847452410A30}">
    <filterColumn colId="0">
      <filters>
        <filter val="SS"/>
      </filters>
    </filterColumn>
    <sortState xmlns:xlrd2="http://schemas.microsoft.com/office/spreadsheetml/2017/richdata2" ref="A3:BF146">
      <sortCondition ref="B2:B146"/>
    </sortState>
  </autoFilter>
  <sortState xmlns:xlrd2="http://schemas.microsoft.com/office/spreadsheetml/2017/richdata2" ref="A90:BG110">
    <sortCondition ref="E90:E110"/>
  </sortState>
  <conditionalFormatting sqref="G48">
    <cfRule type="duplicateValues" dxfId="4" priority="3"/>
  </conditionalFormatting>
  <conditionalFormatting sqref="G49 G29:G47">
    <cfRule type="duplicateValues" dxfId="3" priority="4"/>
  </conditionalFormatting>
  <conditionalFormatting sqref="G90:G110">
    <cfRule type="duplicateValues" dxfId="2" priority="42"/>
  </conditionalFormatting>
  <conditionalFormatting sqref="U3:U23 U25:U28 U50:U89 U111:U117 U120:U127 U129:U1048576">
    <cfRule type="cellIs" dxfId="1" priority="5" operator="lessThan">
      <formula>-0.07</formula>
    </cfRule>
    <cfRule type="cellIs" dxfId="0" priority="6" operator="greaterThan">
      <formula>0.07</formula>
    </cfRule>
  </conditionalFormatting>
  <dataValidations count="5">
    <dataValidation type="list" allowBlank="1" showInputMessage="1" showErrorMessage="1" sqref="N16 N3:N5 N7:N9" xr:uid="{C00F8013-387C-453D-A5E4-E3ED1CAC6220}">
      <formula1>$AQ$7:$AQ$17</formula1>
    </dataValidation>
    <dataValidation type="list" allowBlank="1" showInputMessage="1" showErrorMessage="1" sqref="N6" xr:uid="{7D38B186-FB3D-4D1A-A00F-18E7BDAA60EE}">
      <formula1>$AM$8:$AM$19</formula1>
    </dataValidation>
    <dataValidation type="list" allowBlank="1" showInputMessage="1" showErrorMessage="1" sqref="N10:N15" xr:uid="{2D4935DC-E8F6-4E66-B54C-8769FB7BCE78}">
      <formula1>$AM$8:$AM$16</formula1>
    </dataValidation>
    <dataValidation type="list" allowBlank="1" showInputMessage="1" showErrorMessage="1" sqref="N24 N29:N49 N118:N119 N90:N110 N63:N84" xr:uid="{9FC5A06D-C8CE-4282-8878-CF61EF51A4DA}">
      <formula1>$AM$8:$AM$12</formula1>
    </dataValidation>
    <dataValidation type="list" allowBlank="1" showInputMessage="1" showErrorMessage="1" sqref="N85:N89" xr:uid="{AF86CE0E-9062-4153-A444-04F1A677842E}">
      <formula1>$AM$7:$AM$11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CCCF9-8ABF-424E-91E5-FBE2E8710197}">
  <dimension ref="A3:BK37"/>
  <sheetViews>
    <sheetView showGridLines="0" workbookViewId="0">
      <selection activeCell="E11" sqref="E11"/>
    </sheetView>
  </sheetViews>
  <sheetFormatPr defaultColWidth="8.85546875" defaultRowHeight="15" x14ac:dyDescent="0.25"/>
  <cols>
    <col min="1" max="1" width="6.42578125" customWidth="1"/>
    <col min="2" max="2" width="13.85546875" customWidth="1"/>
    <col min="3" max="3" width="13.28515625" customWidth="1"/>
    <col min="4" max="4" width="12.85546875" customWidth="1"/>
    <col min="5" max="5" width="48.5703125" style="38" bestFit="1" customWidth="1"/>
    <col min="6" max="6" width="11.140625" style="38" customWidth="1"/>
    <col min="7" max="7" width="16.140625" style="38" customWidth="1"/>
    <col min="8" max="8" width="14" style="38" customWidth="1"/>
    <col min="9" max="9" width="15.140625" style="83" customWidth="1"/>
    <col min="10" max="10" width="13.140625" style="83" customWidth="1"/>
    <col min="11" max="11" width="13.42578125" style="86" customWidth="1"/>
    <col min="12" max="12" width="10.85546875" style="38" bestFit="1" customWidth="1"/>
    <col min="13" max="13" width="12.7109375" style="83" customWidth="1"/>
    <col min="14" max="14" width="11.28515625" style="38" customWidth="1"/>
    <col min="15" max="15" width="11.7109375" style="38" bestFit="1" customWidth="1"/>
    <col min="16" max="16" width="13.7109375" style="38" bestFit="1" customWidth="1"/>
    <col min="17" max="17" width="12.28515625" style="38" bestFit="1" customWidth="1"/>
    <col min="18" max="18" width="13.5703125" style="38" bestFit="1" customWidth="1"/>
    <col min="19" max="19" width="12.85546875" style="38" bestFit="1" customWidth="1"/>
    <col min="20" max="20" width="15.140625" style="38" customWidth="1"/>
    <col min="21" max="21" width="10.7109375" style="38" bestFit="1" customWidth="1"/>
    <col min="22" max="22" width="9.140625" style="38" customWidth="1"/>
    <col min="23" max="23" width="14.5703125" style="38" customWidth="1"/>
    <col min="24" max="24" width="12.140625" style="38" customWidth="1"/>
    <col min="25" max="25" width="9.85546875" style="38" customWidth="1"/>
    <col min="26" max="26" width="13.28515625" style="38" customWidth="1"/>
    <col min="27" max="27" width="13.85546875" style="38" customWidth="1"/>
    <col min="28" max="28" width="17.42578125" style="38" customWidth="1"/>
    <col min="29" max="30" width="14.28515625" style="38" customWidth="1"/>
    <col min="31" max="31" width="11" style="38" customWidth="1"/>
    <col min="32" max="32" width="21.42578125" style="38" customWidth="1"/>
    <col min="33" max="33" width="10.85546875" style="38" customWidth="1"/>
    <col min="34" max="34" width="18.140625" style="38" customWidth="1"/>
    <col min="35" max="35" width="10.85546875" style="38" customWidth="1"/>
    <col min="36" max="36" width="11.85546875" style="38" customWidth="1"/>
    <col min="37" max="37" width="13.85546875" style="38" customWidth="1"/>
    <col min="38" max="38" width="11.5703125" style="38" customWidth="1"/>
    <col min="39" max="39" width="12.7109375" style="38" customWidth="1"/>
    <col min="40" max="40" width="14.5703125" style="38" customWidth="1"/>
    <col min="41" max="41" width="14.140625" style="38" customWidth="1"/>
    <col min="42" max="42" width="15.140625" style="38" customWidth="1"/>
    <col min="43" max="43" width="32.5703125" style="38" customWidth="1"/>
    <col min="44" max="44" width="14.5703125" style="38" customWidth="1"/>
    <col min="45" max="45" width="14" style="38" customWidth="1"/>
    <col min="46" max="46" width="9" style="38" customWidth="1"/>
    <col min="47" max="47" width="8.85546875" style="38"/>
    <col min="48" max="48" width="14.42578125" style="38" customWidth="1"/>
    <col min="49" max="50" width="10.7109375" style="38" customWidth="1"/>
    <col min="51" max="52" width="8.85546875" style="38"/>
    <col min="53" max="53" width="13.28515625" style="38" customWidth="1"/>
    <col min="54" max="54" width="8.85546875" style="38"/>
    <col min="55" max="55" width="12.7109375" style="38" bestFit="1" customWidth="1"/>
    <col min="56" max="56" width="10.140625" style="38" bestFit="1" customWidth="1"/>
    <col min="57" max="57" width="11.140625" style="38" customWidth="1"/>
    <col min="58" max="59" width="8.85546875" style="38"/>
    <col min="60" max="60" width="9.85546875" style="38" bestFit="1" customWidth="1"/>
    <col min="61" max="61" width="12.5703125" style="38" customWidth="1"/>
    <col min="62" max="62" width="8.85546875" style="38"/>
    <col min="63" max="63" width="11.7109375" style="38" bestFit="1" customWidth="1"/>
    <col min="64" max="65" width="12.7109375" style="38" bestFit="1" customWidth="1"/>
    <col min="66" max="66" width="13.5703125" style="38" bestFit="1" customWidth="1"/>
    <col min="67" max="68" width="8.85546875" style="38"/>
    <col min="69" max="69" width="9.42578125" style="38" bestFit="1" customWidth="1"/>
    <col min="70" max="70" width="8.85546875" style="38"/>
    <col min="71" max="71" width="14.85546875" style="38" bestFit="1" customWidth="1"/>
    <col min="72" max="82" width="8.85546875" style="38"/>
    <col min="83" max="83" width="11" style="38" bestFit="1" customWidth="1"/>
    <col min="84" max="84" width="13.5703125" style="38" bestFit="1" customWidth="1"/>
    <col min="85" max="85" width="8.85546875" style="38"/>
    <col min="86" max="86" width="7" style="38" bestFit="1" customWidth="1"/>
    <col min="87" max="87" width="9.42578125" style="38" bestFit="1" customWidth="1"/>
    <col min="88" max="88" width="8.85546875" style="38"/>
    <col min="89" max="89" width="14.85546875" style="38" bestFit="1" customWidth="1"/>
    <col min="90" max="100" width="8.85546875" style="38"/>
    <col min="101" max="101" width="11" style="38" bestFit="1" customWidth="1"/>
    <col min="102" max="102" width="13.5703125" style="38" bestFit="1" customWidth="1"/>
    <col min="103" max="104" width="8.85546875" style="38"/>
    <col min="105" max="105" width="9.42578125" style="38" bestFit="1" customWidth="1"/>
    <col min="106" max="106" width="8.85546875" style="38"/>
    <col min="107" max="107" width="14.85546875" style="38" bestFit="1" customWidth="1"/>
    <col min="108" max="108" width="8.85546875" style="38"/>
    <col min="109" max="109" width="10.28515625" style="38" bestFit="1" customWidth="1"/>
    <col min="110" max="113" width="8.85546875" style="38"/>
    <col min="114" max="114" width="9.85546875" style="38" bestFit="1" customWidth="1"/>
    <col min="115" max="115" width="12.28515625" style="38" bestFit="1" customWidth="1"/>
    <col min="116" max="118" width="8.85546875" style="38"/>
    <col min="119" max="119" width="11" style="38" bestFit="1" customWidth="1"/>
    <col min="120" max="120" width="13.5703125" style="38" bestFit="1" customWidth="1"/>
    <col min="121" max="121" width="8.85546875" style="38"/>
    <col min="122" max="122" width="7" style="38" bestFit="1" customWidth="1"/>
    <col min="123" max="123" width="9.42578125" style="38" bestFit="1" customWidth="1"/>
    <col min="124" max="124" width="8.85546875" style="38"/>
    <col min="125" max="125" width="14.85546875" style="38" bestFit="1" customWidth="1"/>
    <col min="126" max="126" width="8.85546875" style="38"/>
    <col min="127" max="127" width="10.28515625" style="38" bestFit="1" customWidth="1"/>
    <col min="128" max="131" width="8.85546875" style="38"/>
    <col min="132" max="132" width="9.85546875" style="38" bestFit="1" customWidth="1"/>
    <col min="133" max="133" width="12.28515625" style="38" bestFit="1" customWidth="1"/>
    <col min="134" max="136" width="8.85546875" style="38"/>
    <col min="137" max="137" width="11" style="38" bestFit="1" customWidth="1"/>
    <col min="138" max="138" width="13.5703125" style="38" bestFit="1" customWidth="1"/>
    <col min="139" max="139" width="8.85546875" style="38"/>
    <col min="140" max="140" width="7" style="38" bestFit="1" customWidth="1"/>
    <col min="141" max="141" width="9.42578125" style="38" bestFit="1" customWidth="1"/>
    <col min="142" max="16384" width="8.85546875" style="38"/>
  </cols>
  <sheetData>
    <row r="3" spans="1:63" s="3" customFormat="1" ht="27.75" customHeight="1" x14ac:dyDescent="0.25">
      <c r="A3" s="1" t="s">
        <v>0</v>
      </c>
      <c r="B3" s="1" t="s">
        <v>1</v>
      </c>
      <c r="C3" s="1" t="s">
        <v>124</v>
      </c>
      <c r="D3" s="1" t="s">
        <v>154</v>
      </c>
      <c r="E3" s="1" t="s">
        <v>237</v>
      </c>
      <c r="F3" s="1" t="s">
        <v>3</v>
      </c>
      <c r="G3" s="1" t="s">
        <v>609</v>
      </c>
      <c r="H3" s="1" t="s">
        <v>238</v>
      </c>
      <c r="I3" s="2" t="s">
        <v>239</v>
      </c>
      <c r="J3" s="1" t="s">
        <v>240</v>
      </c>
      <c r="K3" s="84" t="s">
        <v>241</v>
      </c>
      <c r="L3" s="1" t="s">
        <v>242</v>
      </c>
      <c r="M3" s="2" t="s">
        <v>243</v>
      </c>
      <c r="N3" s="1" t="s">
        <v>244</v>
      </c>
      <c r="O3" s="1" t="s">
        <v>245</v>
      </c>
      <c r="P3" s="1" t="s">
        <v>246</v>
      </c>
      <c r="Q3" s="1" t="s">
        <v>247</v>
      </c>
      <c r="R3" s="1" t="s">
        <v>17</v>
      </c>
      <c r="S3" s="1" t="s">
        <v>82</v>
      </c>
      <c r="T3" s="38"/>
      <c r="U3" s="38"/>
      <c r="V3" s="38"/>
      <c r="W3" s="38"/>
      <c r="X3" s="68"/>
      <c r="Y3" s="69"/>
      <c r="Z3" s="38"/>
      <c r="AA3" s="38"/>
      <c r="AB3" s="38"/>
      <c r="AC3" s="38"/>
      <c r="AD3" s="38"/>
      <c r="AE3" s="38"/>
      <c r="BA3"/>
      <c r="BB3" s="1" t="s">
        <v>39</v>
      </c>
      <c r="BC3" s="1" t="s">
        <v>40</v>
      </c>
      <c r="BD3" s="1" t="s">
        <v>41</v>
      </c>
      <c r="BE3" s="2" t="s">
        <v>107</v>
      </c>
    </row>
    <row r="4" spans="1:63" s="3" customFormat="1" ht="14.45" customHeight="1" x14ac:dyDescent="0.25">
      <c r="A4" s="47" t="s">
        <v>125</v>
      </c>
      <c r="B4" s="47" t="s">
        <v>156</v>
      </c>
      <c r="C4" s="47">
        <v>4371510</v>
      </c>
      <c r="D4" s="47" t="s">
        <v>194</v>
      </c>
      <c r="E4" s="22" t="s">
        <v>249</v>
      </c>
      <c r="F4" s="22"/>
      <c r="G4" s="40">
        <v>-337</v>
      </c>
      <c r="H4" s="40"/>
      <c r="I4" s="73">
        <v>0.01</v>
      </c>
      <c r="J4" s="70" t="s">
        <v>868</v>
      </c>
      <c r="K4" s="36">
        <v>45761</v>
      </c>
      <c r="L4" s="139">
        <f>_xll.BDP(Y4,"px_last")</f>
        <v>5528.75</v>
      </c>
      <c r="M4" s="73">
        <v>5879.01</v>
      </c>
      <c r="N4" s="39"/>
      <c r="O4" s="40"/>
      <c r="P4" s="71"/>
      <c r="Q4" s="40">
        <v>86181.84</v>
      </c>
      <c r="R4" s="72"/>
      <c r="S4" s="11">
        <f>G4*I4</f>
        <v>-3.37</v>
      </c>
      <c r="T4" s="38"/>
      <c r="U4" s="38"/>
      <c r="V4" s="38"/>
      <c r="W4" s="38"/>
      <c r="Y4" s="11" t="s">
        <v>906</v>
      </c>
      <c r="Z4" s="38"/>
      <c r="AA4" s="38"/>
      <c r="AB4" s="38"/>
      <c r="AC4" s="38"/>
      <c r="AD4" s="38"/>
      <c r="AE4" s="38"/>
      <c r="BA4"/>
      <c r="BB4" s="41"/>
      <c r="BC4" s="22">
        <v>5</v>
      </c>
      <c r="BD4" s="36"/>
      <c r="BE4" s="19">
        <v>1.0000000004370222</v>
      </c>
    </row>
    <row r="5" spans="1:63" s="3" customFormat="1" ht="14.45" customHeight="1" x14ac:dyDescent="0.25">
      <c r="A5" s="47" t="s">
        <v>125</v>
      </c>
      <c r="B5" s="47" t="s">
        <v>156</v>
      </c>
      <c r="C5" s="47">
        <v>4371510</v>
      </c>
      <c r="D5" s="47" t="s">
        <v>194</v>
      </c>
      <c r="E5" s="22" t="s">
        <v>250</v>
      </c>
      <c r="F5" s="22"/>
      <c r="G5" s="40">
        <v>337</v>
      </c>
      <c r="H5" s="40"/>
      <c r="I5" s="73">
        <v>0.01</v>
      </c>
      <c r="J5" s="70" t="s">
        <v>869</v>
      </c>
      <c r="K5" s="36">
        <v>45761</v>
      </c>
      <c r="L5" s="139">
        <f>_xll.BDP(Y5,"px_last")</f>
        <v>5528.75</v>
      </c>
      <c r="M5" s="73">
        <v>5879.01</v>
      </c>
      <c r="N5" s="39"/>
      <c r="O5" s="40"/>
      <c r="P5" s="71"/>
      <c r="Q5" s="40">
        <v>-61815.08</v>
      </c>
      <c r="R5" s="72"/>
      <c r="S5" s="11">
        <f>G5*I5</f>
        <v>3.37</v>
      </c>
      <c r="T5" s="38"/>
      <c r="U5" s="38"/>
      <c r="V5" s="38"/>
      <c r="W5" s="38"/>
      <c r="Y5" s="11" t="s">
        <v>906</v>
      </c>
      <c r="Z5" s="38"/>
      <c r="AA5" s="38"/>
      <c r="AB5" s="38"/>
      <c r="AC5" s="38"/>
      <c r="AD5" s="38"/>
      <c r="AE5" s="38"/>
      <c r="BA5"/>
      <c r="BB5" s="41"/>
      <c r="BC5" s="22">
        <v>5</v>
      </c>
      <c r="BD5" s="36"/>
      <c r="BE5" s="19">
        <v>1.0000000004370222</v>
      </c>
    </row>
    <row r="6" spans="1:63" s="3" customFormat="1" ht="14.45" customHeight="1" x14ac:dyDescent="0.25">
      <c r="A6" s="47" t="s">
        <v>125</v>
      </c>
      <c r="B6" s="47" t="s">
        <v>156</v>
      </c>
      <c r="C6" s="47">
        <v>4371510</v>
      </c>
      <c r="D6" s="47" t="s">
        <v>194</v>
      </c>
      <c r="E6" s="37" t="str" cm="1">
        <f t="array" ref="E6">_xll.BDP(T6,"DS002")</f>
        <v>January 26 Calls on PYPL US</v>
      </c>
      <c r="F6" s="37" t="str" cm="1">
        <f t="array" ref="F6">_xll.BDP(T6,"CRNCY")</f>
        <v>USD</v>
      </c>
      <c r="G6" s="40">
        <v>25</v>
      </c>
      <c r="H6" s="40"/>
      <c r="I6" s="74" cm="1">
        <f t="array" ref="I6">IF(OR(_xll.BDP($T6,"PX_last")="#N/A N/A",_xll.BDP($T6,"PX_Last")="#N/A FIELD NOT APPLICABLE")," ",IF(F6="GBP",(_xll.BDP($T6,"PX_LAST")/100),(_xll.BDP($T6,"PX_LAST"))))</f>
        <v>2.68</v>
      </c>
      <c r="J6" s="75" t="s">
        <v>870</v>
      </c>
      <c r="K6" s="67" t="s">
        <v>871</v>
      </c>
      <c r="L6" s="27"/>
      <c r="M6" s="74" cm="1">
        <f t="array" ref="M6">_xll.BDP(T6,"OPT_STRIKE_PX")</f>
        <v>85</v>
      </c>
      <c r="N6" s="39"/>
      <c r="O6" s="40"/>
      <c r="P6" s="71"/>
      <c r="Q6" s="40"/>
      <c r="R6" s="72"/>
      <c r="S6" s="11">
        <f>IF(F6="USD",G6*I6*100,(((_xll.BDP(F6&amp;"USD CURNCY","PX_LAST")))*G6*I6))</f>
        <v>6700</v>
      </c>
      <c r="T6" s="38" t="s">
        <v>251</v>
      </c>
      <c r="U6" s="38"/>
      <c r="V6" s="38"/>
      <c r="W6" s="38"/>
      <c r="X6" s="68"/>
      <c r="Y6" s="69"/>
      <c r="Z6" s="38"/>
      <c r="AA6" s="38"/>
      <c r="AB6" s="38"/>
      <c r="AC6" s="38"/>
      <c r="AD6" s="38"/>
      <c r="AE6" s="38"/>
      <c r="BA6"/>
      <c r="BB6" s="41"/>
      <c r="BC6" s="22">
        <v>5</v>
      </c>
      <c r="BD6" s="36"/>
      <c r="BE6" s="19">
        <v>1.0000000004370222</v>
      </c>
    </row>
    <row r="7" spans="1:63" s="3" customFormat="1" ht="14.45" customHeight="1" x14ac:dyDescent="0.25">
      <c r="A7" s="47" t="s">
        <v>125</v>
      </c>
      <c r="B7" s="47" t="s">
        <v>157</v>
      </c>
      <c r="C7" s="47">
        <v>6582977</v>
      </c>
      <c r="D7" s="47" t="s">
        <v>407</v>
      </c>
      <c r="E7" s="66" t="s">
        <v>457</v>
      </c>
      <c r="F7" s="66" t="s">
        <v>352</v>
      </c>
      <c r="G7" s="40">
        <v>-10660</v>
      </c>
      <c r="H7" s="40"/>
      <c r="I7" s="82">
        <v>2.8791000000000002</v>
      </c>
      <c r="J7" s="66" t="s">
        <v>458</v>
      </c>
      <c r="K7" s="85">
        <v>45646</v>
      </c>
      <c r="L7" s="87" cm="1">
        <f t="array" ref="L7">_xll.BDP("TLT US Equity","PX_LAST")</f>
        <v>89.45</v>
      </c>
      <c r="M7" s="89">
        <v>95.203199999999995</v>
      </c>
      <c r="N7" s="39"/>
      <c r="O7" s="40"/>
      <c r="P7" s="71">
        <v>2.3782000000000001E-2</v>
      </c>
      <c r="Q7" s="40"/>
      <c r="R7" s="72"/>
      <c r="S7" s="11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41"/>
      <c r="BC7" s="22"/>
      <c r="BD7" s="36"/>
      <c r="BE7" s="19"/>
      <c r="BF7" s="38"/>
      <c r="BG7" s="38"/>
      <c r="BH7" s="38"/>
      <c r="BI7" s="38"/>
      <c r="BJ7" s="38"/>
      <c r="BK7" s="38"/>
    </row>
    <row r="8" spans="1:63" ht="13.5" x14ac:dyDescent="0.25">
      <c r="A8" s="47" t="s">
        <v>126</v>
      </c>
      <c r="B8" s="47" t="s">
        <v>161</v>
      </c>
      <c r="C8" s="47">
        <v>4381720</v>
      </c>
      <c r="D8" s="47" t="s">
        <v>462</v>
      </c>
      <c r="E8" s="22" t="s">
        <v>601</v>
      </c>
      <c r="F8" s="22" t="s">
        <v>352</v>
      </c>
      <c r="G8" s="40">
        <v>3125</v>
      </c>
      <c r="H8" s="40"/>
      <c r="I8" s="74">
        <f>_xll.BDP("BIDU US EQUITY","PX_LAST")</f>
        <v>90.37</v>
      </c>
      <c r="J8" s="40" t="s">
        <v>607</v>
      </c>
      <c r="K8" s="36">
        <v>45953</v>
      </c>
      <c r="L8" s="27"/>
      <c r="M8" s="88">
        <v>100</v>
      </c>
      <c r="N8" s="39"/>
      <c r="O8" s="40"/>
      <c r="P8" s="71"/>
      <c r="Q8" s="40">
        <v>-41780.15625</v>
      </c>
      <c r="R8" s="72"/>
      <c r="S8" s="72">
        <v>26769.82</v>
      </c>
      <c r="BB8" s="41"/>
      <c r="BC8" s="22"/>
      <c r="BD8" s="36"/>
      <c r="BE8" s="19"/>
    </row>
    <row r="9" spans="1:63" ht="13.5" x14ac:dyDescent="0.25">
      <c r="A9" s="47" t="s">
        <v>126</v>
      </c>
      <c r="B9" s="47" t="s">
        <v>161</v>
      </c>
      <c r="C9" s="47">
        <v>4381720</v>
      </c>
      <c r="D9" s="47" t="s">
        <v>462</v>
      </c>
      <c r="E9" s="22" t="s">
        <v>602</v>
      </c>
      <c r="F9" s="22" t="s">
        <v>352</v>
      </c>
      <c r="G9" s="40">
        <v>-3125</v>
      </c>
      <c r="H9" s="40"/>
      <c r="I9" s="74">
        <f>_xll.BDP("BIDU US EQUITY","PX_LAST")</f>
        <v>90.37</v>
      </c>
      <c r="J9" s="40" t="s">
        <v>608</v>
      </c>
      <c r="K9" s="36">
        <v>45953</v>
      </c>
      <c r="L9" s="27"/>
      <c r="M9" s="88">
        <v>96</v>
      </c>
      <c r="N9" s="39"/>
      <c r="O9" s="40"/>
      <c r="P9" s="71"/>
      <c r="Q9" s="40">
        <v>46468.4375</v>
      </c>
      <c r="R9" s="72"/>
      <c r="S9" s="72">
        <v>-51952.800000000003</v>
      </c>
      <c r="BB9" s="41"/>
      <c r="BC9" s="22"/>
      <c r="BD9" s="36"/>
      <c r="BE9" s="19"/>
    </row>
    <row r="10" spans="1:63" ht="13.5" x14ac:dyDescent="0.25">
      <c r="A10" s="47" t="s">
        <v>126</v>
      </c>
      <c r="B10" s="47" t="s">
        <v>161</v>
      </c>
      <c r="C10" s="47">
        <v>4381720</v>
      </c>
      <c r="D10" s="47" t="s">
        <v>462</v>
      </c>
      <c r="E10" s="22" t="s">
        <v>603</v>
      </c>
      <c r="F10" s="22" t="s">
        <v>352</v>
      </c>
      <c r="G10" s="40">
        <v>3947</v>
      </c>
      <c r="H10" s="40"/>
      <c r="I10" s="74">
        <f>_xll.BDP("LRCX UW EQUITY","PX_LAST")</f>
        <v>71.569999999999993</v>
      </c>
      <c r="J10" s="40" t="s">
        <v>607</v>
      </c>
      <c r="K10" s="36">
        <v>45953</v>
      </c>
      <c r="L10" s="27"/>
      <c r="M10" s="88">
        <v>77.5</v>
      </c>
      <c r="N10" s="39"/>
      <c r="O10" s="40"/>
      <c r="P10" s="71"/>
      <c r="Q10" s="40">
        <v>-46653.54</v>
      </c>
      <c r="R10" s="72"/>
      <c r="S10" s="72">
        <v>40448.370000000003</v>
      </c>
      <c r="BB10" s="41"/>
      <c r="BC10" s="22"/>
      <c r="BD10" s="36"/>
      <c r="BE10" s="19"/>
    </row>
    <row r="11" spans="1:63" ht="13.5" x14ac:dyDescent="0.25">
      <c r="A11" s="47" t="s">
        <v>126</v>
      </c>
      <c r="B11" s="47" t="s">
        <v>161</v>
      </c>
      <c r="C11" s="47">
        <v>4381720</v>
      </c>
      <c r="D11" s="47" t="s">
        <v>462</v>
      </c>
      <c r="E11" s="22" t="s">
        <v>604</v>
      </c>
      <c r="F11" s="22" t="s">
        <v>352</v>
      </c>
      <c r="G11" s="40">
        <v>-3947</v>
      </c>
      <c r="H11" s="40"/>
      <c r="I11" s="74">
        <f>_xll.BDP("LRCX UW EQUITY","PX_LAST")</f>
        <v>71.569999999999993</v>
      </c>
      <c r="J11" s="40" t="s">
        <v>608</v>
      </c>
      <c r="K11" s="36">
        <v>45953</v>
      </c>
      <c r="L11" s="27"/>
      <c r="M11" s="88">
        <v>76</v>
      </c>
      <c r="N11" s="39"/>
      <c r="O11" s="40"/>
      <c r="P11" s="71"/>
      <c r="Q11" s="40">
        <v>49207.643700000001</v>
      </c>
      <c r="R11" s="72"/>
      <c r="S11" s="72">
        <v>-34522.1</v>
      </c>
      <c r="BB11" s="41"/>
      <c r="BC11" s="22"/>
      <c r="BD11" s="36"/>
      <c r="BE11" s="19"/>
    </row>
    <row r="12" spans="1:63" ht="13.5" x14ac:dyDescent="0.25">
      <c r="A12" s="47" t="s">
        <v>126</v>
      </c>
      <c r="B12" s="47" t="s">
        <v>161</v>
      </c>
      <c r="C12" s="47">
        <v>4381720</v>
      </c>
      <c r="D12" s="47" t="s">
        <v>462</v>
      </c>
      <c r="E12" s="22" t="s">
        <v>605</v>
      </c>
      <c r="F12" s="22" t="s">
        <v>352</v>
      </c>
      <c r="G12" s="40">
        <v>54545</v>
      </c>
      <c r="H12" s="40"/>
      <c r="I12" s="74">
        <f>_xll.BDP("NIO UN EQUITY","PX_LAST")</f>
        <v>4.3099999999999996</v>
      </c>
      <c r="J12" s="40" t="s">
        <v>607</v>
      </c>
      <c r="K12" s="36">
        <v>45953</v>
      </c>
      <c r="L12" s="27"/>
      <c r="M12" s="88">
        <v>5.55</v>
      </c>
      <c r="N12" s="39"/>
      <c r="O12" s="40"/>
      <c r="P12" s="71"/>
      <c r="Q12" s="40">
        <v>-84544.75</v>
      </c>
      <c r="R12" s="72"/>
      <c r="S12" s="72">
        <v>50119.33</v>
      </c>
      <c r="BB12" s="41"/>
      <c r="BC12" s="22"/>
      <c r="BD12" s="36"/>
      <c r="BE12" s="19"/>
    </row>
    <row r="13" spans="1:63" ht="13.5" x14ac:dyDescent="0.25">
      <c r="A13" s="47" t="s">
        <v>126</v>
      </c>
      <c r="B13" s="47" t="s">
        <v>161</v>
      </c>
      <c r="C13" s="47">
        <v>4381720</v>
      </c>
      <c r="D13" s="47" t="s">
        <v>462</v>
      </c>
      <c r="E13" s="22" t="s">
        <v>606</v>
      </c>
      <c r="F13" s="22" t="s">
        <v>352</v>
      </c>
      <c r="G13" s="40">
        <v>-54545</v>
      </c>
      <c r="H13" s="40"/>
      <c r="I13" s="74">
        <f>_xll.BDP("NIO UN EQUITY","PX_LAST")</f>
        <v>4.3099999999999996</v>
      </c>
      <c r="J13" s="40" t="s">
        <v>608</v>
      </c>
      <c r="K13" s="36">
        <v>45953</v>
      </c>
      <c r="L13" s="27"/>
      <c r="M13" s="88">
        <v>5.5</v>
      </c>
      <c r="N13" s="39"/>
      <c r="O13" s="40"/>
      <c r="P13" s="71"/>
      <c r="Q13" s="40">
        <v>86944.73</v>
      </c>
      <c r="R13" s="72"/>
      <c r="S13" s="72">
        <v>-90210.12</v>
      </c>
      <c r="BB13" s="41"/>
      <c r="BC13" s="22"/>
      <c r="BD13" s="36"/>
      <c r="BE13" s="19"/>
    </row>
    <row r="14" spans="1:63" ht="13.5" x14ac:dyDescent="0.25">
      <c r="A14" s="47"/>
      <c r="B14" s="47"/>
      <c r="C14" s="47"/>
      <c r="D14" s="47"/>
      <c r="E14" s="37"/>
      <c r="F14" s="37"/>
      <c r="G14" s="40"/>
      <c r="H14" s="40"/>
      <c r="I14" s="74"/>
      <c r="J14" s="75"/>
      <c r="K14" s="67"/>
      <c r="L14" s="27"/>
      <c r="M14" s="89"/>
      <c r="N14" s="39"/>
      <c r="O14" s="40"/>
      <c r="P14" s="71"/>
      <c r="Q14" s="40"/>
      <c r="R14" s="72"/>
      <c r="S14" s="11"/>
      <c r="BB14" s="41"/>
      <c r="BC14" s="22"/>
      <c r="BD14" s="36"/>
      <c r="BE14" s="19"/>
    </row>
    <row r="15" spans="1:63" ht="13.5" x14ac:dyDescent="0.25">
      <c r="A15" s="47"/>
      <c r="B15" s="47"/>
      <c r="C15" s="47"/>
      <c r="D15" s="47"/>
      <c r="E15" s="37"/>
      <c r="F15" s="37"/>
      <c r="G15" s="40"/>
      <c r="H15" s="40"/>
      <c r="I15" s="74"/>
      <c r="J15" s="75"/>
      <c r="K15" s="67"/>
      <c r="L15" s="27"/>
      <c r="M15" s="89"/>
      <c r="N15" s="39"/>
      <c r="O15" s="40"/>
      <c r="P15" s="71"/>
      <c r="Q15" s="40"/>
      <c r="R15" s="72"/>
      <c r="S15" s="11"/>
      <c r="BB15" s="41"/>
      <c r="BC15" s="22"/>
      <c r="BD15" s="36"/>
      <c r="BE15" s="19"/>
    </row>
    <row r="16" spans="1:63" ht="13.5" x14ac:dyDescent="0.25">
      <c r="A16" s="47"/>
      <c r="B16" s="47"/>
      <c r="C16" s="47"/>
      <c r="D16" s="47"/>
      <c r="E16" s="37"/>
      <c r="F16" s="37"/>
      <c r="G16" s="40"/>
      <c r="H16" s="40"/>
      <c r="I16" s="74"/>
      <c r="J16" s="75"/>
      <c r="K16" s="67"/>
      <c r="L16" s="27"/>
      <c r="M16" s="89"/>
      <c r="N16" s="39"/>
      <c r="O16" s="40"/>
      <c r="P16" s="71"/>
      <c r="Q16" s="40"/>
      <c r="R16" s="72"/>
      <c r="S16" s="11"/>
      <c r="BB16" s="41"/>
      <c r="BC16" s="22"/>
      <c r="BD16" s="36"/>
      <c r="BE16" s="19"/>
    </row>
    <row r="17" spans="1:57" ht="13.5" x14ac:dyDescent="0.25">
      <c r="A17" s="47"/>
      <c r="B17" s="47"/>
      <c r="C17" s="47"/>
      <c r="D17" s="47"/>
      <c r="E17" s="37"/>
      <c r="F17" s="37"/>
      <c r="G17" s="40"/>
      <c r="H17" s="40"/>
      <c r="I17" s="74"/>
      <c r="J17" s="75"/>
      <c r="K17" s="67"/>
      <c r="L17" s="27"/>
      <c r="M17" s="89"/>
      <c r="N17" s="39"/>
      <c r="O17" s="40"/>
      <c r="P17" s="71"/>
      <c r="Q17" s="40"/>
      <c r="R17" s="72"/>
      <c r="S17" s="11"/>
      <c r="BB17" s="41"/>
      <c r="BC17" s="22"/>
      <c r="BD17" s="36"/>
      <c r="BE17" s="19"/>
    </row>
    <row r="18" spans="1:57" ht="13.5" x14ac:dyDescent="0.25">
      <c r="A18" s="47"/>
      <c r="B18" s="47"/>
      <c r="C18" s="47"/>
      <c r="D18" s="47"/>
      <c r="E18" s="37"/>
      <c r="F18" s="37"/>
      <c r="G18" s="40"/>
      <c r="H18" s="40"/>
      <c r="I18" s="74"/>
      <c r="J18" s="75"/>
      <c r="K18" s="67"/>
      <c r="L18" s="27"/>
      <c r="M18" s="89"/>
      <c r="N18" s="39"/>
      <c r="O18" s="40"/>
      <c r="P18" s="71"/>
      <c r="Q18" s="40"/>
      <c r="R18" s="72"/>
      <c r="S18" s="11"/>
      <c r="BB18" s="41"/>
      <c r="BC18" s="22"/>
      <c r="BD18" s="36"/>
      <c r="BE18" s="19"/>
    </row>
    <row r="19" spans="1:57" ht="13.5" x14ac:dyDescent="0.25">
      <c r="A19" s="47"/>
      <c r="B19" s="47"/>
      <c r="C19" s="47"/>
      <c r="D19" s="47"/>
      <c r="E19" s="37"/>
      <c r="F19" s="37"/>
      <c r="G19" s="40"/>
      <c r="H19" s="40"/>
      <c r="I19" s="74"/>
      <c r="J19" s="75"/>
      <c r="K19" s="67"/>
      <c r="L19" s="27"/>
      <c r="M19" s="89"/>
      <c r="N19" s="39"/>
      <c r="O19" s="40"/>
      <c r="P19" s="71"/>
      <c r="Q19" s="40"/>
      <c r="R19" s="72"/>
      <c r="S19" s="11"/>
      <c r="BB19" s="41"/>
      <c r="BC19" s="22"/>
      <c r="BD19" s="36"/>
      <c r="BE19" s="19"/>
    </row>
    <row r="20" spans="1:57" ht="13.5" x14ac:dyDescent="0.25">
      <c r="A20" s="47"/>
      <c r="B20" s="47"/>
      <c r="C20" s="47"/>
      <c r="D20" s="47"/>
      <c r="E20" s="37"/>
      <c r="F20" s="37"/>
      <c r="G20" s="40"/>
      <c r="H20" s="40"/>
      <c r="I20" s="74"/>
      <c r="J20" s="75"/>
      <c r="K20" s="67"/>
      <c r="L20" s="27"/>
      <c r="M20" s="89"/>
      <c r="N20" s="39"/>
      <c r="O20" s="40"/>
      <c r="P20" s="71"/>
      <c r="Q20" s="40"/>
      <c r="R20" s="72"/>
      <c r="S20" s="11"/>
      <c r="BB20" s="41"/>
      <c r="BC20" s="22"/>
      <c r="BD20" s="36"/>
      <c r="BE20" s="19"/>
    </row>
    <row r="21" spans="1:57" ht="13.5" x14ac:dyDescent="0.25">
      <c r="A21" s="47"/>
      <c r="B21" s="47"/>
      <c r="C21" s="47"/>
      <c r="D21" s="47"/>
      <c r="E21" s="37"/>
      <c r="F21" s="37"/>
      <c r="G21" s="40"/>
      <c r="H21" s="40"/>
      <c r="I21" s="74"/>
      <c r="J21" s="75"/>
      <c r="K21" s="67"/>
      <c r="L21" s="27"/>
      <c r="M21" s="89"/>
      <c r="N21" s="39"/>
      <c r="O21" s="40"/>
      <c r="P21" s="71"/>
      <c r="Q21" s="40"/>
      <c r="R21" s="72"/>
      <c r="S21" s="11"/>
      <c r="BB21" s="41"/>
      <c r="BC21" s="22"/>
      <c r="BD21" s="36"/>
      <c r="BE21" s="19"/>
    </row>
    <row r="22" spans="1:57" ht="13.5" x14ac:dyDescent="0.25">
      <c r="A22" s="47"/>
      <c r="B22" s="47"/>
      <c r="C22" s="47"/>
      <c r="D22" s="47"/>
      <c r="E22" s="37"/>
      <c r="F22" s="37"/>
      <c r="G22" s="40"/>
      <c r="H22" s="40"/>
      <c r="I22" s="74"/>
      <c r="J22" s="75"/>
      <c r="K22" s="67"/>
      <c r="L22" s="27"/>
      <c r="M22" s="89"/>
      <c r="N22" s="39"/>
      <c r="O22" s="40"/>
      <c r="P22" s="71"/>
      <c r="Q22" s="40"/>
      <c r="R22" s="72"/>
      <c r="S22" s="11"/>
      <c r="BB22" s="41"/>
      <c r="BC22" s="22"/>
      <c r="BD22" s="36"/>
      <c r="BE22" s="19"/>
    </row>
    <row r="23" spans="1:57" ht="13.5" x14ac:dyDescent="0.25">
      <c r="A23" s="47"/>
      <c r="B23" s="47"/>
      <c r="C23" s="47"/>
      <c r="D23" s="47"/>
      <c r="E23" s="37"/>
      <c r="F23" s="37"/>
      <c r="G23" s="40"/>
      <c r="H23" s="40"/>
      <c r="I23" s="74"/>
      <c r="J23" s="75"/>
      <c r="K23" s="67"/>
      <c r="L23" s="27"/>
      <c r="M23" s="89"/>
      <c r="N23" s="39"/>
      <c r="O23" s="40"/>
      <c r="P23" s="71"/>
      <c r="Q23" s="40"/>
      <c r="R23" s="72"/>
      <c r="S23" s="11"/>
      <c r="BB23" s="41"/>
      <c r="BC23" s="22"/>
      <c r="BD23" s="36"/>
      <c r="BE23" s="19"/>
    </row>
    <row r="24" spans="1:57" ht="13.5" x14ac:dyDescent="0.25">
      <c r="A24" s="47"/>
      <c r="B24" s="47"/>
      <c r="C24" s="47"/>
      <c r="D24" s="47"/>
      <c r="E24" s="37"/>
      <c r="F24" s="37"/>
      <c r="G24" s="40"/>
      <c r="H24" s="40"/>
      <c r="I24" s="74"/>
      <c r="J24" s="75"/>
      <c r="K24" s="67"/>
      <c r="L24" s="27"/>
      <c r="M24" s="89"/>
      <c r="N24" s="39"/>
      <c r="O24" s="40"/>
      <c r="P24" s="71"/>
      <c r="Q24" s="40"/>
      <c r="R24" s="72"/>
      <c r="S24" s="11"/>
      <c r="BB24" s="41"/>
      <c r="BC24" s="22"/>
      <c r="BD24" s="36"/>
      <c r="BE24" s="19"/>
    </row>
    <row r="25" spans="1:57" ht="13.5" x14ac:dyDescent="0.25">
      <c r="A25" s="47"/>
      <c r="B25" s="47"/>
      <c r="C25" s="47"/>
      <c r="D25" s="47"/>
      <c r="E25" s="37"/>
      <c r="F25" s="37"/>
      <c r="G25" s="40"/>
      <c r="H25" s="40"/>
      <c r="I25" s="74"/>
      <c r="J25" s="75"/>
      <c r="K25" s="67"/>
      <c r="L25" s="27"/>
      <c r="M25" s="89"/>
      <c r="N25" s="39"/>
      <c r="O25" s="40"/>
      <c r="P25" s="71"/>
      <c r="Q25" s="40"/>
      <c r="R25" s="72"/>
      <c r="S25" s="11"/>
      <c r="BB25" s="41"/>
      <c r="BC25" s="22"/>
      <c r="BD25" s="36"/>
      <c r="BE25" s="19"/>
    </row>
    <row r="26" spans="1:57" ht="13.5" x14ac:dyDescent="0.25">
      <c r="A26" s="47"/>
      <c r="B26" s="47"/>
      <c r="C26" s="47"/>
      <c r="D26" s="47"/>
      <c r="E26" s="37"/>
      <c r="F26" s="37"/>
      <c r="G26" s="40"/>
      <c r="H26" s="40"/>
      <c r="I26" s="74"/>
      <c r="J26" s="75"/>
      <c r="K26" s="67"/>
      <c r="L26" s="27"/>
      <c r="M26" s="89"/>
      <c r="N26" s="39"/>
      <c r="O26" s="40"/>
      <c r="P26" s="71"/>
      <c r="Q26" s="40"/>
      <c r="R26" s="72"/>
      <c r="S26" s="11"/>
      <c r="BB26" s="41"/>
      <c r="BC26" s="22"/>
      <c r="BD26" s="36"/>
      <c r="BE26" s="19"/>
    </row>
    <row r="27" spans="1:57" ht="13.5" x14ac:dyDescent="0.25">
      <c r="A27" s="47"/>
      <c r="B27" s="47"/>
      <c r="C27" s="47"/>
      <c r="D27" s="47"/>
      <c r="E27" s="37"/>
      <c r="F27" s="37"/>
      <c r="G27" s="40"/>
      <c r="H27" s="40"/>
      <c r="I27" s="74"/>
      <c r="J27" s="75"/>
      <c r="K27" s="67"/>
      <c r="L27" s="27"/>
      <c r="M27" s="89"/>
      <c r="N27" s="39"/>
      <c r="O27" s="40"/>
      <c r="P27" s="71"/>
      <c r="Q27" s="40"/>
      <c r="R27" s="72"/>
      <c r="S27" s="11"/>
      <c r="BB27" s="41"/>
      <c r="BC27" s="22"/>
      <c r="BD27" s="36"/>
      <c r="BE27" s="19"/>
    </row>
    <row r="28" spans="1:57" ht="13.5" x14ac:dyDescent="0.25">
      <c r="A28" s="47"/>
      <c r="B28" s="47"/>
      <c r="C28" s="47"/>
      <c r="D28" s="47"/>
      <c r="E28" s="37"/>
      <c r="F28" s="37"/>
      <c r="G28" s="40"/>
      <c r="H28" s="40"/>
      <c r="I28" s="74"/>
      <c r="J28" s="75"/>
      <c r="K28" s="67"/>
      <c r="L28" s="27"/>
      <c r="M28" s="89"/>
      <c r="N28" s="39"/>
      <c r="O28" s="40"/>
      <c r="P28" s="71"/>
      <c r="Q28" s="40"/>
      <c r="R28" s="72"/>
      <c r="S28" s="11"/>
      <c r="BB28" s="41"/>
      <c r="BC28" s="22"/>
      <c r="BD28" s="36"/>
      <c r="BE28" s="19"/>
    </row>
    <row r="29" spans="1:57" ht="13.5" x14ac:dyDescent="0.25">
      <c r="A29" s="47"/>
      <c r="B29" s="47"/>
      <c r="C29" s="47"/>
      <c r="D29" s="47"/>
      <c r="E29" s="37"/>
      <c r="F29" s="37"/>
      <c r="G29" s="40"/>
      <c r="H29" s="40"/>
      <c r="I29" s="74"/>
      <c r="J29" s="75"/>
      <c r="K29" s="67"/>
      <c r="L29" s="27"/>
      <c r="M29" s="89"/>
      <c r="N29" s="39"/>
      <c r="O29" s="40"/>
      <c r="P29" s="71"/>
      <c r="Q29" s="40"/>
      <c r="R29" s="72"/>
      <c r="S29" s="11"/>
      <c r="BB29" s="41"/>
      <c r="BC29" s="22"/>
      <c r="BD29" s="36"/>
      <c r="BE29" s="19"/>
    </row>
    <row r="30" spans="1:57" ht="13.5" x14ac:dyDescent="0.25">
      <c r="A30" s="47"/>
      <c r="B30" s="47"/>
      <c r="C30" s="47"/>
      <c r="D30" s="47"/>
      <c r="E30" s="37"/>
      <c r="F30" s="37"/>
      <c r="G30" s="40"/>
      <c r="H30" s="40"/>
      <c r="I30" s="74"/>
      <c r="J30" s="75"/>
      <c r="K30" s="67"/>
      <c r="L30" s="27"/>
      <c r="M30" s="89"/>
      <c r="N30" s="39"/>
      <c r="O30" s="40"/>
      <c r="P30" s="71"/>
      <c r="Q30" s="40"/>
      <c r="R30" s="72"/>
      <c r="S30" s="11"/>
      <c r="BB30" s="41"/>
      <c r="BC30" s="22"/>
      <c r="BD30" s="36"/>
      <c r="BE30" s="19"/>
    </row>
    <row r="31" spans="1:57" ht="13.5" x14ac:dyDescent="0.25">
      <c r="A31" s="47"/>
      <c r="B31" s="47"/>
      <c r="C31" s="47"/>
      <c r="D31" s="47"/>
      <c r="E31" s="37"/>
      <c r="F31" s="37"/>
      <c r="G31" s="40"/>
      <c r="H31" s="40"/>
      <c r="I31" s="74"/>
      <c r="J31" s="75"/>
      <c r="K31" s="67"/>
      <c r="L31" s="27"/>
      <c r="M31" s="89"/>
      <c r="N31" s="39"/>
      <c r="O31" s="40"/>
      <c r="P31" s="71"/>
      <c r="Q31" s="40"/>
      <c r="R31" s="72"/>
      <c r="S31" s="11"/>
      <c r="BB31" s="41"/>
      <c r="BC31" s="22"/>
      <c r="BD31" s="36"/>
      <c r="BE31" s="19"/>
    </row>
    <row r="32" spans="1:57" ht="13.5" x14ac:dyDescent="0.25">
      <c r="A32" s="47"/>
      <c r="B32" s="47"/>
      <c r="C32" s="47"/>
      <c r="D32" s="47"/>
      <c r="E32" s="37"/>
      <c r="F32" s="37"/>
      <c r="G32" s="40"/>
      <c r="H32" s="40"/>
      <c r="I32" s="74"/>
      <c r="J32" s="75"/>
      <c r="K32" s="67"/>
      <c r="L32" s="27"/>
      <c r="M32" s="89"/>
      <c r="N32" s="39"/>
      <c r="O32" s="40"/>
      <c r="P32" s="71"/>
      <c r="Q32" s="40"/>
      <c r="R32" s="72"/>
      <c r="S32" s="11"/>
      <c r="BB32" s="41"/>
      <c r="BC32" s="22"/>
      <c r="BD32" s="36"/>
      <c r="BE32" s="19"/>
    </row>
    <row r="33" spans="1:57" ht="13.5" x14ac:dyDescent="0.25">
      <c r="A33" s="47"/>
      <c r="B33" s="47"/>
      <c r="C33" s="47"/>
      <c r="D33" s="47"/>
      <c r="E33" s="37"/>
      <c r="F33" s="37"/>
      <c r="G33" s="40"/>
      <c r="H33" s="40"/>
      <c r="I33" s="74"/>
      <c r="J33" s="75"/>
      <c r="K33" s="67"/>
      <c r="L33" s="27"/>
      <c r="M33" s="89"/>
      <c r="N33" s="39"/>
      <c r="O33" s="40"/>
      <c r="P33" s="71"/>
      <c r="Q33" s="40"/>
      <c r="R33" s="72"/>
      <c r="S33" s="11"/>
      <c r="BB33" s="41"/>
      <c r="BC33" s="22"/>
      <c r="BD33" s="36"/>
      <c r="BE33" s="19"/>
    </row>
    <row r="34" spans="1:57" ht="13.5" x14ac:dyDescent="0.25">
      <c r="A34" s="47"/>
      <c r="B34" s="47"/>
      <c r="C34" s="47"/>
      <c r="D34" s="47"/>
      <c r="E34" s="37"/>
      <c r="F34" s="37"/>
      <c r="G34" s="40"/>
      <c r="H34" s="40"/>
      <c r="I34" s="74"/>
      <c r="J34" s="75"/>
      <c r="K34" s="67"/>
      <c r="L34" s="27"/>
      <c r="M34" s="89"/>
      <c r="N34" s="39"/>
      <c r="O34" s="40"/>
      <c r="P34" s="71"/>
      <c r="Q34" s="40"/>
      <c r="R34" s="72"/>
      <c r="S34" s="11"/>
      <c r="BB34" s="41"/>
      <c r="BC34" s="22"/>
      <c r="BD34" s="36"/>
      <c r="BE34" s="19"/>
    </row>
    <row r="35" spans="1:57" ht="13.5" x14ac:dyDescent="0.25">
      <c r="A35" s="47"/>
      <c r="B35" s="47"/>
      <c r="C35" s="47"/>
      <c r="D35" s="47"/>
      <c r="E35" s="37"/>
      <c r="F35" s="37"/>
      <c r="G35" s="40"/>
      <c r="H35" s="40"/>
      <c r="I35" s="74"/>
      <c r="J35" s="75"/>
      <c r="K35" s="67"/>
      <c r="L35" s="27"/>
      <c r="M35" s="89"/>
      <c r="N35" s="39"/>
      <c r="O35" s="40"/>
      <c r="P35" s="71"/>
      <c r="Q35" s="40"/>
      <c r="R35" s="72"/>
      <c r="S35" s="11"/>
      <c r="BB35" s="41"/>
      <c r="BC35" s="22"/>
      <c r="BD35" s="36"/>
      <c r="BE35" s="19"/>
    </row>
    <row r="36" spans="1:57" ht="13.5" x14ac:dyDescent="0.25">
      <c r="A36" s="47"/>
      <c r="B36" s="47"/>
      <c r="C36" s="47"/>
      <c r="D36" s="47"/>
      <c r="E36" s="37"/>
      <c r="F36" s="37"/>
      <c r="G36" s="40"/>
      <c r="H36" s="40"/>
      <c r="I36" s="74"/>
      <c r="J36" s="75"/>
      <c r="K36" s="67"/>
      <c r="L36" s="27"/>
      <c r="M36" s="89"/>
      <c r="N36" s="39"/>
      <c r="O36" s="40"/>
      <c r="P36" s="71"/>
      <c r="Q36" s="40"/>
      <c r="R36" s="72"/>
      <c r="S36" s="11"/>
      <c r="BB36" s="41"/>
      <c r="BC36" s="22"/>
      <c r="BD36" s="36"/>
      <c r="BE36" s="19"/>
    </row>
    <row r="37" spans="1:57" ht="13.5" x14ac:dyDescent="0.25">
      <c r="A37" s="47"/>
      <c r="B37" s="47"/>
      <c r="C37" s="47"/>
      <c r="D37" s="47"/>
      <c r="E37" s="37"/>
      <c r="F37" s="37"/>
      <c r="G37" s="40"/>
      <c r="H37" s="40"/>
      <c r="I37" s="74"/>
      <c r="J37" s="75"/>
      <c r="K37" s="67"/>
      <c r="L37" s="27"/>
      <c r="M37" s="89"/>
      <c r="N37" s="39"/>
      <c r="O37" s="40"/>
      <c r="P37" s="71"/>
      <c r="Q37" s="40"/>
      <c r="R37" s="72"/>
      <c r="S37" s="11"/>
      <c r="BB37" s="41"/>
      <c r="BC37" s="22"/>
      <c r="BD37" s="36"/>
      <c r="BE37" s="1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BEDB2-C93F-4DA8-B68C-2EA5E2735D4B}">
  <dimension ref="A2:Q44"/>
  <sheetViews>
    <sheetView showGridLines="0" topLeftCell="A9" workbookViewId="0">
      <selection activeCell="L45" sqref="L45"/>
    </sheetView>
  </sheetViews>
  <sheetFormatPr defaultRowHeight="13.5" x14ac:dyDescent="0.25"/>
  <cols>
    <col min="1" max="2" width="9.140625" style="38"/>
    <col min="3" max="3" width="12.85546875" style="38" customWidth="1"/>
    <col min="4" max="4" width="28" style="38" bestFit="1" customWidth="1"/>
    <col min="5" max="5" width="48.5703125" style="38" bestFit="1" customWidth="1"/>
    <col min="6" max="6" width="11.140625" style="38" customWidth="1"/>
    <col min="7" max="7" width="13.42578125" style="38" customWidth="1"/>
    <col min="8" max="8" width="13.28515625" style="38" customWidth="1"/>
    <col min="9" max="9" width="10.28515625" style="38" customWidth="1"/>
    <col min="10" max="10" width="13.140625" style="38" customWidth="1"/>
    <col min="11" max="11" width="12.42578125" style="38" customWidth="1"/>
    <col min="12" max="12" width="10" style="38" customWidth="1"/>
    <col min="13" max="13" width="12.7109375" style="38" customWidth="1"/>
    <col min="14" max="14" width="13.42578125" style="38" customWidth="1"/>
    <col min="15" max="15" width="12" style="38" bestFit="1" customWidth="1"/>
    <col min="16" max="16" width="10" style="38" customWidth="1"/>
    <col min="17" max="17" width="11.5703125" style="38" customWidth="1"/>
    <col min="18" max="18" width="13.28515625" style="38" customWidth="1"/>
    <col min="19" max="19" width="13.7109375" style="38" customWidth="1"/>
    <col min="20" max="20" width="11" style="38" bestFit="1" customWidth="1"/>
    <col min="21" max="22" width="11.5703125" style="38" customWidth="1"/>
    <col min="23" max="23" width="23.5703125" style="38" customWidth="1"/>
    <col min="24" max="24" width="12.140625" style="38" customWidth="1"/>
    <col min="25" max="25" width="9.85546875" style="38" customWidth="1"/>
    <col min="26" max="26" width="13.28515625" style="38" customWidth="1"/>
    <col min="27" max="27" width="13.85546875" style="38" customWidth="1"/>
    <col min="28" max="28" width="17.42578125" style="38" customWidth="1"/>
    <col min="29" max="30" width="14.28515625" style="38" customWidth="1"/>
    <col min="31" max="31" width="8.85546875" style="38" customWidth="1"/>
    <col min="32" max="32" width="21.42578125" style="38" customWidth="1"/>
    <col min="33" max="33" width="10.85546875" style="38" customWidth="1"/>
    <col min="34" max="34" width="18.140625" style="38" customWidth="1"/>
    <col min="35" max="35" width="10.85546875" style="38" customWidth="1"/>
    <col min="36" max="36" width="11.85546875" style="38" customWidth="1"/>
    <col min="37" max="37" width="15.85546875" style="38" bestFit="1" customWidth="1"/>
    <col min="38" max="38" width="11.5703125" style="38" customWidth="1"/>
    <col min="39" max="39" width="12.7109375" style="38" customWidth="1"/>
    <col min="40" max="40" width="14.5703125" style="38" customWidth="1"/>
    <col min="41" max="41" width="14.140625" style="38" customWidth="1"/>
    <col min="42" max="42" width="15.140625" style="38" customWidth="1"/>
    <col min="43" max="43" width="32.5703125" style="38" customWidth="1"/>
    <col min="44" max="44" width="14.5703125" style="38" customWidth="1"/>
    <col min="45" max="45" width="14" style="38" customWidth="1"/>
    <col min="46" max="46" width="9" style="38" customWidth="1"/>
    <col min="47" max="47" width="8.85546875" style="38" customWidth="1"/>
    <col min="48" max="48" width="14.42578125" style="38" customWidth="1"/>
    <col min="49" max="52" width="8.85546875" style="38"/>
    <col min="53" max="53" width="10.140625" style="38" bestFit="1" customWidth="1"/>
    <col min="54" max="55" width="8.85546875" style="38"/>
    <col min="56" max="56" width="10.140625" style="38" bestFit="1" customWidth="1"/>
    <col min="57" max="72" width="8.85546875" style="38"/>
    <col min="73" max="16384" width="9.140625" style="38"/>
  </cols>
  <sheetData>
    <row r="2" spans="1:17" x14ac:dyDescent="0.25">
      <c r="A2" s="1" t="s">
        <v>0</v>
      </c>
      <c r="B2" s="1" t="s">
        <v>1</v>
      </c>
      <c r="C2" s="1" t="s">
        <v>124</v>
      </c>
      <c r="D2" s="1" t="s">
        <v>154</v>
      </c>
      <c r="E2" s="1" t="s">
        <v>2</v>
      </c>
      <c r="F2" s="1" t="s">
        <v>342</v>
      </c>
      <c r="G2" s="1" t="s">
        <v>45</v>
      </c>
      <c r="H2" s="1" t="s">
        <v>343</v>
      </c>
      <c r="I2" s="1" t="s">
        <v>344</v>
      </c>
      <c r="J2" s="1" t="s">
        <v>345</v>
      </c>
      <c r="K2" s="1" t="s">
        <v>346</v>
      </c>
      <c r="L2" s="1" t="s">
        <v>347</v>
      </c>
      <c r="M2" s="1" t="s">
        <v>348</v>
      </c>
      <c r="N2" s="1" t="s">
        <v>349</v>
      </c>
      <c r="O2" s="1" t="s">
        <v>350</v>
      </c>
      <c r="P2" s="3"/>
      <c r="Q2" s="3"/>
    </row>
    <row r="3" spans="1:17" x14ac:dyDescent="0.25">
      <c r="A3" s="47" t="s">
        <v>125</v>
      </c>
      <c r="B3" s="47" t="s">
        <v>159</v>
      </c>
      <c r="C3" s="47" t="s">
        <v>291</v>
      </c>
      <c r="D3" s="47" t="s">
        <v>292</v>
      </c>
      <c r="E3" s="37" t="str">
        <f>_xll.BDP(G3 &amp; " Equity", "ds520")</f>
        <v>FANUC Corp</v>
      </c>
      <c r="F3" s="21" t="str">
        <f>_xll.BDP(G3&amp;" Equity", "CRNCY")</f>
        <v>JPY</v>
      </c>
      <c r="G3" s="95" t="s">
        <v>320</v>
      </c>
      <c r="H3" s="77" t="s">
        <v>353</v>
      </c>
      <c r="I3" s="22">
        <v>4727.5604999999996</v>
      </c>
      <c r="J3" s="21">
        <f>_xll.BDP(G3&amp; " Equity","px_last")</f>
        <v>3706</v>
      </c>
      <c r="K3" s="78">
        <f>(I3-J3)/I3</f>
        <v>0.21608618229211443</v>
      </c>
      <c r="L3" s="22">
        <v>3703.05</v>
      </c>
      <c r="M3" s="75">
        <v>14997352</v>
      </c>
      <c r="N3" s="75">
        <v>29994705</v>
      </c>
      <c r="O3" s="79">
        <v>46023</v>
      </c>
      <c r="P3" s="3"/>
      <c r="Q3" s="3"/>
    </row>
    <row r="4" spans="1:17" x14ac:dyDescent="0.25">
      <c r="A4" s="47" t="s">
        <v>125</v>
      </c>
      <c r="B4" s="47" t="s">
        <v>159</v>
      </c>
      <c r="C4" s="47" t="s">
        <v>291</v>
      </c>
      <c r="D4" s="47" t="s">
        <v>292</v>
      </c>
      <c r="E4" s="37" t="str">
        <f>_xll.BDP(G4 &amp; " Equity", "ds520")</f>
        <v>Hong Kong Exchanges &amp; Clearing Ltd</v>
      </c>
      <c r="F4" s="21" t="str">
        <f>_xll.BDP(G4&amp;" Equity", "CRNCY")</f>
        <v>HKD</v>
      </c>
      <c r="G4" s="95" t="s">
        <v>318</v>
      </c>
      <c r="H4" s="77" t="s">
        <v>353</v>
      </c>
      <c r="I4" s="22">
        <v>435.55759999999998</v>
      </c>
      <c r="J4" s="21">
        <f>_xll.BDP(G4&amp; " Equity","px_last")</f>
        <v>335.4</v>
      </c>
      <c r="K4" s="78">
        <f>(I4-J4)/I4</f>
        <v>0.22995259410006852</v>
      </c>
      <c r="L4" s="22">
        <v>318.95999999999998</v>
      </c>
      <c r="M4" s="75">
        <v>1302420</v>
      </c>
      <c r="N4" s="75">
        <f>7350*354.4</f>
        <v>2604840</v>
      </c>
      <c r="O4" s="79">
        <v>46098</v>
      </c>
      <c r="P4" s="3"/>
      <c r="Q4" s="3"/>
    </row>
    <row r="5" spans="1:17" x14ac:dyDescent="0.25">
      <c r="A5" s="47" t="s">
        <v>125</v>
      </c>
      <c r="B5" s="47" t="s">
        <v>159</v>
      </c>
      <c r="C5" s="47" t="s">
        <v>291</v>
      </c>
      <c r="D5" s="47" t="s">
        <v>292</v>
      </c>
      <c r="E5" s="37" t="str">
        <f>_xll.BDP(G5 &amp; " Equity", "ds520")</f>
        <v>Keyence Corp</v>
      </c>
      <c r="F5" s="21" t="str">
        <f>_xll.BDP(G5&amp;" Equity", "CRNCY")</f>
        <v>JPY</v>
      </c>
      <c r="G5" s="95" t="s">
        <v>811</v>
      </c>
      <c r="H5" s="80" t="s">
        <v>355</v>
      </c>
      <c r="I5" s="22">
        <v>55791.582000000002</v>
      </c>
      <c r="J5" s="21">
        <f>_xll.BDP(G5&amp; " Equity","px_last")</f>
        <v>60890</v>
      </c>
      <c r="K5" s="78">
        <f>(J5-I5)/I5</f>
        <v>9.1383284309808563E-2</v>
      </c>
      <c r="L5" s="22">
        <v>68260.5</v>
      </c>
      <c r="M5" s="75">
        <v>31594860</v>
      </c>
      <c r="N5" s="75">
        <v>54229417.700000003</v>
      </c>
      <c r="O5" s="79">
        <v>46072</v>
      </c>
      <c r="P5" s="3"/>
      <c r="Q5" s="3"/>
    </row>
    <row r="6" spans="1:17" x14ac:dyDescent="0.25">
      <c r="A6" s="47" t="s">
        <v>125</v>
      </c>
      <c r="B6" s="47" t="s">
        <v>159</v>
      </c>
      <c r="C6" s="47" t="s">
        <v>291</v>
      </c>
      <c r="D6" s="47" t="s">
        <v>292</v>
      </c>
      <c r="E6" s="37" t="str">
        <f>_xll.BDP(G6 &amp; " Equity", "ds520")</f>
        <v>Apple Inc</v>
      </c>
      <c r="F6" s="21" t="str">
        <f>_xll.BDP(G6&amp;" Equity", "CRNCY")</f>
        <v>USD</v>
      </c>
      <c r="G6" s="95" t="s">
        <v>330</v>
      </c>
      <c r="H6" s="77" t="s">
        <v>353</v>
      </c>
      <c r="I6" s="22">
        <v>192.751</v>
      </c>
      <c r="J6" s="21">
        <f>_xll.BDP(G6&amp; " Equity","px_last")</f>
        <v>210.14</v>
      </c>
      <c r="K6" s="78">
        <f>(I6-J6)/I6</f>
        <v>-9.0214836758304662E-2</v>
      </c>
      <c r="L6" s="22"/>
      <c r="M6" s="75"/>
      <c r="N6" s="75"/>
      <c r="O6" s="79">
        <v>45717</v>
      </c>
      <c r="P6" s="3"/>
      <c r="Q6" s="3"/>
    </row>
    <row r="7" spans="1:17" x14ac:dyDescent="0.25">
      <c r="A7" s="47" t="s">
        <v>125</v>
      </c>
      <c r="B7" s="47" t="s">
        <v>159</v>
      </c>
      <c r="C7" s="47" t="s">
        <v>291</v>
      </c>
      <c r="D7" s="47" t="s">
        <v>292</v>
      </c>
      <c r="E7" s="37" t="str">
        <f>_xll.BDP(G7 &amp; " Equity", "ds520")</f>
        <v>Apple Inc</v>
      </c>
      <c r="F7" s="21" t="str">
        <f>_xll.BDP(G7&amp;" Equity", "CRNCY")</f>
        <v>USD</v>
      </c>
      <c r="G7" s="95" t="s">
        <v>330</v>
      </c>
      <c r="H7" s="80" t="s">
        <v>355</v>
      </c>
      <c r="I7" s="22">
        <v>220.4675</v>
      </c>
      <c r="J7" s="21">
        <f>_xll.BDP(G7&amp; " Equity","px_last")</f>
        <v>210.14</v>
      </c>
      <c r="K7" s="78">
        <f>(J7-I7)/I7</f>
        <v>-4.6843639085125989E-2</v>
      </c>
      <c r="L7" s="22">
        <v>130.71449999999999</v>
      </c>
      <c r="M7" s="75">
        <v>216986</v>
      </c>
      <c r="N7" s="75">
        <v>358374</v>
      </c>
      <c r="O7" s="79">
        <v>46054</v>
      </c>
      <c r="P7" s="3"/>
      <c r="Q7" s="3"/>
    </row>
    <row r="8" spans="1:17" x14ac:dyDescent="0.25">
      <c r="A8" s="47" t="s">
        <v>125</v>
      </c>
      <c r="B8" s="47" t="s">
        <v>159</v>
      </c>
      <c r="C8" s="47" t="s">
        <v>291</v>
      </c>
      <c r="D8" s="47" t="s">
        <v>292</v>
      </c>
      <c r="E8" s="37" t="str">
        <f>_xll.BDP(G8 &amp; " Equity", "ds520")</f>
        <v>Accenture PLC</v>
      </c>
      <c r="F8" s="21" t="str">
        <f>_xll.BDP(G8&amp;" Equity", "CRNCY")</f>
        <v>USD</v>
      </c>
      <c r="G8" s="95" t="s">
        <v>324</v>
      </c>
      <c r="H8" s="77" t="s">
        <v>353</v>
      </c>
      <c r="I8" s="22">
        <v>387.9896</v>
      </c>
      <c r="J8" s="21">
        <f>_xll.BDP(G8&amp; " Equity","px_last")</f>
        <v>293.25</v>
      </c>
      <c r="K8" s="78">
        <f>(I8-J8)/I8</f>
        <v>0.24418077185574044</v>
      </c>
      <c r="L8" s="22"/>
      <c r="M8" s="75"/>
      <c r="N8" s="75"/>
      <c r="O8" s="79">
        <v>45901</v>
      </c>
      <c r="P8" s="3"/>
      <c r="Q8" s="3"/>
    </row>
    <row r="9" spans="1:17" x14ac:dyDescent="0.25">
      <c r="A9" s="47" t="s">
        <v>125</v>
      </c>
      <c r="B9" s="47" t="s">
        <v>159</v>
      </c>
      <c r="C9" s="47" t="s">
        <v>291</v>
      </c>
      <c r="D9" s="47" t="s">
        <v>292</v>
      </c>
      <c r="E9" s="37" t="str">
        <f>_xll.BDP(G9 &amp; " Equity", "ds520")</f>
        <v>Advanced Micro Devices Inc</v>
      </c>
      <c r="F9" s="21" t="str">
        <f>_xll.BDP(G9&amp;" Equity", "CRNCY")</f>
        <v>USD</v>
      </c>
      <c r="G9" s="95" t="s">
        <v>282</v>
      </c>
      <c r="H9" s="80" t="s">
        <v>355</v>
      </c>
      <c r="I9" s="22">
        <v>102.8038</v>
      </c>
      <c r="J9" s="21">
        <f>_xll.BDP(G9&amp; " Equity","px_last")</f>
        <v>96.39</v>
      </c>
      <c r="K9" s="78">
        <f>(J9-I9)/I9</f>
        <v>-6.2388744384935142E-2</v>
      </c>
      <c r="L9" s="22">
        <v>130.71449999999999</v>
      </c>
      <c r="M9" s="75">
        <v>216986</v>
      </c>
      <c r="N9" s="75">
        <v>358374</v>
      </c>
      <c r="O9" s="79">
        <v>46023</v>
      </c>
      <c r="P9" s="3"/>
      <c r="Q9" s="3"/>
    </row>
    <row r="10" spans="1:17" x14ac:dyDescent="0.25">
      <c r="A10" s="47" t="s">
        <v>125</v>
      </c>
      <c r="B10" s="47" t="s">
        <v>159</v>
      </c>
      <c r="C10" s="47" t="s">
        <v>291</v>
      </c>
      <c r="D10" s="47" t="s">
        <v>292</v>
      </c>
      <c r="E10" s="37" t="str">
        <f>_xll.BDP(G10 &amp; " Equity", "ds520")</f>
        <v>CSX Corp</v>
      </c>
      <c r="F10" s="21" t="str">
        <f>_xll.BDP(G10&amp;" Equity", "CRNCY")</f>
        <v>USD</v>
      </c>
      <c r="G10" s="95" t="s">
        <v>806</v>
      </c>
      <c r="H10" s="80" t="s">
        <v>355</v>
      </c>
      <c r="I10" s="22">
        <v>29.642099999999999</v>
      </c>
      <c r="J10" s="21">
        <f>_xll.BDP(G10&amp; " Equity","px_last")</f>
        <v>27.87</v>
      </c>
      <c r="K10" s="78">
        <f>(J10-I10)/I10</f>
        <v>-5.9783213739917157E-2</v>
      </c>
      <c r="L10" s="22">
        <v>34.670999999999999</v>
      </c>
      <c r="M10" s="75">
        <v>247650</v>
      </c>
      <c r="N10" s="75">
        <v>444631.5</v>
      </c>
      <c r="O10" s="79">
        <v>46023</v>
      </c>
      <c r="P10" s="3"/>
      <c r="Q10" s="3"/>
    </row>
    <row r="11" spans="1:17" x14ac:dyDescent="0.25">
      <c r="A11" s="47" t="s">
        <v>125</v>
      </c>
      <c r="B11" s="47" t="s">
        <v>159</v>
      </c>
      <c r="C11" s="47" t="s">
        <v>291</v>
      </c>
      <c r="D11" s="47" t="s">
        <v>292</v>
      </c>
      <c r="E11" s="37" t="str">
        <f>_xll.BDP(G11 &amp; " Equity", "ds520")</f>
        <v>iShares MSCI Japan ETF</v>
      </c>
      <c r="F11" s="21" t="str">
        <f>_xll.BDP(G11&amp;" Equity", "CRNCY")</f>
        <v>USD</v>
      </c>
      <c r="G11" s="95" t="s">
        <v>356</v>
      </c>
      <c r="H11" s="80" t="s">
        <v>355</v>
      </c>
      <c r="I11" s="22">
        <v>66.248599999999996</v>
      </c>
      <c r="J11" s="21">
        <f>_xll.BDP(G11&amp; " Equity","px_last")</f>
        <v>71.739999999999995</v>
      </c>
      <c r="K11" s="78">
        <f>(J11-I11)/I11</f>
        <v>8.2890808258589604E-2</v>
      </c>
      <c r="L11" s="22"/>
      <c r="M11" s="75"/>
      <c r="N11" s="75"/>
      <c r="O11" s="79">
        <v>45717</v>
      </c>
      <c r="P11" s="3"/>
      <c r="Q11" s="3"/>
    </row>
    <row r="12" spans="1:17" x14ac:dyDescent="0.25">
      <c r="A12" s="47" t="s">
        <v>125</v>
      </c>
      <c r="B12" s="47" t="s">
        <v>159</v>
      </c>
      <c r="C12" s="47" t="s">
        <v>291</v>
      </c>
      <c r="D12" s="47" t="s">
        <v>292</v>
      </c>
      <c r="E12" s="37" t="str">
        <f>_xll.BDP(G12 &amp; " Equity", "ds520")</f>
        <v>SPDR EURO STOXX 50 ETF</v>
      </c>
      <c r="F12" s="21" t="str">
        <f>_xll.BDP(G12&amp;" Equity", "CRNCY")</f>
        <v>USD</v>
      </c>
      <c r="G12" s="95" t="s">
        <v>376</v>
      </c>
      <c r="H12" s="80" t="s">
        <v>355</v>
      </c>
      <c r="I12" s="22">
        <v>51.169199999999996</v>
      </c>
      <c r="J12" s="21">
        <f>_xll.BDP(G12&amp; " Equity","px_last")</f>
        <v>56.69</v>
      </c>
      <c r="K12" s="78">
        <f>(J12-I12)/I12</f>
        <v>0.10789302940049877</v>
      </c>
      <c r="L12" s="22">
        <v>58.128</v>
      </c>
      <c r="M12" s="75">
        <v>276800</v>
      </c>
      <c r="N12" s="75">
        <v>511692</v>
      </c>
      <c r="O12" s="79">
        <v>46072</v>
      </c>
      <c r="P12" s="3"/>
      <c r="Q12" s="3"/>
    </row>
    <row r="13" spans="1:17" x14ac:dyDescent="0.25">
      <c r="A13" s="47" t="s">
        <v>125</v>
      </c>
      <c r="B13" s="47" t="s">
        <v>159</v>
      </c>
      <c r="C13" s="47" t="s">
        <v>291</v>
      </c>
      <c r="D13" s="47" t="s">
        <v>292</v>
      </c>
      <c r="E13" s="37" t="str">
        <f>_xll.BDP(G13 &amp; " Equity", "ds520")</f>
        <v>VanEck Gold Miners ETF/USA</v>
      </c>
      <c r="F13" s="21" t="str">
        <f>_xll.BDP(G13&amp;" Equity", "CRNCY")</f>
        <v>USD</v>
      </c>
      <c r="G13" s="95" t="s">
        <v>357</v>
      </c>
      <c r="H13" s="77" t="s">
        <v>353</v>
      </c>
      <c r="I13" s="22">
        <v>40.7821</v>
      </c>
      <c r="J13" s="21">
        <f>_xll.BDP(G13&amp; " Equity","px_last")</f>
        <v>49.43</v>
      </c>
      <c r="K13" s="78">
        <f>(I13-J13)/I13</f>
        <v>-0.21205136567268482</v>
      </c>
      <c r="L13" s="22"/>
      <c r="M13" s="75"/>
      <c r="N13" s="75"/>
      <c r="O13" s="79">
        <v>45748</v>
      </c>
      <c r="P13" s="3"/>
      <c r="Q13" s="3"/>
    </row>
    <row r="14" spans="1:17" x14ac:dyDescent="0.25">
      <c r="A14" s="47" t="s">
        <v>125</v>
      </c>
      <c r="B14" s="47" t="s">
        <v>159</v>
      </c>
      <c r="C14" s="47" t="s">
        <v>291</v>
      </c>
      <c r="D14" s="47" t="s">
        <v>292</v>
      </c>
      <c r="E14" s="37" t="str">
        <f>_xll.BDP(G14 &amp; " Equity", "ds520")</f>
        <v>VanEck Gold Miners ETF/USA</v>
      </c>
      <c r="F14" s="21" t="str">
        <f>_xll.BDP(G14&amp;" Equity", "CRNCY")</f>
        <v>USD</v>
      </c>
      <c r="G14" s="95" t="s">
        <v>357</v>
      </c>
      <c r="H14" s="77" t="s">
        <v>353</v>
      </c>
      <c r="I14" s="22">
        <v>42.362299999999998</v>
      </c>
      <c r="J14" s="21">
        <f>_xll.BDP(G14&amp; " Equity","px_last")</f>
        <v>49.43</v>
      </c>
      <c r="K14" s="78">
        <f>(I14-J14)/I14</f>
        <v>-0.16683938313075547</v>
      </c>
      <c r="L14" s="22"/>
      <c r="M14" s="75"/>
      <c r="N14" s="75"/>
      <c r="O14" s="79">
        <v>45839</v>
      </c>
      <c r="P14" s="3"/>
      <c r="Q14" s="3"/>
    </row>
    <row r="15" spans="1:17" x14ac:dyDescent="0.25">
      <c r="A15" s="47" t="s">
        <v>125</v>
      </c>
      <c r="B15" s="47" t="s">
        <v>159</v>
      </c>
      <c r="C15" s="47" t="s">
        <v>291</v>
      </c>
      <c r="D15" s="47" t="s">
        <v>292</v>
      </c>
      <c r="E15" s="37" t="str">
        <f>_xll.BDP(G15 &amp; " Equity", "ds520")</f>
        <v>VanEck Gold Miners ETF/USA</v>
      </c>
      <c r="F15" s="21" t="str">
        <f>_xll.BDP(G15&amp;" Equity", "CRNCY")</f>
        <v>USD</v>
      </c>
      <c r="G15" s="95" t="s">
        <v>357</v>
      </c>
      <c r="H15" s="77" t="s">
        <v>353</v>
      </c>
      <c r="I15" s="22">
        <v>48.6218</v>
      </c>
      <c r="J15" s="21">
        <f>_xll.BDP(G15&amp; " Equity","px_last")</f>
        <v>49.43</v>
      </c>
      <c r="K15" s="78">
        <f>(I15-J15)/I15</f>
        <v>-1.6622173592915099E-2</v>
      </c>
      <c r="L15" s="22">
        <v>37.122</v>
      </c>
      <c r="M15" s="75">
        <v>100875</v>
      </c>
      <c r="N15" s="75">
        <v>201750</v>
      </c>
      <c r="O15" s="79">
        <v>46054</v>
      </c>
      <c r="P15" s="3"/>
      <c r="Q15" s="3"/>
    </row>
    <row r="16" spans="1:17" x14ac:dyDescent="0.25">
      <c r="A16" s="47" t="s">
        <v>125</v>
      </c>
      <c r="B16" s="47" t="s">
        <v>159</v>
      </c>
      <c r="C16" s="47" t="s">
        <v>291</v>
      </c>
      <c r="D16" s="47" t="s">
        <v>292</v>
      </c>
      <c r="E16" s="37" t="str">
        <f>_xll.BDP(G16 &amp; " Equity", "ds520")</f>
        <v>VanEck Gold Miners ETF/USA</v>
      </c>
      <c r="F16" s="21" t="str">
        <f>_xll.BDP(G16&amp;" Equity", "CRNCY")</f>
        <v>USD</v>
      </c>
      <c r="G16" s="95" t="s">
        <v>357</v>
      </c>
      <c r="H16" s="80" t="s">
        <v>355</v>
      </c>
      <c r="I16" s="22">
        <v>36.704599999999999</v>
      </c>
      <c r="J16" s="21">
        <f>_xll.BDP(G16&amp; " Equity","px_last")</f>
        <v>49.43</v>
      </c>
      <c r="K16" s="78">
        <f>(J16-I16)/I16</f>
        <v>0.34669768911798521</v>
      </c>
      <c r="L16" s="22"/>
      <c r="M16" s="75"/>
      <c r="N16" s="75"/>
      <c r="O16" s="79">
        <v>45931</v>
      </c>
      <c r="P16" s="3"/>
      <c r="Q16" s="3"/>
    </row>
    <row r="17" spans="1:17" x14ac:dyDescent="0.25">
      <c r="A17" s="47" t="s">
        <v>125</v>
      </c>
      <c r="B17" s="47" t="s">
        <v>159</v>
      </c>
      <c r="C17" s="47" t="s">
        <v>291</v>
      </c>
      <c r="D17" s="47" t="s">
        <v>292</v>
      </c>
      <c r="E17" s="37" t="str">
        <f>_xll.BDP(G17 &amp; " Equity", "ds520")</f>
        <v>Goldman Sachs Group Inc/The</v>
      </c>
      <c r="F17" s="21" t="str">
        <f>_xll.BDP(G17&amp;" Equity", "CRNCY")</f>
        <v>USD</v>
      </c>
      <c r="G17" s="95" t="s">
        <v>329</v>
      </c>
      <c r="H17" s="77" t="s">
        <v>353</v>
      </c>
      <c r="I17" s="22">
        <v>554.51800000000003</v>
      </c>
      <c r="J17" s="21">
        <f>_xll.BDP(G17&amp; " Equity","px_last")</f>
        <v>546.4</v>
      </c>
      <c r="K17" s="78">
        <f>(I17-J17)/I17</f>
        <v>1.4639741180629036E-2</v>
      </c>
      <c r="L17" s="22"/>
      <c r="M17" s="75"/>
      <c r="N17" s="75"/>
      <c r="O17" s="79">
        <v>45870</v>
      </c>
      <c r="P17" s="3"/>
      <c r="Q17" s="3"/>
    </row>
    <row r="18" spans="1:17" x14ac:dyDescent="0.25">
      <c r="A18" s="47" t="s">
        <v>125</v>
      </c>
      <c r="B18" s="47" t="s">
        <v>159</v>
      </c>
      <c r="C18" s="47" t="s">
        <v>291</v>
      </c>
      <c r="D18" s="47" t="s">
        <v>292</v>
      </c>
      <c r="E18" s="37" t="str">
        <f>_xll.BDP(G18 &amp; " Equity", "ds520")</f>
        <v>LVMH Moet Hennessy Louis Vuitton SE</v>
      </c>
      <c r="F18" s="21" t="str">
        <f>_xll.BDP(G18&amp;" Equity", "CRNCY")</f>
        <v>EUR</v>
      </c>
      <c r="G18" s="95" t="s">
        <v>274</v>
      </c>
      <c r="H18" s="80" t="s">
        <v>355</v>
      </c>
      <c r="I18" s="22">
        <v>659.29750000000001</v>
      </c>
      <c r="J18" s="21">
        <f>_xll.BDP(G18&amp; " Equity","px_last")</f>
        <v>497.65</v>
      </c>
      <c r="K18" s="78">
        <f t="shared" ref="K18:K25" si="0">(J18-I18)/I18</f>
        <v>-0.24518142416739033</v>
      </c>
      <c r="L18" s="22"/>
      <c r="M18" s="75"/>
      <c r="N18" s="75"/>
      <c r="O18" s="79">
        <v>45778</v>
      </c>
      <c r="P18" s="3"/>
      <c r="Q18" s="3"/>
    </row>
    <row r="19" spans="1:17" x14ac:dyDescent="0.25">
      <c r="A19" s="47" t="s">
        <v>125</v>
      </c>
      <c r="B19" s="47" t="s">
        <v>159</v>
      </c>
      <c r="C19" s="47" t="s">
        <v>291</v>
      </c>
      <c r="D19" s="47" t="s">
        <v>292</v>
      </c>
      <c r="E19" s="37" t="str">
        <f>_xll.BDP(G19 &amp; " Equity", "ds520")</f>
        <v>Microsoft Corp</v>
      </c>
      <c r="F19" s="21" t="str">
        <f>_xll.BDP(G19&amp;" Equity", "CRNCY")</f>
        <v>USD</v>
      </c>
      <c r="G19" s="95" t="s">
        <v>332</v>
      </c>
      <c r="H19" s="80" t="s">
        <v>355</v>
      </c>
      <c r="I19" s="22">
        <v>376.11239999999998</v>
      </c>
      <c r="J19" s="21">
        <f>_xll.BDP(G19&amp; " Equity","px_last")</f>
        <v>391.16</v>
      </c>
      <c r="K19" s="78">
        <f t="shared" si="0"/>
        <v>4.0008252852073066E-2</v>
      </c>
      <c r="L19" s="22"/>
      <c r="M19" s="75"/>
      <c r="N19" s="75"/>
      <c r="O19" s="79">
        <v>46054</v>
      </c>
      <c r="P19" s="3"/>
      <c r="Q19" s="3"/>
    </row>
    <row r="20" spans="1:17" x14ac:dyDescent="0.25">
      <c r="A20" s="47" t="s">
        <v>125</v>
      </c>
      <c r="B20" s="47" t="s">
        <v>159</v>
      </c>
      <c r="C20" s="47" t="s">
        <v>291</v>
      </c>
      <c r="D20" s="47" t="s">
        <v>292</v>
      </c>
      <c r="E20" s="37" t="str">
        <f>_xll.BDP(G20 &amp; " Equity", "ds520")</f>
        <v>PepsiCo Inc</v>
      </c>
      <c r="F20" s="21" t="str">
        <f>_xll.BDP(G20&amp;" Equity", "CRNCY")</f>
        <v>USD</v>
      </c>
      <c r="G20" s="95" t="s">
        <v>283</v>
      </c>
      <c r="H20" s="80" t="s">
        <v>355</v>
      </c>
      <c r="I20" s="22">
        <v>171.99080000000001</v>
      </c>
      <c r="J20" s="21">
        <f>_xll.BDP(G20&amp; " Equity","px_last")</f>
        <v>133.76</v>
      </c>
      <c r="K20" s="78">
        <f t="shared" si="0"/>
        <v>-0.22228398263162921</v>
      </c>
      <c r="L20" s="22"/>
      <c r="M20" s="75"/>
      <c r="N20" s="75"/>
      <c r="O20" s="79">
        <v>45778</v>
      </c>
      <c r="P20" s="3"/>
      <c r="Q20" s="3"/>
    </row>
    <row r="21" spans="1:17" x14ac:dyDescent="0.25">
      <c r="A21" s="47" t="s">
        <v>125</v>
      </c>
      <c r="B21" s="47" t="s">
        <v>159</v>
      </c>
      <c r="C21" s="47" t="s">
        <v>291</v>
      </c>
      <c r="D21" s="47" t="s">
        <v>292</v>
      </c>
      <c r="E21" s="37" t="str">
        <f>_xll.BDP(G21 &amp; " Equity", "ds520")</f>
        <v>Invesco QQQ Trust Series 1</v>
      </c>
      <c r="F21" s="21" t="str">
        <f>_xll.BDP(G21&amp;" Equity", "CRNCY")</f>
        <v>USD</v>
      </c>
      <c r="G21" s="95" t="s">
        <v>360</v>
      </c>
      <c r="H21" s="80" t="s">
        <v>355</v>
      </c>
      <c r="I21" s="22">
        <v>465.52030000000002</v>
      </c>
      <c r="J21" s="21">
        <f>_xll.BDP(G21&amp; " Equity","px_last")</f>
        <v>472.41</v>
      </c>
      <c r="K21" s="78">
        <f t="shared" si="0"/>
        <v>1.4799999054821034E-2</v>
      </c>
      <c r="L21" s="22">
        <v>540.82349999999997</v>
      </c>
      <c r="M21" s="75">
        <v>384757</v>
      </c>
      <c r="N21" s="75">
        <v>695487</v>
      </c>
      <c r="O21" s="79">
        <v>46023</v>
      </c>
      <c r="P21" s="3"/>
      <c r="Q21" s="3"/>
    </row>
    <row r="22" spans="1:17" x14ac:dyDescent="0.25">
      <c r="A22" s="47" t="s">
        <v>125</v>
      </c>
      <c r="B22" s="47" t="s">
        <v>159</v>
      </c>
      <c r="C22" s="47" t="s">
        <v>291</v>
      </c>
      <c r="D22" s="47" t="s">
        <v>292</v>
      </c>
      <c r="E22" s="37" t="str">
        <f>_xll.BDP(G22 &amp; " Equity", "ds520")</f>
        <v>Rio Tinto PLC</v>
      </c>
      <c r="F22" s="21" t="str">
        <f>_xll.BDP(G22&amp;" Equity", "CRNCY")</f>
        <v>USD</v>
      </c>
      <c r="G22" s="95" t="s">
        <v>286</v>
      </c>
      <c r="H22" s="80" t="s">
        <v>355</v>
      </c>
      <c r="I22" s="22">
        <v>60.760899999999999</v>
      </c>
      <c r="J22" s="21">
        <f>_xll.BDP(G22&amp; " Equity","px_last")</f>
        <v>60.87</v>
      </c>
      <c r="K22" s="78">
        <f t="shared" si="0"/>
        <v>1.795562606873795E-3</v>
      </c>
      <c r="L22" s="22"/>
      <c r="M22" s="75"/>
      <c r="N22" s="75"/>
      <c r="O22" s="79">
        <v>45809</v>
      </c>
      <c r="P22" s="3"/>
      <c r="Q22" s="3"/>
    </row>
    <row r="23" spans="1:17" x14ac:dyDescent="0.25">
      <c r="A23" s="47" t="s">
        <v>125</v>
      </c>
      <c r="B23" s="47" t="s">
        <v>159</v>
      </c>
      <c r="C23" s="47" t="s">
        <v>291</v>
      </c>
      <c r="D23" s="47" t="s">
        <v>292</v>
      </c>
      <c r="E23" s="37" t="str">
        <f>_xll.BDP(G23 &amp; " Equity", "ds520")</f>
        <v>iShares Silver Trust</v>
      </c>
      <c r="F23" s="21" t="str">
        <f>_xll.BDP(G23&amp;" Equity", "CRNCY")</f>
        <v>USD</v>
      </c>
      <c r="G23" s="95" t="s">
        <v>799</v>
      </c>
      <c r="H23" s="80" t="s">
        <v>355</v>
      </c>
      <c r="I23" s="22">
        <v>36.435899999999997</v>
      </c>
      <c r="J23" s="21">
        <f>_xll.BDP(G23&amp; " Equity","px_last")</f>
        <v>30.19</v>
      </c>
      <c r="K23" s="78">
        <f t="shared" si="0"/>
        <v>-0.17142159244042265</v>
      </c>
      <c r="L23" s="22"/>
      <c r="M23" s="75"/>
      <c r="N23" s="75"/>
      <c r="O23" s="79">
        <v>46054</v>
      </c>
      <c r="P23" s="3"/>
      <c r="Q23" s="3"/>
    </row>
    <row r="24" spans="1:17" x14ac:dyDescent="0.25">
      <c r="A24" s="47" t="s">
        <v>125</v>
      </c>
      <c r="B24" s="47" t="s">
        <v>159</v>
      </c>
      <c r="C24" s="47" t="s">
        <v>291</v>
      </c>
      <c r="D24" s="47" t="s">
        <v>292</v>
      </c>
      <c r="E24" s="37" t="str">
        <f>_xll.BDP(G24 &amp; " Equity", "ds520")</f>
        <v>iShares 20+ Year Treasury Bond ETF</v>
      </c>
      <c r="F24" s="21" t="str">
        <f>_xll.BDP(G24&amp;" Equity", "CRNCY")</f>
        <v>USD</v>
      </c>
      <c r="G24" s="95" t="s">
        <v>361</v>
      </c>
      <c r="H24" s="80" t="s">
        <v>355</v>
      </c>
      <c r="I24" s="22">
        <v>88.953000000000003</v>
      </c>
      <c r="J24" s="21">
        <f>_xll.BDP(G24&amp; " Equity","px_last")</f>
        <v>89.45</v>
      </c>
      <c r="K24" s="78">
        <f t="shared" si="0"/>
        <v>5.5872202174181854E-3</v>
      </c>
      <c r="L24" s="22"/>
      <c r="M24" s="75"/>
      <c r="N24" s="75"/>
      <c r="O24" s="79">
        <v>45931</v>
      </c>
      <c r="P24" s="3"/>
      <c r="Q24" s="3"/>
    </row>
    <row r="25" spans="1:17" x14ac:dyDescent="0.25">
      <c r="A25" s="47" t="s">
        <v>125</v>
      </c>
      <c r="B25" s="47" t="s">
        <v>159</v>
      </c>
      <c r="C25" s="47" t="s">
        <v>291</v>
      </c>
      <c r="D25" s="47" t="s">
        <v>292</v>
      </c>
      <c r="E25" s="37" t="str">
        <f>_xll.BDP(G25 &amp; " Equity", "ds520")</f>
        <v>Taiwan Semiconductor Manufacturing Co Ltd</v>
      </c>
      <c r="F25" s="21" t="str">
        <f>_xll.BDP(G25&amp;" Equity", "CRNCY")</f>
        <v>USD</v>
      </c>
      <c r="G25" s="95" t="s">
        <v>341</v>
      </c>
      <c r="H25" s="80" t="s">
        <v>355</v>
      </c>
      <c r="I25" s="22">
        <v>171.29519999999999</v>
      </c>
      <c r="J25" s="21">
        <f>_xll.BDP(G25&amp; " Equity","px_last")</f>
        <v>163.4</v>
      </c>
      <c r="K25" s="78">
        <f t="shared" si="0"/>
        <v>-4.6091192280927833E-2</v>
      </c>
      <c r="L25" s="22"/>
      <c r="M25" s="75"/>
      <c r="N25" s="75"/>
      <c r="O25" s="79">
        <v>46054</v>
      </c>
      <c r="P25" s="3"/>
      <c r="Q25" s="3"/>
    </row>
    <row r="26" spans="1:17" x14ac:dyDescent="0.25">
      <c r="A26" s="47" t="s">
        <v>125</v>
      </c>
      <c r="B26" s="47" t="s">
        <v>159</v>
      </c>
      <c r="C26" s="47" t="s">
        <v>291</v>
      </c>
      <c r="D26" s="47" t="s">
        <v>292</v>
      </c>
      <c r="E26" s="37" t="str">
        <f>_xll.BDP(G26 &amp; " Equity", "ds520")</f>
        <v>Taiwan Semiconductor Manufacturing Co Ltd</v>
      </c>
      <c r="F26" s="21" t="str">
        <f>_xll.BDP(G26&amp;" Equity", "CRNCY")</f>
        <v>USD</v>
      </c>
      <c r="G26" s="95" t="s">
        <v>341</v>
      </c>
      <c r="H26" s="77" t="s">
        <v>353</v>
      </c>
      <c r="I26" s="22">
        <v>186.7021</v>
      </c>
      <c r="J26" s="21">
        <f>_xll.BDP(G26&amp; " Equity","px_last")</f>
        <v>163.4</v>
      </c>
      <c r="K26" s="78">
        <f>(I26-J26)/I26</f>
        <v>0.12480898715118896</v>
      </c>
      <c r="L26" s="22"/>
      <c r="M26" s="75"/>
      <c r="N26" s="75"/>
      <c r="O26" s="79">
        <v>45778</v>
      </c>
      <c r="P26" s="3"/>
      <c r="Q26" s="3"/>
    </row>
    <row r="27" spans="1:17" x14ac:dyDescent="0.25">
      <c r="A27" s="47" t="s">
        <v>125</v>
      </c>
      <c r="B27" s="47" t="s">
        <v>159</v>
      </c>
      <c r="C27" s="47" t="s">
        <v>291</v>
      </c>
      <c r="D27" s="47" t="s">
        <v>292</v>
      </c>
      <c r="E27" s="37" t="str">
        <f>_xll.BDP(G27 &amp; " Equity", "ds520")</f>
        <v>Taiwan Semiconductor Manufacturing Co Ltd</v>
      </c>
      <c r="F27" s="21" t="str">
        <f>_xll.BDP(G27&amp;" Equity", "CRNCY")</f>
        <v>USD</v>
      </c>
      <c r="G27" s="95" t="s">
        <v>341</v>
      </c>
      <c r="H27" s="77" t="s">
        <v>353</v>
      </c>
      <c r="I27" s="22">
        <v>203.1404</v>
      </c>
      <c r="J27" s="21">
        <f>_xll.BDP(G27&amp; " Equity","px_last")</f>
        <v>163.4</v>
      </c>
      <c r="K27" s="78">
        <f>(I27-J27)/I27</f>
        <v>0.19563021437390099</v>
      </c>
      <c r="L27" s="22"/>
      <c r="M27" s="75"/>
      <c r="N27" s="75"/>
      <c r="O27" s="79">
        <v>45901</v>
      </c>
      <c r="P27" s="3"/>
      <c r="Q27" s="3"/>
    </row>
    <row r="28" spans="1:17" x14ac:dyDescent="0.25">
      <c r="A28" s="47" t="s">
        <v>125</v>
      </c>
      <c r="B28" s="47" t="s">
        <v>159</v>
      </c>
      <c r="C28" s="47" t="s">
        <v>291</v>
      </c>
      <c r="D28" s="47" t="s">
        <v>292</v>
      </c>
      <c r="E28" s="37" t="str">
        <f>_xll.BDP(G28 &amp; " Equity", "ds520")</f>
        <v>Taiwan Semiconductor Manufacturing Co Ltd</v>
      </c>
      <c r="F28" s="21" t="str">
        <f>_xll.BDP(G28&amp;" Equity", "CRNCY")</f>
        <v>USD</v>
      </c>
      <c r="G28" s="95" t="s">
        <v>341</v>
      </c>
      <c r="H28" s="77" t="s">
        <v>353</v>
      </c>
      <c r="I28" s="22">
        <v>248.9708</v>
      </c>
      <c r="J28" s="21">
        <f>_xll.BDP(G28&amp; " Equity","px_last")</f>
        <v>163.4</v>
      </c>
      <c r="K28" s="78">
        <f>(I28-J28)/I28</f>
        <v>0.343698136488295</v>
      </c>
      <c r="L28" s="22"/>
      <c r="M28" s="75"/>
      <c r="N28" s="75"/>
      <c r="O28" s="79">
        <v>45931</v>
      </c>
      <c r="P28" s="3"/>
      <c r="Q28" s="3"/>
    </row>
    <row r="29" spans="1:17" x14ac:dyDescent="0.25">
      <c r="A29" s="47" t="s">
        <v>125</v>
      </c>
      <c r="B29" s="47" t="s">
        <v>159</v>
      </c>
      <c r="C29" s="47" t="s">
        <v>291</v>
      </c>
      <c r="D29" s="47" t="s">
        <v>292</v>
      </c>
      <c r="E29" s="37" t="str">
        <f>_xll.BDP(G29 &amp; " Equity", "ds520")</f>
        <v>Taiwan Semiconductor Manufacturing Co Ltd</v>
      </c>
      <c r="F29" s="21" t="str">
        <f>_xll.BDP(G29&amp;" Equity", "CRNCY")</f>
        <v>USD</v>
      </c>
      <c r="G29" s="95" t="s">
        <v>341</v>
      </c>
      <c r="H29" s="77" t="s">
        <v>353</v>
      </c>
      <c r="I29" s="22">
        <v>264.7715</v>
      </c>
      <c r="J29" s="21">
        <f>_xll.BDP(G29&amp; " Equity","px_last")</f>
        <v>163.4</v>
      </c>
      <c r="K29" s="78">
        <f>(I29-J29)/I29</f>
        <v>0.38286409224557777</v>
      </c>
      <c r="L29" s="22">
        <v>188.74799999999999</v>
      </c>
      <c r="M29" s="75">
        <v>104440.56</v>
      </c>
      <c r="N29" s="75">
        <v>208881.12</v>
      </c>
      <c r="O29" s="79">
        <v>46023</v>
      </c>
      <c r="P29" s="3"/>
      <c r="Q29" s="3"/>
    </row>
    <row r="30" spans="1:17" x14ac:dyDescent="0.25">
      <c r="A30" s="47" t="s">
        <v>125</v>
      </c>
      <c r="B30" s="47" t="s">
        <v>159</v>
      </c>
      <c r="C30" s="47" t="s">
        <v>291</v>
      </c>
      <c r="D30" s="47" t="s">
        <v>292</v>
      </c>
      <c r="E30" s="37" t="str">
        <f>_xll.BDP(G30 &amp; " Equity", "ds520")</f>
        <v>SPDR S&amp;P Biotech ETF</v>
      </c>
      <c r="F30" s="21" t="str">
        <f>_xll.BDP(G30&amp;" Equity", "CRNCY")</f>
        <v>USD</v>
      </c>
      <c r="G30" s="95" t="s">
        <v>362</v>
      </c>
      <c r="H30" s="77" t="s">
        <v>353</v>
      </c>
      <c r="I30" s="22">
        <v>107.13500000000001</v>
      </c>
      <c r="J30" s="21">
        <f>_xll.BDP(G30&amp; " Equity","px_last")</f>
        <v>81.37</v>
      </c>
      <c r="K30" s="78">
        <f>(I30-J30)/I30</f>
        <v>0.24049096933775144</v>
      </c>
      <c r="L30" s="22">
        <v>83.7</v>
      </c>
      <c r="M30" s="75">
        <v>115785</v>
      </c>
      <c r="N30" s="75">
        <v>231570</v>
      </c>
      <c r="O30" s="79">
        <v>46023</v>
      </c>
      <c r="P30" s="3"/>
      <c r="Q30" s="3"/>
    </row>
    <row r="31" spans="1:17" x14ac:dyDescent="0.25">
      <c r="A31" s="47" t="s">
        <v>125</v>
      </c>
      <c r="B31" s="47" t="s">
        <v>159</v>
      </c>
      <c r="C31" s="47" t="s">
        <v>291</v>
      </c>
      <c r="D31" s="47" t="s">
        <v>292</v>
      </c>
      <c r="E31" s="37" t="str">
        <f>_xll.BDP(G31 &amp; " Equity", "ds520")</f>
        <v>SPDR S&amp;P Biotech ETF</v>
      </c>
      <c r="F31" s="21" t="str">
        <f>_xll.BDP(G31&amp;" Equity", "CRNCY")</f>
        <v>USD</v>
      </c>
      <c r="G31" s="95" t="s">
        <v>362</v>
      </c>
      <c r="H31" s="80" t="s">
        <v>355</v>
      </c>
      <c r="I31" s="22">
        <v>83.376199999999997</v>
      </c>
      <c r="J31" s="21">
        <f>_xll.BDP(G31&amp; " Equity","px_last")</f>
        <v>81.37</v>
      </c>
      <c r="K31" s="78">
        <f>(J31-I31)/I31</f>
        <v>-2.4062022495628162E-2</v>
      </c>
      <c r="L31" s="22">
        <v>97.597499999999997</v>
      </c>
      <c r="M31" s="75">
        <v>232375</v>
      </c>
      <c r="N31" s="75">
        <v>416881</v>
      </c>
      <c r="O31" s="79">
        <v>46054</v>
      </c>
      <c r="P31" s="3"/>
      <c r="Q31" s="3"/>
    </row>
    <row r="32" spans="1:17" x14ac:dyDescent="0.25">
      <c r="A32" s="47" t="s">
        <v>125</v>
      </c>
      <c r="B32" s="47" t="s">
        <v>159</v>
      </c>
      <c r="C32" s="47" t="s">
        <v>291</v>
      </c>
      <c r="D32" s="47" t="s">
        <v>292</v>
      </c>
      <c r="E32" s="37" t="str">
        <f>_xll.BDP(G32 &amp; " Equity", "ds520")</f>
        <v>Energy Select Sector SPDR Fund</v>
      </c>
      <c r="F32" s="21" t="str">
        <f>_xll.BDP(G32&amp;" Equity", "CRNCY")</f>
        <v>USD</v>
      </c>
      <c r="G32" s="95" t="s">
        <v>363</v>
      </c>
      <c r="H32" s="80" t="s">
        <v>355</v>
      </c>
      <c r="I32" s="22">
        <v>82.224100000000007</v>
      </c>
      <c r="J32" s="21">
        <f>_xll.BDP(G32&amp; " Equity","px_last")</f>
        <v>82.97</v>
      </c>
      <c r="K32" s="78">
        <f>(J32-I32)/I32</f>
        <v>9.071549582178361E-3</v>
      </c>
      <c r="L32" s="22">
        <v>94.510499999999993</v>
      </c>
      <c r="M32" s="75">
        <v>225025</v>
      </c>
      <c r="N32" s="75">
        <v>411120.5</v>
      </c>
      <c r="O32" s="79">
        <v>46054</v>
      </c>
      <c r="P32" s="3"/>
      <c r="Q32" s="3"/>
    </row>
    <row r="33" spans="1:17" x14ac:dyDescent="0.25">
      <c r="A33" s="47" t="s">
        <v>125</v>
      </c>
      <c r="B33" s="47" t="s">
        <v>159</v>
      </c>
      <c r="C33" s="47" t="s">
        <v>291</v>
      </c>
      <c r="D33" s="47" t="s">
        <v>292</v>
      </c>
      <c r="E33" s="37" t="str">
        <f>_xll.BDP(G33 &amp; " Equity", "ds520")</f>
        <v>Energy Select Sector SPDR Fund</v>
      </c>
      <c r="F33" s="21" t="str">
        <f>_xll.BDP(G33&amp;" Equity", "CRNCY")</f>
        <v>USD</v>
      </c>
      <c r="G33" s="95" t="s">
        <v>363</v>
      </c>
      <c r="H33" s="80" t="s">
        <v>355</v>
      </c>
      <c r="I33" s="22">
        <v>88.176000000000002</v>
      </c>
      <c r="J33" s="21">
        <f>_xll.BDP(G33&amp; " Equity","px_last")</f>
        <v>82.97</v>
      </c>
      <c r="K33" s="78">
        <f>(J33-I33)/I33</f>
        <v>-5.9041008891308325E-2</v>
      </c>
      <c r="L33" s="22"/>
      <c r="M33" s="75"/>
      <c r="N33" s="75"/>
      <c r="O33" s="79">
        <v>45748</v>
      </c>
      <c r="P33" s="3"/>
      <c r="Q33" s="3"/>
    </row>
    <row r="34" spans="1:17" x14ac:dyDescent="0.25">
      <c r="A34" s="47" t="s">
        <v>125</v>
      </c>
      <c r="B34" s="47" t="s">
        <v>159</v>
      </c>
      <c r="C34" s="47" t="s">
        <v>291</v>
      </c>
      <c r="D34" s="47" t="s">
        <v>292</v>
      </c>
      <c r="E34" s="37" t="str">
        <f>_xll.BDP(G34 &amp; " Equity", "ds520")</f>
        <v>Energy Select Sector SPDR Fund</v>
      </c>
      <c r="F34" s="21" t="str">
        <f>_xll.BDP(G34&amp;" Equity", "CRNCY")</f>
        <v>USD</v>
      </c>
      <c r="G34" s="95" t="s">
        <v>363</v>
      </c>
      <c r="H34" s="80" t="s">
        <v>353</v>
      </c>
      <c r="I34" s="22">
        <v>95.809100000000001</v>
      </c>
      <c r="J34" s="21">
        <f>_xll.BDP(G34&amp; " Equity","px_last")</f>
        <v>82.97</v>
      </c>
      <c r="K34" s="78">
        <f t="shared" ref="K34:K40" si="1">(I34-J34)/I34</f>
        <v>0.1340071037093554</v>
      </c>
      <c r="L34" s="22"/>
      <c r="M34" s="75"/>
      <c r="N34" s="75"/>
      <c r="O34" s="79">
        <v>45901</v>
      </c>
      <c r="P34" s="3"/>
      <c r="Q34" s="3"/>
    </row>
    <row r="35" spans="1:17" x14ac:dyDescent="0.25">
      <c r="A35" s="47" t="s">
        <v>125</v>
      </c>
      <c r="B35" s="47" t="s">
        <v>159</v>
      </c>
      <c r="C35" s="47" t="s">
        <v>291</v>
      </c>
      <c r="D35" s="47" t="s">
        <v>292</v>
      </c>
      <c r="E35" s="37" t="str">
        <f>_xll.BDP(G35 &amp; " Equity", "ds520")</f>
        <v>Energy Select Sector SPDR Fund</v>
      </c>
      <c r="F35" s="21" t="str">
        <f>_xll.BDP(G35&amp;" Equity", "CRNCY")</f>
        <v>USD</v>
      </c>
      <c r="G35" s="95" t="s">
        <v>363</v>
      </c>
      <c r="H35" s="77" t="s">
        <v>353</v>
      </c>
      <c r="I35" s="22">
        <v>97.653199999999998</v>
      </c>
      <c r="J35" s="21">
        <f>_xll.BDP(G35&amp; " Equity","px_last")</f>
        <v>82.97</v>
      </c>
      <c r="K35" s="78">
        <f t="shared" si="1"/>
        <v>0.15036066406426005</v>
      </c>
      <c r="L35" s="22">
        <v>78.894000000000005</v>
      </c>
      <c r="M35" s="75">
        <v>109575</v>
      </c>
      <c r="N35" s="75">
        <v>219150</v>
      </c>
      <c r="O35" s="79">
        <v>46097</v>
      </c>
      <c r="P35" s="3"/>
      <c r="Q35" s="3"/>
    </row>
    <row r="36" spans="1:17" x14ac:dyDescent="0.25">
      <c r="A36" s="47" t="s">
        <v>125</v>
      </c>
      <c r="B36" s="47" t="s">
        <v>156</v>
      </c>
      <c r="C36" s="47"/>
      <c r="D36" s="47"/>
      <c r="E36" s="37" t="str">
        <f>_xll.BDP(G36 &amp; " Equity", "ds520")</f>
        <v>Alphabet Inc</v>
      </c>
      <c r="F36" s="21" t="str">
        <f>_xll.BDP(G36&amp;" Equity", "CRNCY")</f>
        <v>USD</v>
      </c>
      <c r="G36" s="95" t="s">
        <v>285</v>
      </c>
      <c r="H36" s="80" t="s">
        <v>355</v>
      </c>
      <c r="I36" s="22">
        <v>144.52950000000001</v>
      </c>
      <c r="J36" s="21">
        <f>_xll.BDP(G36&amp; " Equity","px_last")</f>
        <v>160.61000000000001</v>
      </c>
      <c r="K36" s="78">
        <f t="shared" si="1"/>
        <v>-0.11126102283616839</v>
      </c>
      <c r="L36" s="22">
        <v>173.376</v>
      </c>
      <c r="M36" s="75">
        <v>206400</v>
      </c>
      <c r="N36" s="75">
        <f>M36*2</f>
        <v>412800</v>
      </c>
      <c r="O36" s="79">
        <v>46097</v>
      </c>
      <c r="P36" s="3"/>
      <c r="Q36" s="3"/>
    </row>
    <row r="37" spans="1:17" x14ac:dyDescent="0.25">
      <c r="A37" s="47" t="s">
        <v>125</v>
      </c>
      <c r="B37" s="47" t="s">
        <v>156</v>
      </c>
      <c r="C37" s="47"/>
      <c r="D37" s="47"/>
      <c r="E37" s="37" t="str">
        <f>_xll.BDP(G37 &amp; " Equity", "ds520")</f>
        <v>Meta Platforms Inc</v>
      </c>
      <c r="F37" s="21" t="str">
        <f>_xll.BDP(G37&amp;" Equity", "CRNCY")</f>
        <v>USD</v>
      </c>
      <c r="G37" s="95" t="s">
        <v>327</v>
      </c>
      <c r="H37" s="80" t="s">
        <v>355</v>
      </c>
      <c r="I37" s="22">
        <v>530.74480000000005</v>
      </c>
      <c r="J37" s="21">
        <f>_xll.BDP(G37&amp; " Equity","px_last")</f>
        <v>549.74</v>
      </c>
      <c r="K37" s="78">
        <f t="shared" si="1"/>
        <v>-3.5789705334842568E-2</v>
      </c>
      <c r="L37" s="22">
        <v>649.74</v>
      </c>
      <c r="M37" s="75">
        <v>154700</v>
      </c>
      <c r="N37" s="75">
        <f>M37*2</f>
        <v>309400</v>
      </c>
      <c r="O37" s="79">
        <v>46104</v>
      </c>
      <c r="P37" s="3"/>
      <c r="Q37" s="3"/>
    </row>
    <row r="38" spans="1:17" x14ac:dyDescent="0.25">
      <c r="A38" s="47" t="s">
        <v>125</v>
      </c>
      <c r="B38" s="47" t="s">
        <v>156</v>
      </c>
      <c r="C38" s="47"/>
      <c r="D38" s="47"/>
      <c r="E38" s="37" t="str">
        <f>_xll.BDP(G38 &amp; " Equity", "ds520")</f>
        <v>Boeing Co/The</v>
      </c>
      <c r="F38" s="21" t="str">
        <f>_xll.BDP(G38&amp;" Equity", "CRNCY")</f>
        <v>USD</v>
      </c>
      <c r="G38" s="95" t="s">
        <v>414</v>
      </c>
      <c r="H38" s="80" t="s">
        <v>355</v>
      </c>
      <c r="I38" s="22">
        <v>160.3655</v>
      </c>
      <c r="J38" s="21">
        <f>_xll.BDP(G38&amp; " Equity","px_last")</f>
        <v>182.3</v>
      </c>
      <c r="K38" s="78">
        <f t="shared" si="1"/>
        <v>-0.13677817236250947</v>
      </c>
      <c r="L38" s="22">
        <v>193.38900000000001</v>
      </c>
      <c r="M38" s="75">
        <v>184180</v>
      </c>
      <c r="N38" s="75">
        <f>M38*2</f>
        <v>368360</v>
      </c>
      <c r="O38" s="79">
        <v>46104</v>
      </c>
      <c r="P38" s="3"/>
      <c r="Q38" s="3"/>
    </row>
    <row r="39" spans="1:17" x14ac:dyDescent="0.25">
      <c r="A39" s="47" t="s">
        <v>125</v>
      </c>
      <c r="B39" s="47" t="s">
        <v>156</v>
      </c>
      <c r="C39" s="47"/>
      <c r="D39" s="47"/>
      <c r="E39" s="37" t="str">
        <f>_xll.BDP(G39 &amp; " Equity", "ds520")</f>
        <v>Merck &amp; Co Inc</v>
      </c>
      <c r="F39" s="21" t="str">
        <f>_xll.BDP(G39&amp;" Equity", "CRNCY")</f>
        <v>USD</v>
      </c>
      <c r="G39" s="95" t="s">
        <v>474</v>
      </c>
      <c r="H39" s="80" t="s">
        <v>355</v>
      </c>
      <c r="I39" s="22">
        <v>78.774699999999996</v>
      </c>
      <c r="J39" s="21">
        <f>_xll.BDP(G39&amp; " Equity","px_last")</f>
        <v>83.19</v>
      </c>
      <c r="K39" s="78">
        <f t="shared" si="1"/>
        <v>-5.6049721547654287E-2</v>
      </c>
      <c r="L39" s="22">
        <v>98.875299999999996</v>
      </c>
      <c r="M39" s="75">
        <v>201161.25</v>
      </c>
      <c r="N39" s="75">
        <f>M39*2</f>
        <v>402322.5</v>
      </c>
      <c r="O39" s="79">
        <v>46473</v>
      </c>
      <c r="P39" s="3"/>
      <c r="Q39" s="3"/>
    </row>
    <row r="40" spans="1:17" x14ac:dyDescent="0.25">
      <c r="A40" s="47" t="s">
        <v>125</v>
      </c>
      <c r="B40" s="47" t="s">
        <v>156</v>
      </c>
      <c r="C40" s="47"/>
      <c r="D40" s="47"/>
      <c r="E40" s="37" t="str">
        <f>_xll.BDP(G40 &amp; " Equity", "ds520")</f>
        <v>SPDR S&amp;P 500 ETF Trust</v>
      </c>
      <c r="F40" s="21" t="str">
        <f>_xll.BDP(G40&amp;" Equity", "CRNCY")</f>
        <v>USD</v>
      </c>
      <c r="G40" s="95" t="s">
        <v>289</v>
      </c>
      <c r="H40" s="80" t="s">
        <v>355</v>
      </c>
      <c r="I40" s="22">
        <v>465.54</v>
      </c>
      <c r="J40" s="21">
        <f>_xll.BDP(G40&amp; " Equity","px_last")</f>
        <v>550.85</v>
      </c>
      <c r="K40" s="78">
        <f t="shared" si="1"/>
        <v>-0.1832495596511578</v>
      </c>
      <c r="L40" s="22">
        <f>105%*522.55</f>
        <v>548.67750000000001</v>
      </c>
      <c r="M40" s="75">
        <f>522.55*2*249</f>
        <v>260229.89999999997</v>
      </c>
      <c r="N40" s="75">
        <f>M40*2</f>
        <v>520459.79999999993</v>
      </c>
      <c r="O40" s="79">
        <v>45756</v>
      </c>
      <c r="P40" s="3"/>
      <c r="Q40" s="3"/>
    </row>
    <row r="41" spans="1:17" x14ac:dyDescent="0.25">
      <c r="A41" s="47" t="s">
        <v>125</v>
      </c>
      <c r="B41" s="47" t="s">
        <v>801</v>
      </c>
      <c r="C41" s="47"/>
      <c r="D41" s="47"/>
      <c r="E41" s="37" t="str">
        <f>_xll.BDP(G41 &amp; " Equity", "ds520")</f>
        <v>iShares MSCI Japan ETF</v>
      </c>
      <c r="F41" s="21" t="str">
        <f>_xll.BDP(G41&amp;" Equity", "CRNCY")</f>
        <v>USD</v>
      </c>
      <c r="G41" s="22" t="s">
        <v>356</v>
      </c>
      <c r="H41" s="77" t="s">
        <v>355</v>
      </c>
      <c r="I41" s="22">
        <v>65.89</v>
      </c>
      <c r="J41" s="21">
        <f>_xll.BDP(G41&amp; " Equity","px_last")</f>
        <v>71.739999999999995</v>
      </c>
      <c r="K41" s="78">
        <f>(J41-I41)/I41</f>
        <v>8.8784337532250637E-2</v>
      </c>
      <c r="L41" s="22">
        <v>74.043999999999997</v>
      </c>
      <c r="M41" s="75"/>
      <c r="N41" s="75"/>
      <c r="O41" s="79">
        <v>45729</v>
      </c>
    </row>
    <row r="42" spans="1:17" x14ac:dyDescent="0.25">
      <c r="A42" s="47" t="s">
        <v>125</v>
      </c>
      <c r="B42" s="47" t="s">
        <v>801</v>
      </c>
      <c r="C42" s="47"/>
      <c r="D42" s="47"/>
      <c r="E42" s="37" t="str">
        <f>_xll.BDP(G42 &amp; " Equity", "ds520")</f>
        <v>Chevron Corp</v>
      </c>
      <c r="F42" s="21" t="str">
        <f>_xll.BDP(G42&amp;" Equity", "CRNCY")</f>
        <v>USD</v>
      </c>
      <c r="G42" s="22" t="s">
        <v>213</v>
      </c>
      <c r="H42" s="77" t="s">
        <v>355</v>
      </c>
      <c r="I42" s="22">
        <v>144.07320000000001</v>
      </c>
      <c r="J42" s="21">
        <f>_xll.BDP(G42&amp; " Equity","px_last")</f>
        <v>140.1</v>
      </c>
      <c r="K42" s="78">
        <f>(J42-I42)/I42</f>
        <v>-2.7577648028918766E-2</v>
      </c>
      <c r="L42" s="22">
        <v>164.68199999999999</v>
      </c>
      <c r="M42" s="75"/>
      <c r="N42" s="75"/>
      <c r="O42" s="79">
        <v>45831</v>
      </c>
    </row>
    <row r="43" spans="1:17" x14ac:dyDescent="0.25">
      <c r="A43" s="47" t="s">
        <v>125</v>
      </c>
      <c r="B43" s="47" t="s">
        <v>157</v>
      </c>
      <c r="C43" s="47"/>
      <c r="D43" s="47"/>
      <c r="E43" s="37" t="str">
        <f>_xll.BDP(G43 &amp; " Equity", "ds520")</f>
        <v>Microsoft Corp</v>
      </c>
      <c r="F43" s="21" t="str">
        <f>_xll.BDP(G43&amp;" Equity", "CRNCY")</f>
        <v>USD</v>
      </c>
      <c r="G43" s="95" t="s">
        <v>332</v>
      </c>
      <c r="H43" s="80" t="s">
        <v>355</v>
      </c>
      <c r="I43" s="22">
        <v>380.0994</v>
      </c>
      <c r="J43" s="21">
        <f>_xll.BDP(G43&amp; " Equity","px_last")</f>
        <v>391.16</v>
      </c>
      <c r="K43" s="78">
        <f>(J43-I43)/I43</f>
        <v>2.9099230359216622E-2</v>
      </c>
      <c r="L43" s="22">
        <v>436.27499999999998</v>
      </c>
      <c r="M43" s="75"/>
      <c r="N43" s="75"/>
      <c r="O43" s="79">
        <v>46072</v>
      </c>
    </row>
    <row r="44" spans="1:17" x14ac:dyDescent="0.25">
      <c r="A44" s="47" t="s">
        <v>125</v>
      </c>
      <c r="B44" s="47" t="s">
        <v>157</v>
      </c>
      <c r="C44" s="47"/>
      <c r="D44" s="47"/>
      <c r="E44" s="37" t="str">
        <f>_xll.BDP(G44 &amp; " Equity", "ds520")</f>
        <v>Merck &amp; Co Inc</v>
      </c>
      <c r="F44" s="21" t="str">
        <f>_xll.BDP(G44&amp;" Equity", "CRNCY")</f>
        <v>USD</v>
      </c>
      <c r="G44" s="95" t="s">
        <v>474</v>
      </c>
      <c r="H44" s="80" t="s">
        <v>355</v>
      </c>
      <c r="I44" s="22">
        <v>78.814099999999996</v>
      </c>
      <c r="J44" s="21">
        <f>_xll.BDP(G44&amp; " Equity","px_last")</f>
        <v>83.19</v>
      </c>
      <c r="K44" s="78">
        <f>(J44-I44)/I44</f>
        <v>5.5521791151583302E-2</v>
      </c>
      <c r="L44" s="22">
        <v>93.9435</v>
      </c>
      <c r="M44" s="75"/>
      <c r="N44" s="75"/>
      <c r="O44" s="79">
        <v>46111</v>
      </c>
    </row>
  </sheetData>
  <conditionalFormatting sqref="K3:K35">
    <cfRule type="colorScale" priority="6">
      <colorScale>
        <cfvo type="num" val="-0.5"/>
        <cfvo type="num" val="0"/>
        <cfvo type="num" val="0.5"/>
        <color rgb="FFF8696B"/>
        <color rgb="FFFCFCFF"/>
        <color rgb="FF63BE7B"/>
      </colorScale>
    </cfRule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">
      <colorScale>
        <cfvo type="min"/>
        <cfvo type="max"/>
        <color rgb="FFF8696B"/>
        <color rgb="FFFCFCFF"/>
      </colorScale>
    </cfRule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">
      <colorScale>
        <cfvo type="min"/>
        <cfvo type="max"/>
        <color rgb="FFF8696B"/>
        <color rgb="FFFCFCFF"/>
      </colorScale>
    </cfRule>
  </conditionalFormatting>
  <conditionalFormatting sqref="K36:K42">
    <cfRule type="colorScale" priority="37">
      <colorScale>
        <cfvo type="num" val="-0.5"/>
        <cfvo type="num" val="0"/>
        <cfvo type="num" val="0.5"/>
        <color rgb="FFF8696B"/>
        <color rgb="FFFCFCFF"/>
        <color rgb="FF63BE7B"/>
      </colorScale>
    </cfRule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">
      <colorScale>
        <cfvo type="min"/>
        <cfvo type="max"/>
        <color rgb="FFF8696B"/>
        <color rgb="FFFCFCFF"/>
      </colorScale>
    </cfRule>
    <cfRule type="colorScale" priority="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">
      <colorScale>
        <cfvo type="min"/>
        <cfvo type="max"/>
        <color rgb="FFF8696B"/>
        <color rgb="FFFCFCFF"/>
      </colorScale>
    </cfRule>
  </conditionalFormatting>
  <conditionalFormatting sqref="K43:K44">
    <cfRule type="colorScale" priority="1">
      <colorScale>
        <cfvo type="num" val="-0.5"/>
        <cfvo type="num" val="0"/>
        <cfvo type="num" val="0.5"/>
        <color rgb="FFF8696B"/>
        <color rgb="FFFCFCFF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">
      <colorScale>
        <cfvo type="min"/>
        <cfvo type="max"/>
        <color rgb="FFF8696B"/>
        <color rgb="FFFCFCFF"/>
      </colorScale>
    </cfRule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">
      <colorScale>
        <cfvo type="min"/>
        <cfvo type="max"/>
        <color rgb="FFF8696B"/>
        <color rgb="FFFCFCF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</vt:lpstr>
      <vt:lpstr>Cash</vt:lpstr>
      <vt:lpstr>Bonds</vt:lpstr>
      <vt:lpstr>Equities</vt:lpstr>
      <vt:lpstr>MF and ETFs</vt:lpstr>
      <vt:lpstr>Sheet1</vt:lpstr>
      <vt:lpstr>Commodities</vt:lpstr>
      <vt:lpstr>Structured Products</vt:lpstr>
      <vt:lpstr>Options</vt:lpstr>
      <vt:lpstr>Acc and Decu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Neerab Saha</dc:creator>
  <cp:lastModifiedBy>Ankit Kapoor</cp:lastModifiedBy>
  <dcterms:created xsi:type="dcterms:W3CDTF">2025-01-20T07:44:31Z</dcterms:created>
  <dcterms:modified xsi:type="dcterms:W3CDTF">2025-04-30T13:06:35Z</dcterms:modified>
</cp:coreProperties>
</file>