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F030559-FBA1-4805-B511-AE9B7052FCD6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3" l="1"/>
  <c r="H41" i="3"/>
  <c r="H40" i="3"/>
  <c r="K20" i="3"/>
  <c r="D20" i="3"/>
  <c r="C20" i="3"/>
  <c r="K4" i="3"/>
  <c r="F9" i="3" l="1"/>
  <c r="C5" i="3"/>
  <c r="H34" i="2"/>
  <c r="C34" i="2"/>
  <c r="J21" i="2"/>
  <c r="E21" i="2"/>
  <c r="J20" i="2"/>
  <c r="E20" i="2"/>
  <c r="J19" i="2"/>
  <c r="E19" i="2"/>
  <c r="J18" i="2"/>
  <c r="E18" i="2"/>
  <c r="E22" i="2" s="1"/>
  <c r="J17" i="2"/>
  <c r="E17" i="2"/>
  <c r="J16" i="2"/>
  <c r="E16" i="2"/>
  <c r="H11" i="2"/>
  <c r="C11" i="2"/>
  <c r="J9" i="2"/>
  <c r="E9" i="2"/>
  <c r="J8" i="2"/>
  <c r="E8" i="2"/>
  <c r="J7" i="2"/>
  <c r="E7" i="2"/>
  <c r="J6" i="2"/>
  <c r="E6" i="2"/>
  <c r="J5" i="2"/>
  <c r="E5" i="2"/>
  <c r="J4" i="2"/>
  <c r="E4" i="2"/>
  <c r="A27" i="1"/>
  <c r="A23" i="1"/>
  <c r="A21" i="1"/>
  <c r="A20" i="1"/>
  <c r="A19" i="1"/>
  <c r="A9" i="1"/>
  <c r="A8" i="1"/>
  <c r="E47" i="1" s="1"/>
  <c r="A7" i="1"/>
  <c r="A6" i="1"/>
  <c r="L4" i="1"/>
  <c r="F4" i="1"/>
  <c r="N3" i="1"/>
  <c r="E11" i="1" l="1"/>
  <c r="E14" i="1"/>
  <c r="E30" i="1"/>
  <c r="E38" i="1"/>
  <c r="E46" i="1"/>
  <c r="E83" i="1"/>
  <c r="J22" i="2"/>
  <c r="E35" i="1"/>
  <c r="E51" i="1"/>
  <c r="E32" i="1"/>
  <c r="E40" i="1"/>
  <c r="E48" i="1"/>
  <c r="E53" i="1"/>
  <c r="E55" i="1"/>
  <c r="E57" i="1"/>
  <c r="E59" i="1"/>
  <c r="E61" i="1"/>
  <c r="E63" i="1"/>
  <c r="E65" i="1"/>
  <c r="E67" i="1"/>
  <c r="E69" i="1"/>
  <c r="E71" i="1"/>
  <c r="E73" i="1"/>
  <c r="E75" i="1"/>
  <c r="E77" i="1"/>
  <c r="E79" i="1"/>
  <c r="E81" i="1"/>
  <c r="E43" i="1"/>
  <c r="E16" i="1"/>
  <c r="E13" i="1"/>
  <c r="E26" i="1"/>
  <c r="E29" i="1"/>
  <c r="E37" i="1"/>
  <c r="E45" i="1"/>
  <c r="E10" i="1"/>
  <c r="E18" i="1"/>
  <c r="E22" i="1"/>
  <c r="E34" i="1"/>
  <c r="E42" i="1"/>
  <c r="E50" i="1"/>
  <c r="A22" i="1"/>
  <c r="E15" i="1"/>
  <c r="E25" i="1"/>
  <c r="E31" i="1"/>
  <c r="E39" i="1"/>
  <c r="E82" i="1"/>
  <c r="E28" i="1"/>
  <c r="E20" i="1"/>
  <c r="E6" i="1"/>
  <c r="E4" i="1"/>
  <c r="E27" i="1"/>
  <c r="E19" i="1"/>
  <c r="E5" i="1"/>
  <c r="E23" i="1"/>
  <c r="E9" i="1"/>
  <c r="E12" i="1"/>
  <c r="E21" i="1"/>
  <c r="E36" i="1"/>
  <c r="E44" i="1"/>
  <c r="E52" i="1"/>
  <c r="E54" i="1"/>
  <c r="E56" i="1"/>
  <c r="E58" i="1"/>
  <c r="E60" i="1"/>
  <c r="E62" i="1"/>
  <c r="E64" i="1"/>
  <c r="E66" i="1"/>
  <c r="E68" i="1"/>
  <c r="E70" i="1"/>
  <c r="E72" i="1"/>
  <c r="E74" i="1"/>
  <c r="E76" i="1"/>
  <c r="E78" i="1"/>
  <c r="E80" i="1"/>
  <c r="E7" i="1"/>
  <c r="E8" i="1"/>
  <c r="E17" i="1"/>
  <c r="E24" i="1"/>
  <c r="E33" i="1"/>
  <c r="E41" i="1"/>
  <c r="E49" i="1"/>
  <c r="K24" i="1" l="1"/>
  <c r="K10" i="1"/>
  <c r="K23" i="1"/>
  <c r="K9" i="1"/>
  <c r="K27" i="1"/>
  <c r="K19" i="1"/>
  <c r="K5" i="1"/>
  <c r="K4" i="1"/>
  <c r="M4" i="1" s="1"/>
  <c r="N4" i="1" s="1"/>
  <c r="K50" i="1"/>
  <c r="K42" i="1"/>
  <c r="K34" i="1"/>
  <c r="K25" i="1"/>
  <c r="K22" i="1"/>
  <c r="K15" i="1"/>
  <c r="A11" i="1"/>
  <c r="K80" i="1"/>
  <c r="K60" i="1"/>
  <c r="K45" i="1"/>
  <c r="K37" i="1"/>
  <c r="K29" i="1"/>
  <c r="K18" i="1"/>
  <c r="K79" i="1"/>
  <c r="K77" i="1"/>
  <c r="K75" i="1"/>
  <c r="K73" i="1"/>
  <c r="K71" i="1"/>
  <c r="K69" i="1"/>
  <c r="K67" i="1"/>
  <c r="K65" i="1"/>
  <c r="K63" i="1"/>
  <c r="K61" i="1"/>
  <c r="K59" i="1"/>
  <c r="K57" i="1"/>
  <c r="K55" i="1"/>
  <c r="K53" i="1"/>
  <c r="K48" i="1"/>
  <c r="K40" i="1"/>
  <c r="K32" i="1"/>
  <c r="K26" i="1"/>
  <c r="K13" i="1"/>
  <c r="K6" i="1"/>
  <c r="K7" i="1"/>
  <c r="K11" i="1"/>
  <c r="K66" i="1"/>
  <c r="K52" i="1"/>
  <c r="K51" i="1"/>
  <c r="K43" i="1"/>
  <c r="K35" i="1"/>
  <c r="K16" i="1"/>
  <c r="K78" i="1"/>
  <c r="K72" i="1"/>
  <c r="K62" i="1"/>
  <c r="K54" i="1"/>
  <c r="K44" i="1"/>
  <c r="K46" i="1"/>
  <c r="K38" i="1"/>
  <c r="K30" i="1"/>
  <c r="K68" i="1"/>
  <c r="K56" i="1"/>
  <c r="K36" i="1"/>
  <c r="K21" i="1"/>
  <c r="K17" i="1"/>
  <c r="K49" i="1"/>
  <c r="K41" i="1"/>
  <c r="K33" i="1"/>
  <c r="K20" i="1"/>
  <c r="K14" i="1"/>
  <c r="K8" i="1"/>
  <c r="K76" i="1"/>
  <c r="K70" i="1"/>
  <c r="K64" i="1"/>
  <c r="K58" i="1"/>
  <c r="K47" i="1"/>
  <c r="K39" i="1"/>
  <c r="K31" i="1"/>
  <c r="K28" i="1"/>
  <c r="K12" i="1"/>
  <c r="G4" i="1"/>
  <c r="H4" i="1" s="1"/>
  <c r="K74" i="1"/>
  <c r="F5" i="1" l="1"/>
  <c r="A26" i="1"/>
  <c r="L5" i="1"/>
  <c r="M5" i="1"/>
  <c r="N5" i="1" s="1"/>
  <c r="N6" i="1" l="1"/>
  <c r="L6" i="1"/>
  <c r="M6" i="1" s="1"/>
  <c r="G5" i="1"/>
  <c r="H5" i="1" s="1"/>
  <c r="L7" i="1" l="1"/>
  <c r="F6" i="1"/>
  <c r="M7" i="1" l="1"/>
  <c r="N7" i="1" s="1"/>
  <c r="G6" i="1"/>
  <c r="H6" i="1" s="1"/>
  <c r="F7" i="1" l="1"/>
  <c r="L8" i="1"/>
  <c r="M8" i="1" s="1"/>
  <c r="N8" i="1"/>
  <c r="L9" i="1" l="1"/>
  <c r="M9" i="1" s="1"/>
  <c r="N9" i="1"/>
  <c r="G7" i="1"/>
  <c r="H7" i="1" s="1"/>
  <c r="F8" i="1" l="1"/>
  <c r="L10" i="1"/>
  <c r="M10" i="1" s="1"/>
  <c r="N10" i="1" s="1"/>
  <c r="L11" i="1" l="1"/>
  <c r="M11" i="1" s="1"/>
  <c r="N11" i="1" s="1"/>
  <c r="G8" i="1"/>
  <c r="H8" i="1" s="1"/>
  <c r="L12" i="1" l="1"/>
  <c r="A25" i="1"/>
  <c r="F9" i="1"/>
  <c r="G9" i="1" l="1"/>
  <c r="H9" i="1" s="1"/>
  <c r="A24" i="1"/>
  <c r="M12" i="1"/>
  <c r="N12" i="1" s="1"/>
  <c r="L13" i="1" l="1"/>
  <c r="M13" i="1" s="1"/>
  <c r="N13" i="1"/>
  <c r="F10" i="1"/>
  <c r="G10" i="1" s="1"/>
  <c r="H10" i="1" s="1"/>
  <c r="F11" i="1" l="1"/>
  <c r="G11" i="1" s="1"/>
  <c r="H11" i="1" s="1"/>
  <c r="L14" i="1"/>
  <c r="M14" i="1" s="1"/>
  <c r="N14" i="1"/>
  <c r="F12" i="1" l="1"/>
  <c r="G12" i="1" s="1"/>
  <c r="A10" i="1"/>
  <c r="H12" i="1"/>
  <c r="L15" i="1"/>
  <c r="M15" i="1" s="1"/>
  <c r="N15" i="1"/>
  <c r="L16" i="1" l="1"/>
  <c r="M16" i="1" s="1"/>
  <c r="N16" i="1" s="1"/>
  <c r="F13" i="1"/>
  <c r="G13" i="1" s="1"/>
  <c r="H13" i="1"/>
  <c r="L17" i="1" l="1"/>
  <c r="M17" i="1" s="1"/>
  <c r="N17" i="1" s="1"/>
  <c r="F14" i="1"/>
  <c r="G14" i="1" s="1"/>
  <c r="H14" i="1"/>
  <c r="L18" i="1" l="1"/>
  <c r="M18" i="1" s="1"/>
  <c r="N18" i="1"/>
  <c r="F15" i="1"/>
  <c r="G15" i="1" s="1"/>
  <c r="H15" i="1"/>
  <c r="F16" i="1" l="1"/>
  <c r="G16" i="1" s="1"/>
  <c r="H16" i="1"/>
  <c r="L19" i="1"/>
  <c r="M19" i="1" s="1"/>
  <c r="N19" i="1" s="1"/>
  <c r="L20" i="1" l="1"/>
  <c r="M20" i="1" s="1"/>
  <c r="N20" i="1" s="1"/>
  <c r="F17" i="1"/>
  <c r="G17" i="1" s="1"/>
  <c r="H17" i="1"/>
  <c r="L21" i="1" l="1"/>
  <c r="M21" i="1" s="1"/>
  <c r="N21" i="1" s="1"/>
  <c r="F18" i="1"/>
  <c r="G18" i="1" s="1"/>
  <c r="H18" i="1"/>
  <c r="L22" i="1" l="1"/>
  <c r="M22" i="1" s="1"/>
  <c r="N22" i="1"/>
  <c r="F19" i="1"/>
  <c r="G19" i="1" s="1"/>
  <c r="H19" i="1"/>
  <c r="F20" i="1" l="1"/>
  <c r="G20" i="1" s="1"/>
  <c r="H20" i="1" s="1"/>
  <c r="L23" i="1"/>
  <c r="M23" i="1" s="1"/>
  <c r="N23" i="1"/>
  <c r="F21" i="1" l="1"/>
  <c r="G21" i="1" s="1"/>
  <c r="H21" i="1"/>
  <c r="L24" i="1"/>
  <c r="M24" i="1" s="1"/>
  <c r="N24" i="1" s="1"/>
  <c r="L25" i="1" l="1"/>
  <c r="M25" i="1" s="1"/>
  <c r="N25" i="1" s="1"/>
  <c r="F22" i="1"/>
  <c r="G22" i="1" s="1"/>
  <c r="H22" i="1"/>
  <c r="L26" i="1" l="1"/>
  <c r="M26" i="1" s="1"/>
  <c r="N26" i="1"/>
  <c r="F23" i="1"/>
  <c r="G23" i="1" s="1"/>
  <c r="H23" i="1" s="1"/>
  <c r="H24" i="1" l="1"/>
  <c r="F24" i="1"/>
  <c r="G24" i="1" s="1"/>
  <c r="L27" i="1"/>
  <c r="M27" i="1" s="1"/>
  <c r="N27" i="1" s="1"/>
  <c r="N28" i="1" l="1"/>
  <c r="L28" i="1"/>
  <c r="M28" i="1" s="1"/>
  <c r="F25" i="1"/>
  <c r="G25" i="1" s="1"/>
  <c r="H25" i="1" s="1"/>
  <c r="F26" i="1" l="1"/>
  <c r="G26" i="1" s="1"/>
  <c r="H26" i="1"/>
  <c r="L29" i="1"/>
  <c r="M29" i="1" s="1"/>
  <c r="N29" i="1" s="1"/>
  <c r="L30" i="1" l="1"/>
  <c r="M30" i="1" s="1"/>
  <c r="N30" i="1" s="1"/>
  <c r="F27" i="1"/>
  <c r="G27" i="1" s="1"/>
  <c r="H27" i="1"/>
  <c r="L31" i="1" l="1"/>
  <c r="M31" i="1" s="1"/>
  <c r="N31" i="1" s="1"/>
  <c r="F28" i="1"/>
  <c r="G28" i="1" s="1"/>
  <c r="H28" i="1" s="1"/>
  <c r="F29" i="1" l="1"/>
  <c r="G29" i="1" s="1"/>
  <c r="H29" i="1" s="1"/>
  <c r="L32" i="1"/>
  <c r="M32" i="1" s="1"/>
  <c r="N32" i="1" s="1"/>
  <c r="L33" i="1" l="1"/>
  <c r="M33" i="1" s="1"/>
  <c r="N33" i="1" s="1"/>
  <c r="F30" i="1"/>
  <c r="G30" i="1" s="1"/>
  <c r="H30" i="1"/>
  <c r="N34" i="1" l="1"/>
  <c r="L34" i="1"/>
  <c r="M34" i="1" s="1"/>
  <c r="F31" i="1"/>
  <c r="G31" i="1" s="1"/>
  <c r="H31" i="1" s="1"/>
  <c r="F32" i="1" l="1"/>
  <c r="G32" i="1" s="1"/>
  <c r="H32" i="1" s="1"/>
  <c r="L35" i="1"/>
  <c r="M35" i="1" s="1"/>
  <c r="N35" i="1" s="1"/>
  <c r="L36" i="1" l="1"/>
  <c r="M36" i="1" s="1"/>
  <c r="N36" i="1" s="1"/>
  <c r="F33" i="1"/>
  <c r="G33" i="1" s="1"/>
  <c r="H33" i="1" s="1"/>
  <c r="L37" i="1" l="1"/>
  <c r="M37" i="1" s="1"/>
  <c r="N37" i="1" s="1"/>
  <c r="F34" i="1"/>
  <c r="G34" i="1" s="1"/>
  <c r="H34" i="1" s="1"/>
  <c r="F35" i="1" l="1"/>
  <c r="G35" i="1" s="1"/>
  <c r="H35" i="1" s="1"/>
  <c r="L38" i="1"/>
  <c r="M38" i="1" s="1"/>
  <c r="N38" i="1" s="1"/>
  <c r="L39" i="1" l="1"/>
  <c r="M39" i="1" s="1"/>
  <c r="N39" i="1" s="1"/>
  <c r="F36" i="1"/>
  <c r="G36" i="1" s="1"/>
  <c r="H36" i="1"/>
  <c r="L40" i="1" l="1"/>
  <c r="M40" i="1" s="1"/>
  <c r="N40" i="1" s="1"/>
  <c r="F37" i="1"/>
  <c r="G37" i="1" s="1"/>
  <c r="H37" i="1" s="1"/>
  <c r="F38" i="1" l="1"/>
  <c r="G38" i="1" s="1"/>
  <c r="H38" i="1" s="1"/>
  <c r="L41" i="1"/>
  <c r="M41" i="1" s="1"/>
  <c r="N41" i="1" s="1"/>
  <c r="L42" i="1" l="1"/>
  <c r="M42" i="1" s="1"/>
  <c r="N42" i="1" s="1"/>
  <c r="F39" i="1"/>
  <c r="G39" i="1" s="1"/>
  <c r="H39" i="1" s="1"/>
  <c r="F40" i="1" l="1"/>
  <c r="G40" i="1" s="1"/>
  <c r="H40" i="1" s="1"/>
  <c r="L43" i="1"/>
  <c r="M43" i="1" s="1"/>
  <c r="N43" i="1" s="1"/>
  <c r="L44" i="1" l="1"/>
  <c r="M44" i="1" s="1"/>
  <c r="N44" i="1" s="1"/>
  <c r="F41" i="1"/>
  <c r="G41" i="1" s="1"/>
  <c r="H41" i="1" s="1"/>
  <c r="F42" i="1" l="1"/>
  <c r="G42" i="1" s="1"/>
  <c r="H42" i="1" s="1"/>
  <c r="L45" i="1"/>
  <c r="M45" i="1" s="1"/>
  <c r="N45" i="1" s="1"/>
  <c r="L46" i="1" l="1"/>
  <c r="M46" i="1" s="1"/>
  <c r="N46" i="1" s="1"/>
  <c r="F43" i="1"/>
  <c r="G43" i="1" s="1"/>
  <c r="H43" i="1" s="1"/>
  <c r="F44" i="1" l="1"/>
  <c r="G44" i="1" s="1"/>
  <c r="H44" i="1"/>
  <c r="L47" i="1"/>
  <c r="M47" i="1" s="1"/>
  <c r="N47" i="1" s="1"/>
  <c r="L48" i="1" l="1"/>
  <c r="M48" i="1" s="1"/>
  <c r="N48" i="1" s="1"/>
  <c r="F45" i="1"/>
  <c r="G45" i="1" s="1"/>
  <c r="H45" i="1" s="1"/>
  <c r="F46" i="1" l="1"/>
  <c r="G46" i="1" s="1"/>
  <c r="H46" i="1" s="1"/>
  <c r="L49" i="1"/>
  <c r="M49" i="1" s="1"/>
  <c r="N49" i="1" s="1"/>
  <c r="L50" i="1" l="1"/>
  <c r="M50" i="1" s="1"/>
  <c r="N50" i="1" s="1"/>
  <c r="F47" i="1"/>
  <c r="G47" i="1" s="1"/>
  <c r="H47" i="1" s="1"/>
  <c r="F48" i="1" l="1"/>
  <c r="G48" i="1" s="1"/>
  <c r="H48" i="1" s="1"/>
  <c r="L51" i="1"/>
  <c r="M51" i="1" s="1"/>
  <c r="N51" i="1" s="1"/>
  <c r="L52" i="1" l="1"/>
  <c r="M52" i="1" s="1"/>
  <c r="N52" i="1" s="1"/>
  <c r="F49" i="1"/>
  <c r="G49" i="1" s="1"/>
  <c r="H49" i="1" s="1"/>
  <c r="F50" i="1" l="1"/>
  <c r="G50" i="1" s="1"/>
  <c r="H50" i="1" s="1"/>
  <c r="L53" i="1"/>
  <c r="M53" i="1" s="1"/>
  <c r="N53" i="1" s="1"/>
  <c r="L54" i="1" l="1"/>
  <c r="M54" i="1" s="1"/>
  <c r="N54" i="1" s="1"/>
  <c r="F51" i="1"/>
  <c r="G51" i="1" s="1"/>
  <c r="H51" i="1" s="1"/>
  <c r="F52" i="1" l="1"/>
  <c r="G52" i="1" s="1"/>
  <c r="H52" i="1" s="1"/>
  <c r="L55" i="1"/>
  <c r="M55" i="1" s="1"/>
  <c r="N55" i="1" s="1"/>
  <c r="L56" i="1" l="1"/>
  <c r="M56" i="1" s="1"/>
  <c r="N56" i="1" s="1"/>
  <c r="F53" i="1"/>
  <c r="G53" i="1" s="1"/>
  <c r="H53" i="1" s="1"/>
  <c r="F54" i="1" l="1"/>
  <c r="G54" i="1" s="1"/>
  <c r="H54" i="1" s="1"/>
  <c r="L57" i="1"/>
  <c r="M57" i="1" s="1"/>
  <c r="N57" i="1" s="1"/>
  <c r="L58" i="1" l="1"/>
  <c r="M58" i="1" s="1"/>
  <c r="N58" i="1" s="1"/>
  <c r="F55" i="1"/>
  <c r="G55" i="1" s="1"/>
  <c r="H55" i="1" s="1"/>
  <c r="F56" i="1" l="1"/>
  <c r="G56" i="1" s="1"/>
  <c r="H56" i="1"/>
  <c r="L59" i="1"/>
  <c r="M59" i="1" s="1"/>
  <c r="N59" i="1" s="1"/>
  <c r="L60" i="1" l="1"/>
  <c r="M60" i="1" s="1"/>
  <c r="N60" i="1" s="1"/>
  <c r="F57" i="1"/>
  <c r="G57" i="1" s="1"/>
  <c r="H57" i="1" s="1"/>
  <c r="F58" i="1" l="1"/>
  <c r="G58" i="1" s="1"/>
  <c r="H58" i="1"/>
  <c r="L61" i="1"/>
  <c r="M61" i="1" s="1"/>
  <c r="N61" i="1" s="1"/>
  <c r="L62" i="1" l="1"/>
  <c r="M62" i="1" s="1"/>
  <c r="N62" i="1" s="1"/>
  <c r="F59" i="1"/>
  <c r="G59" i="1" s="1"/>
  <c r="H59" i="1" s="1"/>
  <c r="F60" i="1" l="1"/>
  <c r="G60" i="1" s="1"/>
  <c r="H60" i="1" s="1"/>
  <c r="L63" i="1"/>
  <c r="M63" i="1" s="1"/>
  <c r="N63" i="1" s="1"/>
  <c r="L64" i="1" l="1"/>
  <c r="M64" i="1" s="1"/>
  <c r="N64" i="1" s="1"/>
  <c r="F61" i="1"/>
  <c r="G61" i="1" s="1"/>
  <c r="H61" i="1" s="1"/>
  <c r="F62" i="1" l="1"/>
  <c r="G62" i="1" s="1"/>
  <c r="H62" i="1" s="1"/>
  <c r="L65" i="1"/>
  <c r="M65" i="1" s="1"/>
  <c r="N65" i="1" s="1"/>
  <c r="L66" i="1" l="1"/>
  <c r="M66" i="1" s="1"/>
  <c r="N66" i="1" s="1"/>
  <c r="F63" i="1"/>
  <c r="G63" i="1" s="1"/>
  <c r="H63" i="1" s="1"/>
  <c r="F64" i="1" l="1"/>
  <c r="G64" i="1" s="1"/>
  <c r="H64" i="1" s="1"/>
  <c r="L67" i="1"/>
  <c r="M67" i="1" s="1"/>
  <c r="N67" i="1" s="1"/>
  <c r="L68" i="1" l="1"/>
  <c r="M68" i="1" s="1"/>
  <c r="N68" i="1" s="1"/>
  <c r="F65" i="1"/>
  <c r="G65" i="1" s="1"/>
  <c r="H65" i="1" s="1"/>
  <c r="F66" i="1" l="1"/>
  <c r="G66" i="1" s="1"/>
  <c r="H66" i="1" s="1"/>
  <c r="L69" i="1"/>
  <c r="M69" i="1" s="1"/>
  <c r="N69" i="1" s="1"/>
  <c r="L70" i="1" l="1"/>
  <c r="M70" i="1" s="1"/>
  <c r="N70" i="1" s="1"/>
  <c r="F67" i="1"/>
  <c r="G67" i="1" s="1"/>
  <c r="H67" i="1" s="1"/>
  <c r="F68" i="1" l="1"/>
  <c r="G68" i="1" s="1"/>
  <c r="H68" i="1" s="1"/>
  <c r="L71" i="1"/>
  <c r="M71" i="1" s="1"/>
  <c r="N71" i="1" s="1"/>
  <c r="L72" i="1" l="1"/>
  <c r="M72" i="1" s="1"/>
  <c r="N72" i="1" s="1"/>
  <c r="F69" i="1"/>
  <c r="G69" i="1" s="1"/>
  <c r="H69" i="1" s="1"/>
  <c r="F70" i="1" l="1"/>
  <c r="G70" i="1" s="1"/>
  <c r="H70" i="1" s="1"/>
  <c r="L73" i="1"/>
  <c r="M73" i="1" s="1"/>
  <c r="N73" i="1" s="1"/>
  <c r="L74" i="1" l="1"/>
  <c r="M74" i="1" s="1"/>
  <c r="N74" i="1" s="1"/>
  <c r="F71" i="1"/>
  <c r="G71" i="1" s="1"/>
  <c r="H71" i="1" s="1"/>
  <c r="F72" i="1" l="1"/>
  <c r="G72" i="1" s="1"/>
  <c r="H72" i="1" s="1"/>
  <c r="L75" i="1"/>
  <c r="M75" i="1" s="1"/>
  <c r="N75" i="1" s="1"/>
  <c r="L76" i="1" l="1"/>
  <c r="M76" i="1" s="1"/>
  <c r="N76" i="1" s="1"/>
  <c r="F73" i="1"/>
  <c r="G73" i="1" s="1"/>
  <c r="H73" i="1" s="1"/>
  <c r="F74" i="1" l="1"/>
  <c r="G74" i="1" s="1"/>
  <c r="H74" i="1" s="1"/>
  <c r="L77" i="1"/>
  <c r="M77" i="1" s="1"/>
  <c r="N77" i="1" s="1"/>
  <c r="L78" i="1" l="1"/>
  <c r="M78" i="1" s="1"/>
  <c r="N78" i="1" s="1"/>
  <c r="F75" i="1"/>
  <c r="G75" i="1" s="1"/>
  <c r="H75" i="1" s="1"/>
  <c r="F76" i="1" l="1"/>
  <c r="G76" i="1" s="1"/>
  <c r="H76" i="1" s="1"/>
  <c r="L79" i="1"/>
  <c r="M79" i="1" s="1"/>
  <c r="N79" i="1" s="1"/>
  <c r="L80" i="1" l="1"/>
  <c r="F77" i="1"/>
  <c r="G77" i="1" s="1"/>
  <c r="H77" i="1" s="1"/>
  <c r="F78" i="1" l="1"/>
  <c r="G78" i="1" s="1"/>
  <c r="H78" i="1" s="1"/>
  <c r="M80" i="1"/>
  <c r="N80" i="1" s="1"/>
  <c r="M81" i="1" s="1"/>
  <c r="L81" i="1" s="1"/>
  <c r="K81" i="1" s="1"/>
  <c r="A28" i="1"/>
  <c r="F79" i="1" l="1"/>
  <c r="G79" i="1" s="1"/>
  <c r="H79" i="1" s="1"/>
  <c r="F80" i="1" l="1"/>
  <c r="G80" i="1" s="1"/>
  <c r="H80" i="1" s="1"/>
  <c r="F81" i="1" l="1"/>
  <c r="G81" i="1" s="1"/>
  <c r="H81" i="1" s="1"/>
  <c r="F82" i="1" l="1"/>
  <c r="G82" i="1" s="1"/>
  <c r="H82" i="1" s="1"/>
  <c r="F83" i="1" l="1"/>
  <c r="G83" i="1" l="1"/>
  <c r="H83" i="1" s="1"/>
  <c r="A12" i="1"/>
  <c r="A29" i="1" s="1"/>
</calcChain>
</file>

<file path=xl/sharedStrings.xml><?xml version="1.0" encoding="utf-8"?>
<sst xmlns="http://schemas.openxmlformats.org/spreadsheetml/2006/main" count="163" uniqueCount="92">
  <si>
    <t xml:space="preserve">part A </t>
  </si>
  <si>
    <t>Part B</t>
  </si>
  <si>
    <t>part A</t>
  </si>
  <si>
    <t>Month</t>
  </si>
  <si>
    <t>Monthly payment</t>
  </si>
  <si>
    <t>interest paid</t>
  </si>
  <si>
    <t>principal paid</t>
  </si>
  <si>
    <t>debt remaining</t>
  </si>
  <si>
    <t xml:space="preserve">Monthly payment </t>
  </si>
  <si>
    <t>amount borrowed</t>
  </si>
  <si>
    <t xml:space="preserve">annual interest rate </t>
  </si>
  <si>
    <t>period during a year</t>
  </si>
  <si>
    <t>total period number</t>
  </si>
  <si>
    <t xml:space="preserve">interest rate per period </t>
  </si>
  <si>
    <r>
      <rPr>
        <sz val="11"/>
        <color theme="1"/>
        <rFont val="等线"/>
        <family val="3"/>
        <charset val="134"/>
        <scheme val="minor"/>
      </rPr>
      <t>monthly payment(PMT)</t>
    </r>
    <r>
      <rPr>
        <b/>
        <sz val="11"/>
        <color theme="9"/>
        <rFont val="等线"/>
        <family val="3"/>
        <charset val="134"/>
        <scheme val="minor"/>
      </rPr>
      <t>{Part A (1)}</t>
    </r>
  </si>
  <si>
    <t>Part A (2)interest paid in first quarter</t>
  </si>
  <si>
    <t>Part A (3)principal remaining</t>
  </si>
  <si>
    <t>Part A (4)sum of repayment</t>
  </si>
  <si>
    <t>Part A (5)total interest</t>
  </si>
  <si>
    <t>Amount Borrowed</t>
  </si>
  <si>
    <t>annual interest rate for first 2 years</t>
  </si>
  <si>
    <t>annual interest rate for next 18 years</t>
  </si>
  <si>
    <t>interest rate per period for first 2 years</t>
  </si>
  <si>
    <t>interest rate per period after 18 years</t>
  </si>
  <si>
    <t>PMT</t>
  </si>
  <si>
    <t>Part B (1)interest in first quarter</t>
  </si>
  <si>
    <t>Part B (1) 9th quarter</t>
  </si>
  <si>
    <t>Part B (2)principal remaining</t>
  </si>
  <si>
    <t>Part B (3)last repayment</t>
  </si>
  <si>
    <t>Part B (4) last quarter need to repay</t>
  </si>
  <si>
    <t>Part B (5) total interest</t>
  </si>
  <si>
    <t xml:space="preserve">Part B (6) saving </t>
  </si>
  <si>
    <t xml:space="preserve"> </t>
  </si>
  <si>
    <t>i)</t>
  </si>
  <si>
    <t>NPV</t>
  </si>
  <si>
    <t>Years</t>
  </si>
  <si>
    <t>Project X</t>
  </si>
  <si>
    <t>discount rate</t>
  </si>
  <si>
    <t>PV</t>
  </si>
  <si>
    <t>Project Y</t>
  </si>
  <si>
    <t>Project Y should be chose, cuz NPV is higher</t>
  </si>
  <si>
    <t>ii)</t>
  </si>
  <si>
    <t>iii)</t>
  </si>
  <si>
    <t>IRR</t>
  </si>
  <si>
    <t>Project Y should be chose, cuz IRR is higher</t>
  </si>
  <si>
    <t>Part A</t>
  </si>
  <si>
    <t>Brown  X</t>
  </si>
  <si>
    <t>Black  Y</t>
  </si>
  <si>
    <t>units</t>
  </si>
  <si>
    <t>profit</t>
  </si>
  <si>
    <t>objective</t>
  </si>
  <si>
    <t>total profit</t>
  </si>
  <si>
    <t>constraints</t>
  </si>
  <si>
    <t>Brown X</t>
  </si>
  <si>
    <t>total production</t>
  </si>
  <si>
    <t>requirement</t>
  </si>
  <si>
    <t>stage i</t>
  </si>
  <si>
    <t>&lt;=</t>
  </si>
  <si>
    <t>stage ii</t>
  </si>
  <si>
    <t>X</t>
  </si>
  <si>
    <t>&gt;=</t>
  </si>
  <si>
    <t>Y</t>
  </si>
  <si>
    <t>Brown</t>
    <phoneticPr fontId="8" type="noConversion"/>
  </si>
  <si>
    <t>Black</t>
    <phoneticPr fontId="8" type="noConversion"/>
  </si>
  <si>
    <t>stage i</t>
    <phoneticPr fontId="8" type="noConversion"/>
  </si>
  <si>
    <t>stage ii</t>
    <phoneticPr fontId="8" type="noConversion"/>
  </si>
  <si>
    <t>max time</t>
    <phoneticPr fontId="8" type="noConversion"/>
  </si>
  <si>
    <t>profit</t>
    <phoneticPr fontId="8" type="noConversion"/>
  </si>
  <si>
    <t>Part A(1) unit of brown</t>
    <phoneticPr fontId="8" type="noConversion"/>
  </si>
  <si>
    <t>Part A(2) unit of black</t>
    <phoneticPr fontId="8" type="noConversion"/>
  </si>
  <si>
    <t>max profit</t>
    <phoneticPr fontId="8" type="noConversion"/>
  </si>
  <si>
    <t>Part B</t>
    <phoneticPr fontId="8" type="noConversion"/>
  </si>
  <si>
    <t>Brown X</t>
    <phoneticPr fontId="8" type="noConversion"/>
  </si>
  <si>
    <t>Black Y</t>
    <phoneticPr fontId="8" type="noConversion"/>
  </si>
  <si>
    <t>units</t>
    <phoneticPr fontId="8" type="noConversion"/>
  </si>
  <si>
    <t>total profit</t>
    <phoneticPr fontId="8" type="noConversion"/>
  </si>
  <si>
    <t>objective</t>
    <phoneticPr fontId="8" type="noConversion"/>
  </si>
  <si>
    <t>constraints</t>
    <phoneticPr fontId="8" type="noConversion"/>
  </si>
  <si>
    <t>total production</t>
    <phoneticPr fontId="8" type="noConversion"/>
  </si>
  <si>
    <t>requirement</t>
    <phoneticPr fontId="8" type="noConversion"/>
  </si>
  <si>
    <t>&lt;=</t>
    <phoneticPr fontId="8" type="noConversion"/>
  </si>
  <si>
    <t>X</t>
    <phoneticPr fontId="8" type="noConversion"/>
  </si>
  <si>
    <t>Y</t>
    <phoneticPr fontId="8" type="noConversion"/>
  </si>
  <si>
    <t>&gt;=</t>
    <phoneticPr fontId="8" type="noConversion"/>
  </si>
  <si>
    <t>Part C</t>
    <phoneticPr fontId="8" type="noConversion"/>
  </si>
  <si>
    <t>requirment</t>
    <phoneticPr fontId="8" type="noConversion"/>
  </si>
  <si>
    <t>Part B (4) Brown</t>
    <phoneticPr fontId="8" type="noConversion"/>
  </si>
  <si>
    <t>Part B (5) Black</t>
    <phoneticPr fontId="8" type="noConversion"/>
  </si>
  <si>
    <t>Part B (6) profit</t>
    <phoneticPr fontId="8" type="noConversion"/>
  </si>
  <si>
    <t>PART C(7) brown</t>
    <phoneticPr fontId="8" type="noConversion"/>
  </si>
  <si>
    <t>Part C(8) black</t>
    <phoneticPr fontId="8" type="noConversion"/>
  </si>
  <si>
    <t>Part c(9) max profit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</si>
</sst>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26" formatCode="\$#,##0.00_);[Red]\(\$#,##0.00\)"/>
    <numFmt numFmtId="178" formatCode="0_);[Red]\(0\)"/>
    <numFmt numFmtId="179" formatCode="0.00_);[Red]\(0.00\)"/>
    <numFmt numFmtId="180" formatCode="\¥#,##0.00;[Red]\¥\-#,##0.00"/>
    <numFmt numFmtId="181" formatCode="0.00_ "/>
    <numFmt numFmtId="184" formatCode="\$#,##0.00;\-\$#,##0.00"/>
    <numFmt numFmtId="185" formatCode="#,##0_);[Red]\(#,##0\)"/>
  </numFmts>
  <fonts count="11" x14ac:knownFonts="1">
    <font>
      <sz val="11"/>
      <color theme="1"/>
      <name val="等线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b/>
      <sz val="12"/>
      <color theme="5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9" fontId="0" fillId="0" borderId="0" xfId="0" applyNumberFormat="1">
      <alignment vertical="center"/>
    </xf>
    <xf numFmtId="10" fontId="0" fillId="0" borderId="0" xfId="0" applyNumberFormat="1">
      <alignment vertical="center"/>
    </xf>
    <xf numFmtId="178" fontId="0" fillId="0" borderId="0" xfId="0" applyNumberFormat="1">
      <alignment vertical="center"/>
    </xf>
    <xf numFmtId="181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7" fillId="0" borderId="0" xfId="0" applyFont="1">
      <alignment vertical="center"/>
    </xf>
    <xf numFmtId="26" fontId="0" fillId="0" borderId="0" xfId="0" applyNumberFormat="1">
      <alignment vertical="center"/>
    </xf>
    <xf numFmtId="184" fontId="0" fillId="0" borderId="0" xfId="0" applyNumberFormat="1">
      <alignment vertical="center"/>
    </xf>
    <xf numFmtId="184" fontId="3" fillId="0" borderId="0" xfId="0" applyNumberFormat="1" applyFont="1">
      <alignment vertical="center"/>
    </xf>
    <xf numFmtId="26" fontId="9" fillId="0" borderId="0" xfId="0" applyNumberFormat="1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26" fontId="7" fillId="0" borderId="0" xfId="0" applyNumberFormat="1" applyFont="1">
      <alignment vertical="center"/>
    </xf>
    <xf numFmtId="185" fontId="7" fillId="0" borderId="0" xfId="0" applyNumberFormat="1" applyFont="1">
      <alignment vertical="center"/>
    </xf>
    <xf numFmtId="184" fontId="1" fillId="0" borderId="0" xfId="0" applyNumberFormat="1" applyFont="1">
      <alignment vertical="center"/>
    </xf>
    <xf numFmtId="184" fontId="9" fillId="0" borderId="0" xfId="0" applyNumberFormat="1" applyFont="1">
      <alignment vertical="center"/>
    </xf>
    <xf numFmtId="184" fontId="1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opLeftCell="A55" zoomScale="81" workbookViewId="0">
      <selection activeCell="K80" sqref="K80"/>
    </sheetView>
  </sheetViews>
  <sheetFormatPr defaultColWidth="9" defaultRowHeight="14" x14ac:dyDescent="0.3"/>
  <cols>
    <col min="1" max="1" width="10.6640625" customWidth="1"/>
    <col min="2" max="2" width="31.33203125" customWidth="1"/>
    <col min="5" max="5" width="15.75" customWidth="1"/>
    <col min="6" max="6" width="10.58203125" customWidth="1"/>
    <col min="7" max="7" width="11.5" customWidth="1"/>
    <col min="8" max="8" width="12.83203125" customWidth="1"/>
    <col min="11" max="11" width="15.4140625" customWidth="1"/>
    <col min="12" max="12" width="11.1640625" customWidth="1"/>
    <col min="13" max="13" width="11.9140625" customWidth="1"/>
    <col min="14" max="14" width="13.75" customWidth="1"/>
  </cols>
  <sheetData>
    <row r="1" spans="1:14" x14ac:dyDescent="0.3">
      <c r="D1" t="s">
        <v>0</v>
      </c>
      <c r="J1" t="s">
        <v>1</v>
      </c>
    </row>
    <row r="2" spans="1:14" x14ac:dyDescent="0.3">
      <c r="A2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J2" s="11" t="s">
        <v>3</v>
      </c>
      <c r="K2" s="11" t="s">
        <v>8</v>
      </c>
      <c r="L2" s="11" t="s">
        <v>5</v>
      </c>
      <c r="M2" s="11" t="s">
        <v>6</v>
      </c>
      <c r="N2" s="11" t="s">
        <v>7</v>
      </c>
    </row>
    <row r="3" spans="1:14" x14ac:dyDescent="0.3">
      <c r="A3" s="12">
        <v>100000</v>
      </c>
      <c r="B3" t="s">
        <v>9</v>
      </c>
      <c r="H3" s="13">
        <v>100000</v>
      </c>
      <c r="K3" s="5"/>
      <c r="L3" s="5"/>
      <c r="M3" s="5"/>
      <c r="N3" s="5">
        <f>A15</f>
        <v>100000</v>
      </c>
    </row>
    <row r="4" spans="1:14" x14ac:dyDescent="0.3">
      <c r="A4" s="6">
        <v>5.5E-2</v>
      </c>
      <c r="B4" t="s">
        <v>10</v>
      </c>
      <c r="D4">
        <v>1</v>
      </c>
      <c r="E4" s="5">
        <f t="shared" ref="E4:E35" si="0">$A$8</f>
        <v>-2068.8356577070358</v>
      </c>
      <c r="F4" s="5">
        <f t="shared" ref="F4:F35" si="1">H3*A$7</f>
        <v>1375</v>
      </c>
      <c r="G4" s="5">
        <f>-E4-F4</f>
        <v>693.83565770703581</v>
      </c>
      <c r="H4" s="5">
        <f>H3-G4</f>
        <v>99306.164342292963</v>
      </c>
      <c r="J4">
        <v>1</v>
      </c>
      <c r="K4" s="5">
        <f>$E$4</f>
        <v>-2068.8356577070358</v>
      </c>
      <c r="L4" s="5">
        <f>N3*A$20</f>
        <v>1000</v>
      </c>
      <c r="M4" s="5">
        <f>-K4-L4</f>
        <v>1068.8356577070358</v>
      </c>
      <c r="N4" s="5">
        <f>N3-M4</f>
        <v>98931.164342292963</v>
      </c>
    </row>
    <row r="5" spans="1:14" x14ac:dyDescent="0.3">
      <c r="A5">
        <v>4</v>
      </c>
      <c r="B5" t="s">
        <v>11</v>
      </c>
      <c r="D5">
        <v>2</v>
      </c>
      <c r="E5" s="5">
        <f t="shared" si="0"/>
        <v>-2068.8356577070358</v>
      </c>
      <c r="F5" s="5">
        <f t="shared" si="1"/>
        <v>1365.4597597065283</v>
      </c>
      <c r="G5" s="5">
        <f t="shared" ref="G5:G10" si="2">-E5-F5</f>
        <v>703.3758980005075</v>
      </c>
      <c r="H5" s="5">
        <f t="shared" ref="H5:H10" si="3">H4-G5</f>
        <v>98602.788444292455</v>
      </c>
      <c r="J5">
        <v>2</v>
      </c>
      <c r="K5" s="5">
        <f t="shared" ref="K5:K68" si="4">$E$4</f>
        <v>-2068.8356577070358</v>
      </c>
      <c r="L5" s="5">
        <f t="shared" ref="L5:L11" si="5">N4*A$20</f>
        <v>989.31164342292971</v>
      </c>
      <c r="M5" s="5">
        <f t="shared" ref="M5:M12" si="6">-K5-L5</f>
        <v>1079.5240142841062</v>
      </c>
      <c r="N5" s="5">
        <f t="shared" ref="N5:N12" si="7">N4-M5</f>
        <v>97851.640328008856</v>
      </c>
    </row>
    <row r="6" spans="1:14" x14ac:dyDescent="0.3">
      <c r="A6">
        <f>20*A5</f>
        <v>80</v>
      </c>
      <c r="B6" t="s">
        <v>12</v>
      </c>
      <c r="D6">
        <v>3</v>
      </c>
      <c r="E6" s="5">
        <f t="shared" si="0"/>
        <v>-2068.8356577070358</v>
      </c>
      <c r="F6" s="5">
        <f t="shared" si="1"/>
        <v>1355.7883411090213</v>
      </c>
      <c r="G6" s="5">
        <f t="shared" si="2"/>
        <v>713.0473165980145</v>
      </c>
      <c r="H6" s="5">
        <f t="shared" si="3"/>
        <v>97889.741127694448</v>
      </c>
      <c r="J6">
        <v>3</v>
      </c>
      <c r="K6" s="5">
        <f t="shared" si="4"/>
        <v>-2068.8356577070358</v>
      </c>
      <c r="L6" s="5">
        <f t="shared" si="5"/>
        <v>978.51640328008853</v>
      </c>
      <c r="M6" s="5">
        <f t="shared" si="6"/>
        <v>1090.3192544269473</v>
      </c>
      <c r="N6" s="5">
        <f t="shared" si="7"/>
        <v>96761.321073581916</v>
      </c>
    </row>
    <row r="7" spans="1:14" x14ac:dyDescent="0.3">
      <c r="A7" s="6">
        <f>A4/A5</f>
        <v>1.375E-2</v>
      </c>
      <c r="B7" t="s">
        <v>13</v>
      </c>
      <c r="D7">
        <v>4</v>
      </c>
      <c r="E7" s="5">
        <f t="shared" si="0"/>
        <v>-2068.8356577070358</v>
      </c>
      <c r="F7" s="5">
        <f t="shared" si="1"/>
        <v>1345.9839405057987</v>
      </c>
      <c r="G7" s="5">
        <f t="shared" si="2"/>
        <v>722.85171720123708</v>
      </c>
      <c r="H7" s="5">
        <f t="shared" si="3"/>
        <v>97166.889410493211</v>
      </c>
      <c r="J7">
        <v>4</v>
      </c>
      <c r="K7" s="5">
        <f t="shared" si="4"/>
        <v>-2068.8356577070358</v>
      </c>
      <c r="L7" s="5">
        <f t="shared" si="5"/>
        <v>967.61321073581917</v>
      </c>
      <c r="M7" s="5">
        <f t="shared" si="6"/>
        <v>1101.2224469712166</v>
      </c>
      <c r="N7" s="5">
        <f t="shared" si="7"/>
        <v>95660.098626610692</v>
      </c>
    </row>
    <row r="8" spans="1:14" x14ac:dyDescent="0.3">
      <c r="A8" s="14">
        <f>PMT(A7,A6,A3,0,0)</f>
        <v>-2068.8356577070358</v>
      </c>
      <c r="B8" t="s">
        <v>14</v>
      </c>
      <c r="D8">
        <v>5</v>
      </c>
      <c r="E8" s="5">
        <f t="shared" si="0"/>
        <v>-2068.8356577070358</v>
      </c>
      <c r="F8" s="5">
        <f t="shared" si="1"/>
        <v>1336.0447293942816</v>
      </c>
      <c r="G8" s="5">
        <f t="shared" si="2"/>
        <v>732.7909283127542</v>
      </c>
      <c r="H8" s="5">
        <f t="shared" si="3"/>
        <v>96434.09848218046</v>
      </c>
      <c r="J8">
        <v>5</v>
      </c>
      <c r="K8" s="5">
        <f t="shared" si="4"/>
        <v>-2068.8356577070358</v>
      </c>
      <c r="L8" s="5">
        <f t="shared" si="5"/>
        <v>956.60098626610693</v>
      </c>
      <c r="M8" s="5">
        <f t="shared" si="6"/>
        <v>1112.2346714409289</v>
      </c>
      <c r="N8" s="5">
        <f t="shared" si="7"/>
        <v>94547.863955169756</v>
      </c>
    </row>
    <row r="9" spans="1:14" x14ac:dyDescent="0.3">
      <c r="A9" s="5">
        <f>F4</f>
        <v>1375</v>
      </c>
      <c r="B9" s="4" t="s">
        <v>15</v>
      </c>
      <c r="D9">
        <v>6</v>
      </c>
      <c r="E9" s="5">
        <f t="shared" si="0"/>
        <v>-2068.8356577070358</v>
      </c>
      <c r="F9" s="5">
        <f t="shared" si="1"/>
        <v>1325.9688541299813</v>
      </c>
      <c r="G9" s="5">
        <f t="shared" si="2"/>
        <v>742.8668035770545</v>
      </c>
      <c r="H9" s="5">
        <f t="shared" si="3"/>
        <v>95691.231678603406</v>
      </c>
      <c r="J9">
        <v>6</v>
      </c>
      <c r="K9" s="5">
        <f t="shared" si="4"/>
        <v>-2068.8356577070358</v>
      </c>
      <c r="L9" s="5">
        <f t="shared" si="5"/>
        <v>945.4786395516976</v>
      </c>
      <c r="M9" s="5">
        <f t="shared" si="6"/>
        <v>1123.3570181553382</v>
      </c>
      <c r="N9" s="5">
        <f t="shared" si="7"/>
        <v>93424.506937014419</v>
      </c>
    </row>
    <row r="10" spans="1:14" x14ac:dyDescent="0.3">
      <c r="A10" s="5">
        <f>H11</f>
        <v>94174.71436754668</v>
      </c>
      <c r="B10" s="4" t="s">
        <v>16</v>
      </c>
      <c r="D10">
        <v>7</v>
      </c>
      <c r="E10" s="5">
        <f t="shared" si="0"/>
        <v>-2068.8356577070358</v>
      </c>
      <c r="F10" s="5">
        <f t="shared" si="1"/>
        <v>1315.7544355807968</v>
      </c>
      <c r="G10" s="5">
        <f t="shared" si="2"/>
        <v>753.08122212623903</v>
      </c>
      <c r="H10" s="5">
        <f t="shared" si="3"/>
        <v>94938.15045647716</v>
      </c>
      <c r="J10">
        <v>7</v>
      </c>
      <c r="K10" s="5">
        <f t="shared" si="4"/>
        <v>-2068.8356577070358</v>
      </c>
      <c r="L10" s="5">
        <f t="shared" si="5"/>
        <v>934.24506937014417</v>
      </c>
      <c r="M10" s="5">
        <f t="shared" si="6"/>
        <v>1134.5905883368916</v>
      </c>
      <c r="N10" s="5">
        <f t="shared" si="7"/>
        <v>92289.916348677521</v>
      </c>
    </row>
    <row r="11" spans="1:14" x14ac:dyDescent="0.3">
      <c r="A11" s="5">
        <f>-SUM(E4:E83)</f>
        <v>165506.85261656294</v>
      </c>
      <c r="B11" s="4" t="s">
        <v>17</v>
      </c>
      <c r="D11">
        <v>8</v>
      </c>
      <c r="E11" s="5">
        <f t="shared" si="0"/>
        <v>-2068.8356577070358</v>
      </c>
      <c r="F11" s="5">
        <f t="shared" si="1"/>
        <v>1305.399568776561</v>
      </c>
      <c r="G11" s="5">
        <f t="shared" ref="G11:G74" si="8">-E11-F11</f>
        <v>763.43608893047485</v>
      </c>
      <c r="H11" s="5">
        <f t="shared" ref="H11:H74" si="9">H10-G11</f>
        <v>94174.71436754668</v>
      </c>
      <c r="J11">
        <v>8</v>
      </c>
      <c r="K11" s="5">
        <f t="shared" si="4"/>
        <v>-2068.8356577070358</v>
      </c>
      <c r="L11" s="5">
        <f t="shared" si="5"/>
        <v>922.89916348677525</v>
      </c>
      <c r="M11" s="5">
        <f t="shared" si="6"/>
        <v>1145.9364942202606</v>
      </c>
      <c r="N11" s="5">
        <f t="shared" si="7"/>
        <v>91143.979854457255</v>
      </c>
    </row>
    <row r="12" spans="1:14" x14ac:dyDescent="0.3">
      <c r="A12" s="5">
        <f>SUM(F4:F83)</f>
        <v>65506.852616562894</v>
      </c>
      <c r="B12" s="4" t="s">
        <v>18</v>
      </c>
      <c r="D12">
        <v>9</v>
      </c>
      <c r="E12" s="5">
        <f t="shared" si="0"/>
        <v>-2068.8356577070358</v>
      </c>
      <c r="F12" s="5">
        <f t="shared" si="1"/>
        <v>1294.9023225537669</v>
      </c>
      <c r="G12" s="5">
        <f t="shared" si="8"/>
        <v>773.9333351532689</v>
      </c>
      <c r="H12" s="5">
        <f t="shared" si="9"/>
        <v>93400.78103239341</v>
      </c>
      <c r="J12">
        <v>9</v>
      </c>
      <c r="K12" s="5">
        <f t="shared" si="4"/>
        <v>-2068.8356577070358</v>
      </c>
      <c r="L12" s="5">
        <f>N11*A$21</f>
        <v>1253.2297229987873</v>
      </c>
      <c r="M12" s="5">
        <f t="shared" si="6"/>
        <v>815.60593470824847</v>
      </c>
      <c r="N12" s="5">
        <f t="shared" si="7"/>
        <v>90328.373919749007</v>
      </c>
    </row>
    <row r="13" spans="1:14" x14ac:dyDescent="0.3">
      <c r="D13">
        <v>10</v>
      </c>
      <c r="E13" s="5">
        <f t="shared" si="0"/>
        <v>-2068.8356577070358</v>
      </c>
      <c r="F13" s="5">
        <f t="shared" si="1"/>
        <v>1284.2607391954093</v>
      </c>
      <c r="G13" s="5">
        <f t="shared" si="8"/>
        <v>784.57491851162649</v>
      </c>
      <c r="H13" s="5">
        <f t="shared" si="9"/>
        <v>92616.206113881781</v>
      </c>
      <c r="J13">
        <v>10</v>
      </c>
      <c r="K13" s="5">
        <f t="shared" si="4"/>
        <v>-2068.8356577070358</v>
      </c>
      <c r="L13" s="5">
        <f t="shared" ref="L13:L76" si="10">N12*A$21</f>
        <v>1242.0151413965489</v>
      </c>
      <c r="M13" s="5">
        <f t="shared" ref="M13:M76" si="11">-K13-L13</f>
        <v>826.82051631048694</v>
      </c>
      <c r="N13" s="5">
        <f t="shared" ref="N13:N76" si="12">N12-M13</f>
        <v>89501.55340343852</v>
      </c>
    </row>
    <row r="14" spans="1:14" x14ac:dyDescent="0.3">
      <c r="A14" t="s">
        <v>1</v>
      </c>
      <c r="D14">
        <v>11</v>
      </c>
      <c r="E14" s="5">
        <f t="shared" si="0"/>
        <v>-2068.8356577070358</v>
      </c>
      <c r="F14" s="5">
        <f t="shared" si="1"/>
        <v>1273.4728340658744</v>
      </c>
      <c r="G14" s="5">
        <f t="shared" si="8"/>
        <v>795.36282364116141</v>
      </c>
      <c r="H14" s="5">
        <f t="shared" si="9"/>
        <v>91820.84329024062</v>
      </c>
      <c r="J14">
        <v>11</v>
      </c>
      <c r="K14" s="5">
        <f t="shared" si="4"/>
        <v>-2068.8356577070358</v>
      </c>
      <c r="L14" s="5">
        <f t="shared" si="10"/>
        <v>1230.6463592972796</v>
      </c>
      <c r="M14" s="5">
        <f t="shared" si="11"/>
        <v>838.18929840975625</v>
      </c>
      <c r="N14" s="5">
        <f t="shared" si="12"/>
        <v>88663.36410502877</v>
      </c>
    </row>
    <row r="15" spans="1:14" x14ac:dyDescent="0.3">
      <c r="A15" s="12">
        <v>100000</v>
      </c>
      <c r="B15" t="s">
        <v>19</v>
      </c>
      <c r="D15">
        <v>12</v>
      </c>
      <c r="E15" s="5">
        <f t="shared" si="0"/>
        <v>-2068.8356577070358</v>
      </c>
      <c r="F15" s="5">
        <f t="shared" si="1"/>
        <v>1262.5365952408085</v>
      </c>
      <c r="G15" s="5">
        <f t="shared" si="8"/>
        <v>806.29906246622727</v>
      </c>
      <c r="H15" s="5">
        <f t="shared" si="9"/>
        <v>91014.544227774386</v>
      </c>
      <c r="J15">
        <v>12</v>
      </c>
      <c r="K15" s="5">
        <f t="shared" si="4"/>
        <v>-2068.8356577070358</v>
      </c>
      <c r="L15" s="5">
        <f t="shared" si="10"/>
        <v>1219.1212564441455</v>
      </c>
      <c r="M15" s="5">
        <f t="shared" si="11"/>
        <v>849.71440126289031</v>
      </c>
      <c r="N15" s="5">
        <f t="shared" si="12"/>
        <v>87813.649703765885</v>
      </c>
    </row>
    <row r="16" spans="1:14" x14ac:dyDescent="0.3">
      <c r="A16" s="9">
        <v>0.04</v>
      </c>
      <c r="B16" t="s">
        <v>20</v>
      </c>
      <c r="D16">
        <v>13</v>
      </c>
      <c r="E16" s="5">
        <f t="shared" si="0"/>
        <v>-2068.8356577070358</v>
      </c>
      <c r="F16" s="5">
        <f t="shared" si="1"/>
        <v>1251.4499831318979</v>
      </c>
      <c r="G16" s="5">
        <f t="shared" si="8"/>
        <v>817.38567457513795</v>
      </c>
      <c r="H16" s="5">
        <f t="shared" si="9"/>
        <v>90197.158553199246</v>
      </c>
      <c r="J16">
        <v>13</v>
      </c>
      <c r="K16" s="5">
        <f t="shared" si="4"/>
        <v>-2068.8356577070358</v>
      </c>
      <c r="L16" s="5">
        <f t="shared" si="10"/>
        <v>1207.4376834267809</v>
      </c>
      <c r="M16" s="5">
        <f t="shared" si="11"/>
        <v>861.39797428025486</v>
      </c>
      <c r="N16" s="5">
        <f t="shared" si="12"/>
        <v>86952.251729485637</v>
      </c>
    </row>
    <row r="17" spans="1:14" x14ac:dyDescent="0.3">
      <c r="A17" s="6">
        <v>5.5E-2</v>
      </c>
      <c r="B17" t="s">
        <v>21</v>
      </c>
      <c r="D17">
        <v>14</v>
      </c>
      <c r="E17" s="5">
        <f t="shared" si="0"/>
        <v>-2068.8356577070358</v>
      </c>
      <c r="F17" s="5">
        <f t="shared" si="1"/>
        <v>1240.2109301064897</v>
      </c>
      <c r="G17" s="5">
        <f t="shared" si="8"/>
        <v>828.62472760054607</v>
      </c>
      <c r="H17" s="5">
        <f t="shared" si="9"/>
        <v>89368.533825598701</v>
      </c>
      <c r="J17">
        <v>14</v>
      </c>
      <c r="K17" s="5">
        <f t="shared" si="4"/>
        <v>-2068.8356577070358</v>
      </c>
      <c r="L17" s="5">
        <f t="shared" si="10"/>
        <v>1195.5934612804276</v>
      </c>
      <c r="M17" s="5">
        <f t="shared" si="11"/>
        <v>873.24219642660819</v>
      </c>
      <c r="N17" s="5">
        <f t="shared" si="12"/>
        <v>86079.009533059027</v>
      </c>
    </row>
    <row r="18" spans="1:14" x14ac:dyDescent="0.3">
      <c r="A18">
        <v>4</v>
      </c>
      <c r="B18" t="s">
        <v>11</v>
      </c>
      <c r="D18">
        <v>15</v>
      </c>
      <c r="E18" s="5">
        <f t="shared" si="0"/>
        <v>-2068.8356577070358</v>
      </c>
      <c r="F18" s="5">
        <f t="shared" si="1"/>
        <v>1228.8173401019822</v>
      </c>
      <c r="G18" s="5">
        <f t="shared" si="8"/>
        <v>840.01831760505365</v>
      </c>
      <c r="H18" s="5">
        <f t="shared" si="9"/>
        <v>88528.515507993652</v>
      </c>
      <c r="J18">
        <v>15</v>
      </c>
      <c r="K18" s="5">
        <f t="shared" si="4"/>
        <v>-2068.8356577070358</v>
      </c>
      <c r="L18" s="5">
        <f t="shared" si="10"/>
        <v>1183.5863810795615</v>
      </c>
      <c r="M18" s="5">
        <f t="shared" si="11"/>
        <v>885.24927662747427</v>
      </c>
      <c r="N18" s="5">
        <f t="shared" si="12"/>
        <v>85193.760256431546</v>
      </c>
    </row>
    <row r="19" spans="1:14" x14ac:dyDescent="0.3">
      <c r="A19">
        <f>20*A18</f>
        <v>80</v>
      </c>
      <c r="B19" t="s">
        <v>12</v>
      </c>
      <c r="D19">
        <v>16</v>
      </c>
      <c r="E19" s="5">
        <f t="shared" si="0"/>
        <v>-2068.8356577070358</v>
      </c>
      <c r="F19" s="5">
        <f t="shared" si="1"/>
        <v>1217.2670882349128</v>
      </c>
      <c r="G19" s="5">
        <f t="shared" si="8"/>
        <v>851.56856947212304</v>
      </c>
      <c r="H19" s="5">
        <f t="shared" si="9"/>
        <v>87676.946938521534</v>
      </c>
      <c r="J19">
        <v>16</v>
      </c>
      <c r="K19" s="5">
        <f t="shared" si="4"/>
        <v>-2068.8356577070358</v>
      </c>
      <c r="L19" s="5">
        <f t="shared" si="10"/>
        <v>1171.4142035259338</v>
      </c>
      <c r="M19" s="5">
        <f t="shared" si="11"/>
        <v>897.42145418110204</v>
      </c>
      <c r="N19" s="5">
        <f t="shared" si="12"/>
        <v>84296.338802250437</v>
      </c>
    </row>
    <row r="20" spans="1:14" x14ac:dyDescent="0.3">
      <c r="A20" s="9">
        <f>A16/A18</f>
        <v>0.01</v>
      </c>
      <c r="B20" t="s">
        <v>22</v>
      </c>
      <c r="D20">
        <v>17</v>
      </c>
      <c r="E20" s="5">
        <f t="shared" si="0"/>
        <v>-2068.8356577070358</v>
      </c>
      <c r="F20" s="5">
        <f t="shared" si="1"/>
        <v>1205.5580204046712</v>
      </c>
      <c r="G20" s="5">
        <f t="shared" si="8"/>
        <v>863.27763730236461</v>
      </c>
      <c r="H20" s="5">
        <f t="shared" si="9"/>
        <v>86813.669301219168</v>
      </c>
      <c r="J20">
        <v>17</v>
      </c>
      <c r="K20" s="5">
        <f t="shared" si="4"/>
        <v>-2068.8356577070358</v>
      </c>
      <c r="L20" s="5">
        <f t="shared" si="10"/>
        <v>1159.0746585309435</v>
      </c>
      <c r="M20" s="5">
        <f t="shared" si="11"/>
        <v>909.76099917609235</v>
      </c>
      <c r="N20" s="5">
        <f t="shared" si="12"/>
        <v>83386.577803074339</v>
      </c>
    </row>
    <row r="21" spans="1:14" x14ac:dyDescent="0.3">
      <c r="A21" s="6">
        <f>A17/A18</f>
        <v>1.375E-2</v>
      </c>
      <c r="B21" t="s">
        <v>23</v>
      </c>
      <c r="D21">
        <v>18</v>
      </c>
      <c r="E21" s="5">
        <f t="shared" si="0"/>
        <v>-2068.8356577070358</v>
      </c>
      <c r="F21" s="5">
        <f t="shared" si="1"/>
        <v>1193.6879528917636</v>
      </c>
      <c r="G21" s="5">
        <f t="shared" si="8"/>
        <v>875.14770481527216</v>
      </c>
      <c r="H21" s="5">
        <f t="shared" si="9"/>
        <v>85938.521596403894</v>
      </c>
      <c r="J21">
        <v>18</v>
      </c>
      <c r="K21" s="5">
        <f t="shared" si="4"/>
        <v>-2068.8356577070358</v>
      </c>
      <c r="L21" s="5">
        <f t="shared" si="10"/>
        <v>1146.5654447922723</v>
      </c>
      <c r="M21" s="5">
        <f t="shared" si="11"/>
        <v>922.27021291476353</v>
      </c>
      <c r="N21" s="5">
        <f t="shared" si="12"/>
        <v>82464.307590159573</v>
      </c>
    </row>
    <row r="22" spans="1:14" x14ac:dyDescent="0.3">
      <c r="A22" s="14">
        <f>A8</f>
        <v>-2068.8356577070358</v>
      </c>
      <c r="B22" t="s">
        <v>24</v>
      </c>
      <c r="D22">
        <v>19</v>
      </c>
      <c r="E22" s="5">
        <f t="shared" si="0"/>
        <v>-2068.8356577070358</v>
      </c>
      <c r="F22" s="5">
        <f t="shared" si="1"/>
        <v>1181.6546719505536</v>
      </c>
      <c r="G22" s="5">
        <f t="shared" si="8"/>
        <v>887.18098575648219</v>
      </c>
      <c r="H22" s="5">
        <f t="shared" si="9"/>
        <v>85051.340610647414</v>
      </c>
      <c r="J22">
        <v>19</v>
      </c>
      <c r="K22" s="5">
        <f t="shared" si="4"/>
        <v>-2068.8356577070358</v>
      </c>
      <c r="L22" s="5">
        <f t="shared" si="10"/>
        <v>1133.8842293646942</v>
      </c>
      <c r="M22" s="5">
        <f t="shared" si="11"/>
        <v>934.95142834234161</v>
      </c>
      <c r="N22" s="5">
        <f t="shared" si="12"/>
        <v>81529.356161817224</v>
      </c>
    </row>
    <row r="23" spans="1:14" x14ac:dyDescent="0.3">
      <c r="A23" s="12">
        <f>L4</f>
        <v>1000</v>
      </c>
      <c r="B23" s="4" t="s">
        <v>25</v>
      </c>
      <c r="D23">
        <v>20</v>
      </c>
      <c r="E23" s="5">
        <f t="shared" si="0"/>
        <v>-2068.8356577070358</v>
      </c>
      <c r="F23" s="5">
        <f t="shared" si="1"/>
        <v>1169.4559333964019</v>
      </c>
      <c r="G23" s="5">
        <f t="shared" si="8"/>
        <v>899.37972431063395</v>
      </c>
      <c r="H23" s="5">
        <f t="shared" si="9"/>
        <v>84151.960886336776</v>
      </c>
      <c r="J23">
        <v>20</v>
      </c>
      <c r="K23" s="5">
        <f t="shared" si="4"/>
        <v>-2068.8356577070358</v>
      </c>
      <c r="L23" s="5">
        <f t="shared" si="10"/>
        <v>1121.0286472249868</v>
      </c>
      <c r="M23" s="5">
        <f t="shared" si="11"/>
        <v>947.80701048204901</v>
      </c>
      <c r="N23" s="5">
        <f t="shared" si="12"/>
        <v>80581.549151335174</v>
      </c>
    </row>
    <row r="24" spans="1:14" x14ac:dyDescent="0.3">
      <c r="A24" s="9">
        <f>L12</f>
        <v>1253.2297229987873</v>
      </c>
      <c r="B24" s="4" t="s">
        <v>26</v>
      </c>
      <c r="D24">
        <v>21</v>
      </c>
      <c r="E24" s="5">
        <f t="shared" si="0"/>
        <v>-2068.8356577070358</v>
      </c>
      <c r="F24" s="5">
        <f t="shared" si="1"/>
        <v>1157.0894621871307</v>
      </c>
      <c r="G24" s="5">
        <f t="shared" si="8"/>
        <v>911.74619551990509</v>
      </c>
      <c r="H24" s="5">
        <f t="shared" si="9"/>
        <v>83240.214690816865</v>
      </c>
      <c r="J24">
        <v>21</v>
      </c>
      <c r="K24" s="5">
        <f t="shared" si="4"/>
        <v>-2068.8356577070358</v>
      </c>
      <c r="L24" s="5">
        <f t="shared" si="10"/>
        <v>1107.9963008308587</v>
      </c>
      <c r="M24" s="5">
        <f t="shared" si="11"/>
        <v>960.83935687617713</v>
      </c>
      <c r="N24" s="5">
        <f t="shared" si="12"/>
        <v>79620.709794458991</v>
      </c>
    </row>
    <row r="25" spans="1:14" x14ac:dyDescent="0.3">
      <c r="A25" s="5">
        <f>N11</f>
        <v>91143.979854457255</v>
      </c>
      <c r="B25" s="4" t="s">
        <v>27</v>
      </c>
      <c r="D25">
        <v>22</v>
      </c>
      <c r="E25" s="5">
        <f t="shared" si="0"/>
        <v>-2068.8356577070358</v>
      </c>
      <c r="F25" s="5">
        <f t="shared" si="1"/>
        <v>1144.5529519987319</v>
      </c>
      <c r="G25" s="5">
        <f t="shared" si="8"/>
        <v>924.28270570830387</v>
      </c>
      <c r="H25" s="5">
        <f t="shared" si="9"/>
        <v>82315.93198510856</v>
      </c>
      <c r="J25">
        <v>22</v>
      </c>
      <c r="K25" s="5">
        <f t="shared" si="4"/>
        <v>-2068.8356577070358</v>
      </c>
      <c r="L25" s="5">
        <f t="shared" si="10"/>
        <v>1094.7847596738111</v>
      </c>
      <c r="M25" s="5">
        <f t="shared" si="11"/>
        <v>974.05089803322471</v>
      </c>
      <c r="N25" s="5">
        <f t="shared" si="12"/>
        <v>78646.658896425768</v>
      </c>
    </row>
    <row r="26" spans="1:14" x14ac:dyDescent="0.3">
      <c r="A26" s="5">
        <f>K80</f>
        <v>-2068.8356577070358</v>
      </c>
      <c r="B26" s="4" t="s">
        <v>28</v>
      </c>
      <c r="D26">
        <v>23</v>
      </c>
      <c r="E26" s="5">
        <f t="shared" si="0"/>
        <v>-2068.8356577070358</v>
      </c>
      <c r="F26" s="5">
        <f t="shared" si="1"/>
        <v>1131.8440647952427</v>
      </c>
      <c r="G26" s="5">
        <f t="shared" si="8"/>
        <v>936.99159291179308</v>
      </c>
      <c r="H26" s="5">
        <f t="shared" si="9"/>
        <v>81378.940392196761</v>
      </c>
      <c r="J26">
        <v>23</v>
      </c>
      <c r="K26" s="5">
        <f t="shared" si="4"/>
        <v>-2068.8356577070358</v>
      </c>
      <c r="L26" s="5">
        <f t="shared" si="10"/>
        <v>1081.3915598258543</v>
      </c>
      <c r="M26" s="5">
        <f t="shared" si="11"/>
        <v>987.44409788118151</v>
      </c>
      <c r="N26" s="5">
        <f t="shared" si="12"/>
        <v>77659.214798544592</v>
      </c>
    </row>
    <row r="27" spans="1:14" x14ac:dyDescent="0.3">
      <c r="A27">
        <f>J80</f>
        <v>77</v>
      </c>
      <c r="B27" s="4" t="s">
        <v>29</v>
      </c>
      <c r="D27">
        <v>24</v>
      </c>
      <c r="E27" s="5">
        <f t="shared" si="0"/>
        <v>-2068.8356577070358</v>
      </c>
      <c r="F27" s="5">
        <f t="shared" si="1"/>
        <v>1118.9604303927056</v>
      </c>
      <c r="G27" s="5">
        <f t="shared" si="8"/>
        <v>949.87522731433023</v>
      </c>
      <c r="H27" s="5">
        <f t="shared" si="9"/>
        <v>80429.065164882428</v>
      </c>
      <c r="J27">
        <v>24</v>
      </c>
      <c r="K27" s="5">
        <f t="shared" si="4"/>
        <v>-2068.8356577070358</v>
      </c>
      <c r="L27" s="5">
        <f t="shared" si="10"/>
        <v>1067.8142034799882</v>
      </c>
      <c r="M27" s="5">
        <f t="shared" si="11"/>
        <v>1001.0214542270476</v>
      </c>
      <c r="N27" s="5">
        <f t="shared" si="12"/>
        <v>76658.193344317551</v>
      </c>
    </row>
    <row r="28" spans="1:14" x14ac:dyDescent="0.3">
      <c r="A28" s="5">
        <f>SUM(L4:L80)</f>
        <v>57563.621298180187</v>
      </c>
      <c r="B28" s="4" t="s">
        <v>30</v>
      </c>
      <c r="D28">
        <v>25</v>
      </c>
      <c r="E28" s="5">
        <f t="shared" si="0"/>
        <v>-2068.8356577070358</v>
      </c>
      <c r="F28" s="5">
        <f t="shared" si="1"/>
        <v>1105.8996460171334</v>
      </c>
      <c r="G28" s="5">
        <f t="shared" si="8"/>
        <v>962.93601168990244</v>
      </c>
      <c r="H28" s="5">
        <f t="shared" si="9"/>
        <v>79466.129153192524</v>
      </c>
      <c r="J28">
        <v>25</v>
      </c>
      <c r="K28" s="5">
        <f t="shared" si="4"/>
        <v>-2068.8356577070358</v>
      </c>
      <c r="L28" s="5">
        <f t="shared" si="10"/>
        <v>1054.0501584843664</v>
      </c>
      <c r="M28" s="5">
        <f t="shared" si="11"/>
        <v>1014.7854992226694</v>
      </c>
      <c r="N28" s="5">
        <f t="shared" si="12"/>
        <v>75643.407845094887</v>
      </c>
    </row>
    <row r="29" spans="1:14" x14ac:dyDescent="0.3">
      <c r="A29" s="5">
        <f>A12-A28</f>
        <v>7943.2313183827064</v>
      </c>
      <c r="B29" s="4" t="s">
        <v>31</v>
      </c>
      <c r="D29">
        <v>26</v>
      </c>
      <c r="E29" s="5">
        <f t="shared" si="0"/>
        <v>-2068.8356577070358</v>
      </c>
      <c r="F29" s="5">
        <f t="shared" si="1"/>
        <v>1092.6592758563972</v>
      </c>
      <c r="G29" s="5">
        <f t="shared" si="8"/>
        <v>976.17638185063856</v>
      </c>
      <c r="H29" s="5">
        <f t="shared" si="9"/>
        <v>78489.952771341879</v>
      </c>
      <c r="J29">
        <v>26</v>
      </c>
      <c r="K29" s="5">
        <f t="shared" si="4"/>
        <v>-2068.8356577070358</v>
      </c>
      <c r="L29" s="5">
        <f t="shared" si="10"/>
        <v>1040.0968578700547</v>
      </c>
      <c r="M29" s="5">
        <f t="shared" si="11"/>
        <v>1028.7387998369811</v>
      </c>
      <c r="N29" s="5">
        <f t="shared" si="12"/>
        <v>74614.669045257906</v>
      </c>
    </row>
    <row r="30" spans="1:14" x14ac:dyDescent="0.3">
      <c r="D30">
        <v>27</v>
      </c>
      <c r="E30" s="5">
        <f t="shared" si="0"/>
        <v>-2068.8356577070358</v>
      </c>
      <c r="F30" s="5">
        <f t="shared" si="1"/>
        <v>1079.2368506059508</v>
      </c>
      <c r="G30" s="5">
        <f t="shared" si="8"/>
        <v>989.59880710108496</v>
      </c>
      <c r="H30" s="5">
        <f t="shared" si="9"/>
        <v>77500.3539642408</v>
      </c>
      <c r="J30">
        <v>27</v>
      </c>
      <c r="K30" s="5">
        <f t="shared" si="4"/>
        <v>-2068.8356577070358</v>
      </c>
      <c r="L30" s="5">
        <f t="shared" si="10"/>
        <v>1025.9516993722962</v>
      </c>
      <c r="M30" s="5">
        <f t="shared" si="11"/>
        <v>1042.8839583347396</v>
      </c>
      <c r="N30" s="5">
        <f t="shared" si="12"/>
        <v>73571.785086923162</v>
      </c>
    </row>
    <row r="31" spans="1:14" x14ac:dyDescent="0.3">
      <c r="D31">
        <v>28</v>
      </c>
      <c r="E31" s="5">
        <f t="shared" si="0"/>
        <v>-2068.8356577070358</v>
      </c>
      <c r="F31" s="5">
        <f t="shared" si="1"/>
        <v>1065.6298670083111</v>
      </c>
      <c r="G31" s="5">
        <f t="shared" si="8"/>
        <v>1003.2057906987247</v>
      </c>
      <c r="H31" s="5">
        <f t="shared" si="9"/>
        <v>76497.148173542082</v>
      </c>
      <c r="J31">
        <v>28</v>
      </c>
      <c r="K31" s="5">
        <f t="shared" si="4"/>
        <v>-2068.8356577070358</v>
      </c>
      <c r="L31" s="5">
        <f t="shared" si="10"/>
        <v>1011.6120449451935</v>
      </c>
      <c r="M31" s="5">
        <f t="shared" si="11"/>
        <v>1057.2236127618423</v>
      </c>
      <c r="N31" s="5">
        <f t="shared" si="12"/>
        <v>72514.561474161324</v>
      </c>
    </row>
    <row r="32" spans="1:14" x14ac:dyDescent="0.3">
      <c r="D32">
        <v>29</v>
      </c>
      <c r="E32" s="5">
        <f t="shared" si="0"/>
        <v>-2068.8356577070358</v>
      </c>
      <c r="F32" s="5">
        <f t="shared" si="1"/>
        <v>1051.8357873862037</v>
      </c>
      <c r="G32" s="5">
        <f t="shared" si="8"/>
        <v>1016.9998703208321</v>
      </c>
      <c r="H32" s="5">
        <f t="shared" si="9"/>
        <v>75480.148303221256</v>
      </c>
      <c r="J32">
        <v>29</v>
      </c>
      <c r="K32" s="5">
        <f t="shared" si="4"/>
        <v>-2068.8356577070358</v>
      </c>
      <c r="L32" s="5">
        <f t="shared" si="10"/>
        <v>997.07522026971822</v>
      </c>
      <c r="M32" s="5">
        <f t="shared" si="11"/>
        <v>1071.7604374373177</v>
      </c>
      <c r="N32" s="5">
        <f t="shared" si="12"/>
        <v>71442.801036724006</v>
      </c>
    </row>
    <row r="33" spans="4:14" x14ac:dyDescent="0.3">
      <c r="D33">
        <v>30</v>
      </c>
      <c r="E33" s="5">
        <f t="shared" si="0"/>
        <v>-2068.8356577070358</v>
      </c>
      <c r="F33" s="5">
        <f t="shared" si="1"/>
        <v>1037.8520391692923</v>
      </c>
      <c r="G33" s="5">
        <f t="shared" si="8"/>
        <v>1030.9836185377435</v>
      </c>
      <c r="H33" s="5">
        <f t="shared" si="9"/>
        <v>74449.164684683506</v>
      </c>
      <c r="J33">
        <v>30</v>
      </c>
      <c r="K33" s="5">
        <f t="shared" si="4"/>
        <v>-2068.8356577070358</v>
      </c>
      <c r="L33" s="5">
        <f t="shared" si="10"/>
        <v>982.33851425495504</v>
      </c>
      <c r="M33" s="5">
        <f t="shared" si="11"/>
        <v>1086.4971434520808</v>
      </c>
      <c r="N33" s="5">
        <f t="shared" si="12"/>
        <v>70356.303893271921</v>
      </c>
    </row>
    <row r="34" spans="4:14" x14ac:dyDescent="0.3">
      <c r="D34">
        <v>31</v>
      </c>
      <c r="E34" s="5">
        <f t="shared" si="0"/>
        <v>-2068.8356577070358</v>
      </c>
      <c r="F34" s="5">
        <f t="shared" si="1"/>
        <v>1023.6760144143982</v>
      </c>
      <c r="G34" s="5">
        <f t="shared" si="8"/>
        <v>1045.1596432926376</v>
      </c>
      <c r="H34" s="5">
        <f t="shared" si="9"/>
        <v>73404.005041390876</v>
      </c>
      <c r="J34">
        <v>31</v>
      </c>
      <c r="K34" s="5">
        <f t="shared" si="4"/>
        <v>-2068.8356577070358</v>
      </c>
      <c r="L34" s="5">
        <f t="shared" si="10"/>
        <v>967.39917853248892</v>
      </c>
      <c r="M34" s="5">
        <f t="shared" si="11"/>
        <v>1101.436479174547</v>
      </c>
      <c r="N34" s="5">
        <f t="shared" si="12"/>
        <v>69254.867414097374</v>
      </c>
    </row>
    <row r="35" spans="4:14" x14ac:dyDescent="0.3">
      <c r="D35">
        <v>32</v>
      </c>
      <c r="E35" s="5">
        <f t="shared" si="0"/>
        <v>-2068.8356577070358</v>
      </c>
      <c r="F35" s="5">
        <f t="shared" si="1"/>
        <v>1009.3050693191245</v>
      </c>
      <c r="G35" s="5">
        <f t="shared" si="8"/>
        <v>1059.5305883879114</v>
      </c>
      <c r="H35" s="5">
        <f t="shared" si="9"/>
        <v>72344.474453002971</v>
      </c>
      <c r="J35">
        <v>32</v>
      </c>
      <c r="K35" s="5">
        <f t="shared" si="4"/>
        <v>-2068.8356577070358</v>
      </c>
      <c r="L35" s="5">
        <f t="shared" si="10"/>
        <v>952.25442694383889</v>
      </c>
      <c r="M35" s="5">
        <f t="shared" si="11"/>
        <v>1116.5812307631968</v>
      </c>
      <c r="N35" s="5">
        <f t="shared" si="12"/>
        <v>68138.286183334174</v>
      </c>
    </row>
    <row r="36" spans="4:14" x14ac:dyDescent="0.3">
      <c r="D36">
        <v>33</v>
      </c>
      <c r="E36" s="5">
        <f t="shared" ref="E36:E67" si="13">$A$8</f>
        <v>-2068.8356577070358</v>
      </c>
      <c r="F36" s="5">
        <f t="shared" ref="F36:F67" si="14">H35*A$7</f>
        <v>994.73652372879087</v>
      </c>
      <c r="G36" s="5">
        <f t="shared" si="8"/>
        <v>1074.0991339782449</v>
      </c>
      <c r="H36" s="5">
        <f t="shared" si="9"/>
        <v>71270.375319024723</v>
      </c>
      <c r="J36">
        <v>33</v>
      </c>
      <c r="K36" s="5">
        <f t="shared" si="4"/>
        <v>-2068.8356577070358</v>
      </c>
      <c r="L36" s="5">
        <f t="shared" si="10"/>
        <v>936.90143502084493</v>
      </c>
      <c r="M36" s="5">
        <f t="shared" si="11"/>
        <v>1131.9342226861909</v>
      </c>
      <c r="N36" s="5">
        <f t="shared" si="12"/>
        <v>67006.351960647982</v>
      </c>
    </row>
    <row r="37" spans="4:14" x14ac:dyDescent="0.3">
      <c r="D37">
        <v>34</v>
      </c>
      <c r="E37" s="5">
        <f t="shared" si="13"/>
        <v>-2068.8356577070358</v>
      </c>
      <c r="F37" s="5">
        <f t="shared" si="14"/>
        <v>979.96766063658993</v>
      </c>
      <c r="G37" s="5">
        <f t="shared" si="8"/>
        <v>1088.8679970704459</v>
      </c>
      <c r="H37" s="5">
        <f t="shared" si="9"/>
        <v>70181.507321954283</v>
      </c>
      <c r="J37">
        <v>34</v>
      </c>
      <c r="K37" s="5">
        <f t="shared" si="4"/>
        <v>-2068.8356577070358</v>
      </c>
      <c r="L37" s="5">
        <f t="shared" si="10"/>
        <v>921.33733945890981</v>
      </c>
      <c r="M37" s="5">
        <f t="shared" si="11"/>
        <v>1147.498318248126</v>
      </c>
      <c r="N37" s="5">
        <f t="shared" si="12"/>
        <v>65858.853642399859</v>
      </c>
    </row>
    <row r="38" spans="4:14" x14ac:dyDescent="0.3">
      <c r="D38">
        <v>35</v>
      </c>
      <c r="E38" s="5">
        <f t="shared" si="13"/>
        <v>-2068.8356577070358</v>
      </c>
      <c r="F38" s="5">
        <f t="shared" si="14"/>
        <v>964.99572567687142</v>
      </c>
      <c r="G38" s="5">
        <f t="shared" si="8"/>
        <v>1103.8399320301644</v>
      </c>
      <c r="H38" s="5">
        <f t="shared" si="9"/>
        <v>69077.667389924114</v>
      </c>
      <c r="J38">
        <v>35</v>
      </c>
      <c r="K38" s="5">
        <f t="shared" si="4"/>
        <v>-2068.8356577070358</v>
      </c>
      <c r="L38" s="5">
        <f t="shared" si="10"/>
        <v>905.55923758299809</v>
      </c>
      <c r="M38" s="5">
        <f t="shared" si="11"/>
        <v>1163.2764201240377</v>
      </c>
      <c r="N38" s="5">
        <f t="shared" si="12"/>
        <v>64695.577222275824</v>
      </c>
    </row>
    <row r="39" spans="4:14" x14ac:dyDescent="0.3">
      <c r="D39">
        <v>36</v>
      </c>
      <c r="E39" s="5">
        <f t="shared" si="13"/>
        <v>-2068.8356577070358</v>
      </c>
      <c r="F39" s="5">
        <f t="shared" si="14"/>
        <v>949.81792661145653</v>
      </c>
      <c r="G39" s="5">
        <f t="shared" si="8"/>
        <v>1119.0177310955792</v>
      </c>
      <c r="H39" s="5">
        <f t="shared" si="9"/>
        <v>67958.649658828537</v>
      </c>
      <c r="J39">
        <v>36</v>
      </c>
      <c r="K39" s="5">
        <f t="shared" si="4"/>
        <v>-2068.8356577070358</v>
      </c>
      <c r="L39" s="5">
        <f t="shared" si="10"/>
        <v>889.56418680629258</v>
      </c>
      <c r="M39" s="5">
        <f t="shared" si="11"/>
        <v>1179.2714709007432</v>
      </c>
      <c r="N39" s="5">
        <f t="shared" si="12"/>
        <v>63516.305751375083</v>
      </c>
    </row>
    <row r="40" spans="4:14" x14ac:dyDescent="0.3">
      <c r="D40">
        <v>37</v>
      </c>
      <c r="E40" s="5">
        <f t="shared" si="13"/>
        <v>-2068.8356577070358</v>
      </c>
      <c r="F40" s="5">
        <f t="shared" si="14"/>
        <v>934.4314328088924</v>
      </c>
      <c r="G40" s="5">
        <f t="shared" si="8"/>
        <v>1134.4042248981434</v>
      </c>
      <c r="H40" s="5">
        <f t="shared" si="9"/>
        <v>66824.245433930395</v>
      </c>
      <c r="J40">
        <v>37</v>
      </c>
      <c r="K40" s="5">
        <f t="shared" si="4"/>
        <v>-2068.8356577070358</v>
      </c>
      <c r="L40" s="5">
        <f t="shared" si="10"/>
        <v>873.34920408140738</v>
      </c>
      <c r="M40" s="5">
        <f t="shared" si="11"/>
        <v>1195.4864536256284</v>
      </c>
      <c r="N40" s="5">
        <f t="shared" si="12"/>
        <v>62320.819297749455</v>
      </c>
    </row>
    <row r="41" spans="4:14" x14ac:dyDescent="0.3">
      <c r="D41">
        <v>38</v>
      </c>
      <c r="E41" s="5">
        <f t="shared" si="13"/>
        <v>-2068.8356577070358</v>
      </c>
      <c r="F41" s="5">
        <f t="shared" si="14"/>
        <v>918.83337471654295</v>
      </c>
      <c r="G41" s="5">
        <f t="shared" si="8"/>
        <v>1150.0022829904929</v>
      </c>
      <c r="H41" s="5">
        <f t="shared" si="9"/>
        <v>65674.243150939903</v>
      </c>
      <c r="J41">
        <v>38</v>
      </c>
      <c r="K41" s="5">
        <f t="shared" si="4"/>
        <v>-2068.8356577070358</v>
      </c>
      <c r="L41" s="5">
        <f t="shared" si="10"/>
        <v>856.91126534405498</v>
      </c>
      <c r="M41" s="5">
        <f t="shared" si="11"/>
        <v>1211.9243923629808</v>
      </c>
      <c r="N41" s="5">
        <f t="shared" si="12"/>
        <v>61108.894905386471</v>
      </c>
    </row>
    <row r="42" spans="4:14" x14ac:dyDescent="0.3">
      <c r="D42">
        <v>39</v>
      </c>
      <c r="E42" s="5">
        <f t="shared" si="13"/>
        <v>-2068.8356577070358</v>
      </c>
      <c r="F42" s="5">
        <f t="shared" si="14"/>
        <v>903.0208433254237</v>
      </c>
      <c r="G42" s="5">
        <f t="shared" si="8"/>
        <v>1165.814814381612</v>
      </c>
      <c r="H42" s="5">
        <f t="shared" si="9"/>
        <v>64508.428336558289</v>
      </c>
      <c r="J42">
        <v>39</v>
      </c>
      <c r="K42" s="5">
        <f t="shared" si="4"/>
        <v>-2068.8356577070358</v>
      </c>
      <c r="L42" s="5">
        <f t="shared" si="10"/>
        <v>840.24730494906396</v>
      </c>
      <c r="M42" s="5">
        <f t="shared" si="11"/>
        <v>1228.5883527579717</v>
      </c>
      <c r="N42" s="5">
        <f t="shared" si="12"/>
        <v>59880.306552628499</v>
      </c>
    </row>
    <row r="43" spans="4:14" x14ac:dyDescent="0.3">
      <c r="D43">
        <v>40</v>
      </c>
      <c r="E43" s="5">
        <f t="shared" si="13"/>
        <v>-2068.8356577070358</v>
      </c>
      <c r="F43" s="5">
        <f t="shared" si="14"/>
        <v>886.99088962767644</v>
      </c>
      <c r="G43" s="5">
        <f t="shared" si="8"/>
        <v>1181.8447680793593</v>
      </c>
      <c r="H43" s="5">
        <f t="shared" si="9"/>
        <v>63326.583568478927</v>
      </c>
      <c r="J43">
        <v>40</v>
      </c>
      <c r="K43" s="5">
        <f t="shared" si="4"/>
        <v>-2068.8356577070358</v>
      </c>
      <c r="L43" s="5">
        <f t="shared" si="10"/>
        <v>823.35421509864182</v>
      </c>
      <c r="M43" s="5">
        <f t="shared" si="11"/>
        <v>1245.481442608394</v>
      </c>
      <c r="N43" s="5">
        <f t="shared" si="12"/>
        <v>58634.825110020101</v>
      </c>
    </row>
    <row r="44" spans="4:14" x14ac:dyDescent="0.3">
      <c r="D44">
        <v>41</v>
      </c>
      <c r="E44" s="5">
        <f t="shared" si="13"/>
        <v>-2068.8356577070358</v>
      </c>
      <c r="F44" s="5">
        <f t="shared" si="14"/>
        <v>870.74052406658529</v>
      </c>
      <c r="G44" s="5">
        <f t="shared" si="8"/>
        <v>1198.0951336404505</v>
      </c>
      <c r="H44" s="5">
        <f t="shared" si="9"/>
        <v>62128.48843483848</v>
      </c>
      <c r="J44">
        <v>41</v>
      </c>
      <c r="K44" s="5">
        <f t="shared" si="4"/>
        <v>-2068.8356577070358</v>
      </c>
      <c r="L44" s="5">
        <f t="shared" si="10"/>
        <v>806.22884526277642</v>
      </c>
      <c r="M44" s="5">
        <f t="shared" si="11"/>
        <v>1262.6068124442595</v>
      </c>
      <c r="N44" s="5">
        <f t="shared" si="12"/>
        <v>57372.218297575841</v>
      </c>
    </row>
    <row r="45" spans="4:14" x14ac:dyDescent="0.3">
      <c r="D45">
        <v>42</v>
      </c>
      <c r="E45" s="5">
        <f t="shared" si="13"/>
        <v>-2068.8356577070358</v>
      </c>
      <c r="F45" s="5">
        <f t="shared" si="14"/>
        <v>854.26671597902907</v>
      </c>
      <c r="G45" s="5">
        <f t="shared" si="8"/>
        <v>1214.5689417280068</v>
      </c>
      <c r="H45" s="5">
        <f t="shared" si="9"/>
        <v>60913.919493110472</v>
      </c>
      <c r="J45">
        <v>42</v>
      </c>
      <c r="K45" s="5">
        <f t="shared" si="4"/>
        <v>-2068.8356577070358</v>
      </c>
      <c r="L45" s="5">
        <f t="shared" si="10"/>
        <v>788.86800159166785</v>
      </c>
      <c r="M45" s="5">
        <f t="shared" si="11"/>
        <v>1279.9676561153678</v>
      </c>
      <c r="N45" s="5">
        <f t="shared" si="12"/>
        <v>56092.250641460472</v>
      </c>
    </row>
    <row r="46" spans="4:14" x14ac:dyDescent="0.3">
      <c r="D46">
        <v>43</v>
      </c>
      <c r="E46" s="5">
        <f t="shared" si="13"/>
        <v>-2068.8356577070358</v>
      </c>
      <c r="F46" s="5">
        <f t="shared" si="14"/>
        <v>837.56639303026896</v>
      </c>
      <c r="G46" s="5">
        <f t="shared" si="8"/>
        <v>1231.2692646767669</v>
      </c>
      <c r="H46" s="5">
        <f t="shared" si="9"/>
        <v>59682.650228433704</v>
      </c>
      <c r="J46">
        <v>43</v>
      </c>
      <c r="K46" s="5">
        <f t="shared" si="4"/>
        <v>-2068.8356577070358</v>
      </c>
      <c r="L46" s="5">
        <f t="shared" si="10"/>
        <v>771.26844632008147</v>
      </c>
      <c r="M46" s="5">
        <f t="shared" si="11"/>
        <v>1297.5672113869543</v>
      </c>
      <c r="N46" s="5">
        <f t="shared" si="12"/>
        <v>54794.683430073521</v>
      </c>
    </row>
    <row r="47" spans="4:14" x14ac:dyDescent="0.3">
      <c r="D47">
        <v>44</v>
      </c>
      <c r="E47" s="5">
        <f t="shared" si="13"/>
        <v>-2068.8356577070358</v>
      </c>
      <c r="F47" s="5">
        <f t="shared" si="14"/>
        <v>820.63644064096343</v>
      </c>
      <c r="G47" s="5">
        <f t="shared" si="8"/>
        <v>1248.1992170660724</v>
      </c>
      <c r="H47" s="5">
        <f t="shared" si="9"/>
        <v>58434.45101136763</v>
      </c>
      <c r="J47">
        <v>44</v>
      </c>
      <c r="K47" s="5">
        <f t="shared" si="4"/>
        <v>-2068.8356577070358</v>
      </c>
      <c r="L47" s="5">
        <f t="shared" si="10"/>
        <v>753.42689716351094</v>
      </c>
      <c r="M47" s="5">
        <f t="shared" si="11"/>
        <v>1315.4087605435247</v>
      </c>
      <c r="N47" s="5">
        <f t="shared" si="12"/>
        <v>53479.274669529994</v>
      </c>
    </row>
    <row r="48" spans="4:14" x14ac:dyDescent="0.3">
      <c r="D48">
        <v>45</v>
      </c>
      <c r="E48" s="5">
        <f t="shared" si="13"/>
        <v>-2068.8356577070358</v>
      </c>
      <c r="F48" s="5">
        <f t="shared" si="14"/>
        <v>803.47370140630494</v>
      </c>
      <c r="G48" s="5">
        <f t="shared" si="8"/>
        <v>1265.361956300731</v>
      </c>
      <c r="H48" s="5">
        <f t="shared" si="9"/>
        <v>57169.089055066899</v>
      </c>
      <c r="J48">
        <v>45</v>
      </c>
      <c r="K48" s="5">
        <f t="shared" si="4"/>
        <v>-2068.8356577070358</v>
      </c>
      <c r="L48" s="5">
        <f t="shared" si="10"/>
        <v>735.34002670603741</v>
      </c>
      <c r="M48" s="5">
        <f t="shared" si="11"/>
        <v>1333.4956310009984</v>
      </c>
      <c r="N48" s="5">
        <f t="shared" si="12"/>
        <v>52145.779038528999</v>
      </c>
    </row>
    <row r="49" spans="4:14" x14ac:dyDescent="0.3">
      <c r="D49">
        <v>46</v>
      </c>
      <c r="E49" s="5">
        <f t="shared" si="13"/>
        <v>-2068.8356577070358</v>
      </c>
      <c r="F49" s="5">
        <f t="shared" si="14"/>
        <v>786.07497450716983</v>
      </c>
      <c r="G49" s="5">
        <f t="shared" si="8"/>
        <v>1282.760683199866</v>
      </c>
      <c r="H49" s="5">
        <f t="shared" si="9"/>
        <v>55886.328371867035</v>
      </c>
      <c r="J49">
        <v>46</v>
      </c>
      <c r="K49" s="5">
        <f t="shared" si="4"/>
        <v>-2068.8356577070358</v>
      </c>
      <c r="L49" s="5">
        <f t="shared" si="10"/>
        <v>717.00446177977369</v>
      </c>
      <c r="M49" s="5">
        <f t="shared" si="11"/>
        <v>1351.8311959272621</v>
      </c>
      <c r="N49" s="5">
        <f t="shared" si="12"/>
        <v>50793.947842601738</v>
      </c>
    </row>
    <row r="50" spans="4:14" x14ac:dyDescent="0.3">
      <c r="D50">
        <v>47</v>
      </c>
      <c r="E50" s="5">
        <f t="shared" si="13"/>
        <v>-2068.8356577070358</v>
      </c>
      <c r="F50" s="5">
        <f t="shared" si="14"/>
        <v>768.4370151131717</v>
      </c>
      <c r="G50" s="5">
        <f t="shared" si="8"/>
        <v>1300.3986425938642</v>
      </c>
      <c r="H50" s="5">
        <f t="shared" si="9"/>
        <v>54585.929729273172</v>
      </c>
      <c r="J50">
        <v>47</v>
      </c>
      <c r="K50" s="5">
        <f t="shared" si="4"/>
        <v>-2068.8356577070358</v>
      </c>
      <c r="L50" s="5">
        <f t="shared" si="10"/>
        <v>698.41678283577392</v>
      </c>
      <c r="M50" s="5">
        <f t="shared" si="11"/>
        <v>1370.4188748712618</v>
      </c>
      <c r="N50" s="5">
        <f t="shared" si="12"/>
        <v>49423.528967730475</v>
      </c>
    </row>
    <row r="51" spans="4:14" x14ac:dyDescent="0.3">
      <c r="D51">
        <v>48</v>
      </c>
      <c r="E51" s="5">
        <f t="shared" si="13"/>
        <v>-2068.8356577070358</v>
      </c>
      <c r="F51" s="5">
        <f t="shared" si="14"/>
        <v>750.55653377750616</v>
      </c>
      <c r="G51" s="5">
        <f t="shared" si="8"/>
        <v>1318.2791239295298</v>
      </c>
      <c r="H51" s="5">
        <f t="shared" si="9"/>
        <v>53267.650605343639</v>
      </c>
      <c r="J51">
        <v>48</v>
      </c>
      <c r="K51" s="5">
        <f t="shared" si="4"/>
        <v>-2068.8356577070358</v>
      </c>
      <c r="L51" s="5">
        <f t="shared" si="10"/>
        <v>679.57352330629408</v>
      </c>
      <c r="M51" s="5">
        <f t="shared" si="11"/>
        <v>1389.2621344007416</v>
      </c>
      <c r="N51" s="5">
        <f t="shared" si="12"/>
        <v>48034.266833329733</v>
      </c>
    </row>
    <row r="52" spans="4:14" x14ac:dyDescent="0.3">
      <c r="D52">
        <v>49</v>
      </c>
      <c r="E52" s="5">
        <f t="shared" si="13"/>
        <v>-2068.8356577070358</v>
      </c>
      <c r="F52" s="5">
        <f t="shared" si="14"/>
        <v>732.43019582347506</v>
      </c>
      <c r="G52" s="5">
        <f t="shared" si="8"/>
        <v>1336.4054618835607</v>
      </c>
      <c r="H52" s="5">
        <f t="shared" si="9"/>
        <v>51931.245143460081</v>
      </c>
      <c r="J52">
        <v>49</v>
      </c>
      <c r="K52" s="5">
        <f t="shared" si="4"/>
        <v>-2068.8356577070358</v>
      </c>
      <c r="L52" s="5">
        <f t="shared" si="10"/>
        <v>660.47116895828378</v>
      </c>
      <c r="M52" s="5">
        <f t="shared" si="11"/>
        <v>1408.3644887487521</v>
      </c>
      <c r="N52" s="5">
        <f t="shared" si="12"/>
        <v>46625.90234458098</v>
      </c>
    </row>
    <row r="53" spans="4:14" x14ac:dyDescent="0.3">
      <c r="D53">
        <v>50</v>
      </c>
      <c r="E53" s="5">
        <f t="shared" si="13"/>
        <v>-2068.8356577070358</v>
      </c>
      <c r="F53" s="5">
        <f t="shared" si="14"/>
        <v>714.05462072257615</v>
      </c>
      <c r="G53" s="5">
        <f t="shared" si="8"/>
        <v>1354.7810369844597</v>
      </c>
      <c r="H53" s="5">
        <f t="shared" si="9"/>
        <v>50576.464106475622</v>
      </c>
      <c r="J53">
        <v>50</v>
      </c>
      <c r="K53" s="5">
        <f t="shared" si="4"/>
        <v>-2068.8356577070358</v>
      </c>
      <c r="L53" s="5">
        <f t="shared" si="10"/>
        <v>641.10615723798844</v>
      </c>
      <c r="M53" s="5">
        <f t="shared" si="11"/>
        <v>1427.7295004690473</v>
      </c>
      <c r="N53" s="5">
        <f t="shared" si="12"/>
        <v>45198.172844111934</v>
      </c>
    </row>
    <row r="54" spans="4:14" x14ac:dyDescent="0.3">
      <c r="D54">
        <v>51</v>
      </c>
      <c r="E54" s="5">
        <f t="shared" si="13"/>
        <v>-2068.8356577070358</v>
      </c>
      <c r="F54" s="5">
        <f t="shared" si="14"/>
        <v>695.42638146403976</v>
      </c>
      <c r="G54" s="5">
        <f t="shared" si="8"/>
        <v>1373.4092762429959</v>
      </c>
      <c r="H54" s="5">
        <f t="shared" si="9"/>
        <v>49203.054830232628</v>
      </c>
      <c r="J54">
        <v>51</v>
      </c>
      <c r="K54" s="5">
        <f t="shared" si="4"/>
        <v>-2068.8356577070358</v>
      </c>
      <c r="L54" s="5">
        <f t="shared" si="10"/>
        <v>621.47487660653906</v>
      </c>
      <c r="M54" s="5">
        <f t="shared" si="11"/>
        <v>1447.3607811004968</v>
      </c>
      <c r="N54" s="5">
        <f t="shared" si="12"/>
        <v>43750.812063011435</v>
      </c>
    </row>
    <row r="55" spans="4:14" x14ac:dyDescent="0.3">
      <c r="D55">
        <v>52</v>
      </c>
      <c r="E55" s="5">
        <f t="shared" si="13"/>
        <v>-2068.8356577070358</v>
      </c>
      <c r="F55" s="5">
        <f t="shared" si="14"/>
        <v>676.54200391569861</v>
      </c>
      <c r="G55" s="5">
        <f t="shared" si="8"/>
        <v>1392.2936537913372</v>
      </c>
      <c r="H55" s="5">
        <f t="shared" si="9"/>
        <v>47810.761176441294</v>
      </c>
      <c r="J55">
        <v>52</v>
      </c>
      <c r="K55" s="5">
        <f t="shared" si="4"/>
        <v>-2068.8356577070358</v>
      </c>
      <c r="L55" s="5">
        <f t="shared" si="10"/>
        <v>601.57366586640728</v>
      </c>
      <c r="M55" s="5">
        <f t="shared" si="11"/>
        <v>1467.2619918406285</v>
      </c>
      <c r="N55" s="5">
        <f t="shared" si="12"/>
        <v>42283.550071170808</v>
      </c>
    </row>
    <row r="56" spans="4:14" x14ac:dyDescent="0.3">
      <c r="D56">
        <v>53</v>
      </c>
      <c r="E56" s="5">
        <f t="shared" si="13"/>
        <v>-2068.8356577070358</v>
      </c>
      <c r="F56" s="5">
        <f t="shared" si="14"/>
        <v>657.39796617606783</v>
      </c>
      <c r="G56" s="5">
        <f t="shared" si="8"/>
        <v>1411.4376915309681</v>
      </c>
      <c r="H56" s="5">
        <f t="shared" si="9"/>
        <v>46399.323484910325</v>
      </c>
      <c r="J56">
        <v>53</v>
      </c>
      <c r="K56" s="5">
        <f t="shared" si="4"/>
        <v>-2068.8356577070358</v>
      </c>
      <c r="L56" s="5">
        <f t="shared" si="10"/>
        <v>581.39881347859864</v>
      </c>
      <c r="M56" s="5">
        <f t="shared" si="11"/>
        <v>1487.4368442284372</v>
      </c>
      <c r="N56" s="5">
        <f t="shared" si="12"/>
        <v>40796.113226942369</v>
      </c>
    </row>
    <row r="57" spans="4:14" x14ac:dyDescent="0.3">
      <c r="D57">
        <v>54</v>
      </c>
      <c r="E57" s="5">
        <f t="shared" si="13"/>
        <v>-2068.8356577070358</v>
      </c>
      <c r="F57" s="5">
        <f t="shared" si="14"/>
        <v>637.99069791751697</v>
      </c>
      <c r="G57" s="5">
        <f t="shared" si="8"/>
        <v>1430.8449597895187</v>
      </c>
      <c r="H57" s="5">
        <f t="shared" si="9"/>
        <v>44968.478525120809</v>
      </c>
      <c r="J57">
        <v>54</v>
      </c>
      <c r="K57" s="5">
        <f t="shared" si="4"/>
        <v>-2068.8356577070358</v>
      </c>
      <c r="L57" s="5">
        <f t="shared" si="10"/>
        <v>560.94655687045758</v>
      </c>
      <c r="M57" s="5">
        <f t="shared" si="11"/>
        <v>1507.8891008365781</v>
      </c>
      <c r="N57" s="5">
        <f t="shared" si="12"/>
        <v>39288.224126105793</v>
      </c>
    </row>
    <row r="58" spans="4:14" x14ac:dyDescent="0.3">
      <c r="D58">
        <v>55</v>
      </c>
      <c r="E58" s="5">
        <f t="shared" si="13"/>
        <v>-2068.8356577070358</v>
      </c>
      <c r="F58" s="5">
        <f t="shared" si="14"/>
        <v>618.31657972041114</v>
      </c>
      <c r="G58" s="5">
        <f t="shared" si="8"/>
        <v>1450.5190779866248</v>
      </c>
      <c r="H58" s="5">
        <f t="shared" si="9"/>
        <v>43517.959447134184</v>
      </c>
      <c r="J58">
        <v>55</v>
      </c>
      <c r="K58" s="5">
        <f t="shared" si="4"/>
        <v>-2068.8356577070358</v>
      </c>
      <c r="L58" s="5">
        <f t="shared" si="10"/>
        <v>540.21308173395471</v>
      </c>
      <c r="M58" s="5">
        <f t="shared" si="11"/>
        <v>1528.622575973081</v>
      </c>
      <c r="N58" s="5">
        <f t="shared" si="12"/>
        <v>37759.601550132713</v>
      </c>
    </row>
    <row r="59" spans="4:14" x14ac:dyDescent="0.3">
      <c r="D59">
        <v>56</v>
      </c>
      <c r="E59" s="5">
        <f t="shared" si="13"/>
        <v>-2068.8356577070358</v>
      </c>
      <c r="F59" s="5">
        <f t="shared" si="14"/>
        <v>598.37194239809503</v>
      </c>
      <c r="G59" s="5">
        <f t="shared" si="8"/>
        <v>1470.4637153089407</v>
      </c>
      <c r="H59" s="5">
        <f t="shared" si="9"/>
        <v>42047.495731825242</v>
      </c>
      <c r="J59">
        <v>56</v>
      </c>
      <c r="K59" s="5">
        <f t="shared" si="4"/>
        <v>-2068.8356577070358</v>
      </c>
      <c r="L59" s="5">
        <f t="shared" si="10"/>
        <v>519.19452131432479</v>
      </c>
      <c r="M59" s="5">
        <f t="shared" si="11"/>
        <v>1549.6411363927109</v>
      </c>
      <c r="N59" s="5">
        <f t="shared" si="12"/>
        <v>36209.960413740002</v>
      </c>
    </row>
    <row r="60" spans="4:14" x14ac:dyDescent="0.3">
      <c r="D60">
        <v>57</v>
      </c>
      <c r="E60" s="5">
        <f t="shared" si="13"/>
        <v>-2068.8356577070358</v>
      </c>
      <c r="F60" s="5">
        <f t="shared" si="14"/>
        <v>578.15306631259705</v>
      </c>
      <c r="G60" s="5">
        <f t="shared" si="8"/>
        <v>1490.6825913944388</v>
      </c>
      <c r="H60" s="5">
        <f t="shared" si="9"/>
        <v>40556.813140430801</v>
      </c>
      <c r="J60">
        <v>57</v>
      </c>
      <c r="K60" s="5">
        <f t="shared" si="4"/>
        <v>-2068.8356577070358</v>
      </c>
      <c r="L60" s="5">
        <f t="shared" si="10"/>
        <v>497.88695568892501</v>
      </c>
      <c r="M60" s="5">
        <f t="shared" si="11"/>
        <v>1570.9487020181109</v>
      </c>
      <c r="N60" s="5">
        <f t="shared" si="12"/>
        <v>34639.011711721891</v>
      </c>
    </row>
    <row r="61" spans="4:14" x14ac:dyDescent="0.3">
      <c r="D61">
        <v>58</v>
      </c>
      <c r="E61" s="5">
        <f t="shared" si="13"/>
        <v>-2068.8356577070358</v>
      </c>
      <c r="F61" s="5">
        <f t="shared" si="14"/>
        <v>557.65618068092351</v>
      </c>
      <c r="G61" s="5">
        <f t="shared" si="8"/>
        <v>1511.1794770261122</v>
      </c>
      <c r="H61" s="5">
        <f t="shared" si="9"/>
        <v>39045.633663404689</v>
      </c>
      <c r="J61">
        <v>58</v>
      </c>
      <c r="K61" s="5">
        <f t="shared" si="4"/>
        <v>-2068.8356577070358</v>
      </c>
      <c r="L61" s="5">
        <f t="shared" si="10"/>
        <v>476.28641103617599</v>
      </c>
      <c r="M61" s="5">
        <f t="shared" si="11"/>
        <v>1592.5492466708597</v>
      </c>
      <c r="N61" s="5">
        <f t="shared" si="12"/>
        <v>33046.46246505103</v>
      </c>
    </row>
    <row r="62" spans="4:14" x14ac:dyDescent="0.3">
      <c r="D62">
        <v>59</v>
      </c>
      <c r="E62" s="5">
        <f t="shared" si="13"/>
        <v>-2068.8356577070358</v>
      </c>
      <c r="F62" s="5">
        <f t="shared" si="14"/>
        <v>536.87746287181449</v>
      </c>
      <c r="G62" s="5">
        <f t="shared" si="8"/>
        <v>1531.9581948352213</v>
      </c>
      <c r="H62" s="5">
        <f t="shared" si="9"/>
        <v>37513.675468569469</v>
      </c>
      <c r="J62">
        <v>59</v>
      </c>
      <c r="K62" s="5">
        <f t="shared" si="4"/>
        <v>-2068.8356577070358</v>
      </c>
      <c r="L62" s="5">
        <f t="shared" si="10"/>
        <v>454.38885889445169</v>
      </c>
      <c r="M62" s="5">
        <f t="shared" si="11"/>
        <v>1614.4467988125841</v>
      </c>
      <c r="N62" s="5">
        <f t="shared" si="12"/>
        <v>31432.015666238447</v>
      </c>
    </row>
    <row r="63" spans="4:14" x14ac:dyDescent="0.3">
      <c r="D63">
        <v>60</v>
      </c>
      <c r="E63" s="5">
        <f t="shared" si="13"/>
        <v>-2068.8356577070358</v>
      </c>
      <c r="F63" s="5">
        <f t="shared" si="14"/>
        <v>515.81303769283022</v>
      </c>
      <c r="G63" s="5">
        <f t="shared" si="8"/>
        <v>1553.0226200142056</v>
      </c>
      <c r="H63" s="5">
        <f t="shared" si="9"/>
        <v>35960.652848555263</v>
      </c>
      <c r="J63">
        <v>60</v>
      </c>
      <c r="K63" s="5">
        <f t="shared" si="4"/>
        <v>-2068.8356577070358</v>
      </c>
      <c r="L63" s="5">
        <f t="shared" si="10"/>
        <v>432.19021541077865</v>
      </c>
      <c r="M63" s="5">
        <f t="shared" si="11"/>
        <v>1636.6454422962572</v>
      </c>
      <c r="N63" s="5">
        <f t="shared" si="12"/>
        <v>29795.370223942191</v>
      </c>
    </row>
    <row r="64" spans="4:14" x14ac:dyDescent="0.3">
      <c r="D64">
        <v>61</v>
      </c>
      <c r="E64" s="5">
        <f t="shared" si="13"/>
        <v>-2068.8356577070358</v>
      </c>
      <c r="F64" s="5">
        <f t="shared" si="14"/>
        <v>494.45897666763489</v>
      </c>
      <c r="G64" s="5">
        <f t="shared" si="8"/>
        <v>1574.3766810394009</v>
      </c>
      <c r="H64" s="5">
        <f t="shared" si="9"/>
        <v>34386.276167515862</v>
      </c>
      <c r="J64">
        <v>61</v>
      </c>
      <c r="K64" s="5">
        <f t="shared" si="4"/>
        <v>-2068.8356577070358</v>
      </c>
      <c r="L64" s="5">
        <f t="shared" si="10"/>
        <v>409.68634057920514</v>
      </c>
      <c r="M64" s="5">
        <f t="shared" si="11"/>
        <v>1659.1493171278307</v>
      </c>
      <c r="N64" s="5">
        <f t="shared" si="12"/>
        <v>28136.22090681436</v>
      </c>
    </row>
    <row r="65" spans="4:14" x14ac:dyDescent="0.3">
      <c r="D65">
        <v>62</v>
      </c>
      <c r="E65" s="5">
        <f t="shared" si="13"/>
        <v>-2068.8356577070358</v>
      </c>
      <c r="F65" s="5">
        <f t="shared" si="14"/>
        <v>472.81129730334311</v>
      </c>
      <c r="G65" s="5">
        <f t="shared" si="8"/>
        <v>1596.0243604036928</v>
      </c>
      <c r="H65" s="5">
        <f t="shared" si="9"/>
        <v>32790.251807112167</v>
      </c>
      <c r="J65">
        <v>62</v>
      </c>
      <c r="K65" s="5">
        <f t="shared" si="4"/>
        <v>-2068.8356577070358</v>
      </c>
      <c r="L65" s="5">
        <f t="shared" si="10"/>
        <v>386.87303746869748</v>
      </c>
      <c r="M65" s="5">
        <f t="shared" si="11"/>
        <v>1681.9626202383383</v>
      </c>
      <c r="N65" s="5">
        <f t="shared" si="12"/>
        <v>26454.258286576023</v>
      </c>
    </row>
    <row r="66" spans="4:14" x14ac:dyDescent="0.3">
      <c r="D66">
        <v>63</v>
      </c>
      <c r="E66" s="5">
        <f t="shared" si="13"/>
        <v>-2068.8356577070358</v>
      </c>
      <c r="F66" s="5">
        <f t="shared" si="14"/>
        <v>450.86596234779228</v>
      </c>
      <c r="G66" s="5">
        <f t="shared" si="8"/>
        <v>1617.9696953592436</v>
      </c>
      <c r="H66" s="5">
        <f t="shared" si="9"/>
        <v>31172.282111752924</v>
      </c>
      <c r="J66">
        <v>63</v>
      </c>
      <c r="K66" s="5">
        <f t="shared" si="4"/>
        <v>-2068.8356577070358</v>
      </c>
      <c r="L66" s="5">
        <f t="shared" si="10"/>
        <v>363.74605144042033</v>
      </c>
      <c r="M66" s="5">
        <f t="shared" si="11"/>
        <v>1705.0896062666154</v>
      </c>
      <c r="N66" s="5">
        <f t="shared" si="12"/>
        <v>24749.168680309409</v>
      </c>
    </row>
    <row r="67" spans="4:14" x14ac:dyDescent="0.3">
      <c r="D67">
        <v>64</v>
      </c>
      <c r="E67" s="5">
        <f t="shared" si="13"/>
        <v>-2068.8356577070358</v>
      </c>
      <c r="F67" s="5">
        <f t="shared" si="14"/>
        <v>428.61887903660272</v>
      </c>
      <c r="G67" s="5">
        <f t="shared" si="8"/>
        <v>1640.2167786704331</v>
      </c>
      <c r="H67" s="5">
        <f t="shared" si="9"/>
        <v>29532.06533308249</v>
      </c>
      <c r="J67">
        <v>64</v>
      </c>
      <c r="K67" s="5">
        <f t="shared" si="4"/>
        <v>-2068.8356577070358</v>
      </c>
      <c r="L67" s="5">
        <f t="shared" si="10"/>
        <v>340.30106935425437</v>
      </c>
      <c r="M67" s="5">
        <f t="shared" si="11"/>
        <v>1728.5345883527814</v>
      </c>
      <c r="N67" s="5">
        <f t="shared" si="12"/>
        <v>23020.634091956628</v>
      </c>
    </row>
    <row r="68" spans="4:14" x14ac:dyDescent="0.3">
      <c r="D68">
        <v>65</v>
      </c>
      <c r="E68" s="5">
        <f t="shared" ref="E68:E83" si="15">$A$8</f>
        <v>-2068.8356577070358</v>
      </c>
      <c r="F68" s="5">
        <f t="shared" ref="F68:F83" si="16">H67*A$7</f>
        <v>406.06589832988425</v>
      </c>
      <c r="G68" s="5">
        <f t="shared" si="8"/>
        <v>1662.7697593771516</v>
      </c>
      <c r="H68" s="5">
        <f t="shared" si="9"/>
        <v>27869.295573705338</v>
      </c>
      <c r="J68">
        <v>65</v>
      </c>
      <c r="K68" s="5">
        <f t="shared" si="4"/>
        <v>-2068.8356577070358</v>
      </c>
      <c r="L68" s="5">
        <f t="shared" si="10"/>
        <v>316.53371876440366</v>
      </c>
      <c r="M68" s="5">
        <f t="shared" si="11"/>
        <v>1752.3019389426322</v>
      </c>
      <c r="N68" s="5">
        <f t="shared" si="12"/>
        <v>21268.332153013995</v>
      </c>
    </row>
    <row r="69" spans="4:14" x14ac:dyDescent="0.3">
      <c r="D69">
        <v>66</v>
      </c>
      <c r="E69" s="5">
        <f t="shared" si="15"/>
        <v>-2068.8356577070358</v>
      </c>
      <c r="F69" s="5">
        <f t="shared" si="16"/>
        <v>383.20281413844839</v>
      </c>
      <c r="G69" s="5">
        <f t="shared" si="8"/>
        <v>1685.6328435685873</v>
      </c>
      <c r="H69" s="5">
        <f t="shared" si="9"/>
        <v>26183.662730136752</v>
      </c>
      <c r="J69">
        <v>66</v>
      </c>
      <c r="K69" s="5">
        <f t="shared" ref="K69:K79" si="17">$E$4</f>
        <v>-2068.8356577070358</v>
      </c>
      <c r="L69" s="5">
        <f t="shared" si="10"/>
        <v>292.43956710394241</v>
      </c>
      <c r="M69" s="5">
        <f t="shared" si="11"/>
        <v>1776.3960906030934</v>
      </c>
      <c r="N69" s="5">
        <f t="shared" si="12"/>
        <v>19491.936062410903</v>
      </c>
    </row>
    <row r="70" spans="4:14" x14ac:dyDescent="0.3">
      <c r="D70">
        <v>67</v>
      </c>
      <c r="E70" s="5">
        <f t="shared" si="15"/>
        <v>-2068.8356577070358</v>
      </c>
      <c r="F70" s="5">
        <f t="shared" si="16"/>
        <v>360.02536253938035</v>
      </c>
      <c r="G70" s="5">
        <f t="shared" si="8"/>
        <v>1708.8102951676556</v>
      </c>
      <c r="H70" s="5">
        <f t="shared" si="9"/>
        <v>24474.852434969096</v>
      </c>
      <c r="J70">
        <v>67</v>
      </c>
      <c r="K70" s="5">
        <f t="shared" si="17"/>
        <v>-2068.8356577070358</v>
      </c>
      <c r="L70" s="5">
        <f t="shared" si="10"/>
        <v>268.01412085814991</v>
      </c>
      <c r="M70" s="5">
        <f t="shared" si="11"/>
        <v>1800.8215368488859</v>
      </c>
      <c r="N70" s="5">
        <f t="shared" si="12"/>
        <v>17691.114525562018</v>
      </c>
    </row>
    <row r="71" spans="4:14" x14ac:dyDescent="0.3">
      <c r="D71">
        <v>68</v>
      </c>
      <c r="E71" s="5">
        <f t="shared" si="15"/>
        <v>-2068.8356577070358</v>
      </c>
      <c r="F71" s="5">
        <f t="shared" si="16"/>
        <v>336.52922098082507</v>
      </c>
      <c r="G71" s="5">
        <f t="shared" si="8"/>
        <v>1732.3064367262107</v>
      </c>
      <c r="H71" s="5">
        <f t="shared" si="9"/>
        <v>22742.545998242884</v>
      </c>
      <c r="J71">
        <v>68</v>
      </c>
      <c r="K71" s="5">
        <f t="shared" si="17"/>
        <v>-2068.8356577070358</v>
      </c>
      <c r="L71" s="5">
        <f t="shared" si="10"/>
        <v>243.25282472647774</v>
      </c>
      <c r="M71" s="5">
        <f t="shared" si="11"/>
        <v>1825.5828329805581</v>
      </c>
      <c r="N71" s="5">
        <f t="shared" si="12"/>
        <v>15865.531692581459</v>
      </c>
    </row>
    <row r="72" spans="4:14" x14ac:dyDescent="0.3">
      <c r="D72">
        <v>69</v>
      </c>
      <c r="E72" s="5">
        <f t="shared" si="15"/>
        <v>-2068.8356577070358</v>
      </c>
      <c r="F72" s="5">
        <f t="shared" si="16"/>
        <v>312.71000747583963</v>
      </c>
      <c r="G72" s="5">
        <f t="shared" si="8"/>
        <v>1756.1256502311962</v>
      </c>
      <c r="H72" s="5">
        <f t="shared" si="9"/>
        <v>20986.420348011688</v>
      </c>
      <c r="J72">
        <v>69</v>
      </c>
      <c r="K72" s="5">
        <f t="shared" si="17"/>
        <v>-2068.8356577070358</v>
      </c>
      <c r="L72" s="5">
        <f t="shared" si="10"/>
        <v>218.15106077299507</v>
      </c>
      <c r="M72" s="5">
        <f t="shared" si="11"/>
        <v>1850.6845969340407</v>
      </c>
      <c r="N72" s="5">
        <f t="shared" si="12"/>
        <v>14014.847095647418</v>
      </c>
    </row>
    <row r="73" spans="4:14" x14ac:dyDescent="0.3">
      <c r="D73">
        <v>70</v>
      </c>
      <c r="E73" s="5">
        <f t="shared" si="15"/>
        <v>-2068.8356577070358</v>
      </c>
      <c r="F73" s="5">
        <f t="shared" si="16"/>
        <v>288.56327978516072</v>
      </c>
      <c r="G73" s="5">
        <f t="shared" si="8"/>
        <v>1780.272377921875</v>
      </c>
      <c r="H73" s="5">
        <f t="shared" si="9"/>
        <v>19206.147970089813</v>
      </c>
      <c r="J73">
        <v>70</v>
      </c>
      <c r="K73" s="5">
        <f t="shared" si="17"/>
        <v>-2068.8356577070358</v>
      </c>
      <c r="L73" s="5">
        <f t="shared" si="10"/>
        <v>192.704147565152</v>
      </c>
      <c r="M73" s="5">
        <f t="shared" si="11"/>
        <v>1876.1315101418838</v>
      </c>
      <c r="N73" s="5">
        <f t="shared" si="12"/>
        <v>12138.715585505533</v>
      </c>
    </row>
    <row r="74" spans="4:14" x14ac:dyDescent="0.3">
      <c r="D74">
        <v>71</v>
      </c>
      <c r="E74" s="5">
        <f t="shared" si="15"/>
        <v>-2068.8356577070358</v>
      </c>
      <c r="F74" s="5">
        <f t="shared" si="16"/>
        <v>264.08453458873493</v>
      </c>
      <c r="G74" s="5">
        <f t="shared" si="8"/>
        <v>1804.7511231183009</v>
      </c>
      <c r="H74" s="5">
        <f t="shared" si="9"/>
        <v>17401.396846971511</v>
      </c>
      <c r="J74">
        <v>71</v>
      </c>
      <c r="K74" s="5">
        <f t="shared" si="17"/>
        <v>-2068.8356577070358</v>
      </c>
      <c r="L74" s="5">
        <f t="shared" si="10"/>
        <v>166.9073393007011</v>
      </c>
      <c r="M74" s="5">
        <f t="shared" si="11"/>
        <v>1901.9283184063347</v>
      </c>
      <c r="N74" s="5">
        <f t="shared" si="12"/>
        <v>10236.787267099198</v>
      </c>
    </row>
    <row r="75" spans="4:14" x14ac:dyDescent="0.3">
      <c r="D75">
        <v>72</v>
      </c>
      <c r="E75" s="5">
        <f t="shared" si="15"/>
        <v>-2068.8356577070358</v>
      </c>
      <c r="F75" s="5">
        <f t="shared" si="16"/>
        <v>239.26920664585828</v>
      </c>
      <c r="G75" s="5">
        <f t="shared" ref="G75:G83" si="18">-E75-F75</f>
        <v>1829.5664510611775</v>
      </c>
      <c r="H75" s="5">
        <f t="shared" ref="H75:H83" si="19">H74-G75</f>
        <v>15571.830395910334</v>
      </c>
      <c r="J75">
        <v>72</v>
      </c>
      <c r="K75" s="5">
        <f t="shared" si="17"/>
        <v>-2068.8356577070358</v>
      </c>
      <c r="L75" s="5">
        <f t="shared" si="10"/>
        <v>140.75582492261398</v>
      </c>
      <c r="M75" s="5">
        <f t="shared" si="11"/>
        <v>1928.0798327844218</v>
      </c>
      <c r="N75" s="5">
        <f t="shared" si="12"/>
        <v>8308.707434314776</v>
      </c>
    </row>
    <row r="76" spans="4:14" x14ac:dyDescent="0.3">
      <c r="D76">
        <v>73</v>
      </c>
      <c r="E76" s="5">
        <f t="shared" si="15"/>
        <v>-2068.8356577070358</v>
      </c>
      <c r="F76" s="5">
        <f t="shared" si="16"/>
        <v>214.11266794376709</v>
      </c>
      <c r="G76" s="5">
        <f t="shared" si="18"/>
        <v>1854.7229897632687</v>
      </c>
      <c r="H76" s="5">
        <f t="shared" si="19"/>
        <v>13717.107406147064</v>
      </c>
      <c r="J76">
        <v>73</v>
      </c>
      <c r="K76" s="5">
        <f t="shared" si="17"/>
        <v>-2068.8356577070358</v>
      </c>
      <c r="L76" s="5">
        <f t="shared" si="10"/>
        <v>114.24472722182817</v>
      </c>
      <c r="M76" s="5">
        <f t="shared" si="11"/>
        <v>1954.5909304852075</v>
      </c>
      <c r="N76" s="5">
        <f t="shared" si="12"/>
        <v>6354.1165038295685</v>
      </c>
    </row>
    <row r="77" spans="4:14" x14ac:dyDescent="0.3">
      <c r="D77">
        <v>74</v>
      </c>
      <c r="E77" s="5">
        <f t="shared" si="15"/>
        <v>-2068.8356577070358</v>
      </c>
      <c r="F77" s="5">
        <f t="shared" si="16"/>
        <v>188.61022683452214</v>
      </c>
      <c r="G77" s="5">
        <f t="shared" si="18"/>
        <v>1880.2254308725137</v>
      </c>
      <c r="H77" s="5">
        <f t="shared" si="19"/>
        <v>11836.881975274551</v>
      </c>
      <c r="J77">
        <v>74</v>
      </c>
      <c r="K77" s="5">
        <f t="shared" si="17"/>
        <v>-2068.8356577070358</v>
      </c>
      <c r="L77" s="5">
        <f t="shared" ref="L77:L79" si="20">N76*A$21</f>
        <v>87.369101927656573</v>
      </c>
      <c r="M77" s="5">
        <f t="shared" ref="M77:M79" si="21">-K77-L77</f>
        <v>1981.4665557793792</v>
      </c>
      <c r="N77" s="5">
        <f t="shared" ref="N77:N79" si="22">N76-M77</f>
        <v>4372.6499480501898</v>
      </c>
    </row>
    <row r="78" spans="4:14" x14ac:dyDescent="0.3">
      <c r="D78">
        <v>75</v>
      </c>
      <c r="E78" s="5">
        <f t="shared" si="15"/>
        <v>-2068.8356577070358</v>
      </c>
      <c r="F78" s="5">
        <f t="shared" si="16"/>
        <v>162.75712716002508</v>
      </c>
      <c r="G78" s="5">
        <f t="shared" si="18"/>
        <v>1906.0785305470108</v>
      </c>
      <c r="H78" s="5">
        <f t="shared" si="19"/>
        <v>9930.8034447275404</v>
      </c>
      <c r="J78">
        <v>75</v>
      </c>
      <c r="K78" s="5">
        <f t="shared" si="17"/>
        <v>-2068.8356577070358</v>
      </c>
      <c r="L78" s="5">
        <f t="shared" si="20"/>
        <v>60.123936785690113</v>
      </c>
      <c r="M78" s="5">
        <f t="shared" si="21"/>
        <v>2008.7117209213457</v>
      </c>
      <c r="N78" s="5">
        <f t="shared" si="22"/>
        <v>2363.9382271288441</v>
      </c>
    </row>
    <row r="79" spans="4:14" x14ac:dyDescent="0.3">
      <c r="D79">
        <v>76</v>
      </c>
      <c r="E79" s="5">
        <f t="shared" si="15"/>
        <v>-2068.8356577070358</v>
      </c>
      <c r="F79" s="5">
        <f t="shared" si="16"/>
        <v>136.54854736500369</v>
      </c>
      <c r="G79" s="5">
        <f t="shared" si="18"/>
        <v>1932.2871103420321</v>
      </c>
      <c r="H79" s="5">
        <f t="shared" si="19"/>
        <v>7998.5163343855083</v>
      </c>
      <c r="J79">
        <v>76</v>
      </c>
      <c r="K79" s="5">
        <f t="shared" si="17"/>
        <v>-2068.8356577070358</v>
      </c>
      <c r="L79" s="5">
        <f t="shared" si="20"/>
        <v>32.504150623021609</v>
      </c>
      <c r="M79" s="5">
        <f t="shared" si="21"/>
        <v>2036.3315070840142</v>
      </c>
      <c r="N79" s="5">
        <f t="shared" si="22"/>
        <v>327.6067200448299</v>
      </c>
    </row>
    <row r="80" spans="4:14" x14ac:dyDescent="0.3">
      <c r="D80">
        <v>77</v>
      </c>
      <c r="E80" s="5">
        <f t="shared" si="15"/>
        <v>-2068.8356577070358</v>
      </c>
      <c r="F80" s="5">
        <f t="shared" si="16"/>
        <v>109.97959959780074</v>
      </c>
      <c r="G80" s="5">
        <f t="shared" si="18"/>
        <v>1958.8560581092352</v>
      </c>
      <c r="H80" s="5">
        <f t="shared" si="19"/>
        <v>6039.6602762762732</v>
      </c>
      <c r="J80">
        <v>77</v>
      </c>
      <c r="K80" s="5">
        <f>$E$4</f>
        <v>-2068.8356577070358</v>
      </c>
      <c r="L80" s="5">
        <f>N79*A$21</f>
        <v>4.5045924006164109</v>
      </c>
      <c r="M80" s="5">
        <f>-K80-L80</f>
        <v>2064.3310653064195</v>
      </c>
      <c r="N80" s="5">
        <f>N79-M80</f>
        <v>-1736.7243452615896</v>
      </c>
    </row>
    <row r="81" spans="4:14" x14ac:dyDescent="0.3">
      <c r="D81">
        <v>78</v>
      </c>
      <c r="E81" s="5">
        <f t="shared" si="15"/>
        <v>-2068.8356577070358</v>
      </c>
      <c r="F81" s="5">
        <f t="shared" si="16"/>
        <v>83.045328798798764</v>
      </c>
      <c r="G81" s="5">
        <f t="shared" si="18"/>
        <v>1985.7903289082371</v>
      </c>
      <c r="H81" s="5">
        <f t="shared" si="19"/>
        <v>4053.8699473680363</v>
      </c>
      <c r="J81">
        <v>78</v>
      </c>
      <c r="K81" s="5">
        <f>L81+M81</f>
        <v>1760.6043050089365</v>
      </c>
      <c r="L81" s="5">
        <f>M81*A21</f>
        <v>23.879959747346856</v>
      </c>
      <c r="M81" s="5">
        <f>-N80</f>
        <v>1736.7243452615896</v>
      </c>
      <c r="N81" s="5">
        <v>0</v>
      </c>
    </row>
    <row r="82" spans="4:14" x14ac:dyDescent="0.3">
      <c r="D82">
        <v>79</v>
      </c>
      <c r="E82" s="5">
        <f t="shared" si="15"/>
        <v>-2068.8356577070358</v>
      </c>
      <c r="F82" s="5">
        <f t="shared" si="16"/>
        <v>55.740711776310498</v>
      </c>
      <c r="G82" s="5">
        <f t="shared" si="18"/>
        <v>2013.0949459307253</v>
      </c>
      <c r="H82" s="5">
        <f t="shared" si="19"/>
        <v>2040.7750014373109</v>
      </c>
      <c r="J82">
        <v>79</v>
      </c>
      <c r="K82" s="5" t="s">
        <v>32</v>
      </c>
      <c r="L82" s="5"/>
      <c r="M82" s="5"/>
      <c r="N82" s="5"/>
    </row>
    <row r="83" spans="4:14" x14ac:dyDescent="0.3">
      <c r="D83">
        <v>80</v>
      </c>
      <c r="E83" s="5">
        <f t="shared" si="15"/>
        <v>-2068.8356577070358</v>
      </c>
      <c r="F83" s="5">
        <f t="shared" si="16"/>
        <v>28.060656269763026</v>
      </c>
      <c r="G83" s="5">
        <f t="shared" si="18"/>
        <v>2040.7750014372727</v>
      </c>
      <c r="H83" s="5">
        <f t="shared" si="19"/>
        <v>3.8198777474462986E-11</v>
      </c>
      <c r="J83">
        <v>80</v>
      </c>
      <c r="K83" s="5" t="s">
        <v>32</v>
      </c>
      <c r="L83" s="5"/>
      <c r="M83" s="5"/>
      <c r="N83" s="5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topLeftCell="A17" workbookViewId="0">
      <selection activeCell="L26" sqref="L26"/>
    </sheetView>
  </sheetViews>
  <sheetFormatPr defaultColWidth="9" defaultRowHeight="14" x14ac:dyDescent="0.3"/>
  <cols>
    <col min="1" max="1" width="11.6640625" customWidth="1"/>
    <col min="3" max="3" width="11" customWidth="1"/>
    <col min="4" max="4" width="10.9140625" customWidth="1"/>
    <col min="5" max="5" width="9.58203125" customWidth="1"/>
    <col min="8" max="8" width="10.08203125" customWidth="1"/>
    <col min="9" max="9" width="10.83203125" customWidth="1"/>
    <col min="10" max="10" width="9.58203125" customWidth="1"/>
    <col min="12" max="12" width="41.75" customWidth="1"/>
  </cols>
  <sheetData>
    <row r="1" spans="1:12" x14ac:dyDescent="0.3">
      <c r="A1" s="4" t="s">
        <v>33</v>
      </c>
    </row>
    <row r="2" spans="1:12" x14ac:dyDescent="0.3">
      <c r="A2" t="s">
        <v>34</v>
      </c>
    </row>
    <row r="3" spans="1:12" ht="15.5" x14ac:dyDescent="0.3">
      <c r="A3" t="s">
        <v>32</v>
      </c>
      <c r="B3" t="s">
        <v>35</v>
      </c>
      <c r="C3" t="s">
        <v>36</v>
      </c>
      <c r="D3" t="s">
        <v>37</v>
      </c>
      <c r="E3" t="s">
        <v>38</v>
      </c>
      <c r="G3" t="s">
        <v>35</v>
      </c>
      <c r="H3" t="s">
        <v>39</v>
      </c>
      <c r="I3" t="s">
        <v>37</v>
      </c>
      <c r="J3" t="s">
        <v>38</v>
      </c>
      <c r="L3" s="10" t="s">
        <v>40</v>
      </c>
    </row>
    <row r="4" spans="1:12" x14ac:dyDescent="0.3">
      <c r="B4">
        <v>0</v>
      </c>
      <c r="C4" s="5">
        <v>-20000</v>
      </c>
      <c r="D4" s="6">
        <v>4.4999999999999998E-2</v>
      </c>
      <c r="E4" s="5">
        <f>C4</f>
        <v>-20000</v>
      </c>
      <c r="F4" s="5"/>
      <c r="G4" s="7">
        <v>0</v>
      </c>
      <c r="H4" s="5">
        <v>-20000</v>
      </c>
      <c r="I4" s="6">
        <v>4.4999999999999998E-2</v>
      </c>
      <c r="J4" s="5">
        <f>H4</f>
        <v>-20000</v>
      </c>
    </row>
    <row r="5" spans="1:12" x14ac:dyDescent="0.3">
      <c r="B5">
        <v>1</v>
      </c>
      <c r="C5" s="5">
        <v>1000</v>
      </c>
      <c r="D5" s="6">
        <v>4.4999999999999998E-2</v>
      </c>
      <c r="E5" s="5">
        <f>C5/(1+D5)^B5</f>
        <v>956.93779904306223</v>
      </c>
      <c r="F5" s="5"/>
      <c r="G5" s="7">
        <v>1</v>
      </c>
      <c r="H5" s="5">
        <v>-2000</v>
      </c>
      <c r="I5" s="6">
        <v>4.4999999999999998E-2</v>
      </c>
      <c r="J5" s="8">
        <f>H5/(1+I5)^G5</f>
        <v>-1913.8755980861245</v>
      </c>
    </row>
    <row r="6" spans="1:12" x14ac:dyDescent="0.3">
      <c r="B6">
        <v>2</v>
      </c>
      <c r="C6" s="5">
        <v>3000</v>
      </c>
      <c r="D6" s="6">
        <v>4.4999999999999998E-2</v>
      </c>
      <c r="E6" s="5">
        <f>C6/(1+D6)^2</f>
        <v>2747.1898537121406</v>
      </c>
      <c r="F6" s="5"/>
      <c r="G6" s="7">
        <v>2</v>
      </c>
      <c r="H6" s="5">
        <v>4000</v>
      </c>
      <c r="I6" s="6">
        <v>4.4999999999999998E-2</v>
      </c>
      <c r="J6" s="8">
        <f>H6/(1+I6)^G6</f>
        <v>3662.9198049495212</v>
      </c>
    </row>
    <row r="7" spans="1:12" x14ac:dyDescent="0.3">
      <c r="B7">
        <v>3</v>
      </c>
      <c r="C7" s="5">
        <v>8000</v>
      </c>
      <c r="D7" s="6">
        <v>4.4999999999999998E-2</v>
      </c>
      <c r="E7" s="5">
        <f>C7/(1+D7)^3</f>
        <v>7010.372832439275</v>
      </c>
      <c r="F7" s="5"/>
      <c r="G7" s="7">
        <v>3</v>
      </c>
      <c r="H7" s="5">
        <v>10000</v>
      </c>
      <c r="I7" s="6">
        <v>4.4999999999999998E-2</v>
      </c>
      <c r="J7" s="8">
        <f>H7/(1+I7)^G7</f>
        <v>8762.966040549094</v>
      </c>
    </row>
    <row r="8" spans="1:12" x14ac:dyDescent="0.3">
      <c r="B8">
        <v>4</v>
      </c>
      <c r="C8" s="5">
        <v>12000</v>
      </c>
      <c r="D8" s="6">
        <v>4.4999999999999998E-2</v>
      </c>
      <c r="E8" s="5">
        <f>C8/(1+D8)^4</f>
        <v>10062.736123118579</v>
      </c>
      <c r="F8" s="5"/>
      <c r="G8" s="7">
        <v>4</v>
      </c>
      <c r="H8" s="5">
        <v>14000</v>
      </c>
      <c r="I8" s="6">
        <v>4.4999999999999998E-2</v>
      </c>
      <c r="J8" s="8">
        <f>H8/(1+I8)^G8</f>
        <v>11739.858810305008</v>
      </c>
    </row>
    <row r="9" spans="1:12" x14ac:dyDescent="0.3">
      <c r="B9">
        <v>5</v>
      </c>
      <c r="C9" s="5">
        <v>16000</v>
      </c>
      <c r="D9" s="6">
        <v>4.4999999999999998E-2</v>
      </c>
      <c r="E9" s="5">
        <f>C9/(1+D9)^5</f>
        <v>12839.216744010946</v>
      </c>
      <c r="F9" s="5"/>
      <c r="G9" s="7">
        <v>5</v>
      </c>
      <c r="H9" s="5">
        <v>20000</v>
      </c>
      <c r="I9" s="6">
        <v>4.4999999999999998E-2</v>
      </c>
      <c r="J9" s="8">
        <f>H9/(1+I9)^G9</f>
        <v>16049.020930013683</v>
      </c>
    </row>
    <row r="10" spans="1:12" x14ac:dyDescent="0.3">
      <c r="A10" t="s">
        <v>37</v>
      </c>
      <c r="C10" s="6">
        <v>4.4999999999999998E-2</v>
      </c>
      <c r="D10" s="5"/>
      <c r="E10" s="5"/>
      <c r="F10" s="5"/>
      <c r="G10" s="5"/>
      <c r="H10" s="6">
        <v>4.4999999999999998E-2</v>
      </c>
      <c r="I10" s="5"/>
    </row>
    <row r="11" spans="1:12" x14ac:dyDescent="0.3">
      <c r="A11" t="s">
        <v>34</v>
      </c>
      <c r="C11" s="5">
        <f>NPV(C10,C5:C9)+C4</f>
        <v>13616.453352323995</v>
      </c>
      <c r="D11" s="5"/>
      <c r="E11" s="5"/>
      <c r="F11" s="5"/>
      <c r="G11" s="5"/>
      <c r="H11" s="5">
        <f>NPV(H10,H5:H9)+H4</f>
        <v>18300.889987731171</v>
      </c>
      <c r="I11" s="5"/>
    </row>
    <row r="12" spans="1:12" x14ac:dyDescent="0.3">
      <c r="C12" s="5"/>
      <c r="D12" s="5"/>
      <c r="E12" s="5"/>
      <c r="F12" s="5"/>
      <c r="G12" s="5"/>
      <c r="H12" s="5"/>
      <c r="I12" s="5"/>
    </row>
    <row r="13" spans="1:12" x14ac:dyDescent="0.3">
      <c r="A13" t="s">
        <v>41</v>
      </c>
      <c r="C13" s="5"/>
      <c r="D13" s="5"/>
      <c r="E13" s="5"/>
      <c r="F13" s="5"/>
      <c r="G13" s="5"/>
      <c r="H13" s="5"/>
      <c r="I13" s="5"/>
    </row>
    <row r="14" spans="1:12" x14ac:dyDescent="0.3">
      <c r="A14" t="s">
        <v>34</v>
      </c>
      <c r="C14" s="5"/>
      <c r="D14" s="5"/>
      <c r="E14" s="5"/>
      <c r="F14" s="5"/>
      <c r="G14" s="5"/>
      <c r="H14" s="5"/>
      <c r="I14" s="5"/>
    </row>
    <row r="15" spans="1:12" ht="15.5" x14ac:dyDescent="0.3">
      <c r="B15" t="s">
        <v>35</v>
      </c>
      <c r="C15" s="5" t="s">
        <v>36</v>
      </c>
      <c r="D15" s="5" t="s">
        <v>37</v>
      </c>
      <c r="E15" s="5" t="s">
        <v>38</v>
      </c>
      <c r="F15" s="5"/>
      <c r="G15" s="5" t="s">
        <v>35</v>
      </c>
      <c r="H15" s="5" t="s">
        <v>39</v>
      </c>
      <c r="I15" s="5" t="s">
        <v>37</v>
      </c>
      <c r="J15" s="5" t="s">
        <v>38</v>
      </c>
      <c r="L15" s="10" t="s">
        <v>40</v>
      </c>
    </row>
    <row r="16" spans="1:12" x14ac:dyDescent="0.3">
      <c r="B16">
        <v>0</v>
      </c>
      <c r="C16" s="5">
        <v>-20000</v>
      </c>
      <c r="D16" s="6">
        <v>4.4999999999999998E-2</v>
      </c>
      <c r="E16" s="5">
        <f>C16</f>
        <v>-20000</v>
      </c>
      <c r="F16" s="5"/>
      <c r="G16" s="7">
        <v>0</v>
      </c>
      <c r="H16" s="5">
        <v>-20000</v>
      </c>
      <c r="I16" s="6">
        <v>4.4999999999999998E-2</v>
      </c>
      <c r="J16" s="5">
        <f>H16</f>
        <v>-20000</v>
      </c>
    </row>
    <row r="17" spans="1:12" x14ac:dyDescent="0.3">
      <c r="B17">
        <v>1</v>
      </c>
      <c r="C17" s="5">
        <v>1000</v>
      </c>
      <c r="D17" s="6">
        <v>0.05</v>
      </c>
      <c r="E17" s="5">
        <f>C17/(1+D17)^B17</f>
        <v>952.38095238095229</v>
      </c>
      <c r="F17" s="5"/>
      <c r="G17" s="7">
        <v>1</v>
      </c>
      <c r="H17" s="5">
        <v>-2000</v>
      </c>
      <c r="I17" s="6">
        <v>0.05</v>
      </c>
      <c r="J17">
        <f>H17/(1+I17)^G17</f>
        <v>-1904.7619047619046</v>
      </c>
    </row>
    <row r="18" spans="1:12" x14ac:dyDescent="0.3">
      <c r="B18">
        <v>2</v>
      </c>
      <c r="C18" s="5">
        <v>3000</v>
      </c>
      <c r="D18" s="6">
        <v>0.05</v>
      </c>
      <c r="E18" s="5">
        <f>C18/(1+D18)^B18</f>
        <v>2721.0884353741494</v>
      </c>
      <c r="F18" s="5"/>
      <c r="G18" s="7">
        <v>2</v>
      </c>
      <c r="H18" s="5">
        <v>4000</v>
      </c>
      <c r="I18" s="6">
        <v>0.05</v>
      </c>
      <c r="J18">
        <f>H18/(1+I18)^G18</f>
        <v>3628.1179138321995</v>
      </c>
    </row>
    <row r="19" spans="1:12" x14ac:dyDescent="0.3">
      <c r="B19">
        <v>3</v>
      </c>
      <c r="C19" s="5">
        <v>8000</v>
      </c>
      <c r="D19" s="6">
        <v>0.05</v>
      </c>
      <c r="E19" s="5">
        <f>C19/(1+D19)^B19</f>
        <v>6910.7007882518083</v>
      </c>
      <c r="F19" s="5"/>
      <c r="G19" s="7">
        <v>3</v>
      </c>
      <c r="H19" s="5">
        <v>10000</v>
      </c>
      <c r="I19" s="6">
        <v>0.05</v>
      </c>
      <c r="J19">
        <f>H19/(1+I19)^G19</f>
        <v>8638.3759853147603</v>
      </c>
    </row>
    <row r="20" spans="1:12" x14ac:dyDescent="0.3">
      <c r="B20">
        <v>4</v>
      </c>
      <c r="C20" s="5">
        <v>12000</v>
      </c>
      <c r="D20" s="6">
        <v>0.05</v>
      </c>
      <c r="E20" s="5">
        <f>C20/(1+D20)^B20</f>
        <v>9872.4296975025845</v>
      </c>
      <c r="F20" s="5"/>
      <c r="G20" s="7">
        <v>4</v>
      </c>
      <c r="H20" s="5">
        <v>14000</v>
      </c>
      <c r="I20" s="6">
        <v>0.05</v>
      </c>
      <c r="J20">
        <f>H20/(1+I20)^G20</f>
        <v>11517.834647086347</v>
      </c>
    </row>
    <row r="21" spans="1:12" x14ac:dyDescent="0.3">
      <c r="B21">
        <v>5</v>
      </c>
      <c r="C21" s="5">
        <v>16000</v>
      </c>
      <c r="D21" s="6">
        <v>0.05</v>
      </c>
      <c r="E21" s="5">
        <f>C21/(1+D21)^B21</f>
        <v>12536.418663495344</v>
      </c>
      <c r="F21" s="5"/>
      <c r="G21" s="7">
        <v>5</v>
      </c>
      <c r="H21" s="5">
        <v>20000</v>
      </c>
      <c r="I21" s="6">
        <v>0.05</v>
      </c>
      <c r="J21">
        <f>H21/(1+I21)^G21</f>
        <v>15670.523329369178</v>
      </c>
    </row>
    <row r="22" spans="1:12" x14ac:dyDescent="0.3">
      <c r="A22" t="s">
        <v>34</v>
      </c>
      <c r="C22" s="5"/>
      <c r="D22" s="5"/>
      <c r="E22" s="5">
        <f>SUM(E17:E21)+E16</f>
        <v>12993.018537004842</v>
      </c>
      <c r="F22" s="5"/>
      <c r="G22" s="5"/>
      <c r="H22" s="5"/>
      <c r="I22" s="5"/>
      <c r="J22" s="5">
        <f>SUM(J17:J21)+J16</f>
        <v>17550.089970840578</v>
      </c>
    </row>
    <row r="24" spans="1:12" x14ac:dyDescent="0.3">
      <c r="A24" t="s">
        <v>42</v>
      </c>
    </row>
    <row r="25" spans="1:12" x14ac:dyDescent="0.3">
      <c r="A25" t="s">
        <v>43</v>
      </c>
    </row>
    <row r="26" spans="1:12" ht="15.5" x14ac:dyDescent="0.3">
      <c r="B26" t="s">
        <v>35</v>
      </c>
      <c r="C26" t="s">
        <v>36</v>
      </c>
      <c r="G26" t="s">
        <v>35</v>
      </c>
      <c r="H26" t="s">
        <v>39</v>
      </c>
      <c r="L26" s="10" t="s">
        <v>44</v>
      </c>
    </row>
    <row r="27" spans="1:12" x14ac:dyDescent="0.3">
      <c r="B27">
        <v>0</v>
      </c>
      <c r="C27" s="8">
        <v>-20000</v>
      </c>
      <c r="G27">
        <v>0</v>
      </c>
      <c r="H27" s="8">
        <v>-20000</v>
      </c>
    </row>
    <row r="28" spans="1:12" x14ac:dyDescent="0.3">
      <c r="B28">
        <v>1</v>
      </c>
      <c r="C28" s="8">
        <v>1000</v>
      </c>
      <c r="G28">
        <v>1</v>
      </c>
      <c r="H28" s="8">
        <v>-2000</v>
      </c>
    </row>
    <row r="29" spans="1:12" x14ac:dyDescent="0.3">
      <c r="B29">
        <v>2</v>
      </c>
      <c r="C29" s="8">
        <v>3000</v>
      </c>
      <c r="G29">
        <v>2</v>
      </c>
      <c r="H29" s="8">
        <v>4000</v>
      </c>
    </row>
    <row r="30" spans="1:12" x14ac:dyDescent="0.3">
      <c r="B30">
        <v>3</v>
      </c>
      <c r="C30" s="8">
        <v>8000</v>
      </c>
      <c r="G30">
        <v>3</v>
      </c>
      <c r="H30" s="8">
        <v>10000</v>
      </c>
    </row>
    <row r="31" spans="1:12" x14ac:dyDescent="0.3">
      <c r="B31">
        <v>4</v>
      </c>
      <c r="C31" s="8">
        <v>12000</v>
      </c>
      <c r="G31">
        <v>4</v>
      </c>
      <c r="H31" s="8">
        <v>14000</v>
      </c>
    </row>
    <row r="32" spans="1:12" x14ac:dyDescent="0.3">
      <c r="B32">
        <v>5</v>
      </c>
      <c r="C32" s="8">
        <v>16000</v>
      </c>
      <c r="G32">
        <v>5</v>
      </c>
      <c r="H32" s="8">
        <v>20000</v>
      </c>
    </row>
    <row r="33" spans="1:8" x14ac:dyDescent="0.3">
      <c r="A33" t="s">
        <v>37</v>
      </c>
      <c r="C33" s="6">
        <v>4.4999999999999998E-2</v>
      </c>
      <c r="H33" s="6">
        <v>4.4999999999999998E-2</v>
      </c>
    </row>
    <row r="34" spans="1:8" x14ac:dyDescent="0.3">
      <c r="A34" t="s">
        <v>43</v>
      </c>
      <c r="C34" s="9">
        <f>IRR(C27:C32,C33)</f>
        <v>0.19620335007395062</v>
      </c>
      <c r="H34" s="9">
        <f>IRR(H27:H32,H33)</f>
        <v>0.2240965526261629</v>
      </c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8"/>
  <sheetViews>
    <sheetView tabSelected="1" topLeftCell="A30" workbookViewId="0">
      <selection activeCell="J39" sqref="J39"/>
    </sheetView>
  </sheetViews>
  <sheetFormatPr defaultColWidth="9" defaultRowHeight="14" x14ac:dyDescent="0.3"/>
  <cols>
    <col min="1" max="1" width="10.6640625" customWidth="1"/>
    <col min="3" max="3" width="9.58203125" bestFit="1" customWidth="1"/>
    <col min="4" max="4" width="9.5" bestFit="1" customWidth="1"/>
    <col min="5" max="5" width="9.58203125" bestFit="1" customWidth="1"/>
    <col min="6" max="6" width="14.58203125" customWidth="1"/>
    <col min="8" max="8" width="10.6640625" customWidth="1"/>
    <col min="10" max="10" width="19.58203125" customWidth="1"/>
    <col min="11" max="11" width="9.5" bestFit="1" customWidth="1"/>
  </cols>
  <sheetData>
    <row r="1" spans="1:11" x14ac:dyDescent="0.3">
      <c r="A1" s="1" t="s">
        <v>45</v>
      </c>
    </row>
    <row r="2" spans="1:11" x14ac:dyDescent="0.3">
      <c r="C2" t="s">
        <v>46</v>
      </c>
      <c r="D2" t="s">
        <v>47</v>
      </c>
      <c r="J2" s="1" t="s">
        <v>68</v>
      </c>
      <c r="K2">
        <v>5</v>
      </c>
    </row>
    <row r="3" spans="1:11" x14ac:dyDescent="0.3">
      <c r="B3" t="s">
        <v>48</v>
      </c>
      <c r="C3" s="2">
        <v>5</v>
      </c>
      <c r="D3" s="2">
        <v>10</v>
      </c>
      <c r="J3" s="1" t="s">
        <v>69</v>
      </c>
      <c r="K3">
        <v>10</v>
      </c>
    </row>
    <row r="4" spans="1:11" x14ac:dyDescent="0.3">
      <c r="B4" t="s">
        <v>49</v>
      </c>
      <c r="C4" s="17">
        <v>150</v>
      </c>
      <c r="D4" s="17">
        <v>200</v>
      </c>
      <c r="J4" s="1" t="s">
        <v>70</v>
      </c>
      <c r="K4" s="16">
        <f>E16</f>
        <v>2750</v>
      </c>
    </row>
    <row r="5" spans="1:11" x14ac:dyDescent="0.3">
      <c r="A5" t="s">
        <v>50</v>
      </c>
      <c r="B5" t="s">
        <v>51</v>
      </c>
      <c r="C5" s="18">
        <f>C4*C3+D4*D3</f>
        <v>2750</v>
      </c>
      <c r="D5" s="17"/>
    </row>
    <row r="7" spans="1:11" x14ac:dyDescent="0.3">
      <c r="A7" t="s">
        <v>52</v>
      </c>
      <c r="C7" t="s">
        <v>53</v>
      </c>
      <c r="D7" t="s">
        <v>47</v>
      </c>
      <c r="F7" t="s">
        <v>54</v>
      </c>
      <c r="H7" t="s">
        <v>55</v>
      </c>
    </row>
    <row r="8" spans="1:11" x14ac:dyDescent="0.3">
      <c r="B8" t="s">
        <v>56</v>
      </c>
      <c r="C8">
        <v>4</v>
      </c>
      <c r="D8">
        <v>8</v>
      </c>
      <c r="F8" s="3">
        <v>100</v>
      </c>
      <c r="G8" t="s">
        <v>57</v>
      </c>
      <c r="H8">
        <v>100</v>
      </c>
    </row>
    <row r="9" spans="1:11" x14ac:dyDescent="0.3">
      <c r="B9" t="s">
        <v>58</v>
      </c>
      <c r="C9">
        <v>10</v>
      </c>
      <c r="D9">
        <v>6</v>
      </c>
      <c r="F9" s="3">
        <f>D8*C3+D9*D3</f>
        <v>100</v>
      </c>
      <c r="G9" t="s">
        <v>57</v>
      </c>
      <c r="H9">
        <v>110</v>
      </c>
    </row>
    <row r="10" spans="1:11" x14ac:dyDescent="0.3">
      <c r="F10" t="s">
        <v>59</v>
      </c>
      <c r="G10" t="s">
        <v>60</v>
      </c>
      <c r="H10">
        <v>0</v>
      </c>
    </row>
    <row r="11" spans="1:11" x14ac:dyDescent="0.3">
      <c r="F11" t="s">
        <v>61</v>
      </c>
      <c r="G11" t="s">
        <v>60</v>
      </c>
      <c r="H11">
        <v>0</v>
      </c>
    </row>
    <row r="13" spans="1:11" x14ac:dyDescent="0.3">
      <c r="C13" s="15" t="s">
        <v>62</v>
      </c>
      <c r="D13" s="15" t="s">
        <v>63</v>
      </c>
      <c r="E13" s="15" t="s">
        <v>66</v>
      </c>
    </row>
    <row r="14" spans="1:11" x14ac:dyDescent="0.3">
      <c r="B14" s="15" t="s">
        <v>64</v>
      </c>
      <c r="C14">
        <v>20</v>
      </c>
      <c r="D14">
        <v>80</v>
      </c>
      <c r="E14" s="23">
        <v>100</v>
      </c>
    </row>
    <row r="15" spans="1:11" x14ac:dyDescent="0.3">
      <c r="B15" s="15" t="s">
        <v>65</v>
      </c>
      <c r="C15">
        <v>50</v>
      </c>
      <c r="D15">
        <v>60</v>
      </c>
      <c r="E15" s="23">
        <v>110</v>
      </c>
    </row>
    <row r="16" spans="1:11" x14ac:dyDescent="0.3">
      <c r="B16" s="15" t="s">
        <v>67</v>
      </c>
      <c r="C16" s="22">
        <v>750</v>
      </c>
      <c r="D16" s="22">
        <v>2000</v>
      </c>
      <c r="E16" s="22">
        <v>2750</v>
      </c>
    </row>
    <row r="18" spans="1:11" x14ac:dyDescent="0.3">
      <c r="A18" s="1" t="s">
        <v>71</v>
      </c>
      <c r="C18" s="15" t="s">
        <v>72</v>
      </c>
      <c r="D18" s="15" t="s">
        <v>73</v>
      </c>
      <c r="J18" s="1" t="s">
        <v>86</v>
      </c>
      <c r="K18" s="1">
        <v>8</v>
      </c>
    </row>
    <row r="19" spans="1:11" x14ac:dyDescent="0.3">
      <c r="B19" s="15" t="s">
        <v>74</v>
      </c>
      <c r="C19" s="20">
        <v>8</v>
      </c>
      <c r="D19" s="2">
        <v>5</v>
      </c>
      <c r="J19" s="1" t="s">
        <v>87</v>
      </c>
      <c r="K19" s="1">
        <v>5</v>
      </c>
    </row>
    <row r="20" spans="1:11" x14ac:dyDescent="0.3">
      <c r="B20" s="15" t="s">
        <v>67</v>
      </c>
      <c r="C20" s="17">
        <f>C4</f>
        <v>150</v>
      </c>
      <c r="D20" s="17">
        <f>D4</f>
        <v>200</v>
      </c>
      <c r="J20" s="1" t="s">
        <v>88</v>
      </c>
      <c r="K20" s="24">
        <f>E32</f>
        <v>2200</v>
      </c>
    </row>
    <row r="21" spans="1:11" x14ac:dyDescent="0.3">
      <c r="A21" s="15" t="s">
        <v>76</v>
      </c>
      <c r="B21" s="15" t="s">
        <v>75</v>
      </c>
      <c r="C21" s="19">
        <v>2200</v>
      </c>
    </row>
    <row r="23" spans="1:11" x14ac:dyDescent="0.3">
      <c r="A23" s="15" t="s">
        <v>77</v>
      </c>
      <c r="C23" s="15" t="s">
        <v>72</v>
      </c>
      <c r="D23" s="15" t="s">
        <v>73</v>
      </c>
      <c r="F23" s="15" t="s">
        <v>78</v>
      </c>
      <c r="H23" s="15" t="s">
        <v>79</v>
      </c>
    </row>
    <row r="24" spans="1:11" x14ac:dyDescent="0.3">
      <c r="B24" s="15" t="s">
        <v>64</v>
      </c>
      <c r="C24">
        <v>4</v>
      </c>
      <c r="D24">
        <v>8</v>
      </c>
      <c r="F24" s="21">
        <v>72</v>
      </c>
      <c r="G24" s="15" t="s">
        <v>80</v>
      </c>
      <c r="H24" s="15">
        <v>100</v>
      </c>
    </row>
    <row r="25" spans="1:11" x14ac:dyDescent="0.3">
      <c r="B25" s="15" t="s">
        <v>65</v>
      </c>
      <c r="C25">
        <v>10</v>
      </c>
      <c r="D25">
        <v>6</v>
      </c>
      <c r="F25" s="21">
        <v>110</v>
      </c>
      <c r="G25" s="15" t="s">
        <v>80</v>
      </c>
      <c r="H25" s="15">
        <v>110</v>
      </c>
    </row>
    <row r="26" spans="1:11" x14ac:dyDescent="0.3">
      <c r="F26" s="15" t="s">
        <v>81</v>
      </c>
      <c r="G26" s="15" t="s">
        <v>83</v>
      </c>
      <c r="H26">
        <v>0</v>
      </c>
    </row>
    <row r="27" spans="1:11" x14ac:dyDescent="0.3">
      <c r="F27" s="15" t="s">
        <v>82</v>
      </c>
      <c r="G27" s="15" t="s">
        <v>83</v>
      </c>
      <c r="H27">
        <v>0</v>
      </c>
    </row>
    <row r="29" spans="1:11" x14ac:dyDescent="0.3">
      <c r="C29" s="15" t="s">
        <v>62</v>
      </c>
      <c r="D29" s="15" t="s">
        <v>63</v>
      </c>
      <c r="E29" s="15" t="s">
        <v>66</v>
      </c>
    </row>
    <row r="30" spans="1:11" x14ac:dyDescent="0.3">
      <c r="B30" s="15" t="s">
        <v>64</v>
      </c>
      <c r="C30">
        <v>32</v>
      </c>
      <c r="D30">
        <v>40</v>
      </c>
      <c r="E30">
        <v>72</v>
      </c>
    </row>
    <row r="31" spans="1:11" x14ac:dyDescent="0.3">
      <c r="B31" s="15" t="s">
        <v>65</v>
      </c>
      <c r="C31">
        <v>80</v>
      </c>
      <c r="D31">
        <v>30</v>
      </c>
      <c r="E31">
        <v>110</v>
      </c>
    </row>
    <row r="32" spans="1:11" x14ac:dyDescent="0.3">
      <c r="B32" s="15" t="s">
        <v>67</v>
      </c>
      <c r="C32" s="17">
        <v>1200</v>
      </c>
      <c r="D32" s="17">
        <v>1000</v>
      </c>
      <c r="E32" s="17">
        <v>2200</v>
      </c>
    </row>
    <row r="34" spans="1:11" x14ac:dyDescent="0.3">
      <c r="A34" s="1" t="s">
        <v>84</v>
      </c>
      <c r="C34" s="15" t="s">
        <v>72</v>
      </c>
      <c r="D34" s="15" t="s">
        <v>73</v>
      </c>
      <c r="J34" s="1" t="s">
        <v>89</v>
      </c>
      <c r="K34" s="1">
        <v>1</v>
      </c>
    </row>
    <row r="35" spans="1:11" x14ac:dyDescent="0.3">
      <c r="B35" s="15" t="s">
        <v>74</v>
      </c>
      <c r="C35" s="2">
        <v>1</v>
      </c>
      <c r="D35" s="2">
        <v>2</v>
      </c>
      <c r="J35" s="1" t="s">
        <v>90</v>
      </c>
      <c r="K35" s="1">
        <v>2</v>
      </c>
    </row>
    <row r="36" spans="1:11" x14ac:dyDescent="0.3">
      <c r="B36" s="15" t="s">
        <v>67</v>
      </c>
      <c r="C36" s="26">
        <v>150</v>
      </c>
      <c r="D36" s="26">
        <v>200</v>
      </c>
      <c r="J36" s="1" t="s">
        <v>91</v>
      </c>
      <c r="K36" s="24">
        <f>C37</f>
        <v>635</v>
      </c>
    </row>
    <row r="37" spans="1:11" x14ac:dyDescent="0.3">
      <c r="A37" s="15" t="s">
        <v>76</v>
      </c>
      <c r="B37" s="15" t="s">
        <v>75</v>
      </c>
      <c r="C37" s="25">
        <v>635</v>
      </c>
    </row>
    <row r="39" spans="1:11" x14ac:dyDescent="0.3">
      <c r="A39" s="15" t="s">
        <v>77</v>
      </c>
      <c r="C39" s="15" t="s">
        <v>72</v>
      </c>
      <c r="D39" s="15" t="s">
        <v>73</v>
      </c>
      <c r="F39" s="15" t="s">
        <v>78</v>
      </c>
      <c r="H39" s="15" t="s">
        <v>85</v>
      </c>
    </row>
    <row r="40" spans="1:11" x14ac:dyDescent="0.3">
      <c r="B40" s="15" t="s">
        <v>64</v>
      </c>
      <c r="C40">
        <v>4</v>
      </c>
      <c r="D40">
        <v>8</v>
      </c>
      <c r="F40" s="21">
        <v>23</v>
      </c>
      <c r="G40" s="15" t="s">
        <v>80</v>
      </c>
      <c r="H40">
        <f>12*H8/52</f>
        <v>23.076923076923077</v>
      </c>
    </row>
    <row r="41" spans="1:11" x14ac:dyDescent="0.3">
      <c r="B41" s="15" t="s">
        <v>65</v>
      </c>
      <c r="C41">
        <v>10</v>
      </c>
      <c r="D41">
        <v>6</v>
      </c>
      <c r="F41" s="21">
        <v>25</v>
      </c>
      <c r="G41" s="15" t="s">
        <v>80</v>
      </c>
      <c r="H41">
        <f>12*H9/52</f>
        <v>25.384615384615383</v>
      </c>
    </row>
    <row r="42" spans="1:11" x14ac:dyDescent="0.3">
      <c r="F42" s="15" t="s">
        <v>81</v>
      </c>
      <c r="G42" s="15" t="s">
        <v>83</v>
      </c>
      <c r="H42">
        <v>0</v>
      </c>
    </row>
    <row r="43" spans="1:11" x14ac:dyDescent="0.3">
      <c r="F43" s="15" t="s">
        <v>82</v>
      </c>
      <c r="G43" s="15" t="s">
        <v>83</v>
      </c>
      <c r="H43">
        <v>0</v>
      </c>
    </row>
    <row r="45" spans="1:11" x14ac:dyDescent="0.3">
      <c r="C45" s="15" t="s">
        <v>62</v>
      </c>
      <c r="D45" s="15" t="s">
        <v>63</v>
      </c>
      <c r="E45" s="15" t="s">
        <v>66</v>
      </c>
    </row>
    <row r="46" spans="1:11" x14ac:dyDescent="0.3">
      <c r="B46" s="15" t="s">
        <v>64</v>
      </c>
      <c r="C46">
        <v>5</v>
      </c>
      <c r="D46">
        <v>18</v>
      </c>
      <c r="E46">
        <v>23</v>
      </c>
    </row>
    <row r="47" spans="1:11" x14ac:dyDescent="0.3">
      <c r="B47" s="15" t="s">
        <v>65</v>
      </c>
      <c r="C47">
        <v>12</v>
      </c>
      <c r="D47">
        <v>14</v>
      </c>
      <c r="E47">
        <v>25</v>
      </c>
    </row>
    <row r="48" spans="1:11" x14ac:dyDescent="0.3">
      <c r="B48" s="15" t="s">
        <v>67</v>
      </c>
      <c r="C48" s="17">
        <v>173</v>
      </c>
      <c r="D48" s="17">
        <v>462</v>
      </c>
      <c r="E48" s="17">
        <v>635</v>
      </c>
    </row>
  </sheetData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2020-05-13T03:40:00Z</dcterms:created>
  <dcterms:modified xsi:type="dcterms:W3CDTF">2020-05-16T07:38:44Z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