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D3792FA-B8D9-4646-A4E5-CC6E402692B6}" xr6:coauthVersionLast="46" xr6:coauthVersionMax="46" xr10:uidLastSave="{00000000-0000-0000-0000-000000000000}"/>
  <bookViews>
    <workbookView xWindow="-110" yWindow="-110" windowWidth="19420" windowHeight="10420" tabRatio="656" activeTab="4" xr2:uid="{00000000-000D-0000-FFFF-FFFF00000000}"/>
  </bookViews>
  <sheets>
    <sheet name="Readme" sheetId="5" r:id="rId1"/>
    <sheet name="RawData" sheetId="1" r:id="rId2"/>
    <sheet name="Return" sheetId="2" r:id="rId3"/>
    <sheet name="ExcessReturn" sheetId="3" r:id="rId4"/>
    <sheet name="Results" sheetId="4" r:id="rId5"/>
    <sheet name="A capm" sheetId="18" r:id="rId6"/>
    <sheet name="B capm" sheetId="19" r:id="rId7"/>
    <sheet name="C capm" sheetId="20" r:id="rId8"/>
    <sheet name="D capm" sheetId="21" r:id="rId9"/>
    <sheet name="A^ fama" sheetId="22" r:id="rId10"/>
    <sheet name="B^ fama" sheetId="23" r:id="rId11"/>
    <sheet name="C^ fama" sheetId="24" r:id="rId12"/>
    <sheet name="D^ fama" sheetId="25" r:id="rId13"/>
  </sheets>
  <externalReferences>
    <externalReference r:id="rId14"/>
  </externalReferences>
  <definedNames>
    <definedName name="solver_adj" localSheetId="4" hidden="1">Results!$R$20:$U$20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Results!$V$20</definedName>
    <definedName name="solver_lhs2" localSheetId="4" hidden="1">Results!$V$20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1</definedName>
    <definedName name="solver_nwt" localSheetId="4" hidden="1">1</definedName>
    <definedName name="solver_opt" localSheetId="4" hidden="1">Results!$R$22</definedName>
    <definedName name="solver_pre" localSheetId="4" hidden="1">0.000001</definedName>
    <definedName name="solver_rbv" localSheetId="4" hidden="1">1</definedName>
    <definedName name="solver_rel1" localSheetId="4" hidden="1">2</definedName>
    <definedName name="solver_rel2" localSheetId="4" hidden="1">2</definedName>
    <definedName name="solver_rhs1" localSheetId="4" hidden="1">1</definedName>
    <definedName name="solver_rhs2" localSheetId="4" hidden="1">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2</definedName>
    <definedName name="solver_val" localSheetId="4" hidden="1">0</definedName>
    <definedName name="solver_ver" localSheetId="4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9" i="4" l="1"/>
  <c r="N49" i="4"/>
  <c r="M49" i="4"/>
  <c r="L49" i="4"/>
  <c r="K49" i="4"/>
  <c r="J49" i="4"/>
  <c r="I49" i="4"/>
  <c r="H49" i="4"/>
  <c r="O48" i="4"/>
  <c r="N48" i="4"/>
  <c r="M48" i="4"/>
  <c r="L48" i="4"/>
  <c r="K48" i="4"/>
  <c r="J48" i="4"/>
  <c r="I48" i="4"/>
  <c r="H48" i="4"/>
  <c r="O47" i="4"/>
  <c r="N47" i="4"/>
  <c r="M47" i="4"/>
  <c r="L47" i="4"/>
  <c r="K47" i="4"/>
  <c r="J47" i="4"/>
  <c r="I47" i="4"/>
  <c r="H47" i="4"/>
  <c r="O46" i="4"/>
  <c r="N46" i="4"/>
  <c r="M46" i="4"/>
  <c r="L46" i="4"/>
  <c r="K46" i="4"/>
  <c r="J46" i="4"/>
  <c r="I46" i="4"/>
  <c r="H46" i="4"/>
  <c r="O45" i="4"/>
  <c r="N45" i="4"/>
  <c r="M45" i="4"/>
  <c r="L45" i="4"/>
  <c r="K45" i="4"/>
  <c r="J45" i="4"/>
  <c r="I45" i="4"/>
  <c r="H45" i="4"/>
  <c r="O44" i="4"/>
  <c r="N44" i="4"/>
  <c r="M44" i="4"/>
  <c r="L44" i="4"/>
  <c r="K44" i="4"/>
  <c r="J44" i="4"/>
  <c r="I44" i="4"/>
  <c r="H44" i="4"/>
  <c r="O43" i="4"/>
  <c r="N43" i="4"/>
  <c r="M43" i="4"/>
  <c r="L43" i="4"/>
  <c r="K43" i="4"/>
  <c r="J43" i="4"/>
  <c r="I43" i="4"/>
  <c r="H43" i="4"/>
  <c r="O42" i="4"/>
  <c r="N42" i="4"/>
  <c r="M42" i="4"/>
  <c r="L42" i="4"/>
  <c r="K42" i="4"/>
  <c r="J42" i="4"/>
  <c r="I42" i="4"/>
  <c r="H42" i="4"/>
  <c r="O41" i="4"/>
  <c r="N41" i="4"/>
  <c r="M41" i="4"/>
  <c r="L41" i="4"/>
  <c r="K41" i="4"/>
  <c r="J41" i="4"/>
  <c r="I41" i="4"/>
  <c r="H41" i="4"/>
  <c r="O40" i="4"/>
  <c r="N40" i="4"/>
  <c r="M40" i="4"/>
  <c r="L40" i="4"/>
  <c r="K40" i="4"/>
  <c r="J40" i="4"/>
  <c r="I40" i="4"/>
  <c r="H40" i="4"/>
  <c r="O39" i="4"/>
  <c r="N39" i="4"/>
  <c r="M39" i="4"/>
  <c r="L39" i="4"/>
  <c r="K39" i="4"/>
  <c r="J39" i="4"/>
  <c r="I39" i="4"/>
  <c r="H39" i="4"/>
  <c r="O38" i="4"/>
  <c r="N38" i="4"/>
  <c r="M38" i="4"/>
  <c r="L38" i="4"/>
  <c r="K38" i="4"/>
  <c r="J38" i="4"/>
  <c r="I38" i="4"/>
  <c r="H38" i="4"/>
  <c r="O37" i="4"/>
  <c r="N37" i="4"/>
  <c r="M37" i="4"/>
  <c r="L37" i="4"/>
  <c r="K37" i="4"/>
  <c r="J37" i="4"/>
  <c r="I37" i="4"/>
  <c r="H37" i="4"/>
  <c r="O36" i="4"/>
  <c r="N36" i="4"/>
  <c r="M36" i="4"/>
  <c r="L36" i="4"/>
  <c r="K36" i="4"/>
  <c r="J36" i="4"/>
  <c r="I36" i="4"/>
  <c r="H36" i="4"/>
  <c r="O35" i="4"/>
  <c r="N35" i="4"/>
  <c r="M35" i="4"/>
  <c r="L35" i="4"/>
  <c r="K35" i="4"/>
  <c r="J35" i="4"/>
  <c r="I35" i="4"/>
  <c r="H35" i="4"/>
  <c r="O34" i="4"/>
  <c r="N34" i="4"/>
  <c r="M34" i="4"/>
  <c r="L34" i="4"/>
  <c r="K34" i="4"/>
  <c r="J34" i="4"/>
  <c r="I34" i="4"/>
  <c r="H34" i="4"/>
  <c r="O33" i="4"/>
  <c r="N33" i="4"/>
  <c r="M33" i="4"/>
  <c r="L33" i="4"/>
  <c r="K33" i="4"/>
  <c r="J33" i="4"/>
  <c r="I33" i="4"/>
  <c r="H33" i="4"/>
  <c r="O32" i="4"/>
  <c r="N32" i="4"/>
  <c r="M32" i="4"/>
  <c r="L32" i="4"/>
  <c r="K32" i="4"/>
  <c r="J32" i="4"/>
  <c r="I32" i="4"/>
  <c r="H32" i="4"/>
  <c r="O31" i="4"/>
  <c r="N31" i="4"/>
  <c r="M31" i="4"/>
  <c r="L31" i="4"/>
  <c r="K31" i="4"/>
  <c r="J31" i="4"/>
  <c r="I31" i="4"/>
  <c r="H31" i="4"/>
  <c r="AI28" i="4" l="1"/>
  <c r="AJ28" i="4"/>
  <c r="S6" i="4" l="1"/>
  <c r="T6" i="4"/>
  <c r="U6" i="4"/>
  <c r="S5" i="4"/>
  <c r="T5" i="4"/>
  <c r="U5" i="4"/>
  <c r="S4" i="4"/>
  <c r="T4" i="4"/>
  <c r="U4" i="4"/>
  <c r="S3" i="4"/>
  <c r="T3" i="4"/>
  <c r="U3" i="4"/>
  <c r="R6" i="4"/>
  <c r="R5" i="4"/>
  <c r="R4" i="4"/>
  <c r="R3" i="4"/>
  <c r="K10" i="4"/>
  <c r="K9" i="4"/>
  <c r="K8" i="4"/>
  <c r="K7" i="4"/>
  <c r="J10" i="4"/>
  <c r="J9" i="4"/>
  <c r="J8" i="4"/>
  <c r="J7" i="4"/>
  <c r="I10" i="4"/>
  <c r="I9" i="4"/>
  <c r="I8" i="4"/>
  <c r="I7" i="4"/>
  <c r="H10" i="4"/>
  <c r="H9" i="4"/>
  <c r="H8" i="4"/>
  <c r="H7" i="4"/>
  <c r="K5" i="4"/>
  <c r="K20" i="4" s="1"/>
  <c r="K4" i="4"/>
  <c r="J5" i="4"/>
  <c r="J17" i="4" s="1"/>
  <c r="J4" i="4"/>
  <c r="I5" i="4"/>
  <c r="I15" i="4" s="1"/>
  <c r="I4" i="4"/>
  <c r="H5" i="4"/>
  <c r="H29" i="4" s="1"/>
  <c r="H4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2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2" i="3"/>
  <c r="V20" i="4"/>
  <c r="R17" i="4"/>
  <c r="H14" i="4" l="1"/>
  <c r="O20" i="4"/>
  <c r="O21" i="4"/>
  <c r="N24" i="4"/>
  <c r="O22" i="4"/>
  <c r="N17" i="4"/>
  <c r="M15" i="4"/>
  <c r="N15" i="4"/>
  <c r="O27" i="4"/>
  <c r="O19" i="4"/>
  <c r="O26" i="4"/>
  <c r="O17" i="4"/>
  <c r="O24" i="4"/>
  <c r="O16" i="4"/>
  <c r="O14" i="4"/>
  <c r="O18" i="4"/>
  <c r="O25" i="4"/>
  <c r="N18" i="4"/>
  <c r="N25" i="4"/>
  <c r="O23" i="4"/>
  <c r="O15" i="4"/>
  <c r="O30" i="4"/>
  <c r="N19" i="4"/>
  <c r="O29" i="4"/>
  <c r="N16" i="4"/>
  <c r="O28" i="4"/>
  <c r="N23" i="4"/>
  <c r="N30" i="4"/>
  <c r="L16" i="4"/>
  <c r="N29" i="4"/>
  <c r="N21" i="4"/>
  <c r="M14" i="4"/>
  <c r="N22" i="4"/>
  <c r="M30" i="4"/>
  <c r="N28" i="4"/>
  <c r="N20" i="4"/>
  <c r="M18" i="4"/>
  <c r="N27" i="4"/>
  <c r="N14" i="4"/>
  <c r="N26" i="4"/>
  <c r="M22" i="4"/>
  <c r="M29" i="4"/>
  <c r="M21" i="4"/>
  <c r="M28" i="4"/>
  <c r="M20" i="4"/>
  <c r="L14" i="4"/>
  <c r="M27" i="4"/>
  <c r="M19" i="4"/>
  <c r="M26" i="4"/>
  <c r="L17" i="4"/>
  <c r="M25" i="4"/>
  <c r="M17" i="4"/>
  <c r="M24" i="4"/>
  <c r="M16" i="4"/>
  <c r="M23" i="4"/>
  <c r="L18" i="4"/>
  <c r="L25" i="4"/>
  <c r="L23" i="4"/>
  <c r="L15" i="4"/>
  <c r="L30" i="4"/>
  <c r="L29" i="4"/>
  <c r="L28" i="4"/>
  <c r="L20" i="4"/>
  <c r="L22" i="4"/>
  <c r="L21" i="4"/>
  <c r="L27" i="4"/>
  <c r="L19" i="4"/>
  <c r="L26" i="4"/>
  <c r="L24" i="4"/>
  <c r="K30" i="4"/>
  <c r="I14" i="4"/>
  <c r="K29" i="4"/>
  <c r="I26" i="4"/>
  <c r="J20" i="4"/>
  <c r="K27" i="4"/>
  <c r="K19" i="4"/>
  <c r="I24" i="4"/>
  <c r="K18" i="4"/>
  <c r="K25" i="4"/>
  <c r="I17" i="4"/>
  <c r="K24" i="4"/>
  <c r="K16" i="4"/>
  <c r="K14" i="4"/>
  <c r="K26" i="4"/>
  <c r="I22" i="4"/>
  <c r="K17" i="4"/>
  <c r="I16" i="4"/>
  <c r="K23" i="4"/>
  <c r="K15" i="4"/>
  <c r="K22" i="4"/>
  <c r="K21" i="4"/>
  <c r="I28" i="4"/>
  <c r="J28" i="4"/>
  <c r="K28" i="4"/>
  <c r="I21" i="4"/>
  <c r="J23" i="4"/>
  <c r="J15" i="4"/>
  <c r="J16" i="4"/>
  <c r="I30" i="4"/>
  <c r="I20" i="4"/>
  <c r="J30" i="4"/>
  <c r="J22" i="4"/>
  <c r="J24" i="4"/>
  <c r="I29" i="4"/>
  <c r="I18" i="4"/>
  <c r="J29" i="4"/>
  <c r="J21" i="4"/>
  <c r="J27" i="4"/>
  <c r="J19" i="4"/>
  <c r="I25" i="4"/>
  <c r="J14" i="4"/>
  <c r="J26" i="4"/>
  <c r="J18" i="4"/>
  <c r="J25" i="4"/>
  <c r="I27" i="4"/>
  <c r="I19" i="4"/>
  <c r="I23" i="4"/>
  <c r="H21" i="4"/>
  <c r="H16" i="4"/>
  <c r="H18" i="4"/>
  <c r="H30" i="4"/>
  <c r="H24" i="4"/>
  <c r="H22" i="4"/>
  <c r="H25" i="4"/>
  <c r="H17" i="4"/>
  <c r="H23" i="4"/>
  <c r="H15" i="4"/>
  <c r="H28" i="4"/>
  <c r="H20" i="4"/>
  <c r="H27" i="4"/>
  <c r="H19" i="4"/>
  <c r="H26" i="4"/>
  <c r="V14" i="4"/>
  <c r="C22" i="4" l="1"/>
  <c r="D22" i="4"/>
  <c r="E22" i="4"/>
  <c r="C24" i="4"/>
  <c r="D24" i="4"/>
  <c r="E24" i="4"/>
  <c r="E25" i="4"/>
  <c r="C16" i="4"/>
  <c r="D16" i="4"/>
  <c r="E16" i="4"/>
  <c r="C18" i="4"/>
  <c r="D18" i="4"/>
  <c r="E18" i="4"/>
  <c r="C10" i="4"/>
  <c r="D10" i="4"/>
  <c r="E10" i="4"/>
  <c r="E11" i="4"/>
  <c r="C12" i="4"/>
  <c r="D12" i="4"/>
  <c r="E12" i="4"/>
  <c r="C4" i="4"/>
  <c r="S10" i="4" s="1"/>
  <c r="D4" i="4"/>
  <c r="T10" i="4" s="1"/>
  <c r="E4" i="4"/>
  <c r="U10" i="4" s="1"/>
  <c r="C6" i="4"/>
  <c r="D6" i="4"/>
  <c r="E6" i="4"/>
  <c r="B24" i="4"/>
  <c r="B22" i="4"/>
  <c r="B18" i="4"/>
  <c r="B16" i="4"/>
  <c r="B12" i="4"/>
  <c r="B10" i="4"/>
  <c r="B4" i="4"/>
  <c r="R10" i="4" s="1"/>
  <c r="B6" i="4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2" i="3"/>
  <c r="E3" i="3"/>
  <c r="E5" i="4" s="1"/>
  <c r="E4" i="3"/>
  <c r="E5" i="3"/>
  <c r="E6" i="3"/>
  <c r="E7" i="3"/>
  <c r="E8" i="3"/>
  <c r="E9" i="3"/>
  <c r="E10" i="3"/>
  <c r="E11" i="3"/>
  <c r="E12" i="3"/>
  <c r="E13" i="3"/>
  <c r="E14" i="3"/>
  <c r="E17" i="4" s="1"/>
  <c r="E15" i="3"/>
  <c r="E19" i="4" s="1"/>
  <c r="E16" i="3"/>
  <c r="E17" i="3"/>
  <c r="E18" i="3"/>
  <c r="E19" i="3"/>
  <c r="E20" i="3"/>
  <c r="E21" i="3"/>
  <c r="E22" i="3"/>
  <c r="E23" i="3"/>
  <c r="E24" i="3"/>
  <c r="E25" i="3"/>
  <c r="E26" i="3"/>
  <c r="E23" i="4" s="1"/>
  <c r="E27" i="3"/>
  <c r="E28" i="3"/>
  <c r="E29" i="3"/>
  <c r="E30" i="3"/>
  <c r="E31" i="3"/>
  <c r="E32" i="3"/>
  <c r="E33" i="3"/>
  <c r="E34" i="3"/>
  <c r="E35" i="3"/>
  <c r="E36" i="3"/>
  <c r="E37" i="3"/>
  <c r="E2" i="3"/>
  <c r="D7" i="4"/>
  <c r="D11" i="4"/>
  <c r="D17" i="4"/>
  <c r="D23" i="4"/>
  <c r="D25" i="4"/>
  <c r="D5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E26" i="4" l="1"/>
  <c r="E20" i="4"/>
  <c r="D8" i="4"/>
  <c r="D26" i="4"/>
  <c r="E7" i="4"/>
  <c r="E8" i="4" s="1"/>
  <c r="E13" i="4"/>
  <c r="E14" i="4" s="1"/>
  <c r="C11" i="4"/>
  <c r="C19" i="4"/>
  <c r="C25" i="4"/>
  <c r="D19" i="4"/>
  <c r="D20" i="4" s="1"/>
  <c r="D13" i="4"/>
  <c r="D14" i="4" s="1"/>
  <c r="C23" i="4"/>
  <c r="C5" i="4"/>
  <c r="C7" i="4"/>
  <c r="C17" i="4"/>
  <c r="C13" i="4"/>
  <c r="B17" i="4"/>
  <c r="B19" i="4"/>
  <c r="B23" i="4"/>
  <c r="B25" i="4"/>
  <c r="B7" i="4"/>
  <c r="B11" i="4"/>
  <c r="B13" i="4"/>
  <c r="R21" i="4"/>
  <c r="R15" i="4"/>
  <c r="B5" i="4"/>
  <c r="B20" i="4" l="1"/>
  <c r="C20" i="4"/>
  <c r="C14" i="4"/>
  <c r="C8" i="4"/>
  <c r="B14" i="4"/>
  <c r="C26" i="4"/>
  <c r="B26" i="4"/>
  <c r="B8" i="4"/>
  <c r="R16" i="4" a="1"/>
  <c r="R16" i="4" s="1"/>
  <c r="R22" i="4" a="1"/>
  <c r="R22" i="4" s="1"/>
  <c r="R18" i="4" l="1"/>
  <c r="AB3" i="4"/>
  <c r="Z3" i="4" l="1"/>
  <c r="Y3" i="4"/>
  <c r="X6" i="4"/>
  <c r="AA3" i="4"/>
  <c r="X3" i="4"/>
  <c r="AC3" i="4"/>
  <c r="X5" i="4" s="1"/>
  <c r="AC26" i="4" l="1"/>
  <c r="AC34" i="4"/>
  <c r="AC29" i="4"/>
  <c r="AC44" i="4"/>
  <c r="AC30" i="4"/>
  <c r="AC45" i="4"/>
  <c r="AC40" i="4"/>
  <c r="AC37" i="4"/>
  <c r="AC36" i="4"/>
  <c r="AC43" i="4"/>
  <c r="AC41" i="4"/>
  <c r="AC32" i="4"/>
  <c r="AC39" i="4"/>
  <c r="AC28" i="4"/>
  <c r="AC46" i="4"/>
  <c r="AC42" i="4"/>
  <c r="AC35" i="4"/>
  <c r="AC31" i="4"/>
  <c r="AC27" i="4"/>
  <c r="AC38" i="4"/>
  <c r="AC33" i="4"/>
  <c r="X7" i="4"/>
  <c r="AD45" i="4" l="1"/>
  <c r="AD32" i="4"/>
  <c r="AD35" i="4"/>
  <c r="AD46" i="4"/>
  <c r="AD41" i="4"/>
  <c r="AD31" i="4"/>
  <c r="AD42" i="4"/>
  <c r="AD37" i="4"/>
  <c r="AD27" i="4"/>
  <c r="AD38" i="4"/>
  <c r="AD33" i="4"/>
  <c r="AD34" i="4"/>
  <c r="AD29" i="4"/>
  <c r="AD30" i="4"/>
  <c r="AD28" i="4"/>
  <c r="AD40" i="4"/>
  <c r="AD39" i="4"/>
  <c r="AD44" i="4"/>
  <c r="AD26" i="4"/>
  <c r="AD43" i="4"/>
  <c r="AD36" i="4"/>
</calcChain>
</file>

<file path=xl/sharedStrings.xml><?xml version="1.0" encoding="utf-8"?>
<sst xmlns="http://schemas.openxmlformats.org/spreadsheetml/2006/main" count="371" uniqueCount="98">
  <si>
    <t>Readme</t>
  </si>
  <si>
    <t>1. Please fill cells with borders with formula generated numbers.</t>
  </si>
  <si>
    <t>2. Please draw the plot from cell M9 to Q22 at sheet "Results".</t>
  </si>
  <si>
    <t>3. You can put notes from cell B24 to F28 at sheet "Results".</t>
  </si>
  <si>
    <t>4. Please replace A, B, C, D with corresponding stock tickers in alphabetic order.</t>
  </si>
  <si>
    <t>Date</t>
  </si>
  <si>
    <t>A</t>
  </si>
  <si>
    <t>B</t>
  </si>
  <si>
    <t>C</t>
  </si>
  <si>
    <t>D</t>
  </si>
  <si>
    <t>Risk Free Rate</t>
  </si>
  <si>
    <t>SMB</t>
  </si>
  <si>
    <t>HML</t>
  </si>
  <si>
    <t>Q1</t>
  </si>
  <si>
    <t>Q2</t>
  </si>
  <si>
    <t>Q3</t>
  </si>
  <si>
    <t>Q4</t>
  </si>
  <si>
    <t>Variance-Covariance</t>
  </si>
  <si>
    <t>Optimal Complete Portfolio</t>
  </si>
  <si>
    <t>Risky</t>
  </si>
  <si>
    <t>Risk-Free</t>
  </si>
  <si>
    <t>Calculations: Overall Sample</t>
  </si>
  <si>
    <t>CAPM</t>
  </si>
  <si>
    <t>Weight</t>
  </si>
  <si>
    <t>Return</t>
  </si>
  <si>
    <t>alpha</t>
  </si>
  <si>
    <t>Excess Return</t>
  </si>
  <si>
    <t>beta_M</t>
  </si>
  <si>
    <t>Expected Return</t>
  </si>
  <si>
    <t>Standard Deviation for Returns</t>
  </si>
  <si>
    <t>Fama-French Three Factor</t>
  </si>
  <si>
    <t>Standard Deviation</t>
  </si>
  <si>
    <t>Standard Deviation for Excess Returns</t>
  </si>
  <si>
    <t>Sharpe Ratio</t>
  </si>
  <si>
    <t>beta_SMB</t>
  </si>
  <si>
    <t>beta_HML</t>
  </si>
  <si>
    <t>Plot: Cell W10 to AA26</t>
  </si>
  <si>
    <t>Expected Returns</t>
  </si>
  <si>
    <t>Optimal Risky Portfolio</t>
  </si>
  <si>
    <t>Expected Return of the Portfolio</t>
  </si>
  <si>
    <t>Std. Dev of the Portfolio</t>
  </si>
  <si>
    <t>Minimum Variance Portfolio</t>
  </si>
  <si>
    <t>Note</t>
  </si>
  <si>
    <r>
      <t>A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Arial"/>
        <family val="2"/>
      </rPr>
      <t>CCL)(%)</t>
    </r>
    <phoneticPr fontId="1" type="noConversion"/>
  </si>
  <si>
    <t>B(CBA)(%)</t>
    <phoneticPr fontId="1" type="noConversion"/>
  </si>
  <si>
    <t>C(QAN)(%)</t>
    <phoneticPr fontId="1" type="noConversion"/>
  </si>
  <si>
    <t>D(WBC)(%)</t>
    <phoneticPr fontId="1" type="noConversion"/>
  </si>
  <si>
    <t>Market(INDEX)</t>
    <phoneticPr fontId="1" type="noConversion"/>
  </si>
  <si>
    <t>Risk Free Rate(%)</t>
    <phoneticPr fontId="1" type="noConversion"/>
  </si>
  <si>
    <t xml:space="preserve"> </t>
    <phoneticPr fontId="1" type="noConversion"/>
  </si>
  <si>
    <t>Market risk premium</t>
    <phoneticPr fontId="1" type="noConversion"/>
  </si>
  <si>
    <t xml:space="preserve">Market </t>
    <phoneticPr fontId="1" type="noConversion"/>
  </si>
  <si>
    <t>Calculations: Jan 2018 to Dec 2018</t>
    <phoneticPr fontId="1" type="noConversion"/>
  </si>
  <si>
    <t>Calculations: Jan 2019 to Dec 2019</t>
    <phoneticPr fontId="1" type="noConversion"/>
  </si>
  <si>
    <t>Calculations: Jan 2020 to Dec 2020</t>
    <phoneticPr fontId="1" type="noConversion"/>
  </si>
  <si>
    <t>Standard Deviation for Returns</t>
    <phoneticPr fontId="1" type="noConversion"/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</si>
  <si>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</si>
  <si>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</si>
  <si>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</si>
  <si>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</si>
  <si>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</si>
  <si>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</si>
  <si>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</si>
  <si>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</si>
  <si>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</si>
  <si>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</si>
  <si>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</si>
  <si>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</si>
  <si>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</si>
  <si>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</si>
  <si>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</si>
  <si>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</si>
  <si>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</si>
  <si>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</si>
  <si>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</si>
  <si>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</si>
  <si>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</si>
  <si>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</si>
  <si>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</si>
  <si>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</si>
  <si>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X Variable 1</t>
  </si>
  <si>
    <t>X Variable 2</t>
  </si>
  <si>
    <t>X Variable 3</t>
  </si>
  <si>
    <t>total</t>
    <phoneticPr fontId="1" type="noConversion"/>
  </si>
  <si>
    <t xml:space="preserve"> </t>
    <phoneticPr fontId="1" type="noConversion"/>
  </si>
  <si>
    <t>Sd</t>
    <phoneticPr fontId="1" type="noConversion"/>
  </si>
  <si>
    <t>E(R)</t>
    <phoneticPr fontId="1" type="noConversion"/>
  </si>
  <si>
    <t>risky asset</t>
    <phoneticPr fontId="1" type="noConversion"/>
  </si>
  <si>
    <t>rf</t>
    <phoneticPr fontId="1" type="noConversion"/>
  </si>
  <si>
    <t>sd</t>
    <phoneticPr fontId="1" type="noConversion"/>
  </si>
  <si>
    <t>return</t>
    <phoneticPr fontId="1" type="noConversion"/>
  </si>
  <si>
    <t>r</t>
    <phoneticPr fontId="1" type="noConversion"/>
  </si>
  <si>
    <t>risky</t>
    <phoneticPr fontId="1" type="noConversion"/>
  </si>
  <si>
    <t>Note</t>
    <phoneticPr fontId="1" type="noConversion"/>
  </si>
  <si>
    <t>note</t>
    <phoneticPr fontId="1" type="noConversion"/>
  </si>
  <si>
    <t>efficient</t>
    <phoneticPr fontId="1" type="noConversion"/>
  </si>
  <si>
    <t>cal</t>
    <phoneticPr fontId="1" type="noConversion"/>
  </si>
  <si>
    <t>E(R0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</si>
</sst>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"/>
    <numFmt numFmtId="177" formatCode="0.00_ "/>
    <numFmt numFmtId="178" formatCode="0.0"/>
    <numFmt numFmtId="184" formatCode="0.00000_);[Red]\(0.00000\)"/>
    <numFmt numFmtId="185" formatCode="0.000_);[Red]\(0.000\)"/>
  </numFmts>
  <fonts count="8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sz val="11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/>
    <xf numFmtId="176" fontId="2" fillId="0" borderId="1" xfId="0" applyNumberFormat="1" applyFont="1" applyBorder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176" fontId="2" fillId="0" borderId="0" xfId="0" applyNumberFormat="1" applyFont="1" applyBorder="1">
      <alignment vertical="center"/>
    </xf>
    <xf numFmtId="176" fontId="2" fillId="0" borderId="1" xfId="0" applyNumberFormat="1" applyFont="1" applyFill="1" applyBorder="1" applyAlignment="1">
      <alignment vertical="center"/>
    </xf>
    <xf numFmtId="176" fontId="2" fillId="0" borderId="4" xfId="0" applyNumberFormat="1" applyFont="1" applyBorder="1">
      <alignment vertical="center"/>
    </xf>
    <xf numFmtId="176" fontId="2" fillId="0" borderId="6" xfId="0" applyNumberFormat="1" applyFont="1" applyFill="1" applyBorder="1" applyAlignment="1">
      <alignment vertical="center"/>
    </xf>
    <xf numFmtId="176" fontId="2" fillId="0" borderId="6" xfId="0" applyNumberFormat="1" applyFont="1" applyBorder="1">
      <alignment vertical="center"/>
    </xf>
    <xf numFmtId="176" fontId="2" fillId="0" borderId="4" xfId="0" applyNumberFormat="1" applyFont="1" applyFill="1" applyBorder="1" applyAlignme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Border="1">
      <alignment vertical="center"/>
    </xf>
    <xf numFmtId="0" fontId="2" fillId="0" borderId="9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0" xfId="0" applyFont="1" applyAlignment="1">
      <alignment vertical="center"/>
    </xf>
    <xf numFmtId="176" fontId="2" fillId="0" borderId="2" xfId="0" applyNumberFormat="1" applyFont="1" applyFill="1" applyBorder="1" applyAlignment="1">
      <alignment vertical="center"/>
    </xf>
    <xf numFmtId="176" fontId="2" fillId="0" borderId="3" xfId="0" applyNumberFormat="1" applyFont="1" applyFill="1" applyBorder="1" applyAlignment="1">
      <alignment vertical="center"/>
    </xf>
    <xf numFmtId="176" fontId="2" fillId="0" borderId="7" xfId="0" applyNumberFormat="1" applyFont="1" applyFill="1" applyBorder="1" applyAlignment="1">
      <alignment vertical="center"/>
    </xf>
    <xf numFmtId="176" fontId="2" fillId="0" borderId="8" xfId="0" applyNumberFormat="1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vertical="center"/>
    </xf>
    <xf numFmtId="176" fontId="2" fillId="0" borderId="5" xfId="0" applyNumberFormat="1" applyFont="1" applyFill="1" applyBorder="1" applyAlignment="1">
      <alignment vertical="center"/>
    </xf>
    <xf numFmtId="176" fontId="2" fillId="0" borderId="12" xfId="0" applyNumberFormat="1" applyFont="1" applyBorder="1">
      <alignment vertical="center"/>
    </xf>
    <xf numFmtId="176" fontId="2" fillId="0" borderId="9" xfId="0" applyNumberFormat="1" applyFont="1" applyBorder="1">
      <alignment vertical="center"/>
    </xf>
    <xf numFmtId="176" fontId="2" fillId="0" borderId="10" xfId="0" applyNumberFormat="1" applyFont="1" applyBorder="1">
      <alignment vertical="center"/>
    </xf>
    <xf numFmtId="176" fontId="2" fillId="0" borderId="11" xfId="0" applyNumberFormat="1" applyFont="1" applyBorder="1">
      <alignment vertical="center"/>
    </xf>
    <xf numFmtId="176" fontId="2" fillId="0" borderId="13" xfId="0" applyNumberFormat="1" applyFont="1" applyBorder="1">
      <alignment vertical="center"/>
    </xf>
    <xf numFmtId="176" fontId="2" fillId="0" borderId="14" xfId="0" applyNumberFormat="1" applyFont="1" applyBorder="1">
      <alignment vertical="center"/>
    </xf>
    <xf numFmtId="0" fontId="2" fillId="0" borderId="5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176" fontId="2" fillId="0" borderId="1" xfId="0" applyNumberFormat="1" applyFont="1" applyBorder="1" applyAlignment="1"/>
    <xf numFmtId="176" fontId="2" fillId="0" borderId="13" xfId="0" applyNumberFormat="1" applyFont="1" applyBorder="1" applyAlignment="1"/>
    <xf numFmtId="176" fontId="2" fillId="0" borderId="14" xfId="0" applyNumberFormat="1" applyFont="1" applyBorder="1" applyAlignment="1"/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8" xfId="0" applyFont="1" applyBorder="1">
      <alignment vertical="center"/>
    </xf>
    <xf numFmtId="14" fontId="0" fillId="0" borderId="0" xfId="0" applyNumberFormat="1" applyAlignment="1"/>
    <xf numFmtId="177" fontId="2" fillId="0" borderId="1" xfId="0" applyNumberFormat="1" applyFont="1" applyBorder="1">
      <alignment vertical="center"/>
    </xf>
    <xf numFmtId="177" fontId="2" fillId="0" borderId="2" xfId="0" applyNumberFormat="1" applyFont="1" applyBorder="1">
      <alignment vertical="center"/>
    </xf>
    <xf numFmtId="177" fontId="2" fillId="0" borderId="3" xfId="0" applyNumberFormat="1" applyFont="1" applyBorder="1">
      <alignment vertical="center"/>
    </xf>
    <xf numFmtId="14" fontId="0" fillId="0" borderId="5" xfId="0" applyNumberFormat="1" applyBorder="1" applyAlignment="1"/>
    <xf numFmtId="14" fontId="2" fillId="0" borderId="0" xfId="0" applyNumberFormat="1" applyFont="1">
      <alignment vertical="center"/>
    </xf>
    <xf numFmtId="0" fontId="0" fillId="0" borderId="0" xfId="0" applyAlignment="1"/>
    <xf numFmtId="0" fontId="4" fillId="0" borderId="0" xfId="0" applyFont="1" applyAlignment="1">
      <alignment vertical="center" wrapText="1"/>
    </xf>
    <xf numFmtId="178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Continuous" vertical="center"/>
    </xf>
    <xf numFmtId="176" fontId="2" fillId="0" borderId="0" xfId="0" applyNumberFormat="1" applyFont="1" applyBorder="1" applyAlignment="1"/>
    <xf numFmtId="184" fontId="2" fillId="0" borderId="0" xfId="0" applyNumberFormat="1" applyFont="1" applyBorder="1">
      <alignment vertical="center"/>
    </xf>
    <xf numFmtId="185" fontId="2" fillId="0" borderId="1" xfId="0" applyNumberFormat="1" applyFont="1" applyBorder="1" applyAlignment="1"/>
    <xf numFmtId="185" fontId="2" fillId="0" borderId="13" xfId="0" applyNumberFormat="1" applyFont="1" applyBorder="1" applyAlignment="1"/>
    <xf numFmtId="185" fontId="2" fillId="0" borderId="14" xfId="0" applyNumberFormat="1" applyFont="1" applyBorder="1" applyAlignment="1"/>
    <xf numFmtId="185" fontId="2" fillId="0" borderId="10" xfId="0" applyNumberFormat="1" applyFont="1" applyBorder="1">
      <alignment vertical="center"/>
    </xf>
    <xf numFmtId="185" fontId="2" fillId="0" borderId="0" xfId="0" applyNumberFormat="1" applyFont="1" applyBorder="1">
      <alignment vertical="center"/>
    </xf>
    <xf numFmtId="185" fontId="2" fillId="0" borderId="11" xfId="0" applyNumberFormat="1" applyFont="1" applyBorder="1">
      <alignment vertical="center"/>
    </xf>
    <xf numFmtId="9" fontId="2" fillId="0" borderId="0" xfId="0" applyNumberFormat="1" applyFont="1">
      <alignment vertical="center"/>
    </xf>
    <xf numFmtId="176" fontId="7" fillId="2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Efficient</a:t>
            </a:r>
            <a:r>
              <a:rPr lang="en-US" altLang="zh-CN" baseline="0"/>
              <a:t> Frontier and CAL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6.023716952646252E-2"/>
          <c:y val="0.18016327192532208"/>
          <c:w val="0.88910829964649962"/>
          <c:h val="0.707152020207042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Results!$T$26:$T$44</c:f>
              <c:numCache>
                <c:formatCode>General</c:formatCode>
                <c:ptCount val="19"/>
                <c:pt idx="0">
                  <c:v>0.20358999999999999</c:v>
                </c:pt>
                <c:pt idx="1">
                  <c:v>0.2024</c:v>
                </c:pt>
                <c:pt idx="2">
                  <c:v>0.20169999999999999</c:v>
                </c:pt>
                <c:pt idx="3">
                  <c:v>0.20147999999999999</c:v>
                </c:pt>
                <c:pt idx="4">
                  <c:v>0.20174</c:v>
                </c:pt>
                <c:pt idx="5">
                  <c:v>0.20250000000000001</c:v>
                </c:pt>
                <c:pt idx="6">
                  <c:v>0.20372999999999999</c:v>
                </c:pt>
                <c:pt idx="7">
                  <c:v>0.20544000000000001</c:v>
                </c:pt>
                <c:pt idx="8">
                  <c:v>0.20759</c:v>
                </c:pt>
                <c:pt idx="9">
                  <c:v>0.21317</c:v>
                </c:pt>
                <c:pt idx="10">
                  <c:v>0.22031999999999999</c:v>
                </c:pt>
                <c:pt idx="11">
                  <c:v>0.22889000000000001</c:v>
                </c:pt>
                <c:pt idx="12">
                  <c:v>0.23874999999999999</c:v>
                </c:pt>
                <c:pt idx="13">
                  <c:v>0.24299999999999999</c:v>
                </c:pt>
                <c:pt idx="14">
                  <c:v>0.245</c:v>
                </c:pt>
                <c:pt idx="15">
                  <c:v>0.24972</c:v>
                </c:pt>
                <c:pt idx="16">
                  <c:v>0.26200000000000001</c:v>
                </c:pt>
                <c:pt idx="17">
                  <c:v>0.27400000000000002</c:v>
                </c:pt>
                <c:pt idx="18">
                  <c:v>0.28899999999999998</c:v>
                </c:pt>
              </c:numCache>
            </c:numRef>
          </c:xVal>
          <c:yVal>
            <c:numRef>
              <c:f>Results!$U$26:$U$44</c:f>
              <c:numCache>
                <c:formatCode>General</c:formatCode>
                <c:ptCount val="19"/>
                <c:pt idx="0">
                  <c:v>0.1</c:v>
                </c:pt>
                <c:pt idx="1">
                  <c:v>0.105</c:v>
                </c:pt>
                <c:pt idx="2">
                  <c:v>0.11</c:v>
                </c:pt>
                <c:pt idx="3">
                  <c:v>0.115</c:v>
                </c:pt>
                <c:pt idx="4">
                  <c:v>0.12</c:v>
                </c:pt>
                <c:pt idx="5">
                  <c:v>0.125</c:v>
                </c:pt>
                <c:pt idx="6">
                  <c:v>0.13</c:v>
                </c:pt>
                <c:pt idx="7">
                  <c:v>0.13500000000000001</c:v>
                </c:pt>
                <c:pt idx="8">
                  <c:v>0.14000000000000001</c:v>
                </c:pt>
                <c:pt idx="9">
                  <c:v>0.15</c:v>
                </c:pt>
                <c:pt idx="10">
                  <c:v>0.16</c:v>
                </c:pt>
                <c:pt idx="11">
                  <c:v>0.17</c:v>
                </c:pt>
                <c:pt idx="12">
                  <c:v>0.18</c:v>
                </c:pt>
                <c:pt idx="13">
                  <c:v>0.184</c:v>
                </c:pt>
                <c:pt idx="14">
                  <c:v>0.186</c:v>
                </c:pt>
                <c:pt idx="15">
                  <c:v>0.19</c:v>
                </c:pt>
                <c:pt idx="16">
                  <c:v>0.2</c:v>
                </c:pt>
                <c:pt idx="17">
                  <c:v>0.21</c:v>
                </c:pt>
                <c:pt idx="18">
                  <c:v>0.22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22-45A7-98E7-922DAB11C588}"/>
            </c:ext>
          </c:extLst>
        </c:ser>
        <c:ser>
          <c:idx val="1"/>
          <c:order val="1"/>
          <c:tx>
            <c:v>TG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Results!$X$6</c:f>
              <c:numCache>
                <c:formatCode>0.000</c:formatCode>
                <c:ptCount val="1"/>
                <c:pt idx="0">
                  <c:v>0.24092503793940304</c:v>
                </c:pt>
              </c:numCache>
            </c:numRef>
          </c:xVal>
          <c:yVal>
            <c:numRef>
              <c:f>Results!$X$5</c:f>
              <c:numCache>
                <c:formatCode>0.000</c:formatCode>
                <c:ptCount val="1"/>
                <c:pt idx="0">
                  <c:v>0.18591129244720866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322-45A7-98E7-922DAB11C588}"/>
            </c:ext>
          </c:extLst>
        </c:ser>
        <c:ser>
          <c:idx val="2"/>
          <c:order val="2"/>
          <c:tx>
            <c:v>CAL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Results!$AC$26:$AC$46</c:f>
              <c:numCache>
                <c:formatCode>General</c:formatCode>
                <c:ptCount val="21"/>
                <c:pt idx="0">
                  <c:v>0</c:v>
                </c:pt>
                <c:pt idx="1">
                  <c:v>2.4092503793940304E-2</c:v>
                </c:pt>
                <c:pt idx="2">
                  <c:v>4.8185007587880607E-2</c:v>
                </c:pt>
                <c:pt idx="3">
                  <c:v>7.2277511381820911E-2</c:v>
                </c:pt>
                <c:pt idx="4">
                  <c:v>9.6370015175761214E-2</c:v>
                </c:pt>
                <c:pt idx="5">
                  <c:v>0.12046251896970152</c:v>
                </c:pt>
                <c:pt idx="6">
                  <c:v>0.14455502276364182</c:v>
                </c:pt>
                <c:pt idx="7">
                  <c:v>0.16864752655758211</c:v>
                </c:pt>
                <c:pt idx="8">
                  <c:v>0.19274003035152243</c:v>
                </c:pt>
                <c:pt idx="9">
                  <c:v>0.21683253414546275</c:v>
                </c:pt>
                <c:pt idx="10">
                  <c:v>0.24092503793940304</c:v>
                </c:pt>
                <c:pt idx="11">
                  <c:v>0.26501754173334335</c:v>
                </c:pt>
                <c:pt idx="12">
                  <c:v>0.28911004552728364</c:v>
                </c:pt>
                <c:pt idx="13">
                  <c:v>0.31320254932122393</c:v>
                </c:pt>
                <c:pt idx="14">
                  <c:v>0.33729505311516422</c:v>
                </c:pt>
                <c:pt idx="15">
                  <c:v>0.36138755690910457</c:v>
                </c:pt>
                <c:pt idx="16">
                  <c:v>0.38548006070304486</c:v>
                </c:pt>
                <c:pt idx="17">
                  <c:v>0.40957256449698515</c:v>
                </c:pt>
                <c:pt idx="18">
                  <c:v>0.43366506829092549</c:v>
                </c:pt>
                <c:pt idx="19">
                  <c:v>0.45775757208486573</c:v>
                </c:pt>
                <c:pt idx="20">
                  <c:v>0.48185007587880607</c:v>
                </c:pt>
              </c:numCache>
            </c:numRef>
          </c:xVal>
          <c:yVal>
            <c:numRef>
              <c:f>Results!$AD$26:$AD$46</c:f>
              <c:numCache>
                <c:formatCode>General</c:formatCode>
                <c:ptCount val="21"/>
                <c:pt idx="0">
                  <c:v>1.2E-2</c:v>
                </c:pt>
                <c:pt idx="1">
                  <c:v>2.9391129244720867E-2</c:v>
                </c:pt>
                <c:pt idx="2">
                  <c:v>4.678225848944173E-2</c:v>
                </c:pt>
                <c:pt idx="3">
                  <c:v>6.4173387734162604E-2</c:v>
                </c:pt>
                <c:pt idx="4">
                  <c:v>8.1564516978883464E-2</c:v>
                </c:pt>
                <c:pt idx="5">
                  <c:v>9.8955646223604338E-2</c:v>
                </c:pt>
                <c:pt idx="6">
                  <c:v>0.1163467754683252</c:v>
                </c:pt>
                <c:pt idx="7">
                  <c:v>0.13373790471304606</c:v>
                </c:pt>
                <c:pt idx="8">
                  <c:v>0.15112903395776695</c:v>
                </c:pt>
                <c:pt idx="9">
                  <c:v>0.1685201632024878</c:v>
                </c:pt>
                <c:pt idx="10">
                  <c:v>0.18591129244720866</c:v>
                </c:pt>
                <c:pt idx="11">
                  <c:v>0.20330242169192955</c:v>
                </c:pt>
                <c:pt idx="12">
                  <c:v>0.22069355093665038</c:v>
                </c:pt>
                <c:pt idx="13">
                  <c:v>0.23808468018137127</c:v>
                </c:pt>
                <c:pt idx="14">
                  <c:v>0.2554758094260921</c:v>
                </c:pt>
                <c:pt idx="15">
                  <c:v>0.27286693867081302</c:v>
                </c:pt>
                <c:pt idx="16">
                  <c:v>0.29025806791553388</c:v>
                </c:pt>
                <c:pt idx="17">
                  <c:v>0.30764919716025468</c:v>
                </c:pt>
                <c:pt idx="18">
                  <c:v>0.3250403264049756</c:v>
                </c:pt>
                <c:pt idx="19">
                  <c:v>0.34243145564969646</c:v>
                </c:pt>
                <c:pt idx="20">
                  <c:v>0.35982258489441732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322-45A7-98E7-922DAB11C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421064"/>
        <c:axId val="978424264"/>
      </c:scatterChart>
      <c:valAx>
        <c:axId val="978421064"/>
        <c:scaling>
          <c:orientation val="minMax"/>
          <c:max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8424264"/>
        <c:crosses val="autoZero"/>
        <c:crossBetween val="midCat"/>
      </c:valAx>
      <c:valAx>
        <c:axId val="978424264"/>
        <c:scaling>
          <c:orientation val="minMax"/>
          <c:max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8421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efficient frontier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Results!$T$26:$T$38</c:f>
              <c:numCache>
                <c:formatCode>General</c:formatCode>
                <c:ptCount val="13"/>
                <c:pt idx="0">
                  <c:v>0.20358999999999999</c:v>
                </c:pt>
                <c:pt idx="1">
                  <c:v>0.2024</c:v>
                </c:pt>
                <c:pt idx="2">
                  <c:v>0.20169999999999999</c:v>
                </c:pt>
                <c:pt idx="3">
                  <c:v>0.20147999999999999</c:v>
                </c:pt>
                <c:pt idx="4">
                  <c:v>0.20174</c:v>
                </c:pt>
                <c:pt idx="5">
                  <c:v>0.20250000000000001</c:v>
                </c:pt>
                <c:pt idx="6">
                  <c:v>0.20372999999999999</c:v>
                </c:pt>
                <c:pt idx="7">
                  <c:v>0.20544000000000001</c:v>
                </c:pt>
                <c:pt idx="8">
                  <c:v>0.20759</c:v>
                </c:pt>
                <c:pt idx="9">
                  <c:v>0.21317</c:v>
                </c:pt>
                <c:pt idx="10">
                  <c:v>0.22031999999999999</c:v>
                </c:pt>
                <c:pt idx="11">
                  <c:v>0.22889000000000001</c:v>
                </c:pt>
                <c:pt idx="12">
                  <c:v>0.23874999999999999</c:v>
                </c:pt>
              </c:numCache>
            </c:numRef>
          </c:xVal>
          <c:yVal>
            <c:numRef>
              <c:f>Results!$U$26:$U$38</c:f>
              <c:numCache>
                <c:formatCode>General</c:formatCode>
                <c:ptCount val="13"/>
                <c:pt idx="0">
                  <c:v>0.1</c:v>
                </c:pt>
                <c:pt idx="1">
                  <c:v>0.105</c:v>
                </c:pt>
                <c:pt idx="2">
                  <c:v>0.11</c:v>
                </c:pt>
                <c:pt idx="3">
                  <c:v>0.115</c:v>
                </c:pt>
                <c:pt idx="4">
                  <c:v>0.12</c:v>
                </c:pt>
                <c:pt idx="5">
                  <c:v>0.125</c:v>
                </c:pt>
                <c:pt idx="6">
                  <c:v>0.13</c:v>
                </c:pt>
                <c:pt idx="7">
                  <c:v>0.13500000000000001</c:v>
                </c:pt>
                <c:pt idx="8">
                  <c:v>0.14000000000000001</c:v>
                </c:pt>
                <c:pt idx="9">
                  <c:v>0.15</c:v>
                </c:pt>
                <c:pt idx="10">
                  <c:v>0.16</c:v>
                </c:pt>
                <c:pt idx="11">
                  <c:v>0.17</c:v>
                </c:pt>
                <c:pt idx="12">
                  <c:v>0.18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4D-4781-9192-7DA843A7D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441864"/>
        <c:axId val="978439304"/>
      </c:scatterChart>
      <c:valAx>
        <c:axId val="978441864"/>
        <c:scaling>
          <c:orientation val="minMax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8439304"/>
        <c:crosses val="autoZero"/>
        <c:crossBetween val="midCat"/>
      </c:valAx>
      <c:valAx>
        <c:axId val="978439304"/>
        <c:scaling>
          <c:orientation val="minMax"/>
          <c:min val="8.000000000000001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8441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71750</xdr:colOff>
      <xdr:row>24</xdr:row>
      <xdr:rowOff>174581</xdr:rowOff>
    </xdr:from>
    <xdr:to>
      <xdr:col>25</xdr:col>
      <xdr:colOff>1127124</xdr:colOff>
      <xdr:row>39</xdr:row>
      <xdr:rowOff>47624</xdr:rowOff>
    </xdr:to>
    <xdr:graphicFrame macro="">
      <xdr:nvGraphicFramePr>
        <xdr:cNvPr id="20" name="图表 19">
          <a:extLst>
            <a:ext uri="{FF2B5EF4-FFF2-40B4-BE49-F238E27FC236}">
              <a16:creationId xmlns:a16="http://schemas.microsoft.com/office/drawing/2014/main" id="{C2DB688F-676C-4330-8799-9956D54BD9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309723</xdr:colOff>
      <xdr:row>23</xdr:row>
      <xdr:rowOff>9848</xdr:rowOff>
    </xdr:from>
    <xdr:to>
      <xdr:col>18</xdr:col>
      <xdr:colOff>268254</xdr:colOff>
      <xdr:row>38</xdr:row>
      <xdr:rowOff>14449</xdr:rowOff>
    </xdr:to>
    <xdr:graphicFrame macro="">
      <xdr:nvGraphicFramePr>
        <xdr:cNvPr id="24" name="图表 23">
          <a:extLst>
            <a:ext uri="{FF2B5EF4-FFF2-40B4-BE49-F238E27FC236}">
              <a16:creationId xmlns:a16="http://schemas.microsoft.com/office/drawing/2014/main" id="{9392AD41-09A1-4720-AC51-C2B79C3F67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0.63675</cdr:x>
      <cdr:y>0.62915</cdr:y>
    </cdr:from>
    <cdr:to>
      <cdr:x>0.85115</cdr:x>
      <cdr:y>0.81131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9346F17B-8C5F-48E8-B200-443FD5755285}"/>
            </a:ext>
          </a:extLst>
        </cdr:cNvPr>
        <cdr:cNvSpPr txBox="1"/>
      </cdr:nvSpPr>
      <cdr:spPr>
        <a:xfrm xmlns:a="http://schemas.openxmlformats.org/drawingml/2006/main">
          <a:off x="3463490" y="1644939"/>
          <a:ext cx="116620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>
              <a:solidFill>
                <a:schemeClr val="accent1"/>
              </a:solidFill>
            </a:rPr>
            <a:t>Efficient Frontier</a:t>
          </a:r>
          <a:endParaRPr lang="zh-CN" altLang="en-US" sz="11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0.22478</cdr:x>
      <cdr:y>0.5264</cdr:y>
    </cdr:from>
    <cdr:to>
      <cdr:x>0.40214</cdr:x>
      <cdr:y>0.61514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DAE1CDC9-48E6-47DE-961C-4A42630A812A}"/>
            </a:ext>
          </a:extLst>
        </cdr:cNvPr>
        <cdr:cNvSpPr txBox="1"/>
      </cdr:nvSpPr>
      <cdr:spPr>
        <a:xfrm xmlns:a="http://schemas.openxmlformats.org/drawingml/2006/main">
          <a:off x="1222673" y="1376285"/>
          <a:ext cx="964711" cy="2320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>
              <a:solidFill>
                <a:srgbClr val="FF0000"/>
              </a:solidFill>
            </a:rPr>
            <a:t>CAL</a:t>
          </a:r>
          <a:endParaRPr lang="zh-CN" altLang="en-US" sz="1100" b="1">
            <a:solidFill>
              <a:srgbClr val="FF0000"/>
            </a:solidFill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Documents/WeChat%20Files/wxid_xv6jwut55rxu22/FileStorage/File/2021-05/7008%20&#20316;&#19994;%20(version%202)(3)(1)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RawData"/>
      <sheetName val="Return"/>
      <sheetName val="ExcessReturn"/>
      <sheetName val="Results"/>
      <sheetName val="A fama"/>
      <sheetName val="B fama"/>
      <sheetName val="C fama"/>
      <sheetName val="D fama"/>
      <sheetName val="A^ fama"/>
      <sheetName val="B^ fama"/>
      <sheetName val="C^ fama"/>
      <sheetName val="D^ fama"/>
    </sheetNames>
    <sheetDataSet>
      <sheetData sheetId="0" refreshError="1"/>
      <sheetData sheetId="1">
        <row r="20">
          <cell r="G20">
            <v>1.0686959582126799E-3</v>
          </cell>
        </row>
        <row r="21">
          <cell r="G21">
            <v>9.2032716765544397E-4</v>
          </cell>
        </row>
        <row r="22">
          <cell r="G22">
            <v>8.1302127632687504E-4</v>
          </cell>
        </row>
        <row r="23">
          <cell r="G23">
            <v>8.1302127632687504E-4</v>
          </cell>
        </row>
        <row r="24">
          <cell r="G24">
            <v>7.3039207886527202E-4</v>
          </cell>
        </row>
        <row r="25">
          <cell r="G25">
            <v>7.5518871888014005E-4</v>
          </cell>
        </row>
        <row r="26">
          <cell r="G26">
            <v>7.4692392313879797E-4</v>
          </cell>
        </row>
        <row r="27">
          <cell r="G27">
            <v>7.3865837651476696E-4</v>
          </cell>
        </row>
        <row r="28">
          <cell r="G28">
            <v>7.3865837651476696E-4</v>
          </cell>
        </row>
        <row r="29">
          <cell r="G29">
            <v>4.4059740363811001E-4</v>
          </cell>
        </row>
        <row r="30">
          <cell r="G30">
            <v>1.4155640446089599E-4</v>
          </cell>
        </row>
        <row r="31">
          <cell r="G31">
            <v>8.3295163273211501E-5</v>
          </cell>
        </row>
        <row r="32">
          <cell r="G32">
            <v>8.3295163273211501E-5</v>
          </cell>
        </row>
        <row r="33">
          <cell r="G33">
            <v>8.3295163273211501E-5</v>
          </cell>
        </row>
        <row r="34">
          <cell r="G34">
            <v>8.3295163273211501E-5</v>
          </cell>
        </row>
        <row r="35">
          <cell r="G35">
            <v>7.4969080277487206E-5</v>
          </cell>
        </row>
        <row r="36">
          <cell r="G36">
            <v>5.8314626421251999E-5</v>
          </cell>
        </row>
        <row r="37">
          <cell r="G37">
            <v>1.6665139084048902E-5</v>
          </cell>
        </row>
        <row r="38">
          <cell r="G38">
            <v>1.6665139084048902E-5</v>
          </cell>
        </row>
      </sheetData>
      <sheetData sheetId="2" refreshError="1"/>
      <sheetData sheetId="3">
        <row r="19">
          <cell r="F19">
            <v>3.0873089152565317E-2</v>
          </cell>
          <cell r="G19">
            <v>-4.2900000000000001E-2</v>
          </cell>
          <cell r="H19">
            <v>1.1000000000000001E-3</v>
          </cell>
        </row>
        <row r="20">
          <cell r="F20">
            <v>2.8558697845890955E-2</v>
          </cell>
          <cell r="G20">
            <v>1.38E-2</v>
          </cell>
          <cell r="H20">
            <v>-3.5099999999999999E-2</v>
          </cell>
        </row>
        <row r="21">
          <cell r="F21">
            <v>-2.9591030325641376E-2</v>
          </cell>
          <cell r="G21">
            <v>1.9699999999999999E-2</v>
          </cell>
          <cell r="H21">
            <v>-2.9399999999999999E-2</v>
          </cell>
        </row>
        <row r="22">
          <cell r="F22">
            <v>1.4471870163635325E-2</v>
          </cell>
          <cell r="G22">
            <v>1.23E-2</v>
          </cell>
          <cell r="H22">
            <v>5.4000000000000003E-3</v>
          </cell>
        </row>
        <row r="23">
          <cell r="F23">
            <v>-4.8007897694098316E-3</v>
          </cell>
          <cell r="G23">
            <v>-2.7099999999999999E-2</v>
          </cell>
          <cell r="H23">
            <v>-3.4000000000000002E-3</v>
          </cell>
        </row>
        <row r="24">
          <cell r="F24">
            <v>2.5097612813347759E-2</v>
          </cell>
          <cell r="G24">
            <v>-1.5300000000000001E-2</v>
          </cell>
          <cell r="H24">
            <v>-7.9000000000000008E-3</v>
          </cell>
        </row>
        <row r="25">
          <cell r="F25">
            <v>-2.1700205171317197E-2</v>
          </cell>
          <cell r="G25">
            <v>1.4999999999999999E-2</v>
          </cell>
          <cell r="H25">
            <v>1.23E-2</v>
          </cell>
        </row>
        <row r="26">
          <cell r="F26">
            <v>4.6121434196721836E-2</v>
          </cell>
          <cell r="G26">
            <v>-9.5999999999999992E-3</v>
          </cell>
          <cell r="H26">
            <v>-2.86E-2</v>
          </cell>
        </row>
        <row r="27">
          <cell r="F27">
            <v>-8.634705442552866E-2</v>
          </cell>
          <cell r="G27">
            <v>-2.53E-2</v>
          </cell>
          <cell r="H27">
            <v>3.5200000000000002E-2</v>
          </cell>
        </row>
        <row r="28">
          <cell r="F28">
            <v>-0.21559209487089911</v>
          </cell>
          <cell r="G28">
            <v>-2.7000000000000003E-2</v>
          </cell>
          <cell r="H28">
            <v>1.03E-2</v>
          </cell>
        </row>
        <row r="29">
          <cell r="F29">
            <v>9.5168490649063298E-2</v>
          </cell>
          <cell r="G29">
            <v>1.52E-2</v>
          </cell>
          <cell r="H29">
            <v>-5.8299999999999998E-2</v>
          </cell>
        </row>
        <row r="30">
          <cell r="F30">
            <v>4.8963528227466989E-2</v>
          </cell>
          <cell r="G30">
            <v>6.6799999999999998E-2</v>
          </cell>
          <cell r="H30">
            <v>-8.5699999999999998E-2</v>
          </cell>
        </row>
        <row r="31">
          <cell r="F31">
            <v>2.1910343334611188E-2</v>
          </cell>
          <cell r="G31">
            <v>-3.0899999999999997E-2</v>
          </cell>
          <cell r="H31">
            <v>1.2E-2</v>
          </cell>
        </row>
        <row r="32">
          <cell r="F32">
            <v>9.4072377152512893E-3</v>
          </cell>
          <cell r="G32">
            <v>3.1699999999999999E-2</v>
          </cell>
          <cell r="H32">
            <v>-0.06</v>
          </cell>
        </row>
        <row r="33">
          <cell r="F33">
            <v>3.0879160507083388E-2</v>
          </cell>
          <cell r="G33">
            <v>1.01E-2</v>
          </cell>
          <cell r="H33">
            <v>-3.8399999999999997E-2</v>
          </cell>
        </row>
        <row r="34">
          <cell r="F34">
            <v>-3.7946623777730386E-2</v>
          </cell>
          <cell r="G34">
            <v>3.0800000000000001E-2</v>
          </cell>
          <cell r="H34">
            <v>1.8E-3</v>
          </cell>
        </row>
        <row r="35">
          <cell r="F35">
            <v>2.0553256388912748E-2</v>
          </cell>
          <cell r="G35">
            <v>-5.4000000000000003E-3</v>
          </cell>
          <cell r="H35">
            <v>-1.1000000000000001E-3</v>
          </cell>
        </row>
        <row r="36">
          <cell r="F36">
            <v>9.9255738115005848E-2</v>
          </cell>
          <cell r="G36">
            <v>-2.2499999999999999E-2</v>
          </cell>
          <cell r="H36">
            <v>1.95E-2</v>
          </cell>
        </row>
        <row r="37">
          <cell r="F37">
            <v>1.6083896365606649E-2</v>
          </cell>
          <cell r="G37">
            <v>1.7899999999999999E-2</v>
          </cell>
          <cell r="H37">
            <v>-2.5600000000000001E-2</v>
          </cell>
        </row>
      </sheetData>
      <sheetData sheetId="4">
        <row r="5">
          <cell r="H5">
            <v>0.70095291270696014</v>
          </cell>
          <cell r="I5">
            <v>0.88561397676019604</v>
          </cell>
          <cell r="J5">
            <v>1.7924473342998324</v>
          </cell>
          <cell r="K5">
            <v>1.5802323133644844</v>
          </cell>
        </row>
        <row r="8">
          <cell r="H8">
            <v>0.89524822878197408</v>
          </cell>
          <cell r="I8">
            <v>1.035603476153155</v>
          </cell>
          <cell r="J8">
            <v>1.9390625255831584</v>
          </cell>
          <cell r="K8">
            <v>1.7237733333396279</v>
          </cell>
        </row>
        <row r="9">
          <cell r="H9">
            <v>0.96942286607235462</v>
          </cell>
          <cell r="I9">
            <v>0.49669826185296351</v>
          </cell>
          <cell r="J9">
            <v>1.2105769202677554</v>
          </cell>
          <cell r="K9">
            <v>1.1521090426172247</v>
          </cell>
        </row>
        <row r="10">
          <cell r="H10">
            <v>1.2449282161043076</v>
          </cell>
          <cell r="I10">
            <v>0.91742866656967659</v>
          </cell>
          <cell r="J10">
            <v>1.0224439190778449</v>
          </cell>
          <cell r="K10">
            <v>0.99527194690893994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zoomScaleSheetLayoutView="100" workbookViewId="0">
      <selection activeCell="A11" sqref="A11"/>
    </sheetView>
  </sheetViews>
  <sheetFormatPr defaultColWidth="9" defaultRowHeight="14" x14ac:dyDescent="0.25"/>
  <cols>
    <col min="1" max="1" width="77.90625" style="1" customWidth="1"/>
    <col min="2" max="16384" width="9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"/>
  <sheetViews>
    <sheetView zoomScaleSheetLayoutView="100" workbookViewId="0">
      <selection activeCell="B3" sqref="B3"/>
    </sheetView>
  </sheetViews>
  <sheetFormatPr defaultColWidth="8.90625" defaultRowHeight="14" x14ac:dyDescent="0.25"/>
  <cols>
    <col min="1" max="1" width="10.54296875" style="1" customWidth="1"/>
    <col min="2" max="2" width="14.36328125" style="1" customWidth="1"/>
    <col min="3" max="3" width="14.90625" style="1" customWidth="1"/>
    <col min="4" max="4" width="16" style="1" customWidth="1"/>
    <col min="5" max="5" width="18" style="1" customWidth="1"/>
    <col min="6" max="6" width="16.54296875" style="1" customWidth="1"/>
    <col min="7" max="7" width="22.7265625" style="1" customWidth="1"/>
    <col min="8" max="16384" width="8.90625" style="1"/>
  </cols>
  <sheetData>
    <row r="1" spans="1:7" x14ac:dyDescent="0.25">
      <c r="A1" s="1" t="s">
        <v>5</v>
      </c>
      <c r="B1" s="40" t="s">
        <v>43</v>
      </c>
      <c r="C1" s="40" t="s">
        <v>44</v>
      </c>
      <c r="D1" s="40" t="s">
        <v>45</v>
      </c>
      <c r="E1" s="40" t="s">
        <v>46</v>
      </c>
      <c r="F1" s="40" t="s">
        <v>47</v>
      </c>
      <c r="G1" s="40" t="s">
        <v>48</v>
      </c>
    </row>
    <row r="2" spans="1:7" ht="15" x14ac:dyDescent="0.25">
      <c r="A2" s="48">
        <v>43070</v>
      </c>
      <c r="B2" s="51">
        <v>7.4687830000000002</v>
      </c>
      <c r="C2" s="51">
        <v>67.876166999999995</v>
      </c>
      <c r="D2" s="51">
        <v>4.5812710000000001</v>
      </c>
      <c r="E2" s="51">
        <v>27.047457000000001</v>
      </c>
      <c r="F2" s="52">
        <v>6167.29</v>
      </c>
      <c r="G2" s="53">
        <v>1.4631676547709499E-3</v>
      </c>
    </row>
    <row r="3" spans="1:7" ht="15" x14ac:dyDescent="0.25">
      <c r="A3" s="48">
        <v>43101</v>
      </c>
      <c r="B3" s="51">
        <v>7.3546880000000003</v>
      </c>
      <c r="C3" s="51">
        <v>66.634224000000003</v>
      </c>
      <c r="D3" s="51">
        <v>4.7903370000000001</v>
      </c>
      <c r="E3" s="51">
        <v>26.710978999999998</v>
      </c>
      <c r="F3" s="52">
        <v>6146.47</v>
      </c>
      <c r="G3" s="53">
        <v>1.4795669370546399E-3</v>
      </c>
    </row>
    <row r="4" spans="1:7" ht="15" x14ac:dyDescent="0.25">
      <c r="A4" s="48">
        <v>43132</v>
      </c>
      <c r="B4" s="51">
        <v>7.6355360000000001</v>
      </c>
      <c r="C4" s="51">
        <v>64.538971000000004</v>
      </c>
      <c r="D4" s="51">
        <v>5.3539060000000003</v>
      </c>
      <c r="E4" s="51">
        <v>26.547058</v>
      </c>
      <c r="F4" s="52">
        <v>6117.34</v>
      </c>
      <c r="G4" s="53">
        <v>1.4631676547709499E-3</v>
      </c>
    </row>
    <row r="5" spans="1:7" ht="15" x14ac:dyDescent="0.25">
      <c r="A5" s="44">
        <v>43160</v>
      </c>
      <c r="B5" s="51">
        <v>7.8342780000000003</v>
      </c>
      <c r="C5" s="51">
        <v>62.736389000000003</v>
      </c>
      <c r="D5" s="51">
        <v>5.299366</v>
      </c>
      <c r="E5" s="51">
        <v>24.692129000000001</v>
      </c>
      <c r="F5" s="52">
        <v>5868.91</v>
      </c>
      <c r="G5" s="53">
        <v>1.59427928010314E-3</v>
      </c>
    </row>
    <row r="6" spans="1:7" ht="15" x14ac:dyDescent="0.25">
      <c r="A6" s="44">
        <v>43191</v>
      </c>
      <c r="B6" s="51">
        <v>8.3945150000000002</v>
      </c>
      <c r="C6" s="51">
        <v>62.311272000000002</v>
      </c>
      <c r="D6" s="51">
        <v>5.3079090000000004</v>
      </c>
      <c r="E6" s="51">
        <v>24.709381</v>
      </c>
      <c r="F6" s="52">
        <v>6071.61</v>
      </c>
      <c r="G6" s="53">
        <v>1.70066863670582E-3</v>
      </c>
    </row>
    <row r="7" spans="1:7" ht="15" x14ac:dyDescent="0.25">
      <c r="A7" s="44">
        <v>43221</v>
      </c>
      <c r="B7" s="51">
        <v>8.0240360000000006</v>
      </c>
      <c r="C7" s="51">
        <v>60.124920000000003</v>
      </c>
      <c r="D7" s="51">
        <v>5.8414599999999997</v>
      </c>
      <c r="E7" s="51">
        <v>24.027805000000001</v>
      </c>
      <c r="F7" s="52">
        <v>6123.48</v>
      </c>
      <c r="G7" s="53">
        <v>1.6188417051281601E-3</v>
      </c>
    </row>
    <row r="8" spans="1:7" ht="15" x14ac:dyDescent="0.25">
      <c r="A8" s="44">
        <v>43252</v>
      </c>
      <c r="B8" s="51">
        <v>8.3131909999999998</v>
      </c>
      <c r="C8" s="51">
        <v>63.222267000000002</v>
      </c>
      <c r="D8" s="51">
        <v>5.666677</v>
      </c>
      <c r="E8" s="51">
        <v>26.090627999999999</v>
      </c>
      <c r="F8" s="52">
        <v>6289.68</v>
      </c>
      <c r="G8" s="53">
        <v>1.7088472872288699E-3</v>
      </c>
    </row>
    <row r="9" spans="1:7" ht="15" x14ac:dyDescent="0.25">
      <c r="A9" s="44">
        <v>43282</v>
      </c>
      <c r="B9" s="51">
        <v>8.6565619999999992</v>
      </c>
      <c r="C9" s="51">
        <v>64.888062000000005</v>
      </c>
      <c r="D9" s="51">
        <v>6.1818289999999996</v>
      </c>
      <c r="E9" s="51">
        <v>26.233098999999999</v>
      </c>
      <c r="F9" s="52">
        <v>6366.16</v>
      </c>
      <c r="G9" s="53">
        <v>1.66794668713055E-3</v>
      </c>
    </row>
    <row r="10" spans="1:7" ht="15" x14ac:dyDescent="0.25">
      <c r="A10" s="44">
        <v>43313</v>
      </c>
      <c r="B10" s="51">
        <v>8.4848780000000001</v>
      </c>
      <c r="C10" s="51">
        <v>61.808056000000001</v>
      </c>
      <c r="D10" s="51">
        <v>5.9150530000000003</v>
      </c>
      <c r="E10" s="51">
        <v>25.413874</v>
      </c>
      <c r="F10" s="52">
        <v>6427.83</v>
      </c>
      <c r="G10" s="53">
        <v>1.6188417051281601E-3</v>
      </c>
    </row>
    <row r="11" spans="1:7" ht="15" x14ac:dyDescent="0.25">
      <c r="A11" s="44">
        <v>43344</v>
      </c>
      <c r="B11" s="51">
        <v>9.0177150000000008</v>
      </c>
      <c r="C11" s="51">
        <v>63.901417000000002</v>
      </c>
      <c r="D11" s="51">
        <v>5.4274990000000001</v>
      </c>
      <c r="E11" s="51">
        <v>24.870691000000001</v>
      </c>
      <c r="F11" s="52">
        <v>6325.51</v>
      </c>
      <c r="G11" s="53">
        <v>1.59427928010314E-3</v>
      </c>
    </row>
    <row r="12" spans="1:7" ht="15" x14ac:dyDescent="0.25">
      <c r="A12" s="44">
        <v>43374</v>
      </c>
      <c r="B12" s="51">
        <v>9.1563060000000007</v>
      </c>
      <c r="C12" s="51">
        <v>61.950634000000001</v>
      </c>
      <c r="D12" s="51">
        <v>5.1121889999999999</v>
      </c>
      <c r="E12" s="51">
        <v>23.908987</v>
      </c>
      <c r="F12" s="52">
        <v>5913.31</v>
      </c>
      <c r="G12" s="53">
        <v>1.59427928010314E-3</v>
      </c>
    </row>
    <row r="13" spans="1:7" ht="15" x14ac:dyDescent="0.25">
      <c r="A13" s="44">
        <v>43405</v>
      </c>
      <c r="B13" s="51">
        <v>7.9828950000000001</v>
      </c>
      <c r="C13" s="51">
        <v>63.740336999999997</v>
      </c>
      <c r="D13" s="51">
        <v>5.5701369999999999</v>
      </c>
      <c r="E13" s="51">
        <v>23.125378000000001</v>
      </c>
      <c r="F13" s="52">
        <v>5749.31</v>
      </c>
      <c r="G13" s="53">
        <v>1.60246749133397E-3</v>
      </c>
    </row>
    <row r="14" spans="1:7" ht="15" x14ac:dyDescent="0.25">
      <c r="A14" s="44">
        <v>43435</v>
      </c>
      <c r="B14" s="51">
        <v>7.5671189999999999</v>
      </c>
      <c r="C14" s="51">
        <v>64.778366000000005</v>
      </c>
      <c r="D14" s="51">
        <v>5.4112580000000001</v>
      </c>
      <c r="E14" s="51">
        <v>23.079312999999999</v>
      </c>
      <c r="F14" s="52">
        <v>5709.44</v>
      </c>
      <c r="G14" s="53">
        <v>1.66794668713055E-3</v>
      </c>
    </row>
    <row r="15" spans="1:7" ht="15" x14ac:dyDescent="0.25">
      <c r="A15" s="44">
        <v>43466</v>
      </c>
      <c r="B15" s="51">
        <v>7.7611470000000002</v>
      </c>
      <c r="C15" s="51">
        <v>62.559134999999998</v>
      </c>
      <c r="D15" s="51">
        <v>5.0841519999999996</v>
      </c>
      <c r="E15" s="51">
        <v>22.627680000000002</v>
      </c>
      <c r="F15" s="52">
        <v>5937.29</v>
      </c>
      <c r="G15" s="53">
        <v>1.7088472872288699E-3</v>
      </c>
    </row>
    <row r="16" spans="1:7" ht="15" x14ac:dyDescent="0.25">
      <c r="A16" s="44">
        <v>43497</v>
      </c>
      <c r="B16" s="51">
        <v>7.3638510000000004</v>
      </c>
      <c r="C16" s="51">
        <v>66.174323999999999</v>
      </c>
      <c r="D16" s="51">
        <v>5.3551820000000001</v>
      </c>
      <c r="E16" s="51">
        <v>24.848972</v>
      </c>
      <c r="F16" s="52">
        <v>6252.66</v>
      </c>
      <c r="G16" s="53">
        <v>1.6188417051281601E-3</v>
      </c>
    </row>
    <row r="17" spans="1:7" ht="15" x14ac:dyDescent="0.25">
      <c r="A17" s="44">
        <v>43525</v>
      </c>
      <c r="B17" s="51">
        <v>8.2505860000000002</v>
      </c>
      <c r="C17" s="51">
        <v>64.984763999999998</v>
      </c>
      <c r="D17" s="51">
        <v>5.2897610000000004</v>
      </c>
      <c r="E17" s="51">
        <v>23.890405999999999</v>
      </c>
      <c r="F17" s="52">
        <v>6261.73</v>
      </c>
      <c r="G17" s="53">
        <v>1.51235664253813E-3</v>
      </c>
    </row>
    <row r="18" spans="1:7" ht="15" x14ac:dyDescent="0.25">
      <c r="A18" s="44">
        <v>43556</v>
      </c>
      <c r="B18" s="51">
        <v>8.3936600000000006</v>
      </c>
      <c r="C18" s="51">
        <v>68.554137999999995</v>
      </c>
      <c r="D18" s="51">
        <v>5.3565990000000001</v>
      </c>
      <c r="E18" s="51">
        <v>25.355906000000001</v>
      </c>
      <c r="F18" s="52">
        <v>6418.38</v>
      </c>
      <c r="G18" s="53">
        <v>1.38933430634269E-3</v>
      </c>
    </row>
    <row r="19" spans="1:7" ht="15" x14ac:dyDescent="0.25">
      <c r="A19" s="44">
        <v>43586</v>
      </c>
      <c r="B19" s="51">
        <v>9.0899520000000003</v>
      </c>
      <c r="C19" s="51">
        <v>72.224716000000001</v>
      </c>
      <c r="D19" s="51">
        <v>5.2993100000000002</v>
      </c>
      <c r="E19" s="51">
        <v>25.291388000000001</v>
      </c>
      <c r="F19" s="52">
        <v>6491.81</v>
      </c>
      <c r="G19" s="53">
        <v>1.27436327260755E-3</v>
      </c>
    </row>
    <row r="20" spans="1:7" ht="15" x14ac:dyDescent="0.25">
      <c r="A20" s="44">
        <v>43617</v>
      </c>
      <c r="B20" s="51">
        <v>9.7480930000000008</v>
      </c>
      <c r="C20" s="51">
        <v>76.152862999999996</v>
      </c>
      <c r="D20" s="51">
        <v>5.156085</v>
      </c>
      <c r="E20" s="51">
        <v>27.086210000000001</v>
      </c>
      <c r="F20" s="52">
        <v>6699.17</v>
      </c>
      <c r="G20" s="53">
        <v>1.0686959582126799E-3</v>
      </c>
    </row>
    <row r="21" spans="1:7" ht="15" x14ac:dyDescent="0.25">
      <c r="A21" s="44">
        <v>43647</v>
      </c>
      <c r="B21" s="51">
        <v>10.129621</v>
      </c>
      <c r="C21" s="51">
        <v>75.711287999999996</v>
      </c>
      <c r="D21" s="51">
        <v>5.4520819999999999</v>
      </c>
      <c r="E21" s="51">
        <v>27.363181999999998</v>
      </c>
      <c r="F21" s="52">
        <v>6896.6549999999997</v>
      </c>
      <c r="G21" s="53">
        <v>9.2032716765544397E-4</v>
      </c>
    </row>
    <row r="22" spans="1:7" ht="15" x14ac:dyDescent="0.25">
      <c r="A22" s="44">
        <v>43678</v>
      </c>
      <c r="B22" s="51">
        <v>10.368076</v>
      </c>
      <c r="C22" s="51">
        <v>72.721489000000005</v>
      </c>
      <c r="D22" s="51">
        <v>5.8340139999999998</v>
      </c>
      <c r="E22" s="51">
        <v>26.952496</v>
      </c>
      <c r="F22" s="52">
        <v>6698.183</v>
      </c>
      <c r="G22" s="53">
        <v>8.1302127632687504E-4</v>
      </c>
    </row>
    <row r="23" spans="1:7" ht="15" x14ac:dyDescent="0.25">
      <c r="A23" s="44">
        <v>43709</v>
      </c>
      <c r="B23" s="51">
        <v>10.195377000000001</v>
      </c>
      <c r="C23" s="51">
        <v>76.585410999999993</v>
      </c>
      <c r="D23" s="51">
        <v>6.005884</v>
      </c>
      <c r="E23" s="51">
        <v>28.308717999999999</v>
      </c>
      <c r="F23" s="52">
        <v>6800.5640000000003</v>
      </c>
      <c r="G23" s="53">
        <v>8.1302127632687504E-4</v>
      </c>
    </row>
    <row r="24" spans="1:7" ht="15" x14ac:dyDescent="0.25">
      <c r="A24" s="44">
        <v>43739</v>
      </c>
      <c r="B24" s="51">
        <v>9.7167220000000007</v>
      </c>
      <c r="C24" s="51">
        <v>74.529365999999996</v>
      </c>
      <c r="D24" s="51">
        <v>6.2535170000000004</v>
      </c>
      <c r="E24" s="51">
        <v>26.942945000000002</v>
      </c>
      <c r="F24" s="52">
        <v>6772.8829999999998</v>
      </c>
      <c r="G24" s="53">
        <v>7.3039207886527202E-4</v>
      </c>
    </row>
    <row r="25" spans="1:7" ht="15" x14ac:dyDescent="0.25">
      <c r="A25" s="44">
        <v>43770</v>
      </c>
      <c r="B25" s="51">
        <v>10.894216999999999</v>
      </c>
      <c r="C25" s="51">
        <v>76.575935000000001</v>
      </c>
      <c r="D25" s="51">
        <v>7.1217899999999998</v>
      </c>
      <c r="E25" s="51">
        <v>23.418682</v>
      </c>
      <c r="F25" s="52">
        <v>6947.9809999999998</v>
      </c>
      <c r="G25" s="53">
        <v>7.5518871888014005E-4</v>
      </c>
    </row>
    <row r="26" spans="1:7" ht="15" x14ac:dyDescent="0.25">
      <c r="A26" s="44">
        <v>43800</v>
      </c>
      <c r="B26" s="51">
        <v>10.587876</v>
      </c>
      <c r="C26" s="51">
        <v>75.704239000000001</v>
      </c>
      <c r="D26" s="51">
        <v>6.9364290000000004</v>
      </c>
      <c r="E26" s="51">
        <v>23.827895999999999</v>
      </c>
      <c r="F26" s="52">
        <v>6802.3980000000001</v>
      </c>
      <c r="G26" s="53">
        <v>7.4692392313879797E-4</v>
      </c>
    </row>
    <row r="27" spans="1:7" ht="15" x14ac:dyDescent="0.25">
      <c r="A27" s="44">
        <v>43831</v>
      </c>
      <c r="B27" s="51">
        <v>11.468603</v>
      </c>
      <c r="C27" s="51">
        <v>80.782775999999998</v>
      </c>
      <c r="D27" s="51">
        <v>6.2535170000000004</v>
      </c>
      <c r="E27" s="51">
        <v>24.703126999999999</v>
      </c>
      <c r="F27" s="52">
        <v>7121.1589999999997</v>
      </c>
      <c r="G27" s="53">
        <v>7.3865837651476696E-4</v>
      </c>
    </row>
    <row r="28" spans="1:7" ht="15" x14ac:dyDescent="0.25">
      <c r="A28" s="44">
        <v>43862</v>
      </c>
      <c r="B28" s="51">
        <v>10.99952</v>
      </c>
      <c r="C28" s="51">
        <v>77.485527000000005</v>
      </c>
      <c r="D28" s="51">
        <v>5.3949999999999996</v>
      </c>
      <c r="E28" s="51">
        <v>23.247686000000002</v>
      </c>
      <c r="F28" s="52">
        <v>6511.5280000000002</v>
      </c>
      <c r="G28" s="53">
        <v>7.3865837651476696E-4</v>
      </c>
    </row>
    <row r="29" spans="1:7" ht="15" x14ac:dyDescent="0.25">
      <c r="A29" s="44">
        <v>43891</v>
      </c>
      <c r="B29" s="51">
        <v>8.6388060000000007</v>
      </c>
      <c r="C29" s="51">
        <v>59.900970000000001</v>
      </c>
      <c r="D29" s="51">
        <v>3.1511480000000001</v>
      </c>
      <c r="E29" s="51">
        <v>16.226177</v>
      </c>
      <c r="F29" s="52">
        <v>5110.5630000000001</v>
      </c>
      <c r="G29" s="53">
        <v>4.4059740363811001E-4</v>
      </c>
    </row>
    <row r="30" spans="1:7" ht="15" x14ac:dyDescent="0.25">
      <c r="A30" s="44">
        <v>43922</v>
      </c>
      <c r="B30" s="51">
        <v>8.4824479999999998</v>
      </c>
      <c r="C30" s="51">
        <v>60.743960999999999</v>
      </c>
      <c r="D30" s="51">
        <v>3.86</v>
      </c>
      <c r="E30" s="51">
        <v>16.009829</v>
      </c>
      <c r="F30" s="52">
        <v>5597.6509999999998</v>
      </c>
      <c r="G30" s="53">
        <v>1.4155640446089599E-4</v>
      </c>
    </row>
    <row r="31" spans="1:7" ht="15" x14ac:dyDescent="0.25">
      <c r="A31" s="44">
        <v>43952</v>
      </c>
      <c r="B31" s="51">
        <v>8.5606270000000002</v>
      </c>
      <c r="C31" s="51">
        <v>61.771061000000003</v>
      </c>
      <c r="D31" s="51">
        <v>3.99</v>
      </c>
      <c r="E31" s="51">
        <v>16.934228999999998</v>
      </c>
      <c r="F31" s="52">
        <v>5872.1980000000003</v>
      </c>
      <c r="G31" s="53">
        <v>8.3295163273211501E-5</v>
      </c>
    </row>
    <row r="32" spans="1:7" ht="15" x14ac:dyDescent="0.25">
      <c r="A32" s="44">
        <v>43983</v>
      </c>
      <c r="B32" s="51">
        <v>8.4629030000000007</v>
      </c>
      <c r="C32" s="51">
        <v>67.265045000000001</v>
      </c>
      <c r="D32" s="51">
        <v>3.78</v>
      </c>
      <c r="E32" s="51">
        <v>17.652114999999998</v>
      </c>
      <c r="F32" s="52">
        <v>6001.3490000000002</v>
      </c>
      <c r="G32" s="53">
        <v>8.3295163273211501E-5</v>
      </c>
    </row>
    <row r="33" spans="1:7" ht="15" x14ac:dyDescent="0.25">
      <c r="A33" s="44">
        <v>44013</v>
      </c>
      <c r="B33" s="51">
        <v>7.9938269999999996</v>
      </c>
      <c r="C33" s="51">
        <v>68.989791999999994</v>
      </c>
      <c r="D33" s="51">
        <v>3.23</v>
      </c>
      <c r="E33" s="51">
        <v>16.806387000000001</v>
      </c>
      <c r="F33" s="52">
        <v>6058.3050000000003</v>
      </c>
      <c r="G33" s="53">
        <v>8.3295163273211501E-5</v>
      </c>
    </row>
    <row r="34" spans="1:7" ht="15" x14ac:dyDescent="0.25">
      <c r="A34" s="44">
        <v>44044</v>
      </c>
      <c r="B34" s="51">
        <v>8.8928899999999995</v>
      </c>
      <c r="C34" s="51">
        <v>66.160438999999997</v>
      </c>
      <c r="D34" s="51">
        <v>3.94</v>
      </c>
      <c r="E34" s="51">
        <v>17.248919000000001</v>
      </c>
      <c r="F34" s="52">
        <v>6245.8850000000002</v>
      </c>
      <c r="G34" s="53">
        <v>8.3295163273211501E-5</v>
      </c>
    </row>
    <row r="35" spans="1:7" ht="15" x14ac:dyDescent="0.25">
      <c r="A35" s="44">
        <v>44075</v>
      </c>
      <c r="B35" s="51">
        <v>9.3729569999999995</v>
      </c>
      <c r="C35" s="51">
        <v>62.504508999999999</v>
      </c>
      <c r="D35" s="51">
        <v>4.05</v>
      </c>
      <c r="E35" s="51">
        <v>16.560535000000002</v>
      </c>
      <c r="F35" s="52">
        <v>6009.3429999999998</v>
      </c>
      <c r="G35" s="53">
        <v>7.4969080277487206E-5</v>
      </c>
    </row>
    <row r="36" spans="1:7" ht="15" x14ac:dyDescent="0.25">
      <c r="A36" s="44">
        <v>44105</v>
      </c>
      <c r="B36" s="51">
        <v>12.263775000000001</v>
      </c>
      <c r="C36" s="51">
        <v>67.820480000000003</v>
      </c>
      <c r="D36" s="51">
        <v>4.1900000000000004</v>
      </c>
      <c r="E36" s="51">
        <v>17.612777999999999</v>
      </c>
      <c r="F36" s="52">
        <v>6133.2049999999999</v>
      </c>
      <c r="G36" s="53">
        <v>5.8314626421251999E-5</v>
      </c>
    </row>
    <row r="37" spans="1:7" ht="15" x14ac:dyDescent="0.25">
      <c r="A37" s="44">
        <v>44136</v>
      </c>
      <c r="B37" s="51">
        <v>12.480831999999999</v>
      </c>
      <c r="C37" s="51">
        <v>77.695824000000002</v>
      </c>
      <c r="D37" s="51">
        <v>5.38</v>
      </c>
      <c r="E37" s="51">
        <v>19.795936999999999</v>
      </c>
      <c r="F37" s="52">
        <v>6742.0630000000001</v>
      </c>
      <c r="G37" s="53">
        <v>1.6665139084048902E-5</v>
      </c>
    </row>
    <row r="38" spans="1:7" ht="15" x14ac:dyDescent="0.25">
      <c r="A38" s="44">
        <v>44166</v>
      </c>
      <c r="B38" s="51">
        <v>12.757088</v>
      </c>
      <c r="C38" s="51">
        <v>80.682991000000001</v>
      </c>
      <c r="D38" s="51">
        <v>4.8499999999999996</v>
      </c>
      <c r="E38" s="51">
        <v>19.370000999999998</v>
      </c>
      <c r="F38" s="52">
        <v>6850.6139999999996</v>
      </c>
      <c r="G38" s="53">
        <v>1.6665139084048902E-5</v>
      </c>
    </row>
    <row r="39" spans="1:7" ht="15" x14ac:dyDescent="0.25">
      <c r="A39" s="44">
        <v>44197</v>
      </c>
      <c r="B39" s="51">
        <v>12.905082</v>
      </c>
      <c r="C39" s="51">
        <v>82.058661999999998</v>
      </c>
      <c r="D39" s="51">
        <v>4.5</v>
      </c>
      <c r="E39" s="51">
        <v>21.129999000000002</v>
      </c>
      <c r="F39" s="52">
        <v>6870.8680000000004</v>
      </c>
      <c r="G39" s="53">
        <v>8.33295141333679E-6</v>
      </c>
    </row>
    <row r="40" spans="1:7" x14ac:dyDescent="0.25">
      <c r="C40" s="51" t="s">
        <v>49</v>
      </c>
      <c r="D40" s="51" t="s">
        <v>49</v>
      </c>
      <c r="E40" s="51" t="s">
        <v>49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3"/>
  <sheetViews>
    <sheetView topLeftCell="A30" zoomScaleSheetLayoutView="100" workbookViewId="0">
      <selection activeCell="F4" sqref="F4"/>
    </sheetView>
  </sheetViews>
  <sheetFormatPr defaultColWidth="8.90625" defaultRowHeight="14" x14ac:dyDescent="0.25"/>
  <cols>
    <col min="1" max="1" width="12.453125" style="1" customWidth="1"/>
    <col min="2" max="2" width="15.1796875" style="1" customWidth="1"/>
    <col min="3" max="3" width="16.36328125" style="1" customWidth="1"/>
    <col min="4" max="4" width="20.90625" style="1" customWidth="1"/>
    <col min="5" max="5" width="15.7265625" style="1" customWidth="1"/>
    <col min="6" max="6" width="19.453125" style="1" customWidth="1"/>
    <col min="7" max="16384" width="8.90625" style="1"/>
  </cols>
  <sheetData>
    <row r="1" spans="1:6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51</v>
      </c>
    </row>
    <row r="2" spans="1:6" ht="15" x14ac:dyDescent="0.25">
      <c r="A2" s="44">
        <v>43101</v>
      </c>
      <c r="B2" s="51">
        <v>-1.5276250494893199E-2</v>
      </c>
      <c r="C2" s="51">
        <v>-1.8297188172101599E-2</v>
      </c>
      <c r="D2" s="51">
        <v>3.9755443645032397E-2</v>
      </c>
      <c r="E2" s="51">
        <v>4.5634934060875203E-2</v>
      </c>
      <c r="F2" s="53">
        <v>-3.3758749791236802E-3</v>
      </c>
    </row>
    <row r="3" spans="1:6" ht="15" x14ac:dyDescent="0.25">
      <c r="A3" s="44">
        <v>43132</v>
      </c>
      <c r="B3" s="51">
        <v>3.8186256167494798E-2</v>
      </c>
      <c r="C3" s="51">
        <v>-3.1444096955342303E-2</v>
      </c>
      <c r="D3" s="51">
        <v>9.9999931137823503E-2</v>
      </c>
      <c r="E3" s="51">
        <v>0.11764704654390699</v>
      </c>
      <c r="F3" s="53">
        <v>-4.73930565023503E-3</v>
      </c>
    </row>
    <row r="4" spans="1:6" ht="15" x14ac:dyDescent="0.25">
      <c r="A4" s="44">
        <v>43160</v>
      </c>
      <c r="B4" s="51">
        <v>2.6028559095261999E-2</v>
      </c>
      <c r="C4" s="51">
        <v>-2.79301323226861E-2</v>
      </c>
      <c r="D4" s="51">
        <v>-3.4759437796635602E-2</v>
      </c>
      <c r="E4" s="51">
        <v>-1.0186955094093999E-2</v>
      </c>
      <c r="F4" s="53">
        <v>-4.0610788349184503E-2</v>
      </c>
    </row>
    <row r="5" spans="1:6" ht="15" x14ac:dyDescent="0.25">
      <c r="A5" s="44">
        <v>43191</v>
      </c>
      <c r="B5" s="51">
        <v>7.1510993099810793E-2</v>
      </c>
      <c r="C5" s="51">
        <v>-6.7762427321087998E-3</v>
      </c>
      <c r="D5" s="51">
        <v>8.0953699698224097E-3</v>
      </c>
      <c r="E5" s="51">
        <v>1.6120796336770099E-3</v>
      </c>
      <c r="F5" s="53">
        <v>3.4537929530355699E-2</v>
      </c>
    </row>
    <row r="6" spans="1:6" ht="15" x14ac:dyDescent="0.25">
      <c r="A6" s="44">
        <v>43221</v>
      </c>
      <c r="B6" s="51">
        <v>-4.4133460956350602E-2</v>
      </c>
      <c r="C6" s="51">
        <v>-3.5087584153313402E-2</v>
      </c>
      <c r="D6" s="51">
        <v>0.148459710837513</v>
      </c>
      <c r="E6" s="51">
        <v>0.10051999761111199</v>
      </c>
      <c r="F6" s="53">
        <v>8.5430388315454898E-3</v>
      </c>
    </row>
    <row r="7" spans="1:6" ht="15" x14ac:dyDescent="0.25">
      <c r="A7" s="44">
        <v>43252</v>
      </c>
      <c r="B7" s="51">
        <v>3.6036104523957703E-2</v>
      </c>
      <c r="C7" s="51">
        <v>5.1515195363253698E-2</v>
      </c>
      <c r="D7" s="51">
        <v>-5.1219547036190097E-2</v>
      </c>
      <c r="E7" s="51">
        <v>-2.9921115611507999E-2</v>
      </c>
      <c r="F7" s="53">
        <v>2.7141429383292E-2</v>
      </c>
    </row>
    <row r="8" spans="1:6" ht="15" x14ac:dyDescent="0.25">
      <c r="A8" s="44">
        <v>43282</v>
      </c>
      <c r="B8" s="51">
        <v>4.13043559326376E-2</v>
      </c>
      <c r="C8" s="51">
        <v>2.6348232656699899E-2</v>
      </c>
      <c r="D8" s="51">
        <v>9.5115538559004995E-2</v>
      </c>
      <c r="E8" s="51">
        <v>9.09090106953334E-2</v>
      </c>
      <c r="F8" s="53">
        <v>1.2159601124381501E-2</v>
      </c>
    </row>
    <row r="9" spans="1:6" ht="15" x14ac:dyDescent="0.25">
      <c r="A9" s="44">
        <v>43313</v>
      </c>
      <c r="B9" s="51">
        <v>-1.98328158453667E-2</v>
      </c>
      <c r="C9" s="51">
        <v>-4.7466450762545603E-2</v>
      </c>
      <c r="D9" s="51">
        <v>-7.0422402322226199E-2</v>
      </c>
      <c r="E9" s="51">
        <v>-4.31548656554556E-2</v>
      </c>
      <c r="F9" s="53">
        <v>9.6871583497744398E-3</v>
      </c>
    </row>
    <row r="10" spans="1:6" ht="15" x14ac:dyDescent="0.25">
      <c r="A10" s="44">
        <v>43344</v>
      </c>
      <c r="B10" s="51">
        <v>6.2798427979754198E-2</v>
      </c>
      <c r="C10" s="51">
        <v>3.3868740346727599E-2</v>
      </c>
      <c r="D10" s="51">
        <v>-8.0808013434990902E-2</v>
      </c>
      <c r="E10" s="51">
        <v>-8.24259731907728E-2</v>
      </c>
      <c r="F10" s="53">
        <v>-1.59182803527784E-2</v>
      </c>
    </row>
    <row r="11" spans="1:6" ht="15" x14ac:dyDescent="0.25">
      <c r="A11" s="44">
        <v>43374</v>
      </c>
      <c r="B11" s="51">
        <v>1.53687491786999E-2</v>
      </c>
      <c r="C11" s="51">
        <v>-3.05280084790608E-2</v>
      </c>
      <c r="D11" s="51">
        <v>-4.7183954862007202E-2</v>
      </c>
      <c r="E11" s="51">
        <v>-5.8094897852583698E-2</v>
      </c>
      <c r="F11" s="53">
        <v>-6.516470608694E-2</v>
      </c>
    </row>
    <row r="12" spans="1:6" ht="15" x14ac:dyDescent="0.25">
      <c r="A12" s="44">
        <v>43405</v>
      </c>
      <c r="B12" s="51">
        <v>-0.128153318598133</v>
      </c>
      <c r="C12" s="51">
        <v>2.8889179729782801E-2</v>
      </c>
      <c r="D12" s="51">
        <v>0.12721892413531899</v>
      </c>
      <c r="E12" s="51">
        <v>8.9579630174079994E-2</v>
      </c>
      <c r="F12" s="53">
        <v>-2.7734044046397E-2</v>
      </c>
    </row>
    <row r="13" spans="1:6" ht="15" x14ac:dyDescent="0.25">
      <c r="A13" s="44">
        <v>43435</v>
      </c>
      <c r="B13" s="51">
        <v>-5.2083360735672997E-2</v>
      </c>
      <c r="C13" s="51">
        <v>1.6285276307842701E-2</v>
      </c>
      <c r="D13" s="51">
        <v>-6.5617018401646104E-2</v>
      </c>
      <c r="E13" s="51">
        <v>-2.8523355888733001E-2</v>
      </c>
      <c r="F13" s="53">
        <v>-6.9347452129039497E-3</v>
      </c>
    </row>
    <row r="14" spans="1:6" ht="15" x14ac:dyDescent="0.25">
      <c r="A14" s="44">
        <v>43466</v>
      </c>
      <c r="B14" s="51">
        <v>2.5640934152086198E-2</v>
      </c>
      <c r="C14" s="51">
        <v>-3.4258829560474102E-2</v>
      </c>
      <c r="D14" s="51">
        <v>-4.2134794371716099E-2</v>
      </c>
      <c r="E14" s="51">
        <v>-6.0449159881121997E-2</v>
      </c>
      <c r="F14" s="53">
        <v>3.9907591637708802E-2</v>
      </c>
    </row>
    <row r="15" spans="1:6" ht="15" x14ac:dyDescent="0.25">
      <c r="A15" s="44">
        <v>43497</v>
      </c>
      <c r="B15" s="51">
        <v>-5.1190371732425598E-2</v>
      </c>
      <c r="C15" s="51">
        <v>5.7788346977623702E-2</v>
      </c>
      <c r="D15" s="51">
        <v>4.6921040557207902E-2</v>
      </c>
      <c r="E15" s="51">
        <v>5.3308791711970997E-2</v>
      </c>
      <c r="F15" s="53">
        <v>5.31168260266889E-2</v>
      </c>
    </row>
    <row r="16" spans="1:6" ht="15" x14ac:dyDescent="0.25">
      <c r="A16" s="44">
        <v>43525</v>
      </c>
      <c r="B16" s="51">
        <v>0.120417292528054</v>
      </c>
      <c r="C16" s="51">
        <v>-1.79761564319116E-2</v>
      </c>
      <c r="D16" s="51">
        <v>-5.6024226692623696E-3</v>
      </c>
      <c r="E16" s="51">
        <v>-1.22163915250686E-2</v>
      </c>
      <c r="F16" s="53">
        <v>1.45058263203176E-3</v>
      </c>
    </row>
    <row r="17" spans="1:6" ht="15" x14ac:dyDescent="0.25">
      <c r="A17" s="44">
        <v>43556</v>
      </c>
      <c r="B17" s="51">
        <v>1.73410712887546E-2</v>
      </c>
      <c r="C17" s="51">
        <v>5.4926320883461201E-2</v>
      </c>
      <c r="D17" s="51">
        <v>2.34401082724176E-2</v>
      </c>
      <c r="E17" s="51">
        <v>1.2635353468710499E-2</v>
      </c>
      <c r="F17" s="53">
        <v>2.5017048004305601E-2</v>
      </c>
    </row>
    <row r="18" spans="1:6" ht="15" x14ac:dyDescent="0.25">
      <c r="A18" s="44">
        <v>43586</v>
      </c>
      <c r="B18" s="51">
        <v>8.2954515670160503E-2</v>
      </c>
      <c r="C18" s="51">
        <v>5.3542763530919302E-2</v>
      </c>
      <c r="D18" s="51">
        <v>-2.7073166148700499E-2</v>
      </c>
      <c r="E18" s="51">
        <v>-1.06950324263586E-2</v>
      </c>
      <c r="F18" s="53">
        <v>1.1440581579775601E-2</v>
      </c>
    </row>
    <row r="19" spans="1:6" ht="15" x14ac:dyDescent="0.25">
      <c r="A19" s="44">
        <v>43617</v>
      </c>
      <c r="B19" s="51">
        <v>7.2403132601800396E-2</v>
      </c>
      <c r="C19" s="51">
        <v>5.4387849721693499E-2</v>
      </c>
      <c r="D19" s="51">
        <v>-3.0169747174415999E-2</v>
      </c>
      <c r="E19" s="51">
        <v>-2.7027103528572599E-2</v>
      </c>
      <c r="F19" s="53">
        <v>3.1941785110777998E-2</v>
      </c>
    </row>
    <row r="20" spans="1:6" ht="15" x14ac:dyDescent="0.25">
      <c r="A20" s="44">
        <v>43647</v>
      </c>
      <c r="B20" s="51">
        <v>3.9138732057644399E-2</v>
      </c>
      <c r="C20" s="51">
        <v>-5.7985344556251298E-3</v>
      </c>
      <c r="D20" s="51">
        <v>5.9800429097680602E-2</v>
      </c>
      <c r="E20" s="51">
        <v>5.7407315821985098E-2</v>
      </c>
      <c r="F20" s="53">
        <v>2.9479025013546399E-2</v>
      </c>
    </row>
    <row r="21" spans="1:6" ht="15" x14ac:dyDescent="0.25">
      <c r="A21" s="44">
        <v>43678</v>
      </c>
      <c r="B21" s="51">
        <v>2.35403674036768E-2</v>
      </c>
      <c r="C21" s="51">
        <v>-3.9489474805923103E-2</v>
      </c>
      <c r="D21" s="51">
        <v>4.6879712021281703E-2</v>
      </c>
      <c r="E21" s="51">
        <v>7.0052504712878494E-2</v>
      </c>
      <c r="F21" s="53">
        <v>-2.8778009049314501E-2</v>
      </c>
    </row>
    <row r="22" spans="1:6" ht="15" x14ac:dyDescent="0.25">
      <c r="A22" s="44">
        <v>43709</v>
      </c>
      <c r="B22" s="51">
        <v>-1.6656803055841801E-2</v>
      </c>
      <c r="C22" s="51">
        <v>5.3133152980407002E-2</v>
      </c>
      <c r="D22" s="51">
        <v>5.0768874507545803E-2</v>
      </c>
      <c r="E22" s="51">
        <v>2.9459991011334601E-2</v>
      </c>
      <c r="F22" s="53">
        <v>1.52848914399622E-2</v>
      </c>
    </row>
    <row r="23" spans="1:6" ht="15" x14ac:dyDescent="0.25">
      <c r="A23" s="44">
        <v>43739</v>
      </c>
      <c r="B23" s="51">
        <v>-4.6948239383398899E-2</v>
      </c>
      <c r="C23" s="51">
        <v>-2.6846431626514299E-2</v>
      </c>
      <c r="D23" s="51">
        <v>5.8172613935451901E-2</v>
      </c>
      <c r="E23" s="51">
        <v>4.1231732081405598E-2</v>
      </c>
      <c r="F23" s="53">
        <v>-4.0703976905445598E-3</v>
      </c>
    </row>
    <row r="24" spans="1:6" ht="15" x14ac:dyDescent="0.25">
      <c r="A24" s="44">
        <v>43770</v>
      </c>
      <c r="B24" s="51">
        <v>0.121182328773016</v>
      </c>
      <c r="C24" s="51">
        <v>2.7459900839623502E-2</v>
      </c>
      <c r="D24" s="51">
        <v>0.13197962960904699</v>
      </c>
      <c r="E24" s="51">
        <v>0.13884554883276101</v>
      </c>
      <c r="F24" s="53">
        <v>2.5852801532227899E-2</v>
      </c>
    </row>
    <row r="25" spans="1:6" ht="15" x14ac:dyDescent="0.25">
      <c r="A25" s="44">
        <v>43800</v>
      </c>
      <c r="B25" s="51">
        <v>-2.8119597764575399E-2</v>
      </c>
      <c r="C25" s="51">
        <v>-1.1383419608262E-2</v>
      </c>
      <c r="D25" s="51">
        <v>1.3453043743549199E-2</v>
      </c>
      <c r="E25" s="51">
        <v>-2.6027304933169799E-2</v>
      </c>
      <c r="F25" s="53">
        <v>-2.0953281248178399E-2</v>
      </c>
    </row>
    <row r="26" spans="1:6" ht="15" x14ac:dyDescent="0.25">
      <c r="A26" s="44">
        <v>43831</v>
      </c>
      <c r="B26" s="51">
        <v>8.3182594884941993E-2</v>
      </c>
      <c r="C26" s="51">
        <v>6.7083918510824694E-2</v>
      </c>
      <c r="D26" s="51">
        <v>-0.137168054834374</v>
      </c>
      <c r="E26" s="51">
        <v>-9.8452964774814203E-2</v>
      </c>
      <c r="F26" s="53">
        <v>4.6860092573236603E-2</v>
      </c>
    </row>
    <row r="27" spans="1:6" ht="15" x14ac:dyDescent="0.25">
      <c r="A27" s="44">
        <v>43862</v>
      </c>
      <c r="B27" s="51">
        <v>-4.0901494279643298E-2</v>
      </c>
      <c r="C27" s="51">
        <v>-4.0816237857436301E-2</v>
      </c>
      <c r="D27" s="51">
        <v>-0.15384625667198201</v>
      </c>
      <c r="E27" s="51">
        <v>-0.13728546672216599</v>
      </c>
      <c r="F27" s="53">
        <v>-8.5608396049013893E-2</v>
      </c>
    </row>
    <row r="28" spans="1:6" ht="15" x14ac:dyDescent="0.25">
      <c r="A28" s="44">
        <v>43891</v>
      </c>
      <c r="B28" s="51">
        <v>-0.214619728860896</v>
      </c>
      <c r="C28" s="51">
        <v>-0.226939890335908</v>
      </c>
      <c r="D28" s="51">
        <v>-0.44848467614533999</v>
      </c>
      <c r="E28" s="51">
        <v>-0.41591325301204801</v>
      </c>
      <c r="F28" s="53">
        <v>-0.215151497467261</v>
      </c>
    </row>
    <row r="29" spans="1:6" ht="15" x14ac:dyDescent="0.25">
      <c r="A29" s="44">
        <v>43922</v>
      </c>
      <c r="B29" s="51">
        <v>-1.8099491989981099E-2</v>
      </c>
      <c r="C29" s="51">
        <v>1.40730776146029E-2</v>
      </c>
      <c r="D29" s="51">
        <v>0.32909702752032899</v>
      </c>
      <c r="E29" s="51">
        <v>0.22495039902917899</v>
      </c>
      <c r="F29" s="53">
        <v>9.5310047053524194E-2</v>
      </c>
    </row>
    <row r="30" spans="1:6" ht="15" x14ac:dyDescent="0.25">
      <c r="A30" s="44">
        <v>43952</v>
      </c>
      <c r="B30" s="51">
        <v>9.2165610682199799E-3</v>
      </c>
      <c r="C30" s="51">
        <v>1.6908676732490399E-2</v>
      </c>
      <c r="D30" s="51">
        <v>1.72413793103448E-2</v>
      </c>
      <c r="E30" s="51">
        <v>3.3678756476684002E-2</v>
      </c>
      <c r="F30" s="53">
        <v>4.90468233907402E-2</v>
      </c>
    </row>
    <row r="31" spans="1:6" ht="15" x14ac:dyDescent="0.25">
      <c r="A31" s="44">
        <v>43983</v>
      </c>
      <c r="B31" s="51">
        <v>-1.1415518980093299E-2</v>
      </c>
      <c r="C31" s="51">
        <v>8.89410657848341E-2</v>
      </c>
      <c r="D31" s="51">
        <v>-3.3898305084745797E-2</v>
      </c>
      <c r="E31" s="51">
        <v>-5.2631578947368501E-2</v>
      </c>
      <c r="F31" s="53">
        <v>2.19936384978844E-2</v>
      </c>
    </row>
    <row r="32" spans="1:6" ht="15" x14ac:dyDescent="0.25">
      <c r="A32" s="44">
        <v>44013</v>
      </c>
      <c r="B32" s="51">
        <v>-5.54273161349009E-2</v>
      </c>
      <c r="C32" s="51">
        <v>2.5641059186089801E-2</v>
      </c>
      <c r="D32" s="51">
        <v>-0.13596491228070201</v>
      </c>
      <c r="E32" s="51">
        <v>-0.14550264550264499</v>
      </c>
      <c r="F32" s="53">
        <v>9.4905328785245009E-3</v>
      </c>
    </row>
    <row r="33" spans="1:6" ht="15" x14ac:dyDescent="0.25">
      <c r="A33" s="44">
        <v>44044</v>
      </c>
      <c r="B33" s="51">
        <v>0.11246965940093499</v>
      </c>
      <c r="C33" s="51">
        <v>-4.1011183219685603E-2</v>
      </c>
      <c r="D33" s="51">
        <v>0.22842639593908601</v>
      </c>
      <c r="E33" s="51">
        <v>0.21981424148606801</v>
      </c>
      <c r="F33" s="53">
        <v>3.09624556703566E-2</v>
      </c>
    </row>
    <row r="34" spans="1:6" ht="15" x14ac:dyDescent="0.25">
      <c r="A34" s="44">
        <v>44075</v>
      </c>
      <c r="B34" s="51">
        <v>5.3983238294862498E-2</v>
      </c>
      <c r="C34" s="51">
        <v>-5.5258551110883597E-2</v>
      </c>
      <c r="D34" s="51">
        <v>0</v>
      </c>
      <c r="E34" s="51">
        <v>2.7918781725888301E-2</v>
      </c>
      <c r="F34" s="53">
        <v>-3.7871654697452899E-2</v>
      </c>
    </row>
    <row r="35" spans="1:6" ht="15" x14ac:dyDescent="0.25">
      <c r="A35" s="44">
        <v>44105</v>
      </c>
      <c r="B35" s="51">
        <v>0.30842113113289699</v>
      </c>
      <c r="C35" s="51">
        <v>8.5049400196072295E-2</v>
      </c>
      <c r="D35" s="51">
        <v>3.3057851239669499E-2</v>
      </c>
      <c r="E35" s="51">
        <v>3.4567901234568002E-2</v>
      </c>
      <c r="F35" s="53">
        <v>2.0611571015334E-2</v>
      </c>
    </row>
    <row r="36" spans="1:6" ht="15" x14ac:dyDescent="0.25">
      <c r="A36" s="44">
        <v>44136</v>
      </c>
      <c r="B36" s="51">
        <v>1.7699036389692301E-2</v>
      </c>
      <c r="C36" s="51">
        <v>0.145610057610916</v>
      </c>
      <c r="D36" s="51">
        <v>0.32</v>
      </c>
      <c r="E36" s="51">
        <v>0.28400954653937899</v>
      </c>
      <c r="F36" s="53">
        <v>9.9272403254089897E-2</v>
      </c>
    </row>
    <row r="37" spans="1:6" ht="15" x14ac:dyDescent="0.25">
      <c r="A37" s="48">
        <v>44166</v>
      </c>
      <c r="B37" s="51">
        <v>2.2134421807776899E-2</v>
      </c>
      <c r="C37" s="51">
        <v>3.8446944072566901E-2</v>
      </c>
      <c r="D37" s="51">
        <v>-7.2727272727272696E-2</v>
      </c>
      <c r="E37" s="51">
        <v>-9.8513011152416396E-2</v>
      </c>
      <c r="F37" s="53">
        <v>1.6100561504690698E-2</v>
      </c>
    </row>
    <row r="38" spans="1:6" x14ac:dyDescent="0.25">
      <c r="A38" s="44"/>
      <c r="B38" s="51" t="s">
        <v>84</v>
      </c>
      <c r="C38" s="51" t="s">
        <v>49</v>
      </c>
      <c r="D38" s="51" t="s">
        <v>49</v>
      </c>
      <c r="E38" s="51" t="s">
        <v>49</v>
      </c>
    </row>
    <row r="39" spans="1:6" x14ac:dyDescent="0.25">
      <c r="A39" s="49"/>
      <c r="B39" s="51" t="s">
        <v>84</v>
      </c>
    </row>
    <row r="40" spans="1:6" x14ac:dyDescent="0.25">
      <c r="A40" s="49"/>
    </row>
    <row r="41" spans="1:6" x14ac:dyDescent="0.25">
      <c r="A41" s="49"/>
    </row>
    <row r="42" spans="1:6" x14ac:dyDescent="0.25">
      <c r="A42" s="49"/>
    </row>
    <row r="43" spans="1:6" x14ac:dyDescent="0.25">
      <c r="A43" s="4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3"/>
  <sheetViews>
    <sheetView zoomScaleSheetLayoutView="100" workbookViewId="0">
      <selection activeCell="F3" sqref="F3"/>
    </sheetView>
  </sheetViews>
  <sheetFormatPr defaultColWidth="8.90625" defaultRowHeight="14" x14ac:dyDescent="0.3"/>
  <cols>
    <col min="1" max="1" width="9.6328125" style="1" customWidth="1"/>
    <col min="2" max="2" width="11.81640625" style="1" customWidth="1"/>
    <col min="3" max="3" width="13.08984375" style="1" customWidth="1"/>
    <col min="4" max="4" width="15.1796875" style="1" customWidth="1"/>
    <col min="5" max="5" width="16" style="1" customWidth="1"/>
    <col min="6" max="6" width="21.7265625" style="1" customWidth="1"/>
    <col min="7" max="7" width="6.90625" style="4" customWidth="1"/>
    <col min="8" max="8" width="6.90625" style="1" customWidth="1"/>
    <col min="9" max="9" width="8.90625" style="1"/>
    <col min="10" max="11" width="5.6328125" style="1" customWidth="1"/>
    <col min="12" max="16384" width="8.90625" style="1"/>
  </cols>
  <sheetData>
    <row r="1" spans="1:1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50</v>
      </c>
      <c r="G1" s="1" t="s">
        <v>11</v>
      </c>
      <c r="H1" s="1" t="s">
        <v>12</v>
      </c>
    </row>
    <row r="2" spans="1:11" x14ac:dyDescent="0.25">
      <c r="A2" s="44">
        <v>43101</v>
      </c>
      <c r="B2" s="45">
        <f>Return!B2-RawData!G3</f>
        <v>-1.6755817431947838E-2</v>
      </c>
      <c r="C2" s="46">
        <f>Return!C2-RawData!G3</f>
        <v>-1.977675510915624E-2</v>
      </c>
      <c r="D2" s="46">
        <f>Return!D2-RawData!G3</f>
        <v>3.827587670797776E-2</v>
      </c>
      <c r="E2" s="46">
        <f>Return!E2-RawData!G3</f>
        <v>4.4155367123820566E-2</v>
      </c>
      <c r="F2" s="47">
        <f>Return!F2-RawData!G3</f>
        <v>-4.8554419161783201E-3</v>
      </c>
      <c r="G2" s="14">
        <v>-1.7600000000000001E-2</v>
      </c>
      <c r="H2" s="14">
        <v>1.26E-2</v>
      </c>
      <c r="J2" s="50"/>
      <c r="K2" s="50"/>
    </row>
    <row r="3" spans="1:11" x14ac:dyDescent="0.25">
      <c r="A3" s="44">
        <v>43132</v>
      </c>
      <c r="B3" s="45">
        <f>Return!B3-RawData!G4</f>
        <v>3.672308851272385E-2</v>
      </c>
      <c r="C3" s="46">
        <f>Return!C3-RawData!G4</f>
        <v>-3.290726461011325E-2</v>
      </c>
      <c r="D3" s="46">
        <f>Return!D3-RawData!G4</f>
        <v>9.8536763483052556E-2</v>
      </c>
      <c r="E3" s="46">
        <f>Return!E3-RawData!G4</f>
        <v>0.11618387888913605</v>
      </c>
      <c r="F3" s="47">
        <f>Return!F3-RawData!G4</f>
        <v>-6.2024733050059797E-3</v>
      </c>
      <c r="G3" s="14">
        <v>-4.5999999999999999E-3</v>
      </c>
      <c r="H3" s="14">
        <v>2.5999999999999999E-3</v>
      </c>
      <c r="J3" s="50"/>
      <c r="K3" s="50"/>
    </row>
    <row r="4" spans="1:11" x14ac:dyDescent="0.25">
      <c r="A4" s="44">
        <v>43160</v>
      </c>
      <c r="B4" s="45">
        <f>Return!B4-RawData!G5</f>
        <v>2.443427981515886E-2</v>
      </c>
      <c r="C4" s="46">
        <f>Return!C4-RawData!G5</f>
        <v>-2.9524411602789239E-2</v>
      </c>
      <c r="D4" s="46">
        <f>Return!D4-RawData!G5</f>
        <v>-3.6353717076738741E-2</v>
      </c>
      <c r="E4" s="46">
        <f>Return!E4-RawData!G5</f>
        <v>-1.178123437419714E-2</v>
      </c>
      <c r="F4" s="47">
        <f>Return!F4-RawData!G5</f>
        <v>-4.2205067629287642E-2</v>
      </c>
      <c r="G4" s="14">
        <v>9.7999999999999997E-3</v>
      </c>
      <c r="H4" s="14">
        <v>6.6E-3</v>
      </c>
      <c r="J4" s="50"/>
      <c r="K4" s="50"/>
    </row>
    <row r="5" spans="1:11" x14ac:dyDescent="0.25">
      <c r="A5" s="44">
        <v>43191</v>
      </c>
      <c r="B5" s="45">
        <f>Return!B5-RawData!G6</f>
        <v>6.9810324463104978E-2</v>
      </c>
      <c r="C5" s="46">
        <f>Return!C5-RawData!G6</f>
        <v>-8.4769113688146196E-3</v>
      </c>
      <c r="D5" s="46">
        <f>Return!D5-RawData!G6</f>
        <v>6.3947013331165899E-3</v>
      </c>
      <c r="E5" s="46">
        <f>Return!E5-RawData!G6</f>
        <v>-8.8589003028810087E-5</v>
      </c>
      <c r="F5" s="47">
        <f>Return!F5-RawData!G6</f>
        <v>3.2837260893649876E-2</v>
      </c>
      <c r="G5" s="14">
        <v>-4.8399999999999999E-2</v>
      </c>
      <c r="H5" s="14">
        <v>2.1899999999999999E-2</v>
      </c>
      <c r="J5" s="50"/>
      <c r="K5" s="50"/>
    </row>
    <row r="6" spans="1:11" x14ac:dyDescent="0.25">
      <c r="A6" s="44">
        <v>43221</v>
      </c>
      <c r="B6" s="45">
        <f>Return!B6-RawData!G7</f>
        <v>-4.5752302661478762E-2</v>
      </c>
      <c r="C6" s="46">
        <f>Return!C6-RawData!G7</f>
        <v>-3.6706425858441562E-2</v>
      </c>
      <c r="D6" s="46">
        <f>Return!D6-RawData!G7</f>
        <v>0.14684086913238484</v>
      </c>
      <c r="E6" s="46">
        <f>Return!E6-RawData!G7</f>
        <v>9.8901155905983834E-2</v>
      </c>
      <c r="F6" s="47">
        <f>Return!F6-RawData!G7</f>
        <v>6.9241971264173297E-3</v>
      </c>
      <c r="G6" s="14">
        <v>8.199999999999999E-3</v>
      </c>
      <c r="H6" s="14">
        <v>-2.69E-2</v>
      </c>
      <c r="J6" s="50"/>
      <c r="K6" s="50"/>
    </row>
    <row r="7" spans="1:11" x14ac:dyDescent="0.25">
      <c r="A7" s="44">
        <v>43252</v>
      </c>
      <c r="B7" s="45">
        <f>Return!B7-RawData!G8</f>
        <v>3.4327257236728831E-2</v>
      </c>
      <c r="C7" s="46">
        <f>Return!C7-RawData!G8</f>
        <v>4.9806348076024826E-2</v>
      </c>
      <c r="D7" s="46">
        <f>Return!D7-RawData!G8</f>
        <v>-5.2928394323418969E-2</v>
      </c>
      <c r="E7" s="46">
        <f>Return!E7-RawData!G8</f>
        <v>-3.1629962898736867E-2</v>
      </c>
      <c r="F7" s="47">
        <f>Return!F7-RawData!G8</f>
        <v>2.5432582096063132E-2</v>
      </c>
      <c r="G7" s="14">
        <v>-1.23E-2</v>
      </c>
      <c r="H7" s="14">
        <v>-5.7999999999999996E-3</v>
      </c>
      <c r="J7" s="50"/>
      <c r="K7" s="50"/>
    </row>
    <row r="8" spans="1:11" x14ac:dyDescent="0.25">
      <c r="A8" s="44">
        <v>43282</v>
      </c>
      <c r="B8" s="45">
        <f>Return!B8-RawData!G9</f>
        <v>3.963640924550705E-2</v>
      </c>
      <c r="C8" s="46">
        <f>Return!C8-RawData!G9</f>
        <v>2.4680285969569348E-2</v>
      </c>
      <c r="D8" s="46">
        <f>Return!D8-RawData!G9</f>
        <v>9.3447591871874444E-2</v>
      </c>
      <c r="E8" s="46">
        <f>Return!E8-RawData!G9</f>
        <v>8.924106400820285E-2</v>
      </c>
      <c r="F8" s="47">
        <f>Return!F8-RawData!G9</f>
        <v>1.049165443725095E-2</v>
      </c>
      <c r="G8" s="14">
        <v>-2.7200000000000002E-2</v>
      </c>
      <c r="H8" s="14">
        <v>1.3500000000000002E-2</v>
      </c>
      <c r="J8" s="50"/>
      <c r="K8" s="50"/>
    </row>
    <row r="9" spans="1:11" x14ac:dyDescent="0.25">
      <c r="A9" s="44">
        <v>43313</v>
      </c>
      <c r="B9" s="45">
        <f>Return!B9-RawData!G10</f>
        <v>-2.145165755049486E-2</v>
      </c>
      <c r="C9" s="46">
        <f>Return!C9-RawData!G10</f>
        <v>-4.9085292467673763E-2</v>
      </c>
      <c r="D9" s="46">
        <f>Return!D9-RawData!G10</f>
        <v>-7.2041244027354359E-2</v>
      </c>
      <c r="E9" s="46">
        <f>Return!E9-RawData!G10</f>
        <v>-4.477370736058376E-2</v>
      </c>
      <c r="F9" s="47">
        <f>Return!F9-RawData!G10</f>
        <v>8.0683166446462798E-3</v>
      </c>
      <c r="G9" s="14">
        <v>-1.55E-2</v>
      </c>
      <c r="H9" s="14">
        <v>-3.0200000000000001E-2</v>
      </c>
      <c r="J9" s="50"/>
      <c r="K9" s="50"/>
    </row>
    <row r="10" spans="1:11" x14ac:dyDescent="0.25">
      <c r="A10" s="44">
        <v>43344</v>
      </c>
      <c r="B10" s="45">
        <f>Return!B10-RawData!G11</f>
        <v>6.1204148699651059E-2</v>
      </c>
      <c r="C10" s="46">
        <f>Return!C10-RawData!G11</f>
        <v>3.227446106662446E-2</v>
      </c>
      <c r="D10" s="46">
        <f>Return!D10-RawData!G11</f>
        <v>-8.2402292715094042E-2</v>
      </c>
      <c r="E10" s="46">
        <f>Return!E10-RawData!G11</f>
        <v>-8.4020252470875939E-2</v>
      </c>
      <c r="F10" s="47">
        <f>Return!F10-RawData!G11</f>
        <v>-1.7512559632881539E-2</v>
      </c>
      <c r="G10" s="14">
        <v>2.8999999999999998E-3</v>
      </c>
      <c r="H10" s="14">
        <v>3.15E-2</v>
      </c>
      <c r="J10" s="50"/>
      <c r="K10" s="50"/>
    </row>
    <row r="11" spans="1:11" x14ac:dyDescent="0.25">
      <c r="A11" s="44">
        <v>43374</v>
      </c>
      <c r="B11" s="45">
        <f>Return!B11-RawData!G12</f>
        <v>1.377446989859676E-2</v>
      </c>
      <c r="C11" s="46">
        <f>Return!C11-RawData!G12</f>
        <v>-3.2122287759163939E-2</v>
      </c>
      <c r="D11" s="46">
        <f>Return!D11-RawData!G12</f>
        <v>-4.8778234142110341E-2</v>
      </c>
      <c r="E11" s="46">
        <f>Return!E11-RawData!G12</f>
        <v>-5.9689177132686837E-2</v>
      </c>
      <c r="F11" s="47">
        <f>Return!F11-RawData!G12</f>
        <v>-6.6758985367043139E-2</v>
      </c>
      <c r="G11" s="14">
        <v>2.3999999999999998E-3</v>
      </c>
      <c r="H11" s="14">
        <v>1.52E-2</v>
      </c>
      <c r="J11" s="50"/>
      <c r="K11" s="50"/>
    </row>
    <row r="12" spans="1:11" x14ac:dyDescent="0.25">
      <c r="A12" s="44">
        <v>43405</v>
      </c>
      <c r="B12" s="45">
        <f>Return!B12-RawData!G13</f>
        <v>-0.12975578608946697</v>
      </c>
      <c r="C12" s="46">
        <f>Return!C12-RawData!G13</f>
        <v>2.7286712238448831E-2</v>
      </c>
      <c r="D12" s="46">
        <f>Return!D12-RawData!G13</f>
        <v>0.12561645664398502</v>
      </c>
      <c r="E12" s="46">
        <f>Return!E12-RawData!G13</f>
        <v>8.7977162682746024E-2</v>
      </c>
      <c r="F12" s="47">
        <f>Return!F12-RawData!G13</f>
        <v>-2.933651153773097E-2</v>
      </c>
      <c r="G12" s="14">
        <v>-1.44E-2</v>
      </c>
      <c r="H12" s="14">
        <v>-1.21E-2</v>
      </c>
      <c r="J12" s="50"/>
      <c r="K12" s="50"/>
    </row>
    <row r="13" spans="1:11" x14ac:dyDescent="0.25">
      <c r="A13" s="44">
        <v>43435</v>
      </c>
      <c r="B13" s="45">
        <f>Return!B13-RawData!G14</f>
        <v>-5.3751307422803547E-2</v>
      </c>
      <c r="C13" s="46">
        <f>Return!C13-RawData!G14</f>
        <v>1.461732962071215E-2</v>
      </c>
      <c r="D13" s="46">
        <f>Return!D13-RawData!G14</f>
        <v>-6.7284965088776655E-2</v>
      </c>
      <c r="E13" s="46">
        <f>Return!E13-RawData!G14</f>
        <v>-3.0191302575863551E-2</v>
      </c>
      <c r="F13" s="47">
        <f>Return!F13-RawData!G14</f>
        <v>-8.6026919000344992E-3</v>
      </c>
      <c r="G13" s="14">
        <v>-2.5000000000000001E-2</v>
      </c>
      <c r="H13" s="14">
        <v>1.1699999999999999E-2</v>
      </c>
      <c r="J13" s="50"/>
      <c r="K13" s="50"/>
    </row>
    <row r="14" spans="1:11" x14ac:dyDescent="0.25">
      <c r="A14" s="44">
        <v>43466</v>
      </c>
      <c r="B14" s="45">
        <f>Return!B14-RawData!G15</f>
        <v>2.393208686485733E-2</v>
      </c>
      <c r="C14" s="46">
        <f>Return!C14-RawData!G15</f>
        <v>-3.5967676847702974E-2</v>
      </c>
      <c r="D14" s="46">
        <f>Return!D14-RawData!G15</f>
        <v>-4.3843641658944971E-2</v>
      </c>
      <c r="E14" s="46">
        <f>Return!E14-RawData!G15</f>
        <v>-6.2158007168350869E-2</v>
      </c>
      <c r="F14" s="47">
        <f>Return!F14-RawData!G15</f>
        <v>3.819874435047993E-2</v>
      </c>
      <c r="G14" s="14">
        <v>-4.9599999999999998E-2</v>
      </c>
      <c r="H14" s="14">
        <v>9.3999999999999986E-3</v>
      </c>
      <c r="J14" s="50"/>
      <c r="K14" s="50"/>
    </row>
    <row r="15" spans="1:11" x14ac:dyDescent="0.25">
      <c r="A15" s="44">
        <v>43497</v>
      </c>
      <c r="B15" s="45">
        <f>Return!B15-RawData!G16</f>
        <v>-5.2809213437553758E-2</v>
      </c>
      <c r="C15" s="46">
        <f>Return!C15-RawData!G16</f>
        <v>5.6169505272495542E-2</v>
      </c>
      <c r="D15" s="46">
        <f>Return!D15-RawData!G16</f>
        <v>4.5302198852079742E-2</v>
      </c>
      <c r="E15" s="46">
        <f>Return!E15-RawData!G16</f>
        <v>5.1689950006842837E-2</v>
      </c>
      <c r="F15" s="47">
        <f>Return!F15-RawData!G16</f>
        <v>5.149798432156074E-2</v>
      </c>
      <c r="G15" s="14">
        <v>-1.0200000000000001E-2</v>
      </c>
      <c r="H15" s="14">
        <v>-1.8E-3</v>
      </c>
      <c r="J15" s="50"/>
      <c r="K15" s="50"/>
    </row>
    <row r="16" spans="1:11" x14ac:dyDescent="0.25">
      <c r="A16" s="44">
        <v>43525</v>
      </c>
      <c r="B16" s="45">
        <f>Return!B16-RawData!G17</f>
        <v>0.11890493588551587</v>
      </c>
      <c r="C16" s="46">
        <f>Return!C16-RawData!G17</f>
        <v>-1.948851307444973E-2</v>
      </c>
      <c r="D16" s="46">
        <f>Return!D16-RawData!G17</f>
        <v>-7.1147793118004994E-3</v>
      </c>
      <c r="E16" s="46">
        <f>Return!E16-RawData!G17</f>
        <v>-1.372874816760673E-2</v>
      </c>
      <c r="F16" s="47">
        <f>Return!F16-RawData!G17</f>
        <v>-6.177401050636998E-5</v>
      </c>
      <c r="G16" s="14">
        <v>-2.5999999999999999E-3</v>
      </c>
      <c r="H16" s="14">
        <v>1.2699999999999999E-2</v>
      </c>
      <c r="J16" s="50"/>
      <c r="K16" s="50"/>
    </row>
    <row r="17" spans="1:11" x14ac:dyDescent="0.25">
      <c r="A17" s="44">
        <v>43556</v>
      </c>
      <c r="B17" s="45">
        <f>Return!B17-RawData!G18</f>
        <v>1.595173698241191E-2</v>
      </c>
      <c r="C17" s="46">
        <f>Return!C17-RawData!G18</f>
        <v>5.3536986577118507E-2</v>
      </c>
      <c r="D17" s="46">
        <f>Return!D17-RawData!G18</f>
        <v>2.205077396607491E-2</v>
      </c>
      <c r="E17" s="46">
        <f>Return!E17-RawData!G18</f>
        <v>1.124601916236781E-2</v>
      </c>
      <c r="F17" s="47">
        <f>Return!F17-RawData!G18</f>
        <v>2.3627713697962911E-2</v>
      </c>
      <c r="G17" s="14">
        <v>-4.4000000000000003E-3</v>
      </c>
      <c r="H17" s="14">
        <v>-2.3700000000000002E-2</v>
      </c>
      <c r="J17" s="50"/>
      <c r="K17" s="50"/>
    </row>
    <row r="18" spans="1:11" x14ac:dyDescent="0.25">
      <c r="A18" s="44">
        <v>43586</v>
      </c>
      <c r="B18" s="45">
        <f>Return!B18-RawData!G19</f>
        <v>8.1680152397552955E-2</v>
      </c>
      <c r="C18" s="46">
        <f>Return!C18-RawData!G19</f>
        <v>5.2268400258311754E-2</v>
      </c>
      <c r="D18" s="46">
        <f>Return!D18-RawData!G19</f>
        <v>-2.8347529421308047E-2</v>
      </c>
      <c r="E18" s="46">
        <f>Return!E18-RawData!G19</f>
        <v>-1.196939569896615E-2</v>
      </c>
      <c r="F18" s="47">
        <f>Return!F18-RawData!G19</f>
        <v>1.0166218307168051E-2</v>
      </c>
      <c r="G18" s="14">
        <v>7.4000000000000003E-3</v>
      </c>
      <c r="H18" s="14">
        <v>-1.7899999999999999E-2</v>
      </c>
      <c r="J18" s="50"/>
      <c r="K18" s="50"/>
    </row>
    <row r="19" spans="1:11" x14ac:dyDescent="0.25">
      <c r="A19" s="44">
        <v>43617</v>
      </c>
      <c r="B19" s="45">
        <f>Return!B19-RawData!G20</f>
        <v>7.1334436643587712E-2</v>
      </c>
      <c r="C19" s="46">
        <f>Return!C19-RawData!G20</f>
        <v>5.3319153763480821E-2</v>
      </c>
      <c r="D19" s="46">
        <f>Return!D19-RawData!G20</f>
        <v>-3.123844313262868E-2</v>
      </c>
      <c r="E19" s="46">
        <f>Return!E19-RawData!G20</f>
        <v>-2.809579948678528E-2</v>
      </c>
      <c r="F19" s="47">
        <f>Return!F19-RawData!G20</f>
        <v>3.0873089152565317E-2</v>
      </c>
      <c r="G19" s="14">
        <v>-4.2900000000000001E-2</v>
      </c>
      <c r="H19" s="14">
        <v>1.1000000000000001E-3</v>
      </c>
      <c r="J19" s="50"/>
      <c r="K19" s="50"/>
    </row>
    <row r="20" spans="1:11" x14ac:dyDescent="0.25">
      <c r="A20" s="44">
        <v>43647</v>
      </c>
      <c r="B20" s="45">
        <f>Return!B20-RawData!G21</f>
        <v>3.8218404889988955E-2</v>
      </c>
      <c r="C20" s="46">
        <f>Return!C20-RawData!G21</f>
        <v>-6.7188616232805734E-3</v>
      </c>
      <c r="D20" s="46">
        <f>Return!D20-RawData!G21</f>
        <v>5.8880101930025158E-2</v>
      </c>
      <c r="E20" s="46">
        <f>Return!E20-RawData!G21</f>
        <v>5.6486988654329655E-2</v>
      </c>
      <c r="F20" s="47">
        <f>Return!F20-RawData!G21</f>
        <v>2.8558697845890955E-2</v>
      </c>
      <c r="G20" s="14">
        <v>1.38E-2</v>
      </c>
      <c r="H20" s="14">
        <v>-3.5099999999999999E-2</v>
      </c>
      <c r="J20" s="50"/>
      <c r="K20" s="50"/>
    </row>
    <row r="21" spans="1:11" x14ac:dyDescent="0.25">
      <c r="A21" s="44">
        <v>43678</v>
      </c>
      <c r="B21" s="45">
        <f>Return!B21-RawData!G22</f>
        <v>2.2727346127349925E-2</v>
      </c>
      <c r="C21" s="46">
        <f>Return!C21-RawData!G22</f>
        <v>-4.0302496082249978E-2</v>
      </c>
      <c r="D21" s="46">
        <f>Return!D21-RawData!G22</f>
        <v>4.6066690744954827E-2</v>
      </c>
      <c r="E21" s="46">
        <f>Return!E21-RawData!G22</f>
        <v>6.9239483436551619E-2</v>
      </c>
      <c r="F21" s="47">
        <f>Return!F21-RawData!G22</f>
        <v>-2.9591030325641376E-2</v>
      </c>
      <c r="G21" s="14">
        <v>1.9699999999999999E-2</v>
      </c>
      <c r="H21" s="14">
        <v>-2.9399999999999999E-2</v>
      </c>
      <c r="J21" s="50"/>
      <c r="K21" s="50"/>
    </row>
    <row r="22" spans="1:11" x14ac:dyDescent="0.25">
      <c r="A22" s="44">
        <v>43709</v>
      </c>
      <c r="B22" s="45">
        <f>Return!B22-RawData!G23</f>
        <v>-1.7469824332168676E-2</v>
      </c>
      <c r="C22" s="46">
        <f>Return!C22-RawData!G23</f>
        <v>5.2320131704080126E-2</v>
      </c>
      <c r="D22" s="46">
        <f>Return!D22-RawData!G23</f>
        <v>4.9955853231218927E-2</v>
      </c>
      <c r="E22" s="46">
        <f>Return!E22-RawData!G23</f>
        <v>2.8646969735007726E-2</v>
      </c>
      <c r="F22" s="47">
        <f>Return!F22-RawData!G23</f>
        <v>1.4471870163635325E-2</v>
      </c>
      <c r="G22" s="14">
        <v>1.23E-2</v>
      </c>
      <c r="H22" s="14">
        <v>5.4000000000000003E-3</v>
      </c>
      <c r="J22" s="50"/>
      <c r="K22" s="50"/>
    </row>
    <row r="23" spans="1:11" x14ac:dyDescent="0.25">
      <c r="A23" s="44">
        <v>43739</v>
      </c>
      <c r="B23" s="45">
        <f>Return!B23-RawData!G24</f>
        <v>-4.767863146226417E-2</v>
      </c>
      <c r="C23" s="46">
        <f>Return!C23-RawData!G24</f>
        <v>-2.7576823705379571E-2</v>
      </c>
      <c r="D23" s="46">
        <f>Return!D23-RawData!G24</f>
        <v>5.744222185658663E-2</v>
      </c>
      <c r="E23" s="46">
        <f>Return!E23-RawData!G24</f>
        <v>4.0501340002540326E-2</v>
      </c>
      <c r="F23" s="47">
        <f>Return!F23-RawData!G24</f>
        <v>-4.8007897694098316E-3</v>
      </c>
      <c r="G23" s="14">
        <v>-2.7099999999999999E-2</v>
      </c>
      <c r="H23" s="14">
        <v>-3.4000000000000002E-3</v>
      </c>
      <c r="J23" s="50"/>
      <c r="K23" s="50"/>
    </row>
    <row r="24" spans="1:11" x14ac:dyDescent="0.25">
      <c r="A24" s="44">
        <v>43770</v>
      </c>
      <c r="B24" s="45">
        <f>Return!B24-RawData!G25</f>
        <v>0.12042714005413586</v>
      </c>
      <c r="C24" s="46">
        <f>Return!C24-RawData!G25</f>
        <v>2.6704712120743362E-2</v>
      </c>
      <c r="D24" s="46">
        <f>Return!D24-RawData!G25</f>
        <v>0.13122444089016685</v>
      </c>
      <c r="E24" s="46">
        <f>Return!E24-RawData!G25</f>
        <v>0.13809036011388087</v>
      </c>
      <c r="F24" s="47">
        <f>Return!F24-RawData!G25</f>
        <v>2.5097612813347759E-2</v>
      </c>
      <c r="G24" s="14">
        <v>-1.5300000000000001E-2</v>
      </c>
      <c r="H24" s="14">
        <v>-7.9000000000000008E-3</v>
      </c>
      <c r="J24" s="50"/>
      <c r="K24" s="50"/>
    </row>
    <row r="25" spans="1:11" x14ac:dyDescent="0.25">
      <c r="A25" s="44">
        <v>43800</v>
      </c>
      <c r="B25" s="45">
        <f>Return!B25-RawData!G26</f>
        <v>-2.8866521687714197E-2</v>
      </c>
      <c r="C25" s="46">
        <f>Return!C25-RawData!G26</f>
        <v>-1.2130343531400798E-2</v>
      </c>
      <c r="D25" s="46">
        <f>Return!D25-RawData!G26</f>
        <v>1.2706119820410401E-2</v>
      </c>
      <c r="E25" s="46">
        <f>Return!E25-RawData!G26</f>
        <v>-2.6774228856308598E-2</v>
      </c>
      <c r="F25" s="47">
        <f>Return!F25-RawData!G26</f>
        <v>-2.1700205171317197E-2</v>
      </c>
      <c r="G25" s="14">
        <v>1.4999999999999999E-2</v>
      </c>
      <c r="H25" s="14">
        <v>1.23E-2</v>
      </c>
      <c r="J25" s="50"/>
      <c r="K25" s="50"/>
    </row>
    <row r="26" spans="1:11" x14ac:dyDescent="0.25">
      <c r="A26" s="44">
        <v>43831</v>
      </c>
      <c r="B26" s="45">
        <f>Return!B26-RawData!G27</f>
        <v>8.2443936508427226E-2</v>
      </c>
      <c r="C26" s="46">
        <f>Return!C26-RawData!G27</f>
        <v>6.6345260134309927E-2</v>
      </c>
      <c r="D26" s="46">
        <f>Return!D26-RawData!G27</f>
        <v>-0.13790671321088876</v>
      </c>
      <c r="E26" s="46">
        <f>Return!E26-RawData!G27</f>
        <v>-9.919162315132897E-2</v>
      </c>
      <c r="F26" s="47">
        <f>Return!F26-RawData!G27</f>
        <v>4.6121434196721836E-2</v>
      </c>
      <c r="G26" s="14">
        <v>-9.5999999999999992E-3</v>
      </c>
      <c r="H26" s="14">
        <v>-2.86E-2</v>
      </c>
      <c r="J26" s="50"/>
      <c r="K26" s="50"/>
    </row>
    <row r="27" spans="1:11" x14ac:dyDescent="0.25">
      <c r="A27" s="44">
        <v>43862</v>
      </c>
      <c r="B27" s="45">
        <f>Return!B27-RawData!G28</f>
        <v>-4.1640152656158065E-2</v>
      </c>
      <c r="C27" s="46">
        <f>Return!C27-RawData!G28</f>
        <v>-4.1554896233951068E-2</v>
      </c>
      <c r="D27" s="46">
        <f>Return!D27-RawData!G28</f>
        <v>-0.15458491504849678</v>
      </c>
      <c r="E27" s="46">
        <f>Return!E27-RawData!G28</f>
        <v>-0.13802412509868076</v>
      </c>
      <c r="F27" s="47">
        <f>Return!F27-RawData!G28</f>
        <v>-8.634705442552866E-2</v>
      </c>
      <c r="G27" s="14">
        <v>-2.53E-2</v>
      </c>
      <c r="H27" s="14">
        <v>3.5200000000000002E-2</v>
      </c>
      <c r="J27" s="50"/>
      <c r="K27" s="50"/>
    </row>
    <row r="28" spans="1:11" x14ac:dyDescent="0.25">
      <c r="A28" s="44">
        <v>43891</v>
      </c>
      <c r="B28" s="45">
        <f>Return!B28-RawData!G29</f>
        <v>-0.21506032626453411</v>
      </c>
      <c r="C28" s="46">
        <f>Return!C28-RawData!G29</f>
        <v>-0.22738048773954611</v>
      </c>
      <c r="D28" s="46">
        <f>Return!D28-RawData!G29</f>
        <v>-0.4489252735489781</v>
      </c>
      <c r="E28" s="46">
        <f>Return!E28-RawData!G29</f>
        <v>-0.41635385041568612</v>
      </c>
      <c r="F28" s="47">
        <f>Return!F28-RawData!G29</f>
        <v>-0.21559209487089911</v>
      </c>
      <c r="G28" s="14">
        <v>-2.7000000000000003E-2</v>
      </c>
      <c r="H28" s="14">
        <v>1.03E-2</v>
      </c>
      <c r="J28" s="50"/>
      <c r="K28" s="50"/>
    </row>
    <row r="29" spans="1:11" x14ac:dyDescent="0.25">
      <c r="A29" s="44">
        <v>43922</v>
      </c>
      <c r="B29" s="45">
        <f>Return!B29-RawData!G30</f>
        <v>-1.8241048394441996E-2</v>
      </c>
      <c r="C29" s="46">
        <f>Return!C29-RawData!G30</f>
        <v>1.3931521210142003E-2</v>
      </c>
      <c r="D29" s="46">
        <f>Return!D29-RawData!G30</f>
        <v>0.32895547111586809</v>
      </c>
      <c r="E29" s="46">
        <f>Return!E29-RawData!G30</f>
        <v>0.22480884262471809</v>
      </c>
      <c r="F29" s="47">
        <f>Return!F29-RawData!G30</f>
        <v>9.5168490649063298E-2</v>
      </c>
      <c r="G29" s="14">
        <v>1.52E-2</v>
      </c>
      <c r="H29" s="14">
        <v>-5.8299999999999998E-2</v>
      </c>
      <c r="J29" s="50"/>
      <c r="K29" s="50"/>
    </row>
    <row r="30" spans="1:11" x14ac:dyDescent="0.25">
      <c r="A30" s="44">
        <v>43952</v>
      </c>
      <c r="B30" s="45">
        <f>Return!B30-RawData!G31</f>
        <v>9.1332659049467683E-3</v>
      </c>
      <c r="C30" s="46">
        <f>Return!C30-RawData!G31</f>
        <v>1.6825381569217188E-2</v>
      </c>
      <c r="D30" s="46">
        <f>Return!D30-RawData!G31</f>
        <v>1.7158084147071588E-2</v>
      </c>
      <c r="E30" s="46">
        <f>Return!E30-RawData!G31</f>
        <v>3.359546131341079E-2</v>
      </c>
      <c r="F30" s="47">
        <f>Return!F30-RawData!G31</f>
        <v>4.8963528227466989E-2</v>
      </c>
      <c r="G30" s="14">
        <v>6.6799999999999998E-2</v>
      </c>
      <c r="H30" s="14">
        <v>-8.5699999999999998E-2</v>
      </c>
      <c r="J30" s="50"/>
      <c r="K30" s="50"/>
    </row>
    <row r="31" spans="1:11" x14ac:dyDescent="0.25">
      <c r="A31" s="44">
        <v>43983</v>
      </c>
      <c r="B31" s="45">
        <f>Return!B31-RawData!G32</f>
        <v>-1.1498814143366511E-2</v>
      </c>
      <c r="C31" s="46">
        <f>Return!C31-RawData!G32</f>
        <v>8.8857770621560889E-2</v>
      </c>
      <c r="D31" s="46">
        <f>Return!D31-RawData!G32</f>
        <v>-3.3981600248019009E-2</v>
      </c>
      <c r="E31" s="46">
        <f>Return!E31-RawData!G32</f>
        <v>-5.2714874110641713E-2</v>
      </c>
      <c r="F31" s="47">
        <f>Return!F31-RawData!G32</f>
        <v>2.1910343334611188E-2</v>
      </c>
      <c r="G31" s="14">
        <v>-3.0899999999999997E-2</v>
      </c>
      <c r="H31" s="14">
        <v>1.2E-2</v>
      </c>
      <c r="J31" s="50"/>
      <c r="K31" s="50"/>
    </row>
    <row r="32" spans="1:11" x14ac:dyDescent="0.25">
      <c r="A32" s="44">
        <v>44013</v>
      </c>
      <c r="B32" s="45">
        <f>Return!B32-RawData!G33</f>
        <v>-5.5510611298174112E-2</v>
      </c>
      <c r="C32" s="46">
        <f>Return!C32-RawData!G33</f>
        <v>2.5557764022816589E-2</v>
      </c>
      <c r="D32" s="46">
        <f>Return!D32-RawData!G33</f>
        <v>-0.13604820744397522</v>
      </c>
      <c r="E32" s="46">
        <f>Return!E32-RawData!G33</f>
        <v>-0.14558594066591821</v>
      </c>
      <c r="F32" s="47">
        <f>Return!F32-RawData!G33</f>
        <v>9.4072377152512893E-3</v>
      </c>
      <c r="G32" s="14">
        <v>3.1699999999999999E-2</v>
      </c>
      <c r="H32" s="14">
        <v>-0.06</v>
      </c>
      <c r="J32" s="50"/>
      <c r="K32" s="50"/>
    </row>
    <row r="33" spans="1:11" x14ac:dyDescent="0.25">
      <c r="A33" s="44">
        <v>44044</v>
      </c>
      <c r="B33" s="45">
        <f>Return!B33-RawData!G34</f>
        <v>0.11238636423766178</v>
      </c>
      <c r="C33" s="46">
        <f>Return!C33-RawData!G34</f>
        <v>-4.1094478382958814E-2</v>
      </c>
      <c r="D33" s="46">
        <f>Return!D33-RawData!G34</f>
        <v>0.2283431007758128</v>
      </c>
      <c r="E33" s="46">
        <f>Return!E33-RawData!G34</f>
        <v>0.2197309463227948</v>
      </c>
      <c r="F33" s="47">
        <f>Return!F33-RawData!G34</f>
        <v>3.0879160507083388E-2</v>
      </c>
      <c r="G33" s="14">
        <v>1.01E-2</v>
      </c>
      <c r="H33" s="14">
        <v>-3.8399999999999997E-2</v>
      </c>
      <c r="J33" s="50"/>
      <c r="K33" s="50"/>
    </row>
    <row r="34" spans="1:11" x14ac:dyDescent="0.25">
      <c r="A34" s="44">
        <v>44075</v>
      </c>
      <c r="B34" s="45">
        <f>Return!B34-RawData!G35</f>
        <v>5.3908269214585011E-2</v>
      </c>
      <c r="C34" s="46">
        <f>Return!C34-RawData!G35</f>
        <v>-5.5333520191161084E-2</v>
      </c>
      <c r="D34" s="46">
        <f>Return!D34-RawData!G35</f>
        <v>-7.4969080277487206E-5</v>
      </c>
      <c r="E34" s="46">
        <f>Return!E34-RawData!G35</f>
        <v>2.7843812645610814E-2</v>
      </c>
      <c r="F34" s="47">
        <f>Return!F34-RawData!G35</f>
        <v>-3.7946623777730386E-2</v>
      </c>
      <c r="G34" s="14">
        <v>3.0800000000000001E-2</v>
      </c>
      <c r="H34" s="14">
        <v>1.8E-3</v>
      </c>
      <c r="J34" s="50"/>
      <c r="K34" s="50"/>
    </row>
    <row r="35" spans="1:11" x14ac:dyDescent="0.25">
      <c r="A35" s="44">
        <v>44105</v>
      </c>
      <c r="B35" s="45">
        <f>Return!B35-RawData!G36</f>
        <v>0.30836281650647573</v>
      </c>
      <c r="C35" s="46">
        <f>Return!C35-RawData!G36</f>
        <v>8.4991085569651043E-2</v>
      </c>
      <c r="D35" s="46">
        <f>Return!D35-RawData!G36</f>
        <v>3.2999536613248247E-2</v>
      </c>
      <c r="E35" s="46">
        <f>Return!E35-RawData!G36</f>
        <v>3.450958660814675E-2</v>
      </c>
      <c r="F35" s="47">
        <f>Return!F35-RawData!G36</f>
        <v>2.0553256388912748E-2</v>
      </c>
      <c r="G35" s="14">
        <v>-5.4000000000000003E-3</v>
      </c>
      <c r="H35" s="14">
        <v>-1.1000000000000001E-3</v>
      </c>
      <c r="J35" s="50"/>
      <c r="K35" s="50"/>
    </row>
    <row r="36" spans="1:11" x14ac:dyDescent="0.25">
      <c r="A36" s="44">
        <v>44136</v>
      </c>
      <c r="B36" s="45">
        <f>Return!B36-RawData!G37</f>
        <v>1.7682371250608252E-2</v>
      </c>
      <c r="C36" s="46">
        <f>Return!C36-RawData!G37</f>
        <v>0.14559339247183195</v>
      </c>
      <c r="D36" s="46">
        <f>Return!D36-RawData!G37</f>
        <v>0.31998333486091596</v>
      </c>
      <c r="E36" s="46">
        <f>Return!E36-RawData!G37</f>
        <v>0.28399288140029494</v>
      </c>
      <c r="F36" s="47">
        <f>Return!F36-RawData!G37</f>
        <v>9.9255738115005848E-2</v>
      </c>
      <c r="G36" s="14">
        <v>-2.2499999999999999E-2</v>
      </c>
      <c r="H36" s="14">
        <v>1.95E-2</v>
      </c>
      <c r="J36" s="50"/>
      <c r="K36" s="50"/>
    </row>
    <row r="37" spans="1:11" x14ac:dyDescent="0.25">
      <c r="A37" s="48">
        <v>44166</v>
      </c>
      <c r="B37" s="45">
        <f>Return!B37-RawData!G38</f>
        <v>2.211775666869285E-2</v>
      </c>
      <c r="C37" s="46">
        <f>Return!C37-RawData!G38</f>
        <v>3.8430278933482852E-2</v>
      </c>
      <c r="D37" s="46">
        <f>Return!D37-RawData!G38</f>
        <v>-7.2743937866356745E-2</v>
      </c>
      <c r="E37" s="46">
        <f>Return!E37-RawData!G38</f>
        <v>-9.8529676291500445E-2</v>
      </c>
      <c r="F37" s="47">
        <f>Return!F37-RawData!G38</f>
        <v>1.6083896365606649E-2</v>
      </c>
      <c r="G37" s="14">
        <v>1.7899999999999999E-2</v>
      </c>
      <c r="H37" s="14">
        <v>-2.5600000000000001E-2</v>
      </c>
      <c r="J37" s="50"/>
      <c r="K37" s="50"/>
    </row>
    <row r="38" spans="1:11" x14ac:dyDescent="0.3">
      <c r="A38" s="49"/>
      <c r="H38" s="4"/>
    </row>
    <row r="39" spans="1:11" x14ac:dyDescent="0.3">
      <c r="A39" s="49"/>
      <c r="H39" s="4"/>
    </row>
    <row r="40" spans="1:11" x14ac:dyDescent="0.3">
      <c r="A40" s="49"/>
      <c r="H40" s="4"/>
    </row>
    <row r="41" spans="1:11" x14ac:dyDescent="0.3">
      <c r="A41" s="49"/>
      <c r="H41" s="4"/>
    </row>
    <row r="42" spans="1:11" x14ac:dyDescent="0.3">
      <c r="A42" s="49"/>
      <c r="H42" s="4"/>
    </row>
    <row r="43" spans="1:11" x14ac:dyDescent="0.3">
      <c r="A43" s="49"/>
      <c r="H43" s="4"/>
    </row>
    <row r="44" spans="1:11" x14ac:dyDescent="0.3">
      <c r="H44" s="4"/>
    </row>
    <row r="45" spans="1:11" x14ac:dyDescent="0.3">
      <c r="H45" s="4"/>
    </row>
    <row r="46" spans="1:11" x14ac:dyDescent="0.3">
      <c r="H46" s="4"/>
    </row>
    <row r="47" spans="1:11" x14ac:dyDescent="0.3">
      <c r="H47" s="4"/>
    </row>
    <row r="48" spans="1:11" x14ac:dyDescent="0.3">
      <c r="H48" s="4"/>
    </row>
    <row r="49" spans="8:8" x14ac:dyDescent="0.3">
      <c r="H49" s="4"/>
    </row>
    <row r="50" spans="8:8" x14ac:dyDescent="0.3">
      <c r="H50" s="4"/>
    </row>
    <row r="51" spans="8:8" x14ac:dyDescent="0.3">
      <c r="H51" s="4"/>
    </row>
    <row r="52" spans="8:8" x14ac:dyDescent="0.3">
      <c r="H52" s="4"/>
    </row>
    <row r="53" spans="8:8" x14ac:dyDescent="0.3">
      <c r="H53" s="4"/>
    </row>
    <row r="54" spans="8:8" x14ac:dyDescent="0.3">
      <c r="H54" s="4"/>
    </row>
    <row r="55" spans="8:8" x14ac:dyDescent="0.3">
      <c r="H55" s="4"/>
    </row>
    <row r="56" spans="8:8" x14ac:dyDescent="0.3">
      <c r="H56" s="4"/>
    </row>
    <row r="57" spans="8:8" x14ac:dyDescent="0.3">
      <c r="H57" s="4"/>
    </row>
    <row r="58" spans="8:8" x14ac:dyDescent="0.3">
      <c r="H58" s="4"/>
    </row>
    <row r="59" spans="8:8" x14ac:dyDescent="0.3">
      <c r="H59" s="4"/>
    </row>
    <row r="60" spans="8:8" x14ac:dyDescent="0.3">
      <c r="H60" s="4"/>
    </row>
    <row r="61" spans="8:8" x14ac:dyDescent="0.3">
      <c r="H61" s="4"/>
    </row>
    <row r="62" spans="8:8" x14ac:dyDescent="0.3">
      <c r="H62" s="4"/>
    </row>
    <row r="63" spans="8:8" x14ac:dyDescent="0.3">
      <c r="H63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49"/>
  <sheetViews>
    <sheetView tabSelected="1" topLeftCell="R11" zoomScale="60" zoomScaleNormal="40" zoomScaleSheetLayoutView="100" workbookViewId="0">
      <selection activeCell="G31" sqref="G31:O49"/>
    </sheetView>
  </sheetViews>
  <sheetFormatPr defaultColWidth="9" defaultRowHeight="14" x14ac:dyDescent="0.25"/>
  <cols>
    <col min="1" max="1" width="38.08984375" style="1" customWidth="1"/>
    <col min="2" max="2" width="12.26953125" style="1" customWidth="1"/>
    <col min="3" max="3" width="13.26953125" style="1" customWidth="1"/>
    <col min="4" max="4" width="11.7265625" style="1" customWidth="1"/>
    <col min="5" max="5" width="10.453125" style="1" customWidth="1"/>
    <col min="6" max="6" width="9" style="1"/>
    <col min="7" max="7" width="18" style="1" customWidth="1"/>
    <col min="8" max="8" width="11.6328125" style="1" customWidth="1"/>
    <col min="9" max="9" width="9.26953125" style="1" customWidth="1"/>
    <col min="10" max="10" width="10.90625" style="1" customWidth="1"/>
    <col min="11" max="11" width="11.08984375" style="1" customWidth="1"/>
    <col min="12" max="12" width="10.81640625" style="1" customWidth="1"/>
    <col min="13" max="13" width="12.08984375" style="1" customWidth="1"/>
    <col min="14" max="14" width="10.453125" style="1" customWidth="1"/>
    <col min="15" max="15" width="11.54296875" style="1" customWidth="1"/>
    <col min="16" max="16" width="9" style="1"/>
    <col min="17" max="17" width="46.6328125" style="1" customWidth="1"/>
    <col min="18" max="18" width="10.36328125" style="1" customWidth="1"/>
    <col min="19" max="19" width="10.81640625" style="1" customWidth="1"/>
    <col min="20" max="20" width="10.7265625" style="1" customWidth="1"/>
    <col min="21" max="21" width="11.453125" style="1" customWidth="1"/>
    <col min="22" max="22" width="13.08984375" style="1" customWidth="1"/>
    <col min="23" max="23" width="25.54296875" style="1" customWidth="1"/>
    <col min="24" max="24" width="17.36328125" style="1" customWidth="1"/>
    <col min="25" max="25" width="19.81640625" style="1" customWidth="1"/>
    <col min="26" max="26" width="25.453125" style="1" customWidth="1"/>
    <col min="27" max="27" width="18.26953125" style="1" customWidth="1"/>
    <col min="28" max="28" width="11.7265625" style="1" customWidth="1"/>
    <col min="29" max="29" width="13.08984375" style="1" customWidth="1"/>
    <col min="30" max="30" width="12.08984375" style="1" customWidth="1"/>
    <col min="31" max="16384" width="9" style="1"/>
  </cols>
  <sheetData>
    <row r="1" spans="1:33" x14ac:dyDescent="0.25">
      <c r="A1" s="55" t="s">
        <v>13</v>
      </c>
      <c r="B1" s="55"/>
      <c r="C1" s="55"/>
      <c r="D1" s="55"/>
      <c r="E1" s="55"/>
      <c r="G1" s="55" t="s">
        <v>14</v>
      </c>
      <c r="H1" s="55"/>
      <c r="I1" s="55"/>
      <c r="J1" s="55"/>
      <c r="K1" s="55"/>
      <c r="Q1" s="55" t="s">
        <v>15</v>
      </c>
      <c r="R1" s="55"/>
      <c r="S1" s="55"/>
      <c r="T1" s="55"/>
      <c r="U1" s="55"/>
      <c r="V1" s="2"/>
      <c r="W1" s="55" t="s">
        <v>16</v>
      </c>
      <c r="X1" s="55"/>
      <c r="Y1" s="55"/>
      <c r="Z1" s="55"/>
      <c r="AA1" s="55"/>
    </row>
    <row r="2" spans="1:33" x14ac:dyDescent="0.3">
      <c r="A2" s="2"/>
      <c r="B2" s="3" t="s">
        <v>6</v>
      </c>
      <c r="C2" s="3" t="s">
        <v>7</v>
      </c>
      <c r="D2" s="3" t="s">
        <v>8</v>
      </c>
      <c r="E2" s="3" t="s">
        <v>9</v>
      </c>
      <c r="F2" s="4"/>
      <c r="G2" s="2"/>
      <c r="H2" s="3" t="s">
        <v>6</v>
      </c>
      <c r="I2" s="3" t="s">
        <v>7</v>
      </c>
      <c r="J2" s="3" t="s">
        <v>8</v>
      </c>
      <c r="K2" s="3" t="s">
        <v>9</v>
      </c>
      <c r="L2" s="4"/>
      <c r="M2" s="4"/>
      <c r="N2" s="4"/>
      <c r="O2" s="4"/>
      <c r="P2" s="4"/>
      <c r="Q2" s="2" t="s">
        <v>17</v>
      </c>
      <c r="R2" s="3" t="s">
        <v>6</v>
      </c>
      <c r="S2" s="3" t="s">
        <v>7</v>
      </c>
      <c r="T2" s="3" t="s">
        <v>8</v>
      </c>
      <c r="U2" s="3" t="s">
        <v>9</v>
      </c>
      <c r="V2" s="4"/>
      <c r="W2" s="1" t="s">
        <v>18</v>
      </c>
      <c r="X2" s="3" t="s">
        <v>6</v>
      </c>
      <c r="Y2" s="3" t="s">
        <v>7</v>
      </c>
      <c r="Z2" s="3" t="s">
        <v>8</v>
      </c>
      <c r="AA2" s="3" t="s">
        <v>9</v>
      </c>
      <c r="AB2" s="41" t="s">
        <v>19</v>
      </c>
      <c r="AC2" s="41" t="s">
        <v>20</v>
      </c>
    </row>
    <row r="3" spans="1:33" x14ac:dyDescent="0.25">
      <c r="A3" s="54" t="s">
        <v>21</v>
      </c>
      <c r="B3" s="54"/>
      <c r="C3" s="54"/>
      <c r="D3" s="54"/>
      <c r="E3" s="54"/>
      <c r="G3" s="55" t="s">
        <v>22</v>
      </c>
      <c r="H3" s="55"/>
      <c r="I3" s="55"/>
      <c r="J3" s="55"/>
      <c r="K3" s="55"/>
      <c r="L3" s="19"/>
      <c r="M3" s="19"/>
      <c r="N3" s="19"/>
      <c r="O3" s="19"/>
      <c r="P3" s="19"/>
      <c r="Q3" s="3" t="s">
        <v>6</v>
      </c>
      <c r="R3" s="5">
        <f>_xlfn.COVARIANCE.S(Return!$B:$B,Return!B:B)</f>
        <v>6.974838418223453E-3</v>
      </c>
      <c r="S3" s="5">
        <f>_xlfn.COVARIANCE.S(Return!$B:$B,Return!C:C)</f>
        <v>2.2187248797149342E-3</v>
      </c>
      <c r="T3" s="5">
        <f>_xlfn.COVARIANCE.S(Return!$B:$B,Return!D:D)</f>
        <v>3.244959896229868E-3</v>
      </c>
      <c r="U3" s="5">
        <f>_xlfn.COVARIANCE.S(Return!$B:$B,Return!E:E)</f>
        <v>3.5001375285953337E-3</v>
      </c>
      <c r="V3" s="15"/>
      <c r="W3" s="1" t="s">
        <v>23</v>
      </c>
      <c r="X3" s="26">
        <f>$AB$3*R14</f>
        <v>0.79734022613040778</v>
      </c>
      <c r="Y3" s="26">
        <f t="shared" ref="Y3:Z3" si="0">$AB$3*S14</f>
        <v>0</v>
      </c>
      <c r="Z3" s="26">
        <f t="shared" si="0"/>
        <v>6.3507350417891115E-2</v>
      </c>
      <c r="AA3" s="26">
        <f>$AB$3*U14</f>
        <v>0</v>
      </c>
      <c r="AB3" s="30">
        <f>(R15-R17)/(3*R16^2)</f>
        <v>0.86084757171170689</v>
      </c>
      <c r="AC3" s="31">
        <f>1-AB3</f>
        <v>0.13915242828829311</v>
      </c>
    </row>
    <row r="4" spans="1:33" x14ac:dyDescent="0.25">
      <c r="A4" s="1" t="s">
        <v>24</v>
      </c>
      <c r="B4" s="5">
        <f>AVERAGE(Return!B:B)*12</f>
        <v>0.21936689820665428</v>
      </c>
      <c r="C4" s="5">
        <f>AVERAGE(Return!C:C)*12</f>
        <v>8.0863582152216548E-2</v>
      </c>
      <c r="D4" s="5">
        <f>AVERAGE(Return!D:D)*12</f>
        <v>0.14693434735863964</v>
      </c>
      <c r="E4" s="5">
        <f>AVERAGE(Return!E:E)*12</f>
        <v>0.11225416238430014</v>
      </c>
      <c r="F4" s="8"/>
      <c r="G4" s="1" t="s">
        <v>25</v>
      </c>
      <c r="H4" s="9">
        <f>'A capm'!B17</f>
        <v>1.4905797115467849E-2</v>
      </c>
      <c r="I4" s="20">
        <f>'B capm'!B17</f>
        <v>2.7325403859417593E-3</v>
      </c>
      <c r="J4" s="20">
        <f>'C capm'!B17</f>
        <v>5.1381827152376233E-3</v>
      </c>
      <c r="K4" s="21">
        <f>'D capm'!B17</f>
        <v>2.9736816697092895E-3</v>
      </c>
      <c r="Q4" s="3" t="s">
        <v>7</v>
      </c>
      <c r="R4" s="10">
        <f>_xlfn.COVARIANCE.S(Return!$C:$C,Return!B:B)</f>
        <v>2.2187248797149342E-3</v>
      </c>
      <c r="S4" s="10">
        <f>_xlfn.COVARIANCE.S(Return!$C:$C,Return!C:C)</f>
        <v>3.7598182286793925E-3</v>
      </c>
      <c r="T4" s="10">
        <f>_xlfn.COVARIANCE.S(Return!$C:$C,Return!D:D)</f>
        <v>3.7933611960564544E-3</v>
      </c>
      <c r="U4" s="10">
        <f>_xlfn.COVARIANCE.S(Return!$C:$C,Return!E:E)</f>
        <v>3.3742902094934389E-3</v>
      </c>
      <c r="V4" s="15"/>
      <c r="X4" s="15"/>
      <c r="Y4" s="15"/>
      <c r="Z4" s="15"/>
      <c r="AA4" s="15"/>
      <c r="AE4" s="1" t="s">
        <v>84</v>
      </c>
    </row>
    <row r="5" spans="1:33" x14ac:dyDescent="0.25">
      <c r="A5" s="1" t="s">
        <v>26</v>
      </c>
      <c r="B5" s="10">
        <f>AVERAGE(ExcessReturn!B:B)*12</f>
        <v>0.20762632772523398</v>
      </c>
      <c r="C5" s="10">
        <f>AVERAGE(ExcessReturn!C:C)*12</f>
        <v>6.9123011670796292E-2</v>
      </c>
      <c r="D5" s="10">
        <f>AVERAGE(ExcessReturn!D:D)*12</f>
        <v>0.13519377687721931</v>
      </c>
      <c r="E5" s="10">
        <f>AVERAGE(ExcessReturn!E:E)*12</f>
        <v>0.10051359190287987</v>
      </c>
      <c r="F5" s="8"/>
      <c r="G5" s="1" t="s">
        <v>27</v>
      </c>
      <c r="H5" s="11">
        <f>'A capm'!B18</f>
        <v>0.70095291270696014</v>
      </c>
      <c r="I5" s="22">
        <f>'B capm'!B18</f>
        <v>0.88561397676019604</v>
      </c>
      <c r="J5" s="22">
        <f>'C capm'!B18</f>
        <v>1.7924473342998324</v>
      </c>
      <c r="K5" s="23">
        <f>'D capm'!B18</f>
        <v>1.5802323133644844</v>
      </c>
      <c r="Q5" s="3" t="s">
        <v>8</v>
      </c>
      <c r="R5" s="10">
        <f>_xlfn.COVARIANCE.S(Return!$D:$D,Return!B:B)</f>
        <v>3.244959896229868E-3</v>
      </c>
      <c r="S5" s="10">
        <f>_xlfn.COVARIANCE.S(Return!$D:$D,Return!C:C)</f>
        <v>3.7933611960564544E-3</v>
      </c>
      <c r="T5" s="10">
        <f>_xlfn.COVARIANCE.S(Return!$D:$D,Return!D:D)</f>
        <v>1.8392280058069373E-2</v>
      </c>
      <c r="U5" s="10">
        <f>_xlfn.COVARIANCE.S(Return!$D:$D,Return!E:E)</f>
        <v>1.6070689262744933E-2</v>
      </c>
      <c r="V5" s="15"/>
      <c r="W5" s="1" t="s">
        <v>28</v>
      </c>
      <c r="X5" s="27">
        <f>AB3*R15+AC3*0.012</f>
        <v>0.18591129244720866</v>
      </c>
      <c r="Y5" s="15"/>
      <c r="Z5" s="15" t="s">
        <v>84</v>
      </c>
      <c r="AA5" s="15"/>
    </row>
    <row r="6" spans="1:33" x14ac:dyDescent="0.25">
      <c r="A6" s="1" t="s">
        <v>29</v>
      </c>
      <c r="B6" s="10">
        <f>_xlfn.STDEV.S(Return!B:B)*SQRT(12)</f>
        <v>0.28930617176044038</v>
      </c>
      <c r="C6" s="10">
        <f>_xlfn.STDEV.S(Return!C:C)*SQRT(12)</f>
        <v>0.21240955426758165</v>
      </c>
      <c r="D6" s="10">
        <f>_xlfn.STDEV.S(Return!D:D)*SQRT(12)</f>
        <v>0.46979501987231892</v>
      </c>
      <c r="E6" s="10">
        <f>_xlfn.STDEV.S(Return!E:E)*SQRT(12)</f>
        <v>0.41785171239700336</v>
      </c>
      <c r="F6" s="8"/>
      <c r="G6" s="55" t="s">
        <v>30</v>
      </c>
      <c r="H6" s="55"/>
      <c r="I6" s="55"/>
      <c r="J6" s="55"/>
      <c r="K6" s="55"/>
      <c r="L6" s="19"/>
      <c r="M6" s="19"/>
      <c r="N6" s="19"/>
      <c r="O6" s="19"/>
      <c r="P6" s="19"/>
      <c r="Q6" s="3" t="s">
        <v>9</v>
      </c>
      <c r="R6" s="12">
        <f>_xlfn.COVARIANCE.S(Return!$E:$E,Return!B:B)</f>
        <v>3.5001375285953337E-3</v>
      </c>
      <c r="S6" s="12">
        <f>_xlfn.COVARIANCE.S(Return!$E:$E,Return!C:C)</f>
        <v>3.3742902094934389E-3</v>
      </c>
      <c r="T6" s="12">
        <f>_xlfn.COVARIANCE.S(Return!$E:$E,Return!D:D)</f>
        <v>1.6070689262744933E-2</v>
      </c>
      <c r="U6" s="12">
        <f>_xlfn.COVARIANCE.S(Return!$E:$E,Return!E:E)</f>
        <v>1.4550004462759003E-2</v>
      </c>
      <c r="V6" s="15"/>
      <c r="W6" s="1" t="s">
        <v>31</v>
      </c>
      <c r="X6" s="28">
        <f>R16*AB3</f>
        <v>0.24092503793940304</v>
      </c>
      <c r="Y6" s="15"/>
      <c r="Z6" s="15"/>
      <c r="AA6" s="15"/>
    </row>
    <row r="7" spans="1:33" x14ac:dyDescent="0.25">
      <c r="A7" s="1" t="s">
        <v>32</v>
      </c>
      <c r="B7" s="10">
        <f>_xlfn.STDEV.S(ExcessReturn!B:B)*SQRT(12)</f>
        <v>0.2895500968555369</v>
      </c>
      <c r="C7" s="10">
        <f>_xlfn.STDEV.S(ExcessReturn!C:C)*SQRT(12)</f>
        <v>0.21265935549722828</v>
      </c>
      <c r="D7" s="10">
        <f>_xlfn.STDEV.S(ExcessReturn!D:D)*SQRT(12)</f>
        <v>0.47000868111184407</v>
      </c>
      <c r="E7" s="10">
        <f>_xlfn.STDEV.S(ExcessReturn!E:E)*SQRT(12)</f>
        <v>0.41799125589213565</v>
      </c>
      <c r="F7" s="8"/>
      <c r="G7" s="1" t="s">
        <v>25</v>
      </c>
      <c r="H7" s="9">
        <f>'A^ fama'!B17</f>
        <v>2.7795275941471138E-2</v>
      </c>
      <c r="I7" s="20">
        <f>'B^ fama'!B17</f>
        <v>1.1156937262746205E-2</v>
      </c>
      <c r="J7" s="20">
        <f>'C^ fama'!B17</f>
        <v>1.776908848200608E-2</v>
      </c>
      <c r="K7" s="21">
        <f>'D^ fama'!B17</f>
        <v>1.5139151621598953E-2</v>
      </c>
      <c r="R7" s="15"/>
      <c r="S7" s="15"/>
      <c r="T7" s="15"/>
      <c r="U7" s="15"/>
      <c r="V7" s="15"/>
      <c r="W7" s="1" t="s">
        <v>33</v>
      </c>
      <c r="X7" s="29">
        <f>(X5-0.012)/X6</f>
        <v>0.72184814801585906</v>
      </c>
      <c r="Y7" s="15"/>
      <c r="Z7" s="15"/>
      <c r="AA7" s="15"/>
    </row>
    <row r="8" spans="1:33" x14ac:dyDescent="0.3">
      <c r="A8" s="1" t="s">
        <v>33</v>
      </c>
      <c r="B8" s="12">
        <f>B5/B7</f>
        <v>0.71706530227418108</v>
      </c>
      <c r="C8" s="12">
        <f t="shared" ref="C8:E8" si="1">C5/C7</f>
        <v>0.32504100987787116</v>
      </c>
      <c r="D8" s="12">
        <f t="shared" si="1"/>
        <v>0.28764102092201221</v>
      </c>
      <c r="E8" s="12">
        <f t="shared" si="1"/>
        <v>0.24046816885762273</v>
      </c>
      <c r="F8" s="8"/>
      <c r="G8" s="1" t="s">
        <v>27</v>
      </c>
      <c r="H8" s="13">
        <f>'A^ fama'!B18</f>
        <v>0.89524822878197408</v>
      </c>
      <c r="I8" s="24">
        <f>'B^ fama'!B18</f>
        <v>1.035603476153155</v>
      </c>
      <c r="J8" s="24">
        <f>'C^ fama'!B18</f>
        <v>1.9390625255831584</v>
      </c>
      <c r="K8" s="25">
        <f>'D^ fama'!B18</f>
        <v>1.7237733333396279</v>
      </c>
      <c r="Q8" s="4"/>
      <c r="X8" s="15"/>
      <c r="Y8" s="15"/>
      <c r="Z8" s="15"/>
      <c r="AA8" s="15"/>
    </row>
    <row r="9" spans="1:33" x14ac:dyDescent="0.3">
      <c r="A9" s="54" t="s">
        <v>52</v>
      </c>
      <c r="B9" s="54"/>
      <c r="C9" s="54"/>
      <c r="D9" s="54"/>
      <c r="E9" s="54"/>
      <c r="G9" s="1" t="s">
        <v>34</v>
      </c>
      <c r="H9" s="13">
        <f>'A^ fama'!B19</f>
        <v>0.96942286607235462</v>
      </c>
      <c r="I9" s="24">
        <f>'B^ fama'!B19</f>
        <v>0.49669826185296351</v>
      </c>
      <c r="J9" s="24">
        <f>'C^ fama'!B19</f>
        <v>1.2105769202677554</v>
      </c>
      <c r="K9" s="25">
        <f>'D^ fama'!B19</f>
        <v>1.1521090426172247</v>
      </c>
      <c r="R9" s="3" t="s">
        <v>6</v>
      </c>
      <c r="S9" s="3" t="s">
        <v>7</v>
      </c>
      <c r="T9" s="3" t="s">
        <v>8</v>
      </c>
      <c r="U9" s="3" t="s">
        <v>9</v>
      </c>
      <c r="V9" s="4"/>
    </row>
    <row r="10" spans="1:33" x14ac:dyDescent="0.25">
      <c r="A10" s="1" t="s">
        <v>24</v>
      </c>
      <c r="B10" s="5">
        <f>AVERAGE(Return!B2:B13)*12</f>
        <v>3.1754239347200501E-2</v>
      </c>
      <c r="C10" s="5">
        <f>AVERAGE(Return!C2:C13)*12</f>
        <v>-4.062307917285192E-2</v>
      </c>
      <c r="D10" s="5">
        <f>AVERAGE(Return!D2:D13)*12</f>
        <v>0.16863454443081924</v>
      </c>
      <c r="E10" s="5">
        <f>AVERAGE(Return!E2:E13)*12</f>
        <v>0.19359553542583752</v>
      </c>
      <c r="F10" s="8"/>
      <c r="G10" s="1" t="s">
        <v>35</v>
      </c>
      <c r="H10" s="11">
        <f>'A^ fama'!B20</f>
        <v>1.2449282161043076</v>
      </c>
      <c r="I10" s="22">
        <f>'B^ fama'!B20</f>
        <v>0.91742866656967659</v>
      </c>
      <c r="J10" s="22">
        <f>'C^ fama'!B20</f>
        <v>1.0224439190778449</v>
      </c>
      <c r="K10" s="23">
        <f>'D^ fama'!B20</f>
        <v>0.99527194690893994</v>
      </c>
      <c r="Q10" s="1" t="s">
        <v>28</v>
      </c>
      <c r="R10" s="26">
        <f>B4</f>
        <v>0.21936689820665428</v>
      </c>
      <c r="S10" s="30">
        <f>C4</f>
        <v>8.0863582152216548E-2</v>
      </c>
      <c r="T10" s="30">
        <f>D4</f>
        <v>0.14693434735863964</v>
      </c>
      <c r="U10" s="31">
        <f>E4</f>
        <v>0.11225416238430014</v>
      </c>
      <c r="V10" s="32"/>
    </row>
    <row r="11" spans="1:33" x14ac:dyDescent="0.25">
      <c r="A11" s="1" t="s">
        <v>26</v>
      </c>
      <c r="B11" s="10">
        <f>AVERAGE(ExcessReturn!B2:B13)*12</f>
        <v>1.2443106715279421E-2</v>
      </c>
      <c r="C11" s="10">
        <f>AVERAGE(ExcessReturn!C2:C13)*12</f>
        <v>-5.9934211804772999E-2</v>
      </c>
      <c r="D11" s="10">
        <f>AVERAGE(ExcessReturn!D2:D13)*12</f>
        <v>0.1493234117988981</v>
      </c>
      <c r="E11" s="10">
        <f>AVERAGE(ExcessReturn!E2:E13)*12</f>
        <v>0.17428440279391641</v>
      </c>
      <c r="F11" s="8"/>
      <c r="H11" s="8"/>
      <c r="I11" s="8"/>
      <c r="J11" s="8"/>
      <c r="K11" s="8"/>
      <c r="R11" s="15"/>
      <c r="S11" s="15"/>
      <c r="T11" s="15"/>
      <c r="U11" s="15"/>
      <c r="V11" s="15"/>
      <c r="AG11" s="14"/>
    </row>
    <row r="12" spans="1:33" x14ac:dyDescent="0.25">
      <c r="A12" s="1" t="s">
        <v>29</v>
      </c>
      <c r="B12" s="10">
        <f>_xlfn.STDEV.S(Return!B2:B13)*SQRT(12)</f>
        <v>0.19833959450348312</v>
      </c>
      <c r="C12" s="10">
        <f>_xlfn.STDEV.S(Return!C2:C13)*SQRT(12)</f>
        <v>0.11452559016976277</v>
      </c>
      <c r="D12" s="10">
        <f>_xlfn.STDEV.S(Return!D2:D13)*SQRT(12)</f>
        <v>0.29245223538859982</v>
      </c>
      <c r="E12" s="10">
        <f>_xlfn.STDEV.S(Return!E2:E13)*SQRT(12)</f>
        <v>0.24054475054779509</v>
      </c>
      <c r="F12" s="8"/>
      <c r="G12" s="14" t="s">
        <v>37</v>
      </c>
      <c r="H12" s="56" t="s">
        <v>22</v>
      </c>
      <c r="I12" s="56"/>
      <c r="J12" s="56"/>
      <c r="K12" s="56"/>
      <c r="L12" s="55" t="s">
        <v>30</v>
      </c>
      <c r="M12" s="55"/>
      <c r="N12" s="55"/>
      <c r="O12" s="55"/>
    </row>
    <row r="13" spans="1:33" x14ac:dyDescent="0.3">
      <c r="A13" s="1" t="s">
        <v>32</v>
      </c>
      <c r="B13" s="10">
        <f>_xlfn.STDEV.S(ExcessReturn!B2:B13)*SQRT(12)</f>
        <v>0.19831451261492139</v>
      </c>
      <c r="C13" s="10">
        <f>_xlfn.STDEV.S(ExcessReturn!C2:C13)*SQRT(12)</f>
        <v>0.11439855780919225</v>
      </c>
      <c r="D13" s="10">
        <f>_xlfn.STDEV.S(ExcessReturn!D2:D13)*SQRT(12)</f>
        <v>0.29252722338898141</v>
      </c>
      <c r="E13" s="10">
        <f>_xlfn.STDEV.S(ExcessReturn!E2:E13)*SQRT(12)</f>
        <v>0.24063593754536769</v>
      </c>
      <c r="F13" s="8"/>
      <c r="G13" s="2" t="s">
        <v>5</v>
      </c>
      <c r="H13" s="3" t="s">
        <v>6</v>
      </c>
      <c r="I13" s="3" t="s">
        <v>7</v>
      </c>
      <c r="J13" s="3" t="s">
        <v>8</v>
      </c>
      <c r="K13" s="3" t="s">
        <v>9</v>
      </c>
      <c r="L13" s="3" t="s">
        <v>6</v>
      </c>
      <c r="M13" s="3" t="s">
        <v>7</v>
      </c>
      <c r="N13" s="3" t="s">
        <v>8</v>
      </c>
      <c r="O13" s="3" t="s">
        <v>9</v>
      </c>
      <c r="Q13" s="1" t="s">
        <v>38</v>
      </c>
      <c r="R13" s="3" t="s">
        <v>6</v>
      </c>
      <c r="S13" s="3" t="s">
        <v>7</v>
      </c>
      <c r="T13" s="3" t="s">
        <v>8</v>
      </c>
      <c r="U13" s="3" t="s">
        <v>9</v>
      </c>
      <c r="V13" s="4" t="s">
        <v>83</v>
      </c>
    </row>
    <row r="14" spans="1:33" ht="14.5" x14ac:dyDescent="0.3">
      <c r="A14" s="1" t="s">
        <v>33</v>
      </c>
      <c r="B14" s="12">
        <f>B11/B13</f>
        <v>6.2744307268328428E-2</v>
      </c>
      <c r="C14" s="12">
        <f t="shared" ref="C14:E14" si="2">C11/C13</f>
        <v>-0.52390705750625388</v>
      </c>
      <c r="D14" s="12">
        <f t="shared" si="2"/>
        <v>0.51045988154182387</v>
      </c>
      <c r="E14" s="12">
        <f t="shared" si="2"/>
        <v>0.72426589549226472</v>
      </c>
      <c r="F14" s="8"/>
      <c r="G14" s="44">
        <v>43101</v>
      </c>
      <c r="H14" s="5">
        <f>RawData!G3+Results!$H$8*ExcessReturn!F2+Results!$H$9*ExcessReturn!G2+Results!$H$10*ExcessReturn!H2</f>
        <v>-4.2430057583169242E-3</v>
      </c>
      <c r="I14" s="6">
        <f>RawData!G3+Results!$I$5*ExcessReturn!F2</f>
        <v>-2.8204802872601885E-3</v>
      </c>
      <c r="J14" s="6">
        <f>RawData!G3+Results!$J$5*ExcessReturn!F2</f>
        <v>-7.223556982446859E-3</v>
      </c>
      <c r="K14" s="6">
        <f>RawData!G3+Results!$K$5*ExcessReturn!F2</f>
        <v>-6.1931592745547125E-3</v>
      </c>
      <c r="L14" s="6">
        <f>RawData!G3+Results!$H$8*ExcessReturn!F2+Results!$H$9*ExcessReturn!G2+Results!$H$10*ExcessReturn!H2</f>
        <v>-4.2430057583169242E-3</v>
      </c>
      <c r="M14" s="6">
        <f>RawData!G3+Results!$I$8*ExcessReturn!F2+Results!$I$9*ExcessReturn!G2+Results!$I$10*ExcessReturn!H2</f>
        <v>-7.3103379943359817E-4</v>
      </c>
      <c r="N14" s="6">
        <f>RawData!G3+Results!$J$8*ExcessReturn!F2+Results!$J$9*ExcessReturn!G2+Results!$J$10*ExcessReturn!H2</f>
        <v>-1.6358798944084069E-2</v>
      </c>
      <c r="O14" s="7">
        <f>RawData!G3+Results!$K$8*ExcessReturn!F2+Results!$K$9*ExcessReturn!G2+Results!$K$10*ExcessReturn!H2</f>
        <v>-1.4626806978643523E-2</v>
      </c>
      <c r="Q14" s="1" t="s">
        <v>23</v>
      </c>
      <c r="R14" s="36">
        <v>0.92622695623683848</v>
      </c>
      <c r="S14" s="37">
        <v>0</v>
      </c>
      <c r="T14" s="37">
        <v>7.3773049381568534E-2</v>
      </c>
      <c r="U14" s="38">
        <v>0</v>
      </c>
      <c r="V14" s="61">
        <f>SUM(R14:U14)</f>
        <v>1.0000000056184071</v>
      </c>
    </row>
    <row r="15" spans="1:33" ht="14.5" x14ac:dyDescent="0.3">
      <c r="A15" s="54" t="s">
        <v>53</v>
      </c>
      <c r="B15" s="54"/>
      <c r="C15" s="54"/>
      <c r="D15" s="54"/>
      <c r="E15" s="54"/>
      <c r="G15" s="44">
        <v>43132</v>
      </c>
      <c r="H15" s="5">
        <f>RawData!G4+Results!$H$5*ExcessReturn!F3</f>
        <v>-2.8844740743601575E-3</v>
      </c>
      <c r="I15" s="6">
        <f>RawData!G4+Results!$I$5*ExcessReturn!F3</f>
        <v>-4.0298293946243527E-3</v>
      </c>
      <c r="J15" s="6">
        <f>RawData!G4+Results!$J$5*ExcessReturn!F3</f>
        <v>-9.6544390868528885E-3</v>
      </c>
      <c r="K15" s="6">
        <f>RawData!G4+Results!$K$5*ExcessReturn!F3</f>
        <v>-8.3381810845801086E-3</v>
      </c>
      <c r="L15" s="6">
        <f>RawData!G4+Results!$H$8*ExcessReturn!F3+Results!$H$9*ExcessReturn!G3+Results!$H$10*ExcessReturn!H3</f>
        <v>-5.3121174076647629E-3</v>
      </c>
      <c r="M15" s="6">
        <f>RawData!G4+Results!$I$8*ExcessReturn!F3+Results!$I$9*ExcessReturn!G3+Results!$I$10*ExcessReturn!H3</f>
        <v>-4.859632732082864E-3</v>
      </c>
      <c r="N15" s="6">
        <f>RawData!G4+Results!$J$8*ExcessReturn!F3+Results!$J$9*ExcessReturn!G3+Results!$J$10*ExcessReturn!H3</f>
        <v>-1.3474115540525343E-2</v>
      </c>
      <c r="O15" s="7">
        <f>RawData!G4+Results!$K$8*ExcessReturn!F3+Results!$K$9*ExcessReturn!G3+Results!$K$10*ExcessReturn!H3</f>
        <v>-1.1940484963225256E-2</v>
      </c>
      <c r="P15" s="4"/>
      <c r="Q15" s="1" t="s">
        <v>39</v>
      </c>
      <c r="R15" s="28">
        <f>SUMPRODUCT(R10:U10,R14:U14)</f>
        <v>0.21402332928860326</v>
      </c>
      <c r="S15" s="15"/>
      <c r="T15" s="15"/>
      <c r="U15" s="15"/>
    </row>
    <row r="16" spans="1:33" x14ac:dyDescent="0.25">
      <c r="A16" s="1" t="s">
        <v>24</v>
      </c>
      <c r="B16" s="5">
        <f>AVERAGE(Return!B14:B25)*12</f>
        <v>0.35970336253895124</v>
      </c>
      <c r="C16" s="5">
        <f>AVERAGE(Return!C14:C25)*12</f>
        <v>0.16548548844501795</v>
      </c>
      <c r="D16" s="5">
        <f>AVERAGE(Return!D14:D25)*12</f>
        <v>0.32643532138008674</v>
      </c>
      <c r="E16" s="5">
        <f>AVERAGE(Return!E14:E25)*12</f>
        <v>0.26652624534675473</v>
      </c>
      <c r="F16" s="8"/>
      <c r="G16" s="44">
        <v>43160</v>
      </c>
      <c r="H16" s="5">
        <f>RawData!G5+Results!$H$5*ExcessReturn!F4</f>
        <v>-2.7989485805640271E-2</v>
      </c>
      <c r="I16" s="6">
        <f>RawData!G5+Results!$I$5*ExcessReturn!F4</f>
        <v>-3.5783118502503306E-2</v>
      </c>
      <c r="J16" s="6">
        <f>RawData!G5+Results!$J$5*ExcessReturn!F4</f>
        <v>-7.4056081685957634E-2</v>
      </c>
      <c r="K16" s="6">
        <f>RawData!G5+Results!$K$5*ExcessReturn!F4</f>
        <v>-6.5099532375430591E-2</v>
      </c>
      <c r="L16" s="6">
        <f>RawData!G5+Results!$H$8*ExcessReturn!F4+Results!$H$9*ExcessReturn!G4+Results!$H$10*ExcessReturn!H4</f>
        <v>-1.8472862446842545E-2</v>
      </c>
      <c r="M16" s="6">
        <f>RawData!G5+Results!$I$8*ExcessReturn!F4+Results!$I$9*ExcessReturn!G4+Results!$I$10*ExcessReturn!H4</f>
        <v>-3.1190763302547234E-2</v>
      </c>
      <c r="N16" s="6">
        <f>RawData!G5+Results!$J$8*ExcessReturn!F4+Results!$J$9*ExcessReturn!G4+Results!$J$10*ExcessReturn!H4</f>
        <v>-6.1632202065013575E-2</v>
      </c>
      <c r="O16" s="7">
        <f>RawData!G5+Results!$K$8*ExcessReturn!F4+Results!$K$9*ExcessReturn!G4+Results!$K$10*ExcessReturn!H4</f>
        <v>-5.3298227363810631E-2</v>
      </c>
      <c r="Q16" s="1" t="s">
        <v>40</v>
      </c>
      <c r="R16" s="28">
        <f t="array" ref="R16">SQRT(MMULT(MMULT(R14:U14,R3:U6),TRANSPOSE(R14:U14)))*SQRT(12)</f>
        <v>0.27986956791938017</v>
      </c>
      <c r="S16" s="15"/>
      <c r="T16" s="15"/>
      <c r="U16" s="15"/>
    </row>
    <row r="17" spans="1:36" ht="14.5" x14ac:dyDescent="0.3">
      <c r="A17" s="1" t="s">
        <v>26</v>
      </c>
      <c r="B17" s="10">
        <f>AVERAGE(ExcessReturn!B14:B25)*12</f>
        <v>0.34635204892569976</v>
      </c>
      <c r="C17" s="10">
        <f>AVERAGE(ExcessReturn!C14:C25)*12</f>
        <v>0.15213417483176647</v>
      </c>
      <c r="D17" s="10">
        <f>AVERAGE(ExcessReturn!D14:D25)*12</f>
        <v>0.31308400776683526</v>
      </c>
      <c r="E17" s="10">
        <f>AVERAGE(ExcessReturn!E14:E25)*12</f>
        <v>0.25317493173350325</v>
      </c>
      <c r="F17" s="8"/>
      <c r="G17" s="44">
        <v>43191</v>
      </c>
      <c r="H17" s="5">
        <f>RawData!G6+Results!$H$5*ExcessReturn!F5</f>
        <v>2.4718042305428057E-2</v>
      </c>
      <c r="I17" s="6">
        <f>RawData!G6+Results!$I$5*ExcessReturn!F5</f>
        <v>3.0781805842643156E-2</v>
      </c>
      <c r="J17" s="6">
        <f>RawData!G6+Results!$J$5*ExcessReturn!F5</f>
        <v>6.0559729391236675E-2</v>
      </c>
      <c r="K17" s="6">
        <f>RawData!G6+Results!$K$5*ExcessReturn!F5</f>
        <v>5.3591169383231281E-2</v>
      </c>
      <c r="L17" s="6">
        <f>RawData!G6+Results!$H$8*ExcessReturn!F5+Results!$H$9*ExcessReturn!G5+Results!$H$10*ExcessReturn!H5</f>
        <v>1.1442029504579825E-2</v>
      </c>
      <c r="M17" s="6">
        <f>RawData!G6+Results!$I$8*ExcessReturn!F5+Results!$I$9*ExcessReturn!G5+Results!$I$10*ExcessReturn!H5</f>
        <v>3.1758542089710171E-2</v>
      </c>
      <c r="N17" s="6">
        <f>RawData!G6+Results!$J$8*ExcessReturn!F5+Results!$J$9*ExcessReturn!G5+Results!$J$10*ExcessReturn!H5</f>
        <v>2.9173769565225067E-2</v>
      </c>
      <c r="O17" s="7">
        <f>RawData!G6+Results!$K$8*ExcessReturn!F5+Results!$K$9*ExcessReturn!G5+Results!$K$10*ExcessReturn!H5</f>
        <v>2.4339041279727788E-2</v>
      </c>
      <c r="Q17" s="1" t="s">
        <v>10</v>
      </c>
      <c r="R17" s="28">
        <f>12*AVERAGE(RawData!G3:G38)</f>
        <v>1.1740570481420267E-2</v>
      </c>
      <c r="S17" s="15"/>
      <c r="T17" s="15"/>
      <c r="U17" s="15"/>
      <c r="V17" s="4"/>
    </row>
    <row r="18" spans="1:36" x14ac:dyDescent="0.25">
      <c r="A18" s="1" t="s">
        <v>55</v>
      </c>
      <c r="B18" s="10">
        <f>_xlfn.STDEV.S(Return!B14:B25)*SQRT(12)</f>
        <v>0.20748848568301534</v>
      </c>
      <c r="C18" s="10">
        <f>_xlfn.STDEV.S(Return!C14:C25)*SQRT(12)</f>
        <v>0.13783975431414217</v>
      </c>
      <c r="D18" s="10">
        <f>_xlfn.STDEV.S(Return!D14:D25)*SQRT(12)</f>
        <v>0.17052599858351794</v>
      </c>
      <c r="E18" s="10">
        <f>_xlfn.STDEV.S(Return!E14:E25)*SQRT(12)</f>
        <v>0.18816739887324846</v>
      </c>
      <c r="F18" s="8"/>
      <c r="G18" s="44">
        <v>43221</v>
      </c>
      <c r="H18" s="5">
        <f>RawData!G7+Results!$H$5*ExcessReturn!F6</f>
        <v>6.4723778490475507E-3</v>
      </c>
      <c r="I18" s="6">
        <f>RawData!G7+Results!$I$5*ExcessReturn!F6</f>
        <v>7.7510074581261332E-3</v>
      </c>
      <c r="J18" s="6">
        <f>RawData!G7+Results!$J$5*ExcessReturn!F6</f>
        <v>1.4030100386541462E-2</v>
      </c>
      <c r="K18" s="6">
        <f>RawData!G7+Results!$K$5*ExcessReturn!F6</f>
        <v>1.2560681748398332E-2</v>
      </c>
      <c r="L18" s="6">
        <f>RawData!G7+Results!$H$8*ExcessReturn!F6+Results!$H$9*ExcessReturn!G6+Results!$H$10*ExcessReturn!H6</f>
        <v>-1.7721584593122064E-2</v>
      </c>
      <c r="M18" s="6">
        <f>RawData!G7+Results!$I$8*ExcessReturn!F6+Results!$I$9*ExcessReturn!G6+Results!$I$10*ExcessReturn!H6</f>
        <v>-1.1816341064714367E-2</v>
      </c>
      <c r="N18" s="6">
        <f>RawData!G7+Results!$J$8*ExcessReturn!F6+Results!$J$9*ExcessReturn!G6+Results!$J$10*ExcessReturn!H6</f>
        <v>-2.5317178042838402E-3</v>
      </c>
      <c r="O18" s="7">
        <f>RawData!G7+Results!$K$8*ExcessReturn!F6+Results!$K$9*ExcessReturn!G6+Results!$K$10*ExcessReturn!H6</f>
        <v>-3.7709331559560126E-3</v>
      </c>
      <c r="Q18" s="1" t="s">
        <v>33</v>
      </c>
      <c r="R18" s="29">
        <f>(R15-R17)/R16</f>
        <v>0.72277511381820903</v>
      </c>
      <c r="S18" s="15"/>
      <c r="T18" s="15"/>
      <c r="U18" s="15"/>
      <c r="V18" s="15"/>
    </row>
    <row r="19" spans="1:36" x14ac:dyDescent="0.25">
      <c r="A19" s="1" t="s">
        <v>32</v>
      </c>
      <c r="B19" s="10">
        <f>_xlfn.STDEV.S(ExcessReturn!B14:B25)*SQRT(12)</f>
        <v>0.20734582712575705</v>
      </c>
      <c r="C19" s="10">
        <f>_xlfn.STDEV.S(ExcessReturn!C14:C25)*SQRT(12)</f>
        <v>0.13764967640995496</v>
      </c>
      <c r="D19" s="10">
        <f>_xlfn.STDEV.S(ExcessReturn!D14:D25)*SQRT(12)</f>
        <v>0.17126652011665552</v>
      </c>
      <c r="E19" s="10">
        <f>_xlfn.STDEV.S(ExcessReturn!E14:E25)*SQRT(12)</f>
        <v>0.18879512338310386</v>
      </c>
      <c r="F19" s="8"/>
      <c r="G19" s="44">
        <v>43252</v>
      </c>
      <c r="H19" s="5">
        <f>RawData!G8+Results!$H$5*ExcessReturn!F7</f>
        <v>1.9535889785123207E-2</v>
      </c>
      <c r="I19" s="6">
        <f>RawData!G8+Results!$I$5*ExcessReturn!F7</f>
        <v>2.4232297456603501E-2</v>
      </c>
      <c r="J19" s="6">
        <f>RawData!G8+Results!$J$5*ExcessReturn!F7</f>
        <v>4.7295411269678879E-2</v>
      </c>
      <c r="K19" s="6">
        <f>RawData!G8+Results!$K$5*ExcessReturn!F7</f>
        <v>4.1898235327722883E-2</v>
      </c>
      <c r="L19" s="6">
        <f>RawData!G8+Results!$H$8*ExcessReturn!F7+Results!$H$9*ExcessReturn!G7+Results!$H$10*ExcessReturn!H7</f>
        <v>5.3328364559865893E-3</v>
      </c>
      <c r="M19" s="6">
        <f>RawData!G8+Results!$I$8*ExcessReturn!F7+Results!$I$9*ExcessReturn!G7+Results!$I$10*ExcessReturn!H7</f>
        <v>1.6616442826566765E-2</v>
      </c>
      <c r="N19" s="6">
        <f>RawData!G8+Results!$J$8*ExcessReturn!F7+Results!$J$9*ExcessReturn!G7+Results!$J$10*ExcessReturn!H7</f>
        <v>3.0203943308577168E-2</v>
      </c>
      <c r="O19" s="7">
        <f>RawData!G8+Results!$K$8*ExcessReturn!F7+Results!$K$9*ExcessReturn!G7+Results!$K$10*ExcessReturn!H7</f>
        <v>2.5605335586129641E-2</v>
      </c>
      <c r="Q19" s="1" t="s">
        <v>41</v>
      </c>
      <c r="R19" s="3" t="s">
        <v>6</v>
      </c>
      <c r="S19" s="3" t="s">
        <v>7</v>
      </c>
      <c r="T19" s="3" t="s">
        <v>8</v>
      </c>
      <c r="U19" s="3" t="s">
        <v>9</v>
      </c>
    </row>
    <row r="20" spans="1:36" ht="14.5" x14ac:dyDescent="0.3">
      <c r="A20" s="1" t="s">
        <v>33</v>
      </c>
      <c r="B20" s="12">
        <f>B17/B19</f>
        <v>1.6704076167186823</v>
      </c>
      <c r="C20" s="12">
        <f t="shared" ref="C20:E20" si="3">C17/C19</f>
        <v>1.105227260968439</v>
      </c>
      <c r="D20" s="12">
        <f t="shared" si="3"/>
        <v>1.8280514344168548</v>
      </c>
      <c r="E20" s="12">
        <f t="shared" si="3"/>
        <v>1.3410035555831579</v>
      </c>
      <c r="F20" s="8"/>
      <c r="G20" s="44">
        <v>43282</v>
      </c>
      <c r="H20" s="5">
        <f>RawData!G9+Results!$H$5*ExcessReturn!F8</f>
        <v>9.0221024240365062E-3</v>
      </c>
      <c r="I20" s="6">
        <f>RawData!G9+Results!$I$5*ExcessReturn!F8</f>
        <v>1.095950249609812E-2</v>
      </c>
      <c r="J20" s="6">
        <f>RawData!G9+Results!$J$5*ExcessReturn!F8</f>
        <v>2.0473684715576024E-2</v>
      </c>
      <c r="K20" s="6">
        <f>RawData!G9+Results!$K$5*ExcessReturn!F8</f>
        <v>1.8247198049528377E-2</v>
      </c>
      <c r="L20" s="6">
        <f>RawData!G9+Results!$H$8*ExcessReturn!F8+Results!$H$9*ExcessReturn!G8+Results!$H$10*ExcessReturn!H8</f>
        <v>1.4988106993121097E-3</v>
      </c>
      <c r="M20" s="6">
        <f>RawData!G9+Results!$I$8*ExcessReturn!F8+Results!$I$9*ExcessReturn!G8+Results!$I$10*ExcessReturn!H8</f>
        <v>1.1408234769235335E-2</v>
      </c>
      <c r="N20" s="6">
        <f>RawData!G9+Results!$J$8*ExcessReturn!F8+Results!$J$9*ExcessReturn!G8+Results!$J$10*ExcessReturn!H8</f>
        <v>2.8872213140400827E-3</v>
      </c>
      <c r="O20" s="7">
        <f>RawData!G9+Results!$K$8*ExcessReturn!F8+Results!$K$9*ExcessReturn!G8+Results!$K$10*ExcessReturn!H8</f>
        <v>1.8519861527602956E-3</v>
      </c>
      <c r="Q20" s="1" t="s">
        <v>23</v>
      </c>
      <c r="R20" s="63">
        <v>0.24472651537630166</v>
      </c>
      <c r="S20" s="64">
        <v>0.75527349491674833</v>
      </c>
      <c r="T20" s="64">
        <v>0</v>
      </c>
      <c r="U20" s="65">
        <v>0</v>
      </c>
      <c r="V20" s="14">
        <f>SUM(R20:U20)</f>
        <v>1.00000001029305</v>
      </c>
    </row>
    <row r="21" spans="1:36" x14ac:dyDescent="0.25">
      <c r="A21" s="54" t="s">
        <v>54</v>
      </c>
      <c r="B21" s="54"/>
      <c r="C21" s="54"/>
      <c r="D21" s="54"/>
      <c r="E21" s="54"/>
      <c r="G21" s="44">
        <v>43313</v>
      </c>
      <c r="H21" s="5">
        <f>RawData!G10+Results!$H$5*ExcessReturn!F9</f>
        <v>7.274351757835017E-3</v>
      </c>
      <c r="I21" s="6">
        <f>RawData!G10+Results!$I$5*ExcessReturn!F9</f>
        <v>8.7642556945538332E-3</v>
      </c>
      <c r="J21" s="6">
        <f>RawData!G10+Results!$J$5*ExcessReturn!F9</f>
        <v>1.608087436711135E-2</v>
      </c>
      <c r="K21" s="6">
        <f>RawData!G10+Results!$K$5*ExcessReturn!F9</f>
        <v>1.4368656381454726E-2</v>
      </c>
      <c r="L21" s="6">
        <f>RawData!G10+Results!$H$8*ExcessReturn!F9+Results!$H$9*ExcessReturn!G9+Results!$H$10*ExcessReturn!H9</f>
        <v>-4.3780898659971729E-2</v>
      </c>
      <c r="M21" s="6">
        <f>RawData!G10+Results!$I$8*ExcessReturn!F9+Results!$I$9*ExcessReturn!G9+Results!$I$10*ExcessReturn!H9</f>
        <v>-2.5430750320096961E-2</v>
      </c>
      <c r="N21" s="6">
        <f>RawData!G10+Results!$J$8*ExcessReturn!F9+Results!$J$9*ExcessReturn!G9+Results!$J$10*ExcessReturn!H9</f>
        <v>-3.237793646500052E-2</v>
      </c>
      <c r="O21" s="7">
        <f>RawData!G10+Results!$K$8*ExcessReturn!F9+Results!$K$9*ExcessReturn!G9+Results!$K$10*ExcessReturn!H9</f>
        <v>-3.2388112175107293E-2</v>
      </c>
      <c r="Q21" s="1" t="s">
        <v>39</v>
      </c>
      <c r="R21" s="66">
        <f>SUMPRODUCT(R10:U10,R20:U20)</f>
        <v>0.11475901689061457</v>
      </c>
      <c r="S21" s="67"/>
      <c r="T21" s="67"/>
      <c r="U21" s="67"/>
    </row>
    <row r="22" spans="1:36" x14ac:dyDescent="0.25">
      <c r="A22" s="1" t="s">
        <v>24</v>
      </c>
      <c r="B22" s="5">
        <f>AVERAGE(Return!B26:B37)*12</f>
        <v>0.26664309273381104</v>
      </c>
      <c r="C22" s="5">
        <f>AVERAGE(Return!C26:C37)*12</f>
        <v>0.11772833718448358</v>
      </c>
      <c r="D22" s="5">
        <f>AVERAGE(Return!D26:D37)*12</f>
        <v>-5.4266823734987202E-2</v>
      </c>
      <c r="E22" s="5">
        <f>AVERAGE(Return!E26:E37)*12</f>
        <v>-0.12335929361969189</v>
      </c>
      <c r="F22" s="8"/>
      <c r="G22" s="44">
        <v>43344</v>
      </c>
      <c r="H22" s="5">
        <f>RawData!G11+Results!$H$5*ExcessReturn!F10</f>
        <v>-1.0681200403519508E-2</v>
      </c>
      <c r="I22" s="6">
        <f>RawData!G11+Results!$I$5*ExcessReturn!F10</f>
        <v>-1.3915088299623159E-2</v>
      </c>
      <c r="J22" s="6">
        <f>RawData!G11+Results!$J$5*ExcessReturn!F10</f>
        <v>-2.9796061550622227E-2</v>
      </c>
      <c r="K22" s="6">
        <f>RawData!G11+Results!$K$5*ExcessReturn!F10</f>
        <v>-2.607963334149874E-2</v>
      </c>
      <c r="L22" s="6">
        <f>RawData!G11+Results!$H$8*ExcessReturn!F10+Results!$H$9*ExcessReturn!G10+Results!$H$10*ExcessReturn!H10</f>
        <v>2.7942756406222759E-2</v>
      </c>
      <c r="M22" s="6">
        <f>RawData!G11+Results!$I$8*ExcessReturn!F10+Results!$I$9*ExcessReturn!G10+Results!$I$10*ExcessReturn!H10</f>
        <v>1.3797639604270003E-2</v>
      </c>
      <c r="N22" s="6">
        <f>RawData!G11+Results!$J$8*ExcessReturn!F10+Results!$J$9*ExcessReturn!G10+Results!$J$10*ExcessReturn!H10</f>
        <v>3.3539876886707967E-3</v>
      </c>
      <c r="O22" s="7">
        <f>RawData!G11+Results!$K$8*ExcessReturn!F10+Results!$K$9*ExcessReturn!G10+Results!$K$10*ExcessReturn!H10</f>
        <v>6.098778537643474E-3</v>
      </c>
      <c r="Q22" s="1" t="s">
        <v>40</v>
      </c>
      <c r="R22" s="68">
        <f t="array" ref="R22">SQRT(MMULT(MMULT(R20:U20,R3:U6),TRANSPOSE(R20:U20)))*SQRT(12)</f>
        <v>0.20147472088585702</v>
      </c>
      <c r="S22" s="67"/>
      <c r="T22" s="67"/>
      <c r="U22" s="67"/>
    </row>
    <row r="23" spans="1:36" x14ac:dyDescent="0.25">
      <c r="A23" s="1" t="s">
        <v>26</v>
      </c>
      <c r="B23" s="10">
        <f>AVERAGE(ExcessReturn!B26:B37)*12</f>
        <v>0.26408382753472287</v>
      </c>
      <c r="C23" s="10">
        <f>AVERAGE(ExcessReturn!C26:C37)*12</f>
        <v>0.11516907198539536</v>
      </c>
      <c r="D23" s="10">
        <f>AVERAGE(ExcessReturn!D26:D37)*12</f>
        <v>-5.6826088934075425E-2</v>
      </c>
      <c r="E23" s="10">
        <f>AVERAGE(ExcessReturn!E26:E37)*12</f>
        <v>-0.12591855881878011</v>
      </c>
      <c r="F23" s="8"/>
      <c r="G23" s="44">
        <v>43374</v>
      </c>
      <c r="H23" s="5">
        <f>RawData!G12+Results!$H$5*ExcessReturn!F11</f>
        <v>-4.5200625962287078E-2</v>
      </c>
      <c r="I23" s="6">
        <f>RawData!G12+Results!$I$5*ExcessReturn!F11</f>
        <v>-5.7528411235279672E-2</v>
      </c>
      <c r="J23" s="6">
        <f>RawData!G12+Results!$J$5*ExcessReturn!F11</f>
        <v>-0.11806768608161486</v>
      </c>
      <c r="K23" s="6">
        <f>RawData!G12+Results!$K$5*ExcessReturn!F11</f>
        <v>-0.10390042660432521</v>
      </c>
      <c r="L23" s="6">
        <f>RawData!G12+Results!$H$8*ExcessReturn!F11+Results!$H$9*ExcessReturn!G11+Results!$H$10*ExcessReturn!H11</f>
        <v>-3.692206036166483E-2</v>
      </c>
      <c r="M23" s="6">
        <f>RawData!G12+Results!$I$8*ExcessReturn!F11+Results!$I$9*ExcessReturn!G11+Results!$I$10*ExcessReturn!H11</f>
        <v>-5.2404566470158141E-2</v>
      </c>
      <c r="N23" s="6">
        <f>RawData!G12+Results!$J$8*ExcessReturn!F11+Results!$J$9*ExcessReturn!G11+Results!$J$10*ExcessReturn!H11</f>
        <v>-0.10940903531245878</v>
      </c>
      <c r="O23" s="7">
        <f>RawData!G12+Results!$K$8*ExcessReturn!F11+Results!$K$9*ExcessReturn!G11+Results!$K$10*ExcessReturn!H11</f>
        <v>-9.5589884161119021E-2</v>
      </c>
      <c r="R23" s="62"/>
      <c r="S23" s="62"/>
      <c r="T23" s="62"/>
      <c r="U23" s="62"/>
    </row>
    <row r="24" spans="1:36" x14ac:dyDescent="0.25">
      <c r="A24" s="1" t="s">
        <v>29</v>
      </c>
      <c r="B24" s="10">
        <f>_xlfn.STDEV.S(Return!B26:B37)*SQRT(12)</f>
        <v>0.42276293951188954</v>
      </c>
      <c r="C24" s="10">
        <f>_xlfn.STDEV.S(Return!C26:C37)*SQRT(12)</f>
        <v>0.33064259399112034</v>
      </c>
      <c r="D24" s="10">
        <f>_xlfn.STDEV.S(Return!D26:D37)*SQRT(12)</f>
        <v>0.76222774734019716</v>
      </c>
      <c r="E24" s="10">
        <f>_xlfn.STDEV.S(Return!E26:E37)*SQRT(12)</f>
        <v>0.67414023777061949</v>
      </c>
      <c r="F24" s="8"/>
      <c r="G24" s="44">
        <v>43405</v>
      </c>
      <c r="H24" s="5">
        <f>RawData!G13+Results!$H$5*ExcessReturn!F12</f>
        <v>-1.8961045719699896E-2</v>
      </c>
      <c r="I24" s="6">
        <f>RawData!G13+Results!$I$5*ExcessReturn!F12</f>
        <v>-2.4378357155867329E-2</v>
      </c>
      <c r="J24" s="6">
        <f>RawData!G13+Results!$J$5*ExcessReturn!F12</f>
        <v>-5.0981684412128185E-2</v>
      </c>
      <c r="K24" s="6">
        <f>RawData!G13+Results!$K$5*ExcessReturn!F12</f>
        <v>-4.4756036001978527E-2</v>
      </c>
      <c r="L24" s="6">
        <f>RawData!G13+Results!$H$8*ExcessReturn!F12+Results!$H$9*ExcessReturn!G12+Results!$H$10*ExcessReturn!H12</f>
        <v>-5.3684313187765662E-2</v>
      </c>
      <c r="M24" s="6">
        <f>RawData!G13+Results!$I$8*ExcessReturn!F12+Results!$I$9*ExcessReturn!G12+Results!$I$10*ExcessReturn!H12</f>
        <v>-4.703186767152312E-2</v>
      </c>
      <c r="N24" s="6">
        <f>RawData!G13+Results!$J$8*ExcessReturn!F12+Results!$J$9*ExcessReturn!G12+Results!$J$10*ExcessReturn!H12</f>
        <v>-8.5086741735515711E-2</v>
      </c>
      <c r="O24" s="7">
        <f>RawData!G13+Results!$K$8*ExcessReturn!F12+Results!$K$9*ExcessReturn!G12+Results!$K$10*ExcessReturn!H12</f>
        <v>-7.7600189561903204E-2</v>
      </c>
      <c r="T24" s="1" t="s">
        <v>93</v>
      </c>
      <c r="U24" s="1" t="s">
        <v>95</v>
      </c>
      <c r="W24" s="33" t="s">
        <v>36</v>
      </c>
      <c r="X24" s="34"/>
      <c r="Y24" s="34"/>
      <c r="Z24" s="34"/>
      <c r="AA24" s="42"/>
      <c r="AC24" s="1" t="s">
        <v>94</v>
      </c>
      <c r="AD24" s="1" t="s">
        <v>96</v>
      </c>
    </row>
    <row r="25" spans="1:36" x14ac:dyDescent="0.25">
      <c r="A25" s="1" t="s">
        <v>32</v>
      </c>
      <c r="B25" s="10">
        <f>_xlfn.STDEV.S(ExcessReturn!B26:B37)*SQRT(12)</f>
        <v>0.42301031241501019</v>
      </c>
      <c r="C25" s="10">
        <f>_xlfn.STDEV.S(ExcessReturn!C26:C37)*SQRT(12)</f>
        <v>0.33094823738571799</v>
      </c>
      <c r="D25" s="10">
        <f>_xlfn.STDEV.S(ExcessReturn!D26:D37)*SQRT(12)</f>
        <v>0.76271769058355754</v>
      </c>
      <c r="E25" s="10">
        <f>_xlfn.STDEV.S(ExcessReturn!E26:E37)*SQRT(12)</f>
        <v>0.67460582635099209</v>
      </c>
      <c r="F25" s="8"/>
      <c r="G25" s="44">
        <v>43435</v>
      </c>
      <c r="H25" s="5">
        <f>RawData!G14+Results!$H$5*ExcessReturn!F13</f>
        <v>-4.3621352573192055E-3</v>
      </c>
      <c r="I25" s="6">
        <f>RawData!G14+Results!$I$5*ExcessReturn!F13</f>
        <v>-5.9507174973017305E-3</v>
      </c>
      <c r="J25" s="6">
        <f>RawData!G14+Results!$J$5*ExcessReturn!F13</f>
        <v>-1.3751925476889047E-2</v>
      </c>
      <c r="K25" s="6">
        <f>RawData!G14+Results!$K$5*ExcessReturn!F13</f>
        <v>-1.1926305035222878E-2</v>
      </c>
      <c r="L25" s="6">
        <f>RawData!G14+Results!$H$8*ExcessReturn!F13+Results!$H$9*ExcessReturn!G13+Results!$H$10*ExcessReturn!H13</f>
        <v>-1.570350952252084E-2</v>
      </c>
      <c r="M25" s="6">
        <f>RawData!G14+Results!$I$8*ExcessReturn!F13+Results!$I$9*ExcessReturn!G13+Results!$I$10*ExcessReturn!H13</f>
        <v>-8.92457209627864E-3</v>
      </c>
      <c r="N25" s="6">
        <f>RawData!G14+Results!$J$8*ExcessReturn!F13+Results!$J$9*ExcessReturn!G13+Results!$J$10*ExcessReturn!H13</f>
        <v>-3.3315039948847228E-2</v>
      </c>
      <c r="O25" s="7">
        <f>RawData!G14+Results!$K$8*ExcessReturn!F13+Results!$K$9*ExcessReturn!G13+Results!$K$10*ExcessReturn!H13</f>
        <v>-3.0319188491681755E-2</v>
      </c>
      <c r="T25" s="1" t="s">
        <v>85</v>
      </c>
      <c r="U25" s="1" t="s">
        <v>86</v>
      </c>
      <c r="W25" s="35"/>
      <c r="X25" s="15"/>
      <c r="Y25" s="15"/>
      <c r="Z25" s="15"/>
      <c r="AA25" s="32"/>
      <c r="AC25" s="1" t="s">
        <v>89</v>
      </c>
      <c r="AD25" s="1" t="s">
        <v>97</v>
      </c>
    </row>
    <row r="26" spans="1:36" ht="20.5" customHeight="1" x14ac:dyDescent="0.25">
      <c r="A26" s="1" t="s">
        <v>33</v>
      </c>
      <c r="B26" s="12">
        <f>B23/B25</f>
        <v>0.62429642915096006</v>
      </c>
      <c r="C26" s="12">
        <f t="shared" ref="C26:E26" si="4">C23/C25</f>
        <v>0.34799723635079088</v>
      </c>
      <c r="D26" s="12">
        <f t="shared" si="4"/>
        <v>-7.4504747478188971E-2</v>
      </c>
      <c r="E26" s="12">
        <f t="shared" si="4"/>
        <v>-0.18665501230531276</v>
      </c>
      <c r="F26" s="8"/>
      <c r="G26" s="44">
        <v>43466</v>
      </c>
      <c r="H26" s="5">
        <f>RawData!G15+Results!$H$5*ExcessReturn!F14</f>
        <v>2.8484368401446313E-2</v>
      </c>
      <c r="I26" s="6">
        <f>RawData!G15+Results!$I$5*ExcessReturn!F14</f>
        <v>3.5538189178703473E-2</v>
      </c>
      <c r="J26" s="6">
        <f>RawData!G15+Results!$J$5*ExcessReturn!F14</f>
        <v>7.0178084771847393E-2</v>
      </c>
      <c r="K26" s="6">
        <f>RawData!G15+Results!$K$5*ExcessReturn!F14</f>
        <v>6.2071737439806304E-2</v>
      </c>
      <c r="L26" s="6">
        <f>RawData!G15+Results!$H$8*ExcessReturn!F14+Results!$H$9*ExcessReturn!G14+Results!$H$10*ExcessReturn!H14</f>
        <v>-4.7484341711683149E-4</v>
      </c>
      <c r="M26" s="6">
        <f>RawData!G15+Results!$I$8*ExcessReturn!F14+Results!$I$9*ExcessReturn!G14+Results!$I$10*ExcessReturn!H14</f>
        <v>2.5255195399119548E-2</v>
      </c>
      <c r="N26" s="6">
        <f>RawData!G15+Results!$J$8*ExcessReturn!F14+Results!$J$9*ExcessReturn!G14+Results!$J$10*ExcessReturn!H14</f>
        <v>2.534495857562695E-2</v>
      </c>
      <c r="O26" s="7">
        <f>RawData!G15+Results!$K$8*ExcessReturn!F14+Results!$K$9*ExcessReturn!G14+Results!$K$10*ExcessReturn!H14</f>
        <v>1.9765771952773618E-2</v>
      </c>
      <c r="T26" s="1">
        <v>0.20358999999999999</v>
      </c>
      <c r="U26" s="1">
        <v>0.1</v>
      </c>
      <c r="W26" s="35"/>
      <c r="X26" s="15"/>
      <c r="Y26" s="15"/>
      <c r="Z26" s="15"/>
      <c r="AA26" s="32"/>
      <c r="AC26" s="1">
        <f>AE27*$AJ$28</f>
        <v>0</v>
      </c>
      <c r="AD26" s="1">
        <f>AE27*$AI$28+AF27*$AI$29</f>
        <v>1.2E-2</v>
      </c>
      <c r="AE26" s="1" t="s">
        <v>92</v>
      </c>
      <c r="AF26" s="1" t="s">
        <v>88</v>
      </c>
    </row>
    <row r="27" spans="1:36" x14ac:dyDescent="0.25">
      <c r="G27" s="44">
        <v>43497</v>
      </c>
      <c r="H27" s="5">
        <f>RawData!G16+Results!$H$5*ExcessReturn!F15</f>
        <v>3.7716503813863531E-2</v>
      </c>
      <c r="I27" s="6">
        <f>RawData!G16+Results!$I$5*ExcessReturn!F15</f>
        <v>4.7226176395279797E-2</v>
      </c>
      <c r="J27" s="6">
        <f>RawData!G16+Results!$J$5*ExcessReturn!F15</f>
        <v>9.3926266424124272E-2</v>
      </c>
      <c r="K27" s="6">
        <f>RawData!G16+Results!$K$5*ExcessReturn!F15</f>
        <v>8.2997620603196043E-2</v>
      </c>
      <c r="L27" s="6">
        <f>RawData!G16+Results!$H$8*ExcessReturn!F15+Results!$H$9*ExcessReturn!G15+Results!$H$10*ExcessReturn!H15</f>
        <v>3.5593336931921508E-2</v>
      </c>
      <c r="M27" s="6">
        <f>RawData!G16+Results!$I$8*ExcessReturn!F15+Results!$I$9*ExcessReturn!G15+Results!$I$10*ExcessReturn!H15</f>
        <v>4.8232639412691486E-2</v>
      </c>
      <c r="N27" s="6">
        <f>RawData!G16+Results!$J$8*ExcessReturn!F15+Results!$J$9*ExcessReturn!G15+Results!$J$10*ExcessReturn!H15</f>
        <v>8.7288369605064392E-2</v>
      </c>
      <c r="O27" s="7">
        <f>RawData!G16+Results!$K$8*ExcessReturn!F15+Results!$K$9*ExcessReturn!G15+Results!$K$10*ExcessReturn!H15</f>
        <v>7.6846692060245012E-2</v>
      </c>
      <c r="T27" s="1">
        <v>0.2024</v>
      </c>
      <c r="U27" s="1">
        <v>0.105</v>
      </c>
      <c r="W27" s="35"/>
      <c r="X27" s="15"/>
      <c r="Y27" s="15"/>
      <c r="Z27" s="15"/>
      <c r="AA27" s="32"/>
      <c r="AC27" s="1">
        <f>AE28*$AJ$28</f>
        <v>2.4092503793940304E-2</v>
      </c>
      <c r="AD27" s="1">
        <f>AE28*$AI$28+AF28*$AI$29</f>
        <v>2.9391129244720867E-2</v>
      </c>
      <c r="AE27" s="69">
        <v>0</v>
      </c>
      <c r="AF27" s="69">
        <v>1</v>
      </c>
      <c r="AI27" s="1" t="s">
        <v>90</v>
      </c>
      <c r="AJ27" s="1" t="s">
        <v>89</v>
      </c>
    </row>
    <row r="28" spans="1:36" x14ac:dyDescent="0.25">
      <c r="A28" s="15" t="s">
        <v>42</v>
      </c>
      <c r="B28" s="15"/>
      <c r="C28" s="15"/>
      <c r="D28" s="15"/>
      <c r="F28" s="15"/>
      <c r="G28" s="44">
        <v>43525</v>
      </c>
      <c r="H28" s="5">
        <f>RawData!G17+Results!$H$5*ExcessReturn!F16</f>
        <v>1.4690559699440996E-3</v>
      </c>
      <c r="I28" s="6">
        <f>RawData!G17+Results!$I$5*ExcessReturn!F16</f>
        <v>1.4576487154331576E-3</v>
      </c>
      <c r="J28" s="6">
        <f>RawData!G17+Results!$J$5*ExcessReturn!F16</f>
        <v>1.4016299820769772E-3</v>
      </c>
      <c r="K28" s="6">
        <f>RawData!G17+Results!$K$5*ExcessReturn!F16</f>
        <v>1.414739355009847E-3</v>
      </c>
      <c r="L28" s="6">
        <f>RawData!G17+Results!$H$8*ExcessReturn!F16+Results!$H$9*ExcessReturn!G16+Results!$H$10*ExcessReturn!H16</f>
        <v>1.4747142461784126E-2</v>
      </c>
      <c r="M28" s="6">
        <f>RawData!G17+Results!$I$8*ExcessReturn!F16+Results!$I$9*ExcessReturn!G16+Results!$I$10*ExcessReturn!H16</f>
        <v>1.1808311847139E-2</v>
      </c>
      <c r="N28" s="6">
        <f>RawData!G17+Results!$J$8*ExcessReturn!F16+Results!$J$9*ExcessReturn!G16+Results!$J$10*ExcessReturn!H16</f>
        <v>1.1230110753302713E-2</v>
      </c>
      <c r="O28" s="7">
        <f>RawData!G17+Results!$K$8*ExcessReturn!F16+Results!$K$9*ExcessReturn!G16+Results!$K$10*ExcessReturn!H16</f>
        <v>1.1050342465472561E-2</v>
      </c>
      <c r="T28" s="1">
        <v>0.20169999999999999</v>
      </c>
      <c r="U28" s="1">
        <v>0.11</v>
      </c>
      <c r="W28" s="35"/>
      <c r="X28" s="15"/>
      <c r="Y28" s="15"/>
      <c r="Z28" s="15"/>
      <c r="AA28" s="32"/>
      <c r="AC28" s="1">
        <f>AE29*$AJ$28</f>
        <v>4.8185007587880607E-2</v>
      </c>
      <c r="AD28" s="1">
        <f>AE29*$AI$28+AF29*$AI$29</f>
        <v>4.678225848944173E-2</v>
      </c>
      <c r="AE28" s="69">
        <v>0.1</v>
      </c>
      <c r="AF28" s="69">
        <v>0.9</v>
      </c>
      <c r="AH28" s="1" t="s">
        <v>87</v>
      </c>
      <c r="AI28" s="14">
        <f>X5</f>
        <v>0.18591129244720866</v>
      </c>
      <c r="AJ28" s="14">
        <f>X6</f>
        <v>0.24092503793940304</v>
      </c>
    </row>
    <row r="29" spans="1:36" x14ac:dyDescent="0.25">
      <c r="A29" s="16"/>
      <c r="B29" s="17"/>
      <c r="C29" s="17"/>
      <c r="D29" s="17"/>
      <c r="F29" s="15"/>
      <c r="G29" s="44">
        <v>43556</v>
      </c>
      <c r="H29" s="5">
        <f>RawData!G18+Results!$H$5*ExcessReturn!F17</f>
        <v>1.7951249043535934E-2</v>
      </c>
      <c r="I29" s="6">
        <f>RawData!G18+Results!$I$5*ExcessReturn!F17</f>
        <v>2.231436779614698E-2</v>
      </c>
      <c r="J29" s="6">
        <f>RawData!G18+Results!$J$5*ExcessReturn!F17</f>
        <v>4.3740766739855948E-2</v>
      </c>
      <c r="K29" s="6">
        <f>RawData!G18+Results!$K$5*ExcessReturn!F17</f>
        <v>3.8726610982788345E-2</v>
      </c>
      <c r="L29" s="6">
        <f>RawData!G18+Results!$H$8*ExcessReturn!F17+Results!$H$9*ExcessReturn!G17+Results!$H$10*ExcessReturn!H17</f>
        <v>-1.1228256187778878E-2</v>
      </c>
      <c r="M29" s="6">
        <f>RawData!G18+Results!$I$8*ExcessReturn!F17+Results!$I$9*ExcessReturn!G17+Results!$I$10*ExcessReturn!H17</f>
        <v>1.9297449956502191E-3</v>
      </c>
      <c r="N29" s="6">
        <f>RawData!G18+Results!$J$8*ExcessReturn!F17+Results!$J$9*ExcessReturn!G17+Results!$J$10*ExcessReturn!H17</f>
        <v>1.7646489171947392E-2</v>
      </c>
      <c r="O29" s="7">
        <f>RawData!G18+Results!$K$8*ExcessReturn!F17+Results!$K$9*ExcessReturn!G17+Results!$K$10*ExcessReturn!H17</f>
        <v>1.3460932177416941E-2</v>
      </c>
      <c r="T29" s="1">
        <v>0.20147999999999999</v>
      </c>
      <c r="U29" s="1">
        <v>0.115</v>
      </c>
      <c r="W29" s="35"/>
      <c r="X29" s="15"/>
      <c r="Y29" s="15"/>
      <c r="Z29" s="15"/>
      <c r="AA29" s="32"/>
      <c r="AC29" s="1">
        <f>AE30*$AJ$28</f>
        <v>7.2277511381820911E-2</v>
      </c>
      <c r="AD29" s="1">
        <f>AE30*$AI$28+AF30*$AI$29</f>
        <v>6.4173387734162604E-2</v>
      </c>
      <c r="AE29" s="69">
        <v>0.2</v>
      </c>
      <c r="AF29" s="69">
        <v>0.8</v>
      </c>
      <c r="AH29" s="1" t="s">
        <v>88</v>
      </c>
      <c r="AI29" s="70">
        <v>1.2E-2</v>
      </c>
      <c r="AJ29" s="1">
        <v>0</v>
      </c>
    </row>
    <row r="30" spans="1:36" x14ac:dyDescent="0.25">
      <c r="A30" s="18"/>
      <c r="B30" s="17"/>
      <c r="C30" s="17"/>
      <c r="D30" s="17"/>
      <c r="F30" s="15"/>
      <c r="G30" s="44">
        <v>43586</v>
      </c>
      <c r="H30" s="5">
        <f>RawData!G19+Results!$H$5*ExcessReturn!F18</f>
        <v>8.4004036062318172E-3</v>
      </c>
      <c r="I30" s="6">
        <f>RawData!G19+Results!$I$5*ExcessReturn!F18</f>
        <v>1.0277708296230956E-2</v>
      </c>
      <c r="J30" s="6">
        <f>RawData!G19+Results!$J$5*ExcessReturn!F18</f>
        <v>1.9496774177201075E-2</v>
      </c>
      <c r="K30" s="6">
        <f>RawData!G19+Results!$K$5*ExcessReturn!F18</f>
        <v>1.7339349946312095E-2</v>
      </c>
      <c r="L30" s="6">
        <f>RawData!G19+Results!$H$8*ExcessReturn!F18+Results!$H$9*ExcessReturn!G18+Results!$H$10*ExcessReturn!H18</f>
        <v>-4.7348336538210536E-3</v>
      </c>
      <c r="M30" s="6">
        <f>RawData!G19+Results!$I$8*ExcessReturn!F18+Results!$I$9*ExcessReturn!G18+Results!$I$10*ExcessReturn!H18</f>
        <v>-9.4387170304265598E-4</v>
      </c>
      <c r="N30" s="6">
        <f>RawData!G19+Results!$J$8*ExcessReturn!F18+Results!$J$9*ExcessReturn!G18+Results!$J$10*ExcessReturn!H18</f>
        <v>1.1643819277422543E-2</v>
      </c>
      <c r="O30" s="7">
        <f>RawData!G19+Results!$K$8*ExcessReturn!F18+Results!$K$9*ExcessReturn!G18+Results!$K$10*ExcessReturn!H18</f>
        <v>9.5088583571104127E-3</v>
      </c>
      <c r="T30" s="1">
        <v>0.20174</v>
      </c>
      <c r="U30" s="1">
        <v>0.12</v>
      </c>
      <c r="W30" s="35"/>
      <c r="X30" s="15"/>
      <c r="Y30" s="15"/>
      <c r="Z30" s="15"/>
      <c r="AA30" s="32"/>
      <c r="AC30" s="1">
        <f>AE31*$AJ$28</f>
        <v>9.6370015175761214E-2</v>
      </c>
      <c r="AD30" s="1">
        <f>AE31*$AI$28+AF31*$AI$29</f>
        <v>8.1564516978883464E-2</v>
      </c>
      <c r="AE30" s="69">
        <v>0.3</v>
      </c>
      <c r="AF30" s="69">
        <v>0.7</v>
      </c>
      <c r="AH30" s="1" t="s">
        <v>91</v>
      </c>
      <c r="AI30" s="1">
        <v>0</v>
      </c>
    </row>
    <row r="31" spans="1:36" x14ac:dyDescent="0.25">
      <c r="G31" s="44">
        <v>43617</v>
      </c>
      <c r="H31" s="5">
        <f>[1]RawData!G20+[1]Results!$H$5*[1]ExcessReturn!F19</f>
        <v>2.2709277723964996E-2</v>
      </c>
      <c r="I31" s="6">
        <f>[1]RawData!G20+[1]Results!$I$5*[1]ExcessReturn!F19</f>
        <v>2.8410335217488123E-2</v>
      </c>
      <c r="J31" s="6">
        <f>[1]RawData!G20+[1]Results!$J$5*[1]ExcessReturn!F19</f>
        <v>5.6407082311329453E-2</v>
      </c>
      <c r="K31" s="6">
        <f>[1]RawData!G20+[1]Results!$K$5*[1]ExcessReturn!F19</f>
        <v>4.9855349050478941E-2</v>
      </c>
      <c r="L31" s="6">
        <f>[1]RawData!G20+[1]Results!$H$8*[1]ExcessReturn!F19+[1]Results!$H$9*[1]ExcessReturn!G19+[1]Results!$H$10*[1]ExcessReturn!H19</f>
        <v>-1.1511045577714518E-2</v>
      </c>
      <c r="M31" s="6">
        <f>[1]RawData!G20+[1]Results!$I$8*[1]ExcessReturn!F19+[1]Results!$I$9*[1]ExcessReturn!G19+[1]Results!$I$10*[1]ExcessReturn!H19</f>
        <v>1.274179050393009E-2</v>
      </c>
      <c r="N31" s="6">
        <f>[1]RawData!G20+[1]Results!$J$8*[1]ExcessReturn!F19+[1]Results!$J$9*[1]ExcessReturn!G19+[1]Results!$J$10*[1]ExcessReturn!H19</f>
        <v>1.0124484614438918E-2</v>
      </c>
      <c r="O31" s="7">
        <f>[1]RawData!G20+[1]Results!$K$8*[1]ExcessReturn!F19+[1]Results!$K$9*[1]ExcessReturn!G19+[1]Results!$K$10*[1]ExcessReturn!H19</f>
        <v>5.9562249705425912E-3</v>
      </c>
      <c r="T31" s="1">
        <v>0.20250000000000001</v>
      </c>
      <c r="U31" s="1">
        <v>0.125</v>
      </c>
      <c r="W31" s="35"/>
      <c r="X31" s="15"/>
      <c r="Y31" s="15"/>
      <c r="Z31" s="15"/>
      <c r="AA31" s="32"/>
      <c r="AC31" s="1">
        <f>AE32*$AJ$28</f>
        <v>0.12046251896970152</v>
      </c>
      <c r="AD31" s="1">
        <f>AE32*$AI$28+AF32*$AI$29</f>
        <v>9.8955646223604338E-2</v>
      </c>
      <c r="AE31" s="69">
        <v>0.4</v>
      </c>
      <c r="AF31" s="69">
        <v>0.6</v>
      </c>
    </row>
    <row r="32" spans="1:36" x14ac:dyDescent="0.25">
      <c r="G32" s="44">
        <v>43647</v>
      </c>
      <c r="H32" s="5">
        <f>[1]RawData!G21+[1]Results!$H$5*[1]ExcessReturn!F20</f>
        <v>2.0938629605850696E-2</v>
      </c>
      <c r="I32" s="6">
        <f>[1]RawData!G21+[1]Results!$I$5*[1]ExcessReturn!F20</f>
        <v>2.6212309138047778E-2</v>
      </c>
      <c r="J32" s="6">
        <f>[1]RawData!G21+[1]Results!$J$5*[1]ExcessReturn!F20</f>
        <v>5.2110288992597051E-2</v>
      </c>
      <c r="K32" s="6">
        <f>[1]RawData!G21+[1]Results!$K$5*[1]ExcessReturn!F20</f>
        <v>4.6049704331345025E-2</v>
      </c>
      <c r="L32" s="6">
        <f>[1]RawData!G21+[1]Results!$H$8*[1]ExcessReturn!F20+[1]Results!$H$9*[1]ExcessReturn!G20+[1]Results!$H$10*[1]ExcessReturn!H20</f>
        <v>-3.8314940029538017E-3</v>
      </c>
      <c r="M32" s="6">
        <f>[1]RawData!G21+[1]Results!$I$8*[1]ExcessReturn!F20+[1]Results!$I$9*[1]ExcessReturn!G20+[1]Results!$I$10*[1]ExcessReturn!H20</f>
        <v>5.1485037482429871E-3</v>
      </c>
      <c r="N32" s="6">
        <f>[1]RawData!G21+[1]Results!$J$8*[1]ExcessReturn!F20+[1]Results!$J$9*[1]ExcessReturn!G20+[1]Results!$J$10*[1]ExcessReturn!H20</f>
        <v>3.7115607880137728E-2</v>
      </c>
      <c r="O32" s="7">
        <f>[1]RawData!G21+[1]Results!$K$8*[1]ExcessReturn!F20+[1]Results!$K$9*[1]ExcessReturn!G20+[1]Results!$K$10*[1]ExcessReturn!H20</f>
        <v>3.1114108400920049E-2</v>
      </c>
      <c r="T32" s="1">
        <v>0.20372999999999999</v>
      </c>
      <c r="U32" s="1">
        <v>0.13</v>
      </c>
      <c r="W32" s="35"/>
      <c r="X32" s="15"/>
      <c r="Y32" s="15"/>
      <c r="Z32" s="15"/>
      <c r="AA32" s="32"/>
      <c r="AC32" s="1">
        <f>AE33*$AJ$28</f>
        <v>0.14455502276364182</v>
      </c>
      <c r="AD32" s="1">
        <f>AE33*$AI$28+AF33*$AI$29</f>
        <v>0.1163467754683252</v>
      </c>
      <c r="AE32" s="69">
        <v>0.5</v>
      </c>
      <c r="AF32" s="69">
        <v>0.5</v>
      </c>
    </row>
    <row r="33" spans="7:36" x14ac:dyDescent="0.25">
      <c r="G33" s="44">
        <v>43678</v>
      </c>
      <c r="H33" s="5">
        <f>[1]RawData!G22+[1]Results!$H$5*[1]ExcessReturn!F21</f>
        <v>-1.9928897620431433E-2</v>
      </c>
      <c r="I33" s="6">
        <f>[1]RawData!G22+[1]Results!$I$5*[1]ExcessReturn!F21</f>
        <v>-2.5393208766795943E-2</v>
      </c>
      <c r="J33" s="6">
        <f>[1]RawData!G22+[1]Results!$J$5*[1]ExcessReturn!F21</f>
        <v>-5.2227342150054507E-2</v>
      </c>
      <c r="K33" s="6">
        <f>[1]RawData!G22+[1]Results!$K$5*[1]ExcessReturn!F21</f>
        <v>-4.5947681030000007E-2</v>
      </c>
      <c r="L33" s="6">
        <f>[1]RawData!G22+[1]Results!$H$8*[1]ExcessReturn!F21+[1]Results!$H$9*[1]ExcessReturn!G21+[1]Results!$H$10*[1]ExcessReturn!H21</f>
        <v>-4.3181555302378508E-2</v>
      </c>
      <c r="M33" s="6">
        <f>[1]RawData!G22+[1]Results!$I$8*[1]ExcessReturn!F21+[1]Results!$I$9*[1]ExcessReturn!G21+[1]Results!$I$10*[1]ExcessReturn!H21</f>
        <v>-4.7018999630505862E-2</v>
      </c>
      <c r="N33" s="6">
        <f>[1]RawData!G22+[1]Results!$J$8*[1]ExcessReturn!F21+[1]Results!$J$9*[1]ExcessReturn!G21+[1]Results!$J$10*[1]ExcessReturn!H21</f>
        <v>-6.2777322613132985E-2</v>
      </c>
      <c r="O33" s="7">
        <f>[1]RawData!G22+[1]Results!$K$8*[1]ExcessReturn!F21+[1]Results!$K$9*[1]ExcessReturn!G21+[1]Results!$K$10*[1]ExcessReturn!H21</f>
        <v>-5.6759654804621487E-2</v>
      </c>
      <c r="T33" s="1">
        <v>0.20544000000000001</v>
      </c>
      <c r="U33" s="1">
        <v>0.13500000000000001</v>
      </c>
      <c r="W33" s="35"/>
      <c r="X33" s="15"/>
      <c r="Y33" s="15"/>
      <c r="Z33" s="15"/>
      <c r="AA33" s="32"/>
      <c r="AC33" s="1">
        <f>AE34*$AJ$28</f>
        <v>0.16864752655758211</v>
      </c>
      <c r="AD33" s="1">
        <f>AE34*$AI$28+AF34*$AI$29</f>
        <v>0.13373790471304606</v>
      </c>
      <c r="AE33" s="69">
        <v>0.6</v>
      </c>
      <c r="AF33" s="69">
        <v>0.4</v>
      </c>
      <c r="AI33" s="1" t="s">
        <v>84</v>
      </c>
      <c r="AJ33" s="1" t="s">
        <v>84</v>
      </c>
    </row>
    <row r="34" spans="7:36" x14ac:dyDescent="0.25">
      <c r="G34" s="44">
        <v>43709</v>
      </c>
      <c r="H34" s="5">
        <f>[1]RawData!G23+[1]Results!$H$5*[1]ExcessReturn!F22</f>
        <v>1.0957120819844008E-2</v>
      </c>
      <c r="I34" s="6">
        <f>[1]RawData!G23+[1]Results!$I$5*[1]ExcessReturn!F22</f>
        <v>1.3629511763101185E-2</v>
      </c>
      <c r="J34" s="6">
        <f>[1]RawData!G23+[1]Results!$J$5*[1]ExcessReturn!F22</f>
        <v>2.6753086373468293E-2</v>
      </c>
      <c r="K34" s="6">
        <f>[1]RawData!G23+[1]Results!$K$5*[1]ExcessReturn!F22</f>
        <v>2.3681938143718786E-2</v>
      </c>
      <c r="L34" s="6">
        <f>[1]RawData!G23+[1]Results!$H$8*[1]ExcessReturn!F22+[1]Results!$H$9*[1]ExcessReturn!G22+[1]Results!$H$10*[1]ExcessReturn!H22</f>
        <v>3.2415451027137318E-2</v>
      </c>
      <c r="M34" s="6">
        <f>[1]RawData!G23+[1]Results!$I$8*[1]ExcessReturn!F22+[1]Results!$I$9*[1]ExcessReturn!G22+[1]Results!$I$10*[1]ExcessReturn!H22</f>
        <v>2.686364374449245E-2</v>
      </c>
      <c r="N34" s="6">
        <f>[1]RawData!G23+[1]Results!$J$8*[1]ExcessReturn!F22+[1]Results!$J$9*[1]ExcessReturn!G22+[1]Results!$J$10*[1]ExcessReturn!H22</f>
        <v>4.9286175668050894E-2</v>
      </c>
      <c r="O34" s="7">
        <f>[1]RawData!G23+[1]Results!$K$8*[1]ExcessReturn!F22+[1]Results!$K$9*[1]ExcessReturn!G22+[1]Results!$K$10*[1]ExcessReturn!H22</f>
        <v>4.5304654885454987E-2</v>
      </c>
      <c r="T34" s="1">
        <v>0.20759</v>
      </c>
      <c r="U34" s="1">
        <v>0.14000000000000001</v>
      </c>
      <c r="W34" s="35"/>
      <c r="X34" s="15"/>
      <c r="Y34" s="15"/>
      <c r="Z34" s="15"/>
      <c r="AA34" s="32"/>
      <c r="AC34" s="1">
        <f>AE35*$AJ$28</f>
        <v>0.19274003035152243</v>
      </c>
      <c r="AD34" s="1">
        <f>AE35*$AI$28+AF35*$AI$29</f>
        <v>0.15112903395776695</v>
      </c>
      <c r="AE34" s="69">
        <v>0.7</v>
      </c>
      <c r="AF34" s="69">
        <v>0.3</v>
      </c>
    </row>
    <row r="35" spans="7:36" x14ac:dyDescent="0.25">
      <c r="G35" s="44">
        <v>43739</v>
      </c>
      <c r="H35" s="5">
        <f>[1]RawData!G24+[1]Results!$H$5*[1]ExcessReturn!F23</f>
        <v>-2.6347354932963248E-3</v>
      </c>
      <c r="I35" s="6">
        <f>[1]RawData!G24+[1]Results!$I$5*[1]ExcessReturn!F23</f>
        <v>-3.5212544404114336E-3</v>
      </c>
      <c r="J35" s="6">
        <f>[1]RawData!G24+[1]Results!$J$5*[1]ExcessReturn!F23</f>
        <v>-7.8747707458472881E-3</v>
      </c>
      <c r="K35" s="6">
        <f>[1]RawData!G24+[1]Results!$K$5*[1]ExcessReturn!F23</f>
        <v>-6.8559710444257762E-3</v>
      </c>
      <c r="L35" s="6">
        <f>[1]RawData!G24+[1]Results!$H$8*[1]ExcessReturn!F23+[1]Results!$H$9*[1]ExcessReturn!G23+[1]Results!$H$10*[1]ExcessReturn!H23</f>
        <v>-3.4071622064268961E-2</v>
      </c>
      <c r="M35" s="6">
        <f>[1]RawData!G24+[1]Results!$I$8*[1]ExcessReturn!F23+[1]Results!$I$9*[1]ExcessReturn!G23+[1]Results!$I$10*[1]ExcessReturn!H23</f>
        <v>-2.0821102857168265E-2</v>
      </c>
      <c r="N35" s="6">
        <f>[1]RawData!G24+[1]Results!$J$8*[1]ExcessReturn!F23+[1]Results!$J$9*[1]ExcessReturn!G23+[1]Results!$J$10*[1]ExcessReturn!H23</f>
        <v>-4.486158332032119E-2</v>
      </c>
      <c r="O35" s="7">
        <f>[1]RawData!G24+[1]Results!$K$8*[1]ExcessReturn!F23+[1]Results!$K$9*[1]ExcessReturn!G23+[1]Results!$K$10*[1]ExcessReturn!H23</f>
        <v>-4.2151160979030274E-2</v>
      </c>
      <c r="T35" s="1">
        <v>0.21317</v>
      </c>
      <c r="U35" s="1">
        <v>0.15</v>
      </c>
      <c r="W35" s="35"/>
      <c r="X35" s="15"/>
      <c r="Y35" s="15"/>
      <c r="Z35" s="15"/>
      <c r="AA35" s="32"/>
      <c r="AC35" s="1">
        <f>AE36*$AJ$28</f>
        <v>0.21683253414546275</v>
      </c>
      <c r="AD35" s="1">
        <f>AE36*$AI$28+AF36*$AI$29</f>
        <v>0.1685201632024878</v>
      </c>
      <c r="AE35" s="69">
        <v>0.8</v>
      </c>
      <c r="AF35" s="69">
        <v>0.2</v>
      </c>
    </row>
    <row r="36" spans="7:36" x14ac:dyDescent="0.25">
      <c r="G36" s="44">
        <v>43770</v>
      </c>
      <c r="H36" s="5">
        <f>[1]RawData!G25+[1]Results!$H$5*[1]ExcessReturn!F24</f>
        <v>1.8347433522387775E-2</v>
      </c>
      <c r="I36" s="6">
        <f>[1]RawData!G25+[1]Results!$I$5*[1]ExcessReturn!F24</f>
        <v>2.29819854096967E-2</v>
      </c>
      <c r="J36" s="6">
        <f>[1]RawData!G25+[1]Results!$J$5*[1]ExcessReturn!F24</f>
        <v>4.5741337903454644E-2</v>
      </c>
      <c r="K36" s="6">
        <f>[1]RawData!G25+[1]Results!$K$5*[1]ExcessReturn!F24</f>
        <v>4.0415247474842798E-2</v>
      </c>
      <c r="L36" s="6">
        <f>[1]RawData!G25+[1]Results!$H$8*[1]ExcessReturn!F24+[1]Results!$H$9*[1]ExcessReturn!G24+[1]Results!$H$10*[1]ExcessReturn!H24</f>
        <v>-1.4433206214455596E-3</v>
      </c>
      <c r="M36" s="6">
        <f>[1]RawData!G25+[1]Results!$I$8*[1]ExcessReturn!F24+[1]Results!$I$9*[1]ExcessReturn!G24+[1]Results!$I$10*[1]ExcessReturn!H24</f>
        <v>1.1899193919278253E-2</v>
      </c>
      <c r="N36" s="6">
        <f>[1]RawData!G25+[1]Results!$J$8*[1]ExcessReturn!F24+[1]Results!$J$9*[1]ExcessReturn!G24+[1]Results!$J$10*[1]ExcessReturn!H24</f>
        <v>2.2821895366026846E-2</v>
      </c>
      <c r="O36" s="7">
        <f>[1]RawData!G25+[1]Results!$K$8*[1]ExcessReturn!F24+[1]Results!$K$9*[1]ExcessReturn!G24+[1]Results!$K$10*[1]ExcessReturn!H24</f>
        <v>1.85278676843878E-2</v>
      </c>
      <c r="T36" s="1">
        <v>0.22031999999999999</v>
      </c>
      <c r="U36" s="1">
        <v>0.16</v>
      </c>
      <c r="W36" s="35"/>
      <c r="X36" s="15"/>
      <c r="Y36" s="15"/>
      <c r="Z36" s="15"/>
      <c r="AA36" s="32"/>
      <c r="AC36" s="1">
        <f>AE37*$AJ$28</f>
        <v>0.24092503793940304</v>
      </c>
      <c r="AD36" s="1">
        <f>AE37*$AI$28+AF37*$AI$29</f>
        <v>0.18591129244720866</v>
      </c>
      <c r="AE36" s="69">
        <v>0.9</v>
      </c>
      <c r="AF36" s="69">
        <v>0.1</v>
      </c>
    </row>
    <row r="37" spans="7:36" x14ac:dyDescent="0.25">
      <c r="G37" s="44">
        <v>43800</v>
      </c>
      <c r="H37" s="5">
        <f>[1]RawData!G26+[1]Results!$H$5*[1]ExcessReturn!F25</f>
        <v>-1.446389809803463E-2</v>
      </c>
      <c r="I37" s="6">
        <f>[1]RawData!G26+[1]Results!$I$5*[1]ExcessReturn!F25</f>
        <v>-1.8471081075143597E-2</v>
      </c>
      <c r="J37" s="6">
        <f>[1]RawData!G26+[1]Results!$J$5*[1]ExcessReturn!F25</f>
        <v>-3.8149550989948149E-2</v>
      </c>
      <c r="K37" s="6">
        <f>[1]RawData!G26+[1]Results!$K$5*[1]ExcessReturn!F25</f>
        <v>-3.3544441495215724E-2</v>
      </c>
      <c r="L37" s="6">
        <f>[1]RawData!G26+[1]Results!$H$8*[1]ExcessReturn!F25+[1]Results!$H$9*[1]ExcessReturn!G25+[1]Results!$H$10*[1]ExcessReturn!H25</f>
        <v>1.1173813728479946E-2</v>
      </c>
      <c r="M37" s="6">
        <f>[1]RawData!G26+[1]Results!$I$8*[1]ExcessReturn!F25+[1]Results!$I$9*[1]ExcessReturn!G25+[1]Results!$I$10*[1]ExcessReturn!H25</f>
        <v>-2.9910374589124863E-3</v>
      </c>
      <c r="N37" s="6">
        <f>[1]RawData!G26+[1]Results!$J$8*[1]ExcessReturn!F25+[1]Results!$J$9*[1]ExcessReturn!G25+[1]Results!$J$10*[1]ExcessReturn!H25</f>
        <v>-1.0596416713354415E-2</v>
      </c>
      <c r="O37" s="7">
        <f>[1]RawData!G26+[1]Results!$K$8*[1]ExcessReturn!F25+[1]Results!$K$9*[1]ExcessReturn!G25+[1]Results!$K$10*[1]ExcessReturn!H25</f>
        <v>-7.1358304929381479E-3</v>
      </c>
      <c r="T37" s="1">
        <v>0.22889000000000001</v>
      </c>
      <c r="U37" s="1">
        <v>0.17</v>
      </c>
      <c r="W37" s="35"/>
      <c r="X37" s="15"/>
      <c r="Y37" s="15"/>
      <c r="Z37" s="15"/>
      <c r="AA37" s="32"/>
      <c r="AC37" s="1">
        <f>AE38*$AJ$28</f>
        <v>0.26501754173334335</v>
      </c>
      <c r="AD37" s="1">
        <f>AE38*$AI$28+AF38*$AI$29</f>
        <v>0.20330242169192955</v>
      </c>
      <c r="AE37" s="69">
        <v>1</v>
      </c>
      <c r="AF37" s="69">
        <v>0</v>
      </c>
    </row>
    <row r="38" spans="7:36" x14ac:dyDescent="0.25">
      <c r="G38" s="44">
        <v>43831</v>
      </c>
      <c r="H38" s="5">
        <f>[1]RawData!G27+[1]Results!$H$5*[1]ExcessReturn!F26</f>
        <v>3.3067612014929332E-2</v>
      </c>
      <c r="I38" s="6">
        <f>[1]RawData!G27+[1]Results!$I$5*[1]ExcessReturn!F26</f>
        <v>4.1584445129357293E-2</v>
      </c>
      <c r="J38" s="6">
        <f>[1]RawData!G27+[1]Results!$J$5*[1]ExcessReturn!F26</f>
        <v>8.3408900156513949E-2</v>
      </c>
      <c r="K38" s="6">
        <f>[1]RawData!G27+[1]Results!$K$5*[1]ExcessReturn!F26</f>
        <v>7.362123903288835E-2</v>
      </c>
      <c r="L38" s="6">
        <f>[1]RawData!G27+[1]Results!$H$8*[1]ExcessReturn!F26+[1]Results!$H$9*[1]ExcessReturn!G26+[1]Results!$H$10*[1]ExcessReturn!H26</f>
        <v>-2.8826158448634412E-3</v>
      </c>
      <c r="M38" s="6">
        <f>[1]RawData!G27+[1]Results!$I$8*[1]ExcessReturn!F26+[1]Results!$I$9*[1]ExcessReturn!G26+[1]Results!$I$10*[1]ExcessReturn!H26</f>
        <v>1.7495412778127693E-2</v>
      </c>
      <c r="N38" s="6">
        <f>[1]RawData!G27+[1]Results!$J$8*[1]ExcessReturn!F26+[1]Results!$J$9*[1]ExcessReturn!G26+[1]Results!$J$10*[1]ExcessReturn!H26</f>
        <v>4.9307568533330834E-2</v>
      </c>
      <c r="O38" s="7">
        <f>[1]RawData!G27+[1]Results!$K$8*[1]ExcessReturn!F26+[1]Results!$K$9*[1]ExcessReturn!G26+[1]Results!$K$10*[1]ExcessReturn!H26</f>
        <v>4.0716532249481227E-2</v>
      </c>
      <c r="T38" s="1">
        <v>0.23874999999999999</v>
      </c>
      <c r="U38" s="1">
        <v>0.18</v>
      </c>
      <c r="W38" s="35"/>
      <c r="X38" s="15"/>
      <c r="Y38" s="15"/>
      <c r="Z38" s="15"/>
      <c r="AA38" s="32"/>
      <c r="AC38" s="1">
        <f>AE39*$AJ$28</f>
        <v>0.28911004552728364</v>
      </c>
      <c r="AD38" s="1">
        <f>AE39*$AI$28+AF39*$AI$29</f>
        <v>0.22069355093665038</v>
      </c>
      <c r="AE38" s="69">
        <v>1.1000000000000001</v>
      </c>
      <c r="AF38" s="69">
        <v>-0.1</v>
      </c>
    </row>
    <row r="39" spans="7:36" x14ac:dyDescent="0.25">
      <c r="G39" s="44">
        <v>43862</v>
      </c>
      <c r="H39" s="5">
        <f>[1]RawData!G28+[1]Results!$H$5*[1]ExcessReturn!F27</f>
        <v>-5.9786560926725962E-2</v>
      </c>
      <c r="I39" s="6">
        <f>[1]RawData!G28+[1]Results!$I$5*[1]ExcessReturn!F27</f>
        <v>-7.5731499874806749E-2</v>
      </c>
      <c r="J39" s="6">
        <f>[1]RawData!G28+[1]Results!$J$5*[1]ExcessReturn!F27</f>
        <v>-0.15403388915316663</v>
      </c>
      <c r="K39" s="6">
        <f>[1]RawData!G28+[1]Results!$K$5*[1]ExcessReturn!F27</f>
        <v>-0.13570974719054743</v>
      </c>
      <c r="L39" s="6">
        <f>[1]RawData!G28+[1]Results!$H$8*[1]ExcessReturn!F27+[1]Results!$H$9*[1]ExcessReturn!G27+[1]Results!$H$10*[1]ExcessReturn!H27</f>
        <v>-5.7268314463239434E-2</v>
      </c>
      <c r="M39" s="6">
        <f>[1]RawData!G28+[1]Results!$I$8*[1]ExcessReturn!F27+[1]Results!$I$9*[1]ExcessReturn!G27+[1]Results!$I$10*[1]ExcessReturn!H27</f>
        <v>-6.8955628303775732E-2</v>
      </c>
      <c r="N39" s="6">
        <f>[1]RawData!G28+[1]Results!$J$8*[1]ExcessReturn!F27+[1]Results!$J$9*[1]ExcessReturn!G27+[1]Results!$J$10*[1]ExcessReturn!H27</f>
        <v>-0.16133124918575131</v>
      </c>
      <c r="O39" s="7">
        <f>[1]RawData!G28+[1]Results!$K$8*[1]ExcessReturn!F27+[1]Results!$K$9*[1]ExcessReturn!G27+[1]Results!$K$10*[1]ExcessReturn!H27</f>
        <v>-0.14221887770165814</v>
      </c>
      <c r="T39" s="1">
        <v>0.24299999999999999</v>
      </c>
      <c r="U39" s="1">
        <v>0.184</v>
      </c>
      <c r="W39" s="35"/>
      <c r="X39" s="15"/>
      <c r="Y39" s="15"/>
      <c r="Z39" s="15"/>
      <c r="AA39" s="32"/>
      <c r="AC39" s="1">
        <f>AE40*$AJ$28</f>
        <v>0.31320254932122393</v>
      </c>
      <c r="AD39" s="1">
        <f>AE40*$AI$28+AF40*$AI$29</f>
        <v>0.23808468018137127</v>
      </c>
      <c r="AE39" s="69">
        <v>1.2</v>
      </c>
      <c r="AF39" s="69">
        <v>-0.2</v>
      </c>
    </row>
    <row r="40" spans="7:36" x14ac:dyDescent="0.25">
      <c r="G40" s="44">
        <v>43891</v>
      </c>
      <c r="H40" s="5">
        <f>[1]RawData!G29+[1]Results!$H$5*[1]ExcessReturn!F28</f>
        <v>-0.15067930945271391</v>
      </c>
      <c r="I40" s="6">
        <f>[1]RawData!G29+[1]Results!$I$5*[1]ExcessReturn!F28</f>
        <v>-0.19049077509304033</v>
      </c>
      <c r="J40" s="6">
        <f>[1]RawData!G29+[1]Results!$J$5*[1]ExcessReturn!F28</f>
        <v>-0.38599687834382157</v>
      </c>
      <c r="K40" s="6">
        <f>[1]RawData!G29+[1]Results!$K$5*[1]ExcessReturn!F28</f>
        <v>-0.34024499741729819</v>
      </c>
      <c r="L40" s="6">
        <f>[1]RawData!G29+[1]Results!$H$8*[1]ExcessReturn!F28+[1]Results!$H$9*[1]ExcessReturn!G28+[1]Results!$H$10*[1]ExcessReturn!H28</f>
        <v>-0.20591950042700885</v>
      </c>
      <c r="M40" s="6">
        <f>[1]RawData!G29+[1]Results!$I$8*[1]ExcessReturn!F28+[1]Results!$I$9*[1]ExcessReturn!G28+[1]Results!$I$10*[1]ExcessReturn!H28</f>
        <v>-0.22678866328016811</v>
      </c>
      <c r="N40" s="6">
        <f>[1]RawData!G29+[1]Results!$J$8*[1]ExcessReturn!F28+[1]Results!$J$9*[1]ExcessReturn!G28+[1]Results!$J$10*[1]ExcessReturn!H28</f>
        <v>-0.43976035905321897</v>
      </c>
      <c r="O40" s="7">
        <f>[1]RawData!G29+[1]Results!$K$8*[1]ExcessReturn!F28+[1]Results!$K$9*[1]ExcessReturn!G28+[1]Results!$K$10*[1]ExcessReturn!H28</f>
        <v>-0.39204694971114795</v>
      </c>
      <c r="T40" s="1">
        <v>0.245</v>
      </c>
      <c r="U40" s="1">
        <v>0.186</v>
      </c>
      <c r="W40" s="39"/>
      <c r="X40" s="40"/>
      <c r="Y40" s="40"/>
      <c r="Z40" s="40"/>
      <c r="AA40" s="43"/>
      <c r="AC40" s="1">
        <f>AE41*$AJ$28</f>
        <v>0.33729505311516422</v>
      </c>
      <c r="AD40" s="1">
        <f>AE41*$AI$28+AF41*$AI$29</f>
        <v>0.2554758094260921</v>
      </c>
      <c r="AE40" s="69">
        <v>1.3</v>
      </c>
      <c r="AF40" s="69">
        <v>-0.3</v>
      </c>
    </row>
    <row r="41" spans="7:36" x14ac:dyDescent="0.25">
      <c r="G41" s="44">
        <v>43922</v>
      </c>
      <c r="H41" s="5">
        <f>[1]RawData!G30+[1]Results!$H$5*[1]ExcessReturn!F29</f>
        <v>6.6850187122846919E-2</v>
      </c>
      <c r="I41" s="6">
        <f>[1]RawData!G30+[1]Results!$I$5*[1]ExcessReturn!F29</f>
        <v>8.4424101870443372E-2</v>
      </c>
      <c r="J41" s="6">
        <f>[1]RawData!G30+[1]Results!$J$5*[1]ExcessReturn!F29</f>
        <v>0.17072606377771293</v>
      </c>
      <c r="K41" s="6">
        <f>[1]RawData!G30+[1]Results!$K$5*[1]ExcessReturn!F29</f>
        <v>0.15052988054223648</v>
      </c>
      <c r="L41" s="6">
        <f>[1]RawData!G30+[1]Results!$H$8*[1]ExcessReturn!F29+[1]Results!$H$9*[1]ExcessReturn!G29+[1]Results!$H$10*[1]ExcessReturn!H29</f>
        <v>2.7496891659307326E-2</v>
      </c>
      <c r="M41" s="6">
        <f>[1]RawData!G30+[1]Results!$I$8*[1]ExcessReturn!F29+[1]Results!$I$9*[1]ExcessReturn!G29+[1]Results!$I$10*[1]ExcessReturn!H29</f>
        <v>5.2762098460032769E-2</v>
      </c>
      <c r="N41" s="6">
        <f>[1]RawData!G30+[1]Results!$J$8*[1]ExcessReturn!F29+[1]Results!$J$9*[1]ExcessReturn!G29+[1]Results!$J$10*[1]ExcessReturn!H29</f>
        <v>0.1434714989442023</v>
      </c>
      <c r="O41" s="7">
        <f>[1]RawData!G30+[1]Results!$K$8*[1]ExcessReturn!F29+[1]Results!$K$9*[1]ExcessReturn!G29+[1]Results!$K$10*[1]ExcessReturn!H29</f>
        <v>0.12367816570248856</v>
      </c>
      <c r="T41" s="1">
        <v>0.24972</v>
      </c>
      <c r="U41" s="1">
        <v>0.19</v>
      </c>
      <c r="AC41" s="1">
        <f>AE42*$AJ$28</f>
        <v>0.36138755690910457</v>
      </c>
      <c r="AD41" s="1">
        <f>AE42*$AI$28+AF42*$AI$29</f>
        <v>0.27286693867081302</v>
      </c>
      <c r="AE41" s="69">
        <v>1.4</v>
      </c>
      <c r="AF41" s="69">
        <v>-0.4</v>
      </c>
    </row>
    <row r="42" spans="7:36" x14ac:dyDescent="0.25">
      <c r="G42" s="44">
        <v>43952</v>
      </c>
      <c r="H42" s="5">
        <f>[1]RawData!G31+[1]Results!$H$5*[1]ExcessReturn!F30</f>
        <v>3.4404422890725657E-2</v>
      </c>
      <c r="I42" s="6">
        <f>[1]RawData!G31+[1]Results!$I$5*[1]ExcessReturn!F30</f>
        <v>4.3446080113010363E-2</v>
      </c>
      <c r="J42" s="6">
        <f>[1]RawData!G31+[1]Results!$J$5*[1]ExcessReturn!F30</f>
        <v>8.7847840812511013E-2</v>
      </c>
      <c r="K42" s="6">
        <f>[1]RawData!G31+[1]Results!$K$5*[1]ExcessReturn!F30</f>
        <v>7.7457044644650599E-2</v>
      </c>
      <c r="L42" s="6">
        <f>[1]RawData!G31+[1]Results!$H$8*[1]ExcessReturn!F30+[1]Results!$H$9*[1]ExcessReturn!G30+[1]Results!$H$10*[1]ExcessReturn!H30</f>
        <v>1.9849064173233649E-3</v>
      </c>
      <c r="M42" s="6">
        <f>[1]RawData!G31+[1]Results!$I$8*[1]ExcessReturn!F30+[1]Results!$I$9*[1]ExcessReturn!G30+[1]Results!$I$10*[1]ExcessReturn!H30</f>
        <v>5.3459023671178357E-3</v>
      </c>
      <c r="N42" s="6">
        <f>[1]RawData!G31+[1]Results!$J$8*[1]ExcessReturn!F30+[1]Results!$J$9*[1]ExcessReturn!G30+[1]Results!$J$10*[1]ExcessReturn!H30</f>
        <v>8.8269732278402374E-2</v>
      </c>
      <c r="O42" s="7">
        <f>[1]RawData!G31+[1]Results!$K$8*[1]ExcessReturn!F30+[1]Results!$K$9*[1]ExcessReturn!G30+[1]Results!$K$10*[1]ExcessReturn!H30</f>
        <v>7.6151397624737396E-2</v>
      </c>
      <c r="T42" s="1">
        <v>0.26200000000000001</v>
      </c>
      <c r="U42" s="1">
        <v>0.2</v>
      </c>
      <c r="AC42" s="1">
        <f>AE43*$AJ$28</f>
        <v>0.38548006070304486</v>
      </c>
      <c r="AD42" s="1">
        <f>AE43*$AI$28+AF43*$AI$29</f>
        <v>0.29025806791553388</v>
      </c>
      <c r="AE42" s="69">
        <v>1.5</v>
      </c>
      <c r="AF42" s="69">
        <v>-0.5</v>
      </c>
    </row>
    <row r="43" spans="7:36" x14ac:dyDescent="0.25">
      <c r="G43" s="44">
        <v>43983</v>
      </c>
      <c r="H43" s="5">
        <f>[1]RawData!G32+[1]Results!$H$5*[1]ExcessReturn!F31</f>
        <v>1.5441414142078454E-2</v>
      </c>
      <c r="I43" s="6">
        <f>[1]RawData!G32+[1]Results!$I$5*[1]ExcessReturn!F31</f>
        <v>1.9487401456019481E-2</v>
      </c>
      <c r="J43" s="6">
        <f>[1]RawData!G32+[1]Results!$J$5*[1]ExcessReturn!F31</f>
        <v>3.9356431666991133E-2</v>
      </c>
      <c r="K43" s="6">
        <f>[1]RawData!G32+[1]Results!$K$5*[1]ExcessReturn!F31</f>
        <v>3.4706727697535959E-2</v>
      </c>
      <c r="L43" s="6">
        <f>[1]RawData!G32+[1]Results!$H$8*[1]ExcessReturn!F31+[1]Results!$H$9*[1]ExcessReturn!G31+[1]Results!$H$10*[1]ExcessReturn!H31</f>
        <v>4.6824632572047484E-3</v>
      </c>
      <c r="M43" s="6">
        <f>[1]RawData!G32+[1]Results!$I$8*[1]ExcessReturn!F31+[1]Results!$I$9*[1]ExcessReturn!G31+[1]Results!$I$10*[1]ExcessReturn!H31</f>
        <v>1.8434890591885217E-2</v>
      </c>
      <c r="N43" s="6">
        <f>[1]RawData!G32+[1]Results!$J$8*[1]ExcessReturn!F31+[1]Results!$J$9*[1]ExcessReturn!G31+[1]Results!$J$10*[1]ExcessReturn!H31</f>
        <v>1.7431321038739001E-2</v>
      </c>
      <c r="O43" s="7">
        <f>[1]RawData!G32+[1]Results!$K$8*[1]ExcessReturn!F31+[1]Results!$K$9*[1]ExcessReturn!G31+[1]Results!$K$10*[1]ExcessReturn!H31</f>
        <v>1.4194854673826678E-2</v>
      </c>
      <c r="T43" s="1">
        <v>0.27400000000000002</v>
      </c>
      <c r="U43" s="1">
        <v>0.21</v>
      </c>
      <c r="AC43" s="1">
        <f>AE44*$AJ$28</f>
        <v>0.40957256449698515</v>
      </c>
      <c r="AD43" s="1">
        <f>AE44*$AI$28+AF44*$AI$29</f>
        <v>0.30764919716025468</v>
      </c>
      <c r="AE43" s="69">
        <v>1.6</v>
      </c>
      <c r="AF43" s="69">
        <v>-0.6</v>
      </c>
    </row>
    <row r="44" spans="7:36" x14ac:dyDescent="0.25">
      <c r="G44" s="44">
        <v>44013</v>
      </c>
      <c r="H44" s="5">
        <f>[1]RawData!G33+[1]Results!$H$5*[1]ExcessReturn!F32</f>
        <v>6.6773258403053717E-3</v>
      </c>
      <c r="I44" s="6">
        <f>[1]RawData!G33+[1]Results!$I$5*[1]ExcessReturn!F32</f>
        <v>8.4144763666054063E-3</v>
      </c>
      <c r="J44" s="6">
        <f>[1]RawData!G33+[1]Results!$J$5*[1]ExcessReturn!F32</f>
        <v>1.694527332910023E-2</v>
      </c>
      <c r="K44" s="6">
        <f>[1]RawData!G33+[1]Results!$K$5*[1]ExcessReturn!F32</f>
        <v>1.4948916180414384E-2</v>
      </c>
      <c r="L44" s="6">
        <f>[1]RawData!G33+[1]Results!$H$8*[1]ExcessReturn!F32+[1]Results!$H$9*[1]ExcessReturn!G32+[1]Results!$H$10*[1]ExcessReturn!H32</f>
        <v>-3.5459880046181905E-2</v>
      </c>
      <c r="M44" s="6">
        <f>[1]RawData!G33+[1]Results!$I$8*[1]ExcessReturn!F32+[1]Results!$I$9*[1]ExcessReturn!G32+[1]Results!$I$10*[1]ExcessReturn!H32</f>
        <v>-2.947492185125514E-2</v>
      </c>
      <c r="N44" s="6">
        <f>[1]RawData!G33+[1]Results!$J$8*[1]ExcessReturn!F32+[1]Results!$J$9*[1]ExcessReturn!G32+[1]Results!$J$10*[1]ExcessReturn!H32</f>
        <v>-4.6468294860133319E-3</v>
      </c>
      <c r="O44" s="7">
        <f>[1]RawData!G33+[1]Results!$K$8*[1]ExcessReturn!F32+[1]Results!$K$9*[1]ExcessReturn!G32+[1]Results!$K$10*[1]ExcessReturn!H32</f>
        <v>-6.8952194863601823E-3</v>
      </c>
      <c r="T44" s="1">
        <v>0.28899999999999998</v>
      </c>
      <c r="U44" s="1">
        <v>0.22</v>
      </c>
      <c r="AC44" s="1">
        <f>AE45*$AJ$28</f>
        <v>0.43366506829092549</v>
      </c>
      <c r="AD44" s="1">
        <f>AE45*$AI$28+AF45*$AI$29</f>
        <v>0.3250403264049756</v>
      </c>
      <c r="AE44" s="69">
        <v>1.7</v>
      </c>
      <c r="AF44" s="69">
        <v>-0.7</v>
      </c>
    </row>
    <row r="45" spans="7:36" x14ac:dyDescent="0.25">
      <c r="G45" s="44">
        <v>44044</v>
      </c>
      <c r="H45" s="5">
        <f>[1]RawData!G34+[1]Results!$H$5*[1]ExcessReturn!F33</f>
        <v>2.1728132662659046E-2</v>
      </c>
      <c r="I45" s="6">
        <f>[1]RawData!G34+[1]Results!$I$5*[1]ExcessReturn!F33</f>
        <v>2.7430311298967724E-2</v>
      </c>
      <c r="J45" s="6">
        <f>[1]RawData!G34+[1]Results!$J$5*[1]ExcessReturn!F33</f>
        <v>5.5432564099611489E-2</v>
      </c>
      <c r="K45" s="6">
        <f>[1]RawData!G34+[1]Results!$K$5*[1]ExcessReturn!F33</f>
        <v>4.8879542406134818E-2</v>
      </c>
      <c r="L45" s="6">
        <f>[1]RawData!G34+[1]Results!$H$8*[1]ExcessReturn!F33+[1]Results!$H$9*[1]ExcessReturn!G33+[1]Results!$H$10*[1]ExcessReturn!H33</f>
        <v>-1.0286263637560723E-2</v>
      </c>
      <c r="M45" s="6">
        <f>[1]RawData!G34+[1]Results!$I$8*[1]ExcessReturn!F33+[1]Results!$I$9*[1]ExcessReturn!G33+[1]Results!$I$10*[1]ExcessReturn!H33</f>
        <v>1.8492527735393463E-3</v>
      </c>
      <c r="N45" s="6">
        <f>[1]RawData!G34+[1]Results!$J$8*[1]ExcessReturn!F33+[1]Results!$J$9*[1]ExcessReturn!G33+[1]Results!$J$10*[1]ExcessReturn!H33</f>
        <v>3.2924898526141132E-2</v>
      </c>
      <c r="O45" s="7">
        <f>[1]RawData!G34+[1]Results!$K$8*[1]ExcessReturn!F33+[1]Results!$K$9*[1]ExcessReturn!G33+[1]Results!$K$10*[1]ExcessReturn!H33</f>
        <v>2.6729827170428419E-2</v>
      </c>
      <c r="AC45" s="1">
        <f>AE46*$AJ$28</f>
        <v>0.45775757208486573</v>
      </c>
      <c r="AD45" s="1">
        <f>AE46*$AI$28+AF46*$AI$29</f>
        <v>0.34243145564969646</v>
      </c>
      <c r="AE45" s="69">
        <v>1.8</v>
      </c>
      <c r="AF45" s="69">
        <v>-0.8</v>
      </c>
    </row>
    <row r="46" spans="7:36" x14ac:dyDescent="0.25">
      <c r="G46" s="44">
        <v>44075</v>
      </c>
      <c r="H46" s="5">
        <f>[1]RawData!G35+[1]Results!$H$5*[1]ExcessReturn!F34</f>
        <v>-2.6523827384117817E-2</v>
      </c>
      <c r="I46" s="6">
        <f>[1]RawData!G35+[1]Results!$I$5*[1]ExcessReturn!F34</f>
        <v>-3.3531091308141331E-2</v>
      </c>
      <c r="J46" s="6">
        <f>[1]RawData!G35+[1]Results!$J$5*[1]ExcessReturn!F34</f>
        <v>-6.7942355555793976E-2</v>
      </c>
      <c r="K46" s="6">
        <f>[1]RawData!G35+[1]Results!$K$5*[1]ExcessReturn!F34</f>
        <v>-5.9889511996377154E-2</v>
      </c>
      <c r="L46" s="6">
        <f>[1]RawData!G35+[1]Results!$H$8*[1]ExcessReturn!F34+[1]Results!$H$9*[1]ExcessReturn!G34+[1]Results!$H$10*[1]ExcessReturn!H34</f>
        <v>-1.7975835809753036E-3</v>
      </c>
      <c r="M46" s="6">
        <f>[1]RawData!G35+[1]Results!$I$8*[1]ExcessReturn!F34+[1]Results!$I$9*[1]ExcessReturn!G34+[1]Results!$I$10*[1]ExcessReturn!H34</f>
        <v>-2.2273008347319372E-2</v>
      </c>
      <c r="N46" s="6">
        <f>[1]RawData!G35+[1]Results!$J$8*[1]ExcessReturn!F34+[1]Results!$J$9*[1]ExcessReturn!G34+[1]Results!$J$10*[1]ExcessReturn!H34</f>
        <v>-3.4379738860935337E-2</v>
      </c>
      <c r="O46" s="7">
        <f>[1]RawData!G35+[1]Results!$K$8*[1]ExcessReturn!F34+[1]Results!$K$9*[1]ExcessReturn!G34+[1]Results!$K$10*[1]ExcessReturn!H34</f>
        <v>-2.8059961060998999E-2</v>
      </c>
      <c r="AC46" s="1">
        <f>AE47*$AJ$28</f>
        <v>0.48185007587880607</v>
      </c>
      <c r="AD46" s="1">
        <f>AE47*$AI$28+AF47*$AI$29</f>
        <v>0.35982258489441732</v>
      </c>
      <c r="AE46" s="69">
        <v>1.9</v>
      </c>
      <c r="AF46" s="69">
        <v>-0.9</v>
      </c>
    </row>
    <row r="47" spans="7:36" x14ac:dyDescent="0.25">
      <c r="G47" s="44">
        <v>44105</v>
      </c>
      <c r="H47" s="5">
        <f>[1]RawData!G36+[1]Results!$H$5*[1]ExcessReturn!F35</f>
        <v>1.4465179557842581E-2</v>
      </c>
      <c r="I47" s="6">
        <f>[1]RawData!G36+[1]Results!$I$5*[1]ExcessReturn!F35</f>
        <v>1.8260565752378177E-2</v>
      </c>
      <c r="J47" s="6">
        <f>[1]RawData!G36+[1]Results!$J$5*[1]ExcessReturn!F35</f>
        <v>3.6898944251908906E-2</v>
      </c>
      <c r="K47" s="6">
        <f>[1]RawData!G36+[1]Results!$K$5*[1]ExcessReturn!F35</f>
        <v>3.2537234517046217E-2</v>
      </c>
      <c r="L47" s="6">
        <f>[1]RawData!G36+[1]Results!$H$8*[1]ExcessReturn!F35+[1]Results!$H$9*[1]ExcessReturn!G35+[1]Results!$H$10*[1]ExcessReturn!H35</f>
        <v>1.1854276489791728E-2</v>
      </c>
      <c r="M47" s="6">
        <f>[1]RawData!G36+[1]Results!$I$8*[1]ExcessReturn!F35+[1]Results!$I$9*[1]ExcessReturn!G35+[1]Results!$I$10*[1]ExcessReturn!H35</f>
        <v>1.7651996241813687E-2</v>
      </c>
      <c r="N47" s="6">
        <f>[1]RawData!G36+[1]Results!$J$8*[1]ExcessReturn!F35+[1]Results!$J$9*[1]ExcessReturn!G35+[1]Results!$J$10*[1]ExcessReturn!H35</f>
        <v>3.2250560188433079E-2</v>
      </c>
      <c r="O47" s="7">
        <f>[1]RawData!G36+[1]Results!$K$8*[1]ExcessReturn!F35+[1]Results!$K$9*[1]ExcessReturn!G35+[1]Results!$K$10*[1]ExcessReturn!H35</f>
        <v>2.8171281931188539E-2</v>
      </c>
      <c r="AE47" s="69">
        <v>2</v>
      </c>
      <c r="AF47" s="69">
        <v>-1</v>
      </c>
    </row>
    <row r="48" spans="7:36" x14ac:dyDescent="0.25">
      <c r="G48" s="44">
        <v>44136</v>
      </c>
      <c r="H48" s="5">
        <f>[1]RawData!G37+[1]Results!$H$5*[1]ExcessReturn!F36</f>
        <v>6.9590263873676644E-2</v>
      </c>
      <c r="I48" s="6">
        <f>[1]RawData!G37+[1]Results!$I$5*[1]ExcessReturn!F36</f>
        <v>8.7918934087382938E-2</v>
      </c>
      <c r="J48" s="6">
        <f>[1]RawData!G37+[1]Results!$J$5*[1]ExcessReturn!F36</f>
        <v>0.17792734833728854</v>
      </c>
      <c r="K48" s="6">
        <f>[1]RawData!G37+[1]Results!$K$5*[1]ExcessReturn!F36</f>
        <v>0.15686378979525917</v>
      </c>
      <c r="L48" s="6">
        <f>[1]RawData!G37+[1]Results!$H$8*[1]ExcessReturn!F36+[1]Results!$H$9*[1]ExcessReturn!G36+[1]Results!$H$10*[1]ExcessReturn!H36</f>
        <v>9.1339274610396523E-2</v>
      </c>
      <c r="M48" s="6">
        <f>[1]RawData!G37+[1]Results!$I$8*[1]ExcessReturn!F36+[1]Results!$I$9*[1]ExcessReturn!G36+[1]Results!$I$10*[1]ExcessReturn!H36</f>
        <v>0.1095204006655483</v>
      </c>
      <c r="N48" s="6">
        <f>[1]RawData!G37+[1]Results!$J$8*[1]ExcessReturn!F36+[1]Results!$J$9*[1]ExcessReturn!G36+[1]Results!$J$10*[1]ExcessReturn!H36</f>
        <v>0.18517942308298133</v>
      </c>
      <c r="O48" s="7">
        <f>[1]RawData!G37+[1]Results!$K$8*[1]ExcessReturn!F36+[1]Results!$K$9*[1]ExcessReturn!G36+[1]Results!$K$10*[1]ExcessReturn!H36</f>
        <v>0.16459640918850962</v>
      </c>
    </row>
    <row r="49" spans="7:15" x14ac:dyDescent="0.25">
      <c r="G49" s="48">
        <v>44166</v>
      </c>
      <c r="H49" s="5">
        <f>[1]RawData!G38+[1]Results!$H$5*[1]ExcessReturn!F37</f>
        <v>1.129071914423292E-2</v>
      </c>
      <c r="I49" s="6">
        <f>[1]RawData!G38+[1]Results!$I$5*[1]ExcessReturn!F37</f>
        <v>1.4260788561227818E-2</v>
      </c>
      <c r="J49" s="6">
        <f>[1]RawData!G38+[1]Results!$J$5*[1]ExcessReturn!F37</f>
        <v>2.884620230477045E-2</v>
      </c>
      <c r="K49" s="6">
        <f>[1]RawData!G38+[1]Results!$K$5*[1]ExcessReturn!F37</f>
        <v>2.5432957900821267E-2</v>
      </c>
      <c r="L49" s="6">
        <f>[1]RawData!G38+[1]Results!$H$8*[1]ExcessReturn!F37+[1]Results!$H$9*[1]ExcessReturn!G37+[1]Results!$H$10*[1]ExcessReturn!H37</f>
        <v>-1.0174815726889108E-4</v>
      </c>
      <c r="M49" s="6">
        <f>[1]RawData!G38+[1]Results!$I$8*[1]ExcessReturn!F37+[1]Results!$I$9*[1]ExcessReturn!G37+[1]Results!$I$10*[1]ExcessReturn!H37</f>
        <v>2.0779291483777156E-3</v>
      </c>
      <c r="N49" s="6">
        <f>[1]RawData!G38+[1]Results!$J$8*[1]ExcessReturn!F37+[1]Results!$J$9*[1]ExcessReturn!G37+[1]Results!$J$10*[1]ExcessReturn!H37</f>
        <v>2.6699108391395047E-2</v>
      </c>
      <c r="O49" s="7">
        <f>[1]RawData!G38+[1]Results!$K$8*[1]ExcessReturn!F37+[1]Results!$K$9*[1]ExcessReturn!G37+[1]Results!$K$10*[1]ExcessReturn!H37</f>
        <v>2.2885446812294409E-2</v>
      </c>
    </row>
  </sheetData>
  <mergeCells count="12">
    <mergeCell ref="A1:E1"/>
    <mergeCell ref="G1:K1"/>
    <mergeCell ref="Q1:U1"/>
    <mergeCell ref="W1:AA1"/>
    <mergeCell ref="A3:E3"/>
    <mergeCell ref="G3:K3"/>
    <mergeCell ref="A21:E21"/>
    <mergeCell ref="G6:K6"/>
    <mergeCell ref="A9:E9"/>
    <mergeCell ref="H12:K12"/>
    <mergeCell ref="L12:O12"/>
    <mergeCell ref="A15:E15"/>
  </mergeCells>
  <phoneticPr fontId="1" type="noConversion"/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3EA64-17AF-4066-ADD6-C6F1683F9C55}">
  <dimension ref="A1:I18"/>
  <sheetViews>
    <sheetView workbookViewId="0">
      <selection sqref="A1:I21"/>
    </sheetView>
  </sheetViews>
  <sheetFormatPr defaultRowHeight="14" x14ac:dyDescent="0.25"/>
  <sheetData>
    <row r="1" spans="1:9" x14ac:dyDescent="0.25">
      <c r="A1" t="s">
        <v>56</v>
      </c>
    </row>
    <row r="2" spans="1:9" ht="14.5" thickBot="1" x14ac:dyDescent="0.3"/>
    <row r="3" spans="1:9" x14ac:dyDescent="0.25">
      <c r="A3" s="60" t="s">
        <v>57</v>
      </c>
      <c r="B3" s="60"/>
    </row>
    <row r="4" spans="1:9" x14ac:dyDescent="0.25">
      <c r="A4" s="57" t="s">
        <v>58</v>
      </c>
      <c r="B4" s="57">
        <v>0.44562507969718862</v>
      </c>
    </row>
    <row r="5" spans="1:9" x14ac:dyDescent="0.25">
      <c r="A5" s="57" t="s">
        <v>59</v>
      </c>
      <c r="B5" s="57">
        <v>0.19858171165512573</v>
      </c>
    </row>
    <row r="6" spans="1:9" x14ac:dyDescent="0.25">
      <c r="A6" s="57" t="s">
        <v>60</v>
      </c>
      <c r="B6" s="57">
        <v>0.17501058552733531</v>
      </c>
    </row>
    <row r="7" spans="1:9" x14ac:dyDescent="0.25">
      <c r="A7" s="57" t="s">
        <v>61</v>
      </c>
      <c r="B7" s="57">
        <v>7.5920188824187468E-2</v>
      </c>
    </row>
    <row r="8" spans="1:9" ht="14.5" thickBot="1" x14ac:dyDescent="0.3">
      <c r="A8" s="58" t="s">
        <v>62</v>
      </c>
      <c r="B8" s="58">
        <v>36</v>
      </c>
    </row>
    <row r="10" spans="1:9" ht="14.5" thickBot="1" x14ac:dyDescent="0.3">
      <c r="A10" t="s">
        <v>63</v>
      </c>
    </row>
    <row r="11" spans="1:9" x14ac:dyDescent="0.25">
      <c r="A11" s="59"/>
      <c r="B11" s="59" t="s">
        <v>68</v>
      </c>
      <c r="C11" s="59" t="s">
        <v>69</v>
      </c>
      <c r="D11" s="59" t="s">
        <v>70</v>
      </c>
      <c r="E11" s="59" t="s">
        <v>71</v>
      </c>
      <c r="F11" s="59" t="s">
        <v>72</v>
      </c>
    </row>
    <row r="12" spans="1:9" x14ac:dyDescent="0.25">
      <c r="A12" s="57" t="s">
        <v>64</v>
      </c>
      <c r="B12" s="57">
        <v>1</v>
      </c>
      <c r="C12" s="57">
        <v>4.8559418467322035E-2</v>
      </c>
      <c r="D12" s="57">
        <v>4.8559418467322035E-2</v>
      </c>
      <c r="E12" s="57">
        <v>8.4247867742304159</v>
      </c>
      <c r="F12" s="57">
        <v>6.4544563765956669E-3</v>
      </c>
    </row>
    <row r="13" spans="1:9" x14ac:dyDescent="0.25">
      <c r="A13" s="57" t="s">
        <v>65</v>
      </c>
      <c r="B13" s="57">
        <v>34</v>
      </c>
      <c r="C13" s="57">
        <v>0.19597175241740952</v>
      </c>
      <c r="D13" s="57">
        <v>5.7638750711002801E-3</v>
      </c>
      <c r="E13" s="57"/>
      <c r="F13" s="57"/>
    </row>
    <row r="14" spans="1:9" ht="14.5" thickBot="1" x14ac:dyDescent="0.3">
      <c r="A14" s="58" t="s">
        <v>66</v>
      </c>
      <c r="B14" s="58">
        <v>35</v>
      </c>
      <c r="C14" s="58">
        <v>0.24453117088473156</v>
      </c>
      <c r="D14" s="58"/>
      <c r="E14" s="58"/>
      <c r="F14" s="58"/>
    </row>
    <row r="15" spans="1:9" ht="14.5" thickBot="1" x14ac:dyDescent="0.3"/>
    <row r="16" spans="1:9" x14ac:dyDescent="0.25">
      <c r="A16" s="59"/>
      <c r="B16" s="59" t="s">
        <v>73</v>
      </c>
      <c r="C16" s="59" t="s">
        <v>61</v>
      </c>
      <c r="D16" s="59" t="s">
        <v>74</v>
      </c>
      <c r="E16" s="59" t="s">
        <v>75</v>
      </c>
      <c r="F16" s="59" t="s">
        <v>76</v>
      </c>
      <c r="G16" s="59" t="s">
        <v>77</v>
      </c>
      <c r="H16" s="59" t="s">
        <v>78</v>
      </c>
      <c r="I16" s="59" t="s">
        <v>79</v>
      </c>
    </row>
    <row r="17" spans="1:9" x14ac:dyDescent="0.25">
      <c r="A17" s="57" t="s">
        <v>67</v>
      </c>
      <c r="B17" s="57">
        <v>1.4905797115467849E-2</v>
      </c>
      <c r="C17" s="57">
        <v>1.2680271541060734E-2</v>
      </c>
      <c r="D17" s="57">
        <v>1.1755108766559541</v>
      </c>
      <c r="E17" s="57">
        <v>0.24795664110211968</v>
      </c>
      <c r="F17" s="57">
        <v>-1.0863615100510562E-2</v>
      </c>
      <c r="G17" s="57">
        <v>4.0675209331446263E-2</v>
      </c>
      <c r="H17" s="57">
        <v>-1.0863615100510562E-2</v>
      </c>
      <c r="I17" s="57">
        <v>4.0675209331446263E-2</v>
      </c>
    </row>
    <row r="18" spans="1:9" ht="14.5" thickBot="1" x14ac:dyDescent="0.3">
      <c r="A18" s="58" t="s">
        <v>80</v>
      </c>
      <c r="B18" s="58">
        <v>0.70095291270696014</v>
      </c>
      <c r="C18" s="58">
        <v>0.24149569082669006</v>
      </c>
      <c r="D18" s="58">
        <v>2.9025483241852155</v>
      </c>
      <c r="E18" s="58">
        <v>6.454456376595699E-3</v>
      </c>
      <c r="F18" s="58">
        <v>0.2101746210005298</v>
      </c>
      <c r="G18" s="58">
        <v>1.1917312044133905</v>
      </c>
      <c r="H18" s="58">
        <v>0.2101746210005298</v>
      </c>
      <c r="I18" s="58">
        <v>1.1917312044133905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A195-7C8D-49E0-A29E-599A9F410376}">
  <dimension ref="A1:I18"/>
  <sheetViews>
    <sheetView workbookViewId="0">
      <selection sqref="A1:I21"/>
    </sheetView>
  </sheetViews>
  <sheetFormatPr defaultRowHeight="14" x14ac:dyDescent="0.25"/>
  <sheetData>
    <row r="1" spans="1:9" x14ac:dyDescent="0.25">
      <c r="A1" t="s">
        <v>56</v>
      </c>
    </row>
    <row r="2" spans="1:9" ht="14.5" thickBot="1" x14ac:dyDescent="0.3"/>
    <row r="3" spans="1:9" x14ac:dyDescent="0.25">
      <c r="A3" s="60" t="s">
        <v>57</v>
      </c>
      <c r="B3" s="60"/>
    </row>
    <row r="4" spans="1:9" x14ac:dyDescent="0.25">
      <c r="A4" s="57" t="s">
        <v>58</v>
      </c>
      <c r="B4" s="57">
        <v>0.76659231873567835</v>
      </c>
    </row>
    <row r="5" spans="1:9" x14ac:dyDescent="0.25">
      <c r="A5" s="57" t="s">
        <v>59</v>
      </c>
      <c r="B5" s="57">
        <v>0.58766378314454393</v>
      </c>
    </row>
    <row r="6" spans="1:9" x14ac:dyDescent="0.25">
      <c r="A6" s="57" t="s">
        <v>60</v>
      </c>
      <c r="B6" s="57">
        <v>0.57553624735467768</v>
      </c>
    </row>
    <row r="7" spans="1:9" x14ac:dyDescent="0.25">
      <c r="A7" s="57" t="s">
        <v>61</v>
      </c>
      <c r="B7" s="57">
        <v>3.9995780379569593E-2</v>
      </c>
    </row>
    <row r="8" spans="1:9" ht="14.5" thickBot="1" x14ac:dyDescent="0.3">
      <c r="A8" s="58" t="s">
        <v>62</v>
      </c>
      <c r="B8" s="58">
        <v>36</v>
      </c>
    </row>
    <row r="10" spans="1:9" ht="14.5" thickBot="1" x14ac:dyDescent="0.3">
      <c r="A10" t="s">
        <v>63</v>
      </c>
    </row>
    <row r="11" spans="1:9" x14ac:dyDescent="0.25">
      <c r="A11" s="59"/>
      <c r="B11" s="59" t="s">
        <v>68</v>
      </c>
      <c r="C11" s="59" t="s">
        <v>69</v>
      </c>
      <c r="D11" s="59" t="s">
        <v>70</v>
      </c>
      <c r="E11" s="59" t="s">
        <v>71</v>
      </c>
      <c r="F11" s="59" t="s">
        <v>72</v>
      </c>
    </row>
    <row r="12" spans="1:9" x14ac:dyDescent="0.25">
      <c r="A12" s="57" t="s">
        <v>64</v>
      </c>
      <c r="B12" s="57">
        <v>1</v>
      </c>
      <c r="C12" s="57">
        <v>7.7514814413642205E-2</v>
      </c>
      <c r="D12" s="57">
        <v>7.7514814413642205E-2</v>
      </c>
      <c r="E12" s="57">
        <v>48.45698197284149</v>
      </c>
      <c r="F12" s="57">
        <v>5.0073812021320754E-8</v>
      </c>
    </row>
    <row r="13" spans="1:9" x14ac:dyDescent="0.25">
      <c r="A13" s="57" t="s">
        <v>65</v>
      </c>
      <c r="B13" s="57">
        <v>34</v>
      </c>
      <c r="C13" s="57">
        <v>5.4388523237805977E-2</v>
      </c>
      <c r="D13" s="57">
        <v>1.5996624481707641E-3</v>
      </c>
      <c r="E13" s="57"/>
      <c r="F13" s="57"/>
    </row>
    <row r="14" spans="1:9" ht="14.5" thickBot="1" x14ac:dyDescent="0.3">
      <c r="A14" s="58" t="s">
        <v>66</v>
      </c>
      <c r="B14" s="58">
        <v>35</v>
      </c>
      <c r="C14" s="58">
        <v>0.13190333765144818</v>
      </c>
      <c r="D14" s="58"/>
      <c r="E14" s="58"/>
      <c r="F14" s="58"/>
    </row>
    <row r="15" spans="1:9" ht="14.5" thickBot="1" x14ac:dyDescent="0.3"/>
    <row r="16" spans="1:9" x14ac:dyDescent="0.25">
      <c r="A16" s="59"/>
      <c r="B16" s="59" t="s">
        <v>73</v>
      </c>
      <c r="C16" s="59" t="s">
        <v>61</v>
      </c>
      <c r="D16" s="59" t="s">
        <v>74</v>
      </c>
      <c r="E16" s="59" t="s">
        <v>75</v>
      </c>
      <c r="F16" s="59" t="s">
        <v>76</v>
      </c>
      <c r="G16" s="59" t="s">
        <v>77</v>
      </c>
      <c r="H16" s="59" t="s">
        <v>78</v>
      </c>
      <c r="I16" s="59" t="s">
        <v>79</v>
      </c>
    </row>
    <row r="17" spans="1:9" x14ac:dyDescent="0.25">
      <c r="A17" s="57" t="s">
        <v>67</v>
      </c>
      <c r="B17" s="57">
        <v>2.7325403859417593E-3</v>
      </c>
      <c r="C17" s="57">
        <v>6.6801382288975012E-3</v>
      </c>
      <c r="D17" s="57">
        <v>0.40905446748408697</v>
      </c>
      <c r="E17" s="57">
        <v>0.68506507753148671</v>
      </c>
      <c r="F17" s="57">
        <v>-1.084313385121858E-2</v>
      </c>
      <c r="G17" s="57">
        <v>1.6308214623102099E-2</v>
      </c>
      <c r="H17" s="57">
        <v>-1.084313385121858E-2</v>
      </c>
      <c r="I17" s="57">
        <v>1.6308214623102099E-2</v>
      </c>
    </row>
    <row r="18" spans="1:9" ht="14.5" thickBot="1" x14ac:dyDescent="0.3">
      <c r="A18" s="58" t="s">
        <v>80</v>
      </c>
      <c r="B18" s="58">
        <v>0.88561397676019604</v>
      </c>
      <c r="C18" s="58">
        <v>0.12722319006982669</v>
      </c>
      <c r="D18" s="58">
        <v>6.9611049390769493</v>
      </c>
      <c r="E18" s="58">
        <v>5.0073812021320754E-8</v>
      </c>
      <c r="F18" s="58">
        <v>0.62706534728290619</v>
      </c>
      <c r="G18" s="58">
        <v>1.1441626062374859</v>
      </c>
      <c r="H18" s="58">
        <v>0.62706534728290619</v>
      </c>
      <c r="I18" s="58">
        <v>1.1441626062374859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1653-D07B-41B9-A491-1A0D341C2C22}">
  <dimension ref="A1:I18"/>
  <sheetViews>
    <sheetView workbookViewId="0">
      <selection sqref="A1:I21"/>
    </sheetView>
  </sheetViews>
  <sheetFormatPr defaultRowHeight="14" x14ac:dyDescent="0.25"/>
  <sheetData>
    <row r="1" spans="1:9" x14ac:dyDescent="0.25">
      <c r="A1" t="s">
        <v>56</v>
      </c>
    </row>
    <row r="2" spans="1:9" ht="14.5" thickBot="1" x14ac:dyDescent="0.3"/>
    <row r="3" spans="1:9" x14ac:dyDescent="0.25">
      <c r="A3" s="60" t="s">
        <v>57</v>
      </c>
      <c r="B3" s="60"/>
    </row>
    <row r="4" spans="1:9" x14ac:dyDescent="0.25">
      <c r="A4" s="57" t="s">
        <v>58</v>
      </c>
      <c r="B4" s="57">
        <v>0.70201278135978529</v>
      </c>
    </row>
    <row r="5" spans="1:9" x14ac:dyDescent="0.25">
      <c r="A5" s="57" t="s">
        <v>59</v>
      </c>
      <c r="B5" s="57">
        <v>0.49282194519250178</v>
      </c>
    </row>
    <row r="6" spans="1:9" x14ac:dyDescent="0.25">
      <c r="A6" s="57" t="s">
        <v>60</v>
      </c>
      <c r="B6" s="57">
        <v>0.47790494358051655</v>
      </c>
    </row>
    <row r="7" spans="1:9" x14ac:dyDescent="0.25">
      <c r="A7" s="57" t="s">
        <v>61</v>
      </c>
      <c r="B7" s="57">
        <v>9.8037007649345212E-2</v>
      </c>
    </row>
    <row r="8" spans="1:9" ht="14.5" thickBot="1" x14ac:dyDescent="0.3">
      <c r="A8" s="58" t="s">
        <v>62</v>
      </c>
      <c r="B8" s="58">
        <v>36</v>
      </c>
    </row>
    <row r="10" spans="1:9" ht="14.5" thickBot="1" x14ac:dyDescent="0.3">
      <c r="A10" t="s">
        <v>63</v>
      </c>
    </row>
    <row r="11" spans="1:9" x14ac:dyDescent="0.25">
      <c r="A11" s="59"/>
      <c r="B11" s="59" t="s">
        <v>68</v>
      </c>
      <c r="C11" s="59" t="s">
        <v>69</v>
      </c>
      <c r="D11" s="59" t="s">
        <v>70</v>
      </c>
      <c r="E11" s="59" t="s">
        <v>71</v>
      </c>
      <c r="F11" s="59" t="s">
        <v>72</v>
      </c>
    </row>
    <row r="12" spans="1:9" x14ac:dyDescent="0.25">
      <c r="A12" s="57" t="s">
        <v>64</v>
      </c>
      <c r="B12" s="57">
        <v>1</v>
      </c>
      <c r="C12" s="57">
        <v>0.31753280206096013</v>
      </c>
      <c r="D12" s="57">
        <v>0.31753280206096013</v>
      </c>
      <c r="E12" s="57">
        <v>33.03760085381623</v>
      </c>
      <c r="F12" s="57">
        <v>1.831121607741883E-6</v>
      </c>
    </row>
    <row r="13" spans="1:9" x14ac:dyDescent="0.25">
      <c r="A13" s="57" t="s">
        <v>65</v>
      </c>
      <c r="B13" s="57">
        <v>34</v>
      </c>
      <c r="C13" s="57">
        <v>0.32678266554048419</v>
      </c>
      <c r="D13" s="57">
        <v>9.6112548688377705E-3</v>
      </c>
      <c r="E13" s="57"/>
      <c r="F13" s="57"/>
    </row>
    <row r="14" spans="1:9" ht="14.5" thickBot="1" x14ac:dyDescent="0.3">
      <c r="A14" s="58" t="s">
        <v>66</v>
      </c>
      <c r="B14" s="58">
        <v>35</v>
      </c>
      <c r="C14" s="58">
        <v>0.64431546760144431</v>
      </c>
      <c r="D14" s="58"/>
      <c r="E14" s="58"/>
      <c r="F14" s="58"/>
    </row>
    <row r="15" spans="1:9" ht="14.5" thickBot="1" x14ac:dyDescent="0.3"/>
    <row r="16" spans="1:9" x14ac:dyDescent="0.25">
      <c r="A16" s="59"/>
      <c r="B16" s="59" t="s">
        <v>73</v>
      </c>
      <c r="C16" s="59" t="s">
        <v>61</v>
      </c>
      <c r="D16" s="59" t="s">
        <v>74</v>
      </c>
      <c r="E16" s="59" t="s">
        <v>75</v>
      </c>
      <c r="F16" s="59" t="s">
        <v>76</v>
      </c>
      <c r="G16" s="59" t="s">
        <v>77</v>
      </c>
      <c r="H16" s="59" t="s">
        <v>78</v>
      </c>
      <c r="I16" s="59" t="s">
        <v>79</v>
      </c>
    </row>
    <row r="17" spans="1:9" x14ac:dyDescent="0.25">
      <c r="A17" s="57" t="s">
        <v>67</v>
      </c>
      <c r="B17" s="57">
        <v>5.1381827152376233E-3</v>
      </c>
      <c r="C17" s="57">
        <v>1.6374246393743082E-2</v>
      </c>
      <c r="D17" s="57">
        <v>0.31379659201910037</v>
      </c>
      <c r="E17" s="57">
        <v>0.75559276117801255</v>
      </c>
      <c r="F17" s="57">
        <v>-2.8138289612662216E-2</v>
      </c>
      <c r="G17" s="57">
        <v>3.8414655043137465E-2</v>
      </c>
      <c r="H17" s="57">
        <v>-2.8138289612662216E-2</v>
      </c>
      <c r="I17" s="57">
        <v>3.8414655043137465E-2</v>
      </c>
    </row>
    <row r="18" spans="1:9" ht="14.5" thickBot="1" x14ac:dyDescent="0.3">
      <c r="A18" s="58" t="s">
        <v>80</v>
      </c>
      <c r="B18" s="58">
        <v>1.7924473342998324</v>
      </c>
      <c r="C18" s="58">
        <v>0.31184741839468816</v>
      </c>
      <c r="D18" s="58">
        <v>5.7478344490613358</v>
      </c>
      <c r="E18" s="58">
        <v>1.831121607741883E-6</v>
      </c>
      <c r="F18" s="58">
        <v>1.1586971305223219</v>
      </c>
      <c r="G18" s="58">
        <v>2.4261975380773428</v>
      </c>
      <c r="H18" s="58">
        <v>1.1586971305223219</v>
      </c>
      <c r="I18" s="58">
        <v>2.4261975380773428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D7DB-D10D-40AF-926F-9EB9C8F701FE}">
  <dimension ref="A1:I18"/>
  <sheetViews>
    <sheetView workbookViewId="0">
      <selection activeCell="K16" sqref="K16"/>
    </sheetView>
  </sheetViews>
  <sheetFormatPr defaultRowHeight="14" x14ac:dyDescent="0.25"/>
  <sheetData>
    <row r="1" spans="1:9" x14ac:dyDescent="0.25">
      <c r="A1" t="s">
        <v>56</v>
      </c>
    </row>
    <row r="2" spans="1:9" ht="14.5" thickBot="1" x14ac:dyDescent="0.3"/>
    <row r="3" spans="1:9" x14ac:dyDescent="0.25">
      <c r="A3" s="60" t="s">
        <v>57</v>
      </c>
      <c r="B3" s="60"/>
    </row>
    <row r="4" spans="1:9" x14ac:dyDescent="0.25">
      <c r="A4" s="57" t="s">
        <v>58</v>
      </c>
      <c r="B4" s="57">
        <v>0.69591826675205071</v>
      </c>
    </row>
    <row r="5" spans="1:9" x14ac:dyDescent="0.25">
      <c r="A5" s="57" t="s">
        <v>59</v>
      </c>
      <c r="B5" s="57">
        <v>0.48430223399917838</v>
      </c>
    </row>
    <row r="6" spans="1:9" x14ac:dyDescent="0.25">
      <c r="A6" s="57" t="s">
        <v>60</v>
      </c>
      <c r="B6" s="57">
        <v>0.46913465264621301</v>
      </c>
    </row>
    <row r="7" spans="1:9" x14ac:dyDescent="0.25">
      <c r="A7" s="57" t="s">
        <v>61</v>
      </c>
      <c r="B7" s="57">
        <v>8.7916170453528647E-2</v>
      </c>
    </row>
    <row r="8" spans="1:9" ht="14.5" thickBot="1" x14ac:dyDescent="0.3">
      <c r="A8" s="58" t="s">
        <v>62</v>
      </c>
      <c r="B8" s="58">
        <v>36</v>
      </c>
    </row>
    <row r="10" spans="1:9" ht="14.5" thickBot="1" x14ac:dyDescent="0.3">
      <c r="A10" t="s">
        <v>63</v>
      </c>
    </row>
    <row r="11" spans="1:9" x14ac:dyDescent="0.25">
      <c r="A11" s="59"/>
      <c r="B11" s="59" t="s">
        <v>68</v>
      </c>
      <c r="C11" s="59" t="s">
        <v>69</v>
      </c>
      <c r="D11" s="59" t="s">
        <v>70</v>
      </c>
      <c r="E11" s="59" t="s">
        <v>71</v>
      </c>
      <c r="F11" s="59" t="s">
        <v>72</v>
      </c>
    </row>
    <row r="12" spans="1:9" x14ac:dyDescent="0.25">
      <c r="A12" s="57" t="s">
        <v>64</v>
      </c>
      <c r="B12" s="57">
        <v>1</v>
      </c>
      <c r="C12" s="57">
        <v>0.24679574291472461</v>
      </c>
      <c r="D12" s="57">
        <v>0.24679574291472461</v>
      </c>
      <c r="E12" s="57">
        <v>31.930089757157941</v>
      </c>
      <c r="F12" s="57">
        <v>2.4497084683781268E-6</v>
      </c>
    </row>
    <row r="13" spans="1:9" x14ac:dyDescent="0.25">
      <c r="A13" s="57" t="s">
        <v>65</v>
      </c>
      <c r="B13" s="57">
        <v>34</v>
      </c>
      <c r="C13" s="57">
        <v>0.26279460292527268</v>
      </c>
      <c r="D13" s="57">
        <v>7.7292530272139023E-3</v>
      </c>
      <c r="E13" s="57"/>
      <c r="F13" s="57"/>
    </row>
    <row r="14" spans="1:9" ht="14.5" thickBot="1" x14ac:dyDescent="0.3">
      <c r="A14" s="58" t="s">
        <v>66</v>
      </c>
      <c r="B14" s="58">
        <v>35</v>
      </c>
      <c r="C14" s="58">
        <v>0.50959034583999729</v>
      </c>
      <c r="D14" s="58"/>
      <c r="E14" s="58"/>
      <c r="F14" s="58"/>
    </row>
    <row r="15" spans="1:9" ht="14.5" thickBot="1" x14ac:dyDescent="0.3"/>
    <row r="16" spans="1:9" x14ac:dyDescent="0.25">
      <c r="A16" s="59"/>
      <c r="B16" s="59" t="s">
        <v>73</v>
      </c>
      <c r="C16" s="59" t="s">
        <v>61</v>
      </c>
      <c r="D16" s="59" t="s">
        <v>74</v>
      </c>
      <c r="E16" s="59" t="s">
        <v>75</v>
      </c>
      <c r="F16" s="59" t="s">
        <v>76</v>
      </c>
      <c r="G16" s="59" t="s">
        <v>77</v>
      </c>
      <c r="H16" s="59" t="s">
        <v>78</v>
      </c>
      <c r="I16" s="59" t="s">
        <v>79</v>
      </c>
    </row>
    <row r="17" spans="1:9" x14ac:dyDescent="0.25">
      <c r="A17" s="57" t="s">
        <v>67</v>
      </c>
      <c r="B17" s="57">
        <v>2.9736816697092895E-3</v>
      </c>
      <c r="C17" s="57">
        <v>1.4683853286805293E-2</v>
      </c>
      <c r="D17" s="57">
        <v>0.20251371432465881</v>
      </c>
      <c r="E17" s="57">
        <v>0.84072212198631413</v>
      </c>
      <c r="F17" s="57">
        <v>-2.686749854802771E-2</v>
      </c>
      <c r="G17" s="57">
        <v>3.2814861887446291E-2</v>
      </c>
      <c r="H17" s="57">
        <v>-2.686749854802771E-2</v>
      </c>
      <c r="I17" s="57">
        <v>3.2814861887446291E-2</v>
      </c>
    </row>
    <row r="18" spans="1:9" ht="14.5" thickBot="1" x14ac:dyDescent="0.3">
      <c r="A18" s="58" t="s">
        <v>80</v>
      </c>
      <c r="B18" s="58">
        <v>1.5802323133644844</v>
      </c>
      <c r="C18" s="58">
        <v>0.27965389242746214</v>
      </c>
      <c r="D18" s="58">
        <v>5.6506716200074782</v>
      </c>
      <c r="E18" s="58">
        <v>2.4497084683781268E-6</v>
      </c>
      <c r="F18" s="58">
        <v>1.0119072259694466</v>
      </c>
      <c r="G18" s="58">
        <v>2.1485574007595223</v>
      </c>
      <c r="H18" s="58">
        <v>1.0119072259694466</v>
      </c>
      <c r="I18" s="58">
        <v>2.1485574007595223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63D4A-1EAA-4E05-A1B2-03A9D7F3945C}">
  <dimension ref="A1:I20"/>
  <sheetViews>
    <sheetView workbookViewId="0">
      <selection sqref="A1:I23"/>
    </sheetView>
  </sheetViews>
  <sheetFormatPr defaultRowHeight="14" x14ac:dyDescent="0.25"/>
  <sheetData>
    <row r="1" spans="1:9" x14ac:dyDescent="0.25">
      <c r="A1" t="s">
        <v>56</v>
      </c>
    </row>
    <row r="2" spans="1:9" ht="14.5" thickBot="1" x14ac:dyDescent="0.3"/>
    <row r="3" spans="1:9" x14ac:dyDescent="0.25">
      <c r="A3" s="60" t="s">
        <v>57</v>
      </c>
      <c r="B3" s="60"/>
    </row>
    <row r="4" spans="1:9" x14ac:dyDescent="0.25">
      <c r="A4" s="57" t="s">
        <v>58</v>
      </c>
      <c r="B4" s="57">
        <v>0.52404956888836174</v>
      </c>
    </row>
    <row r="5" spans="1:9" x14ac:dyDescent="0.25">
      <c r="A5" s="57" t="s">
        <v>59</v>
      </c>
      <c r="B5" s="57">
        <v>0.27462795065207779</v>
      </c>
    </row>
    <row r="6" spans="1:9" x14ac:dyDescent="0.25">
      <c r="A6" s="57" t="s">
        <v>60</v>
      </c>
      <c r="B6" s="57">
        <v>0.2066243210257101</v>
      </c>
    </row>
    <row r="7" spans="1:9" x14ac:dyDescent="0.25">
      <c r="A7" s="57" t="s">
        <v>61</v>
      </c>
      <c r="B7" s="57">
        <v>7.4451342448043023E-2</v>
      </c>
    </row>
    <row r="8" spans="1:9" ht="14.5" thickBot="1" x14ac:dyDescent="0.3">
      <c r="A8" s="58" t="s">
        <v>62</v>
      </c>
      <c r="B8" s="58">
        <v>36</v>
      </c>
    </row>
    <row r="10" spans="1:9" ht="14.5" thickBot="1" x14ac:dyDescent="0.3">
      <c r="A10" t="s">
        <v>63</v>
      </c>
    </row>
    <row r="11" spans="1:9" x14ac:dyDescent="0.25">
      <c r="A11" s="59"/>
      <c r="B11" s="59" t="s">
        <v>68</v>
      </c>
      <c r="C11" s="59" t="s">
        <v>69</v>
      </c>
      <c r="D11" s="59" t="s">
        <v>70</v>
      </c>
      <c r="E11" s="59" t="s">
        <v>71</v>
      </c>
      <c r="F11" s="59" t="s">
        <v>72</v>
      </c>
    </row>
    <row r="12" spans="1:9" x14ac:dyDescent="0.25">
      <c r="A12" s="57" t="s">
        <v>64</v>
      </c>
      <c r="B12" s="57">
        <v>3</v>
      </c>
      <c r="C12" s="57">
        <v>6.7155094330626858E-2</v>
      </c>
      <c r="D12" s="57">
        <v>2.2385031443542286E-2</v>
      </c>
      <c r="E12" s="57">
        <v>4.0384307743713963</v>
      </c>
      <c r="F12" s="57">
        <v>1.5254207254462838E-2</v>
      </c>
    </row>
    <row r="13" spans="1:9" x14ac:dyDescent="0.25">
      <c r="A13" s="57" t="s">
        <v>65</v>
      </c>
      <c r="B13" s="57">
        <v>32</v>
      </c>
      <c r="C13" s="57">
        <v>0.1773760765541047</v>
      </c>
      <c r="D13" s="57">
        <v>5.5430023923157719E-3</v>
      </c>
      <c r="E13" s="57"/>
      <c r="F13" s="57"/>
    </row>
    <row r="14" spans="1:9" ht="14.5" thickBot="1" x14ac:dyDescent="0.3">
      <c r="A14" s="58" t="s">
        <v>66</v>
      </c>
      <c r="B14" s="58">
        <v>35</v>
      </c>
      <c r="C14" s="58">
        <v>0.24453117088473156</v>
      </c>
      <c r="D14" s="58"/>
      <c r="E14" s="58"/>
      <c r="F14" s="58"/>
    </row>
    <row r="15" spans="1:9" ht="14.5" thickBot="1" x14ac:dyDescent="0.3"/>
    <row r="16" spans="1:9" x14ac:dyDescent="0.25">
      <c r="A16" s="59"/>
      <c r="B16" s="59" t="s">
        <v>73</v>
      </c>
      <c r="C16" s="59" t="s">
        <v>61</v>
      </c>
      <c r="D16" s="59" t="s">
        <v>74</v>
      </c>
      <c r="E16" s="59" t="s">
        <v>75</v>
      </c>
      <c r="F16" s="59" t="s">
        <v>76</v>
      </c>
      <c r="G16" s="59" t="s">
        <v>77</v>
      </c>
      <c r="H16" s="59" t="s">
        <v>78</v>
      </c>
      <c r="I16" s="59" t="s">
        <v>79</v>
      </c>
    </row>
    <row r="17" spans="1:9" x14ac:dyDescent="0.25">
      <c r="A17" s="57" t="s">
        <v>67</v>
      </c>
      <c r="B17" s="57">
        <v>2.7795275941471138E-2</v>
      </c>
      <c r="C17" s="57">
        <v>1.4403444690328856E-2</v>
      </c>
      <c r="D17" s="57">
        <v>1.9297658677534397</v>
      </c>
      <c r="E17" s="57">
        <v>6.2541462375487661E-2</v>
      </c>
      <c r="F17" s="57">
        <v>-1.5435808089430611E-3</v>
      </c>
      <c r="G17" s="57">
        <v>5.7134132691885338E-2</v>
      </c>
      <c r="H17" s="57">
        <v>-1.5435808089430611E-3</v>
      </c>
      <c r="I17" s="57">
        <v>5.7134132691885338E-2</v>
      </c>
    </row>
    <row r="18" spans="1:9" x14ac:dyDescent="0.25">
      <c r="A18" s="57" t="s">
        <v>80</v>
      </c>
      <c r="B18" s="57">
        <v>0.89524822878197408</v>
      </c>
      <c r="C18" s="57">
        <v>0.26101388546090998</v>
      </c>
      <c r="D18" s="57">
        <v>3.4298873686398132</v>
      </c>
      <c r="E18" s="57">
        <v>1.68242843737487E-3</v>
      </c>
      <c r="F18" s="57">
        <v>0.3635803423805708</v>
      </c>
      <c r="G18" s="57">
        <v>1.4269161151833774</v>
      </c>
      <c r="H18" s="57">
        <v>0.3635803423805708</v>
      </c>
      <c r="I18" s="57">
        <v>1.4269161151833774</v>
      </c>
    </row>
    <row r="19" spans="1:9" x14ac:dyDescent="0.25">
      <c r="A19" s="57" t="s">
        <v>81</v>
      </c>
      <c r="B19" s="57">
        <v>0.96942286607235462</v>
      </c>
      <c r="C19" s="57">
        <v>0.70606625706025528</v>
      </c>
      <c r="D19" s="57">
        <v>1.3729913536848493</v>
      </c>
      <c r="E19" s="57">
        <v>0.17930052618184944</v>
      </c>
      <c r="F19" s="57">
        <v>-0.4687870356257503</v>
      </c>
      <c r="G19" s="57">
        <v>2.4076327677704596</v>
      </c>
      <c r="H19" s="57">
        <v>-0.4687870356257503</v>
      </c>
      <c r="I19" s="57">
        <v>2.4076327677704596</v>
      </c>
    </row>
    <row r="20" spans="1:9" ht="14.5" thickBot="1" x14ac:dyDescent="0.3">
      <c r="A20" s="58" t="s">
        <v>82</v>
      </c>
      <c r="B20" s="58">
        <v>1.2449282161043076</v>
      </c>
      <c r="C20" s="58">
        <v>0.68379532215193528</v>
      </c>
      <c r="D20" s="58">
        <v>1.8206152861450724</v>
      </c>
      <c r="E20" s="58">
        <v>7.802878905242823E-2</v>
      </c>
      <c r="F20" s="58">
        <v>-0.14791727568901081</v>
      </c>
      <c r="G20" s="58">
        <v>2.637773707897626</v>
      </c>
      <c r="H20" s="58">
        <v>-0.14791727568901081</v>
      </c>
      <c r="I20" s="58">
        <v>2.637773707897626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6BF7E-C7A3-46EA-A9B6-25A92C58D6F9}">
  <dimension ref="A1:I20"/>
  <sheetViews>
    <sheetView workbookViewId="0">
      <selection sqref="A1:I23"/>
    </sheetView>
  </sheetViews>
  <sheetFormatPr defaultRowHeight="14" x14ac:dyDescent="0.25"/>
  <sheetData>
    <row r="1" spans="1:9" x14ac:dyDescent="0.25">
      <c r="A1" t="s">
        <v>56</v>
      </c>
    </row>
    <row r="2" spans="1:9" ht="14.5" thickBot="1" x14ac:dyDescent="0.3"/>
    <row r="3" spans="1:9" x14ac:dyDescent="0.25">
      <c r="A3" s="60" t="s">
        <v>57</v>
      </c>
      <c r="B3" s="60"/>
    </row>
    <row r="4" spans="1:9" x14ac:dyDescent="0.25">
      <c r="A4" s="57" t="s">
        <v>58</v>
      </c>
      <c r="B4" s="57">
        <v>0.8163028254891409</v>
      </c>
    </row>
    <row r="5" spans="1:9" x14ac:dyDescent="0.25">
      <c r="A5" s="57" t="s">
        <v>59</v>
      </c>
      <c r="B5" s="57">
        <v>0.66635030290155484</v>
      </c>
    </row>
    <row r="6" spans="1:9" x14ac:dyDescent="0.25">
      <c r="A6" s="57" t="s">
        <v>60</v>
      </c>
      <c r="B6" s="57">
        <v>0.63507064379857558</v>
      </c>
    </row>
    <row r="7" spans="1:9" x14ac:dyDescent="0.25">
      <c r="A7" s="57" t="s">
        <v>61</v>
      </c>
      <c r="B7" s="57">
        <v>3.7084998927160405E-2</v>
      </c>
    </row>
    <row r="8" spans="1:9" ht="14.5" thickBot="1" x14ac:dyDescent="0.3">
      <c r="A8" s="58" t="s">
        <v>62</v>
      </c>
      <c r="B8" s="58">
        <v>36</v>
      </c>
    </row>
    <row r="10" spans="1:9" ht="14.5" thickBot="1" x14ac:dyDescent="0.3">
      <c r="A10" t="s">
        <v>63</v>
      </c>
    </row>
    <row r="11" spans="1:9" x14ac:dyDescent="0.25">
      <c r="A11" s="59"/>
      <c r="B11" s="59" t="s">
        <v>68</v>
      </c>
      <c r="C11" s="59" t="s">
        <v>69</v>
      </c>
      <c r="D11" s="59" t="s">
        <v>70</v>
      </c>
      <c r="E11" s="59" t="s">
        <v>71</v>
      </c>
      <c r="F11" s="59" t="s">
        <v>72</v>
      </c>
    </row>
    <row r="12" spans="1:9" x14ac:dyDescent="0.25">
      <c r="A12" s="57" t="s">
        <v>64</v>
      </c>
      <c r="B12" s="57">
        <v>3</v>
      </c>
      <c r="C12" s="57">
        <v>8.7893828997768556E-2</v>
      </c>
      <c r="D12" s="57">
        <v>2.9297942999256185E-2</v>
      </c>
      <c r="E12" s="57">
        <v>21.302991209328368</v>
      </c>
      <c r="F12" s="57">
        <v>9.0209947542721807E-8</v>
      </c>
    </row>
    <row r="13" spans="1:9" x14ac:dyDescent="0.25">
      <c r="A13" s="57" t="s">
        <v>65</v>
      </c>
      <c r="B13" s="57">
        <v>32</v>
      </c>
      <c r="C13" s="57">
        <v>4.4009508653679627E-2</v>
      </c>
      <c r="D13" s="57">
        <v>1.3752971454274883E-3</v>
      </c>
      <c r="E13" s="57"/>
      <c r="F13" s="57"/>
    </row>
    <row r="14" spans="1:9" ht="14.5" thickBot="1" x14ac:dyDescent="0.3">
      <c r="A14" s="58" t="s">
        <v>66</v>
      </c>
      <c r="B14" s="58">
        <v>35</v>
      </c>
      <c r="C14" s="58">
        <v>0.13190333765144818</v>
      </c>
      <c r="D14" s="58"/>
      <c r="E14" s="58"/>
      <c r="F14" s="58"/>
    </row>
    <row r="15" spans="1:9" ht="14.5" thickBot="1" x14ac:dyDescent="0.3"/>
    <row r="16" spans="1:9" x14ac:dyDescent="0.25">
      <c r="A16" s="59"/>
      <c r="B16" s="59" t="s">
        <v>73</v>
      </c>
      <c r="C16" s="59" t="s">
        <v>61</v>
      </c>
      <c r="D16" s="59" t="s">
        <v>74</v>
      </c>
      <c r="E16" s="59" t="s">
        <v>75</v>
      </c>
      <c r="F16" s="59" t="s">
        <v>76</v>
      </c>
      <c r="G16" s="59" t="s">
        <v>77</v>
      </c>
      <c r="H16" s="59" t="s">
        <v>78</v>
      </c>
      <c r="I16" s="59" t="s">
        <v>79</v>
      </c>
    </row>
    <row r="17" spans="1:9" x14ac:dyDescent="0.25">
      <c r="A17" s="57" t="s">
        <v>67</v>
      </c>
      <c r="B17" s="57">
        <v>1.1156937262746205E-2</v>
      </c>
      <c r="C17" s="57">
        <v>7.1745077163789988E-3</v>
      </c>
      <c r="D17" s="57">
        <v>1.5550805300934507</v>
      </c>
      <c r="E17" s="57">
        <v>0.12976269913046407</v>
      </c>
      <c r="F17" s="57">
        <v>-3.4570567276579634E-3</v>
      </c>
      <c r="G17" s="57">
        <v>2.5770931253150373E-2</v>
      </c>
      <c r="H17" s="57">
        <v>-3.4570567276579634E-3</v>
      </c>
      <c r="I17" s="57">
        <v>2.5770931253150373E-2</v>
      </c>
    </row>
    <row r="18" spans="1:9" x14ac:dyDescent="0.25">
      <c r="A18" s="57" t="s">
        <v>80</v>
      </c>
      <c r="B18" s="57">
        <v>1.035603476153155</v>
      </c>
      <c r="C18" s="57">
        <v>0.13001376931580433</v>
      </c>
      <c r="D18" s="57">
        <v>7.9653369147206794</v>
      </c>
      <c r="E18" s="57">
        <v>4.3117038302316439E-9</v>
      </c>
      <c r="F18" s="57">
        <v>0.77077409432486332</v>
      </c>
      <c r="G18" s="57">
        <v>1.3004328579814466</v>
      </c>
      <c r="H18" s="57">
        <v>0.77077409432486332</v>
      </c>
      <c r="I18" s="57">
        <v>1.3004328579814466</v>
      </c>
    </row>
    <row r="19" spans="1:9" x14ac:dyDescent="0.25">
      <c r="A19" s="57" t="s">
        <v>81</v>
      </c>
      <c r="B19" s="57">
        <v>0.49669826185296351</v>
      </c>
      <c r="C19" s="57">
        <v>0.35169904966934545</v>
      </c>
      <c r="D19" s="57">
        <v>1.4122820699115934</v>
      </c>
      <c r="E19" s="57">
        <v>0.16751869013629686</v>
      </c>
      <c r="F19" s="57">
        <v>-0.21968925928175653</v>
      </c>
      <c r="G19" s="57">
        <v>1.2130857829876835</v>
      </c>
      <c r="H19" s="57">
        <v>-0.21968925928175653</v>
      </c>
      <c r="I19" s="57">
        <v>1.2130857829876835</v>
      </c>
    </row>
    <row r="20" spans="1:9" ht="14.5" thickBot="1" x14ac:dyDescent="0.3">
      <c r="A20" s="58" t="s">
        <v>82</v>
      </c>
      <c r="B20" s="58">
        <v>0.91742866656967659</v>
      </c>
      <c r="C20" s="58">
        <v>0.34060566209532978</v>
      </c>
      <c r="D20" s="58">
        <v>2.6935214785504762</v>
      </c>
      <c r="E20" s="58">
        <v>1.1161654015832981E-2</v>
      </c>
      <c r="F20" s="58">
        <v>0.22363763647639512</v>
      </c>
      <c r="G20" s="58">
        <v>1.6112196966629582</v>
      </c>
      <c r="H20" s="58">
        <v>0.22363763647639512</v>
      </c>
      <c r="I20" s="58">
        <v>1.6112196966629582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3D203-42B1-4222-918B-D67C0CA7D367}">
  <dimension ref="A1:I20"/>
  <sheetViews>
    <sheetView workbookViewId="0">
      <selection sqref="A1:I23"/>
    </sheetView>
  </sheetViews>
  <sheetFormatPr defaultRowHeight="14" x14ac:dyDescent="0.25"/>
  <sheetData>
    <row r="1" spans="1:9" x14ac:dyDescent="0.25">
      <c r="A1" t="s">
        <v>56</v>
      </c>
    </row>
    <row r="2" spans="1:9" ht="14.5" thickBot="1" x14ac:dyDescent="0.3"/>
    <row r="3" spans="1:9" x14ac:dyDescent="0.25">
      <c r="A3" s="60" t="s">
        <v>57</v>
      </c>
      <c r="B3" s="60"/>
    </row>
    <row r="4" spans="1:9" x14ac:dyDescent="0.25">
      <c r="A4" s="57" t="s">
        <v>58</v>
      </c>
      <c r="B4" s="57">
        <v>0.72107438670796897</v>
      </c>
    </row>
    <row r="5" spans="1:9" x14ac:dyDescent="0.25">
      <c r="A5" s="57" t="s">
        <v>59</v>
      </c>
      <c r="B5" s="57">
        <v>0.51994827116627351</v>
      </c>
    </row>
    <row r="6" spans="1:9" x14ac:dyDescent="0.25">
      <c r="A6" s="57" t="s">
        <v>60</v>
      </c>
      <c r="B6" s="57">
        <v>0.47494342158811165</v>
      </c>
    </row>
    <row r="7" spans="1:9" x14ac:dyDescent="0.25">
      <c r="A7" s="57" t="s">
        <v>61</v>
      </c>
      <c r="B7" s="57">
        <v>9.8314666081729674E-2</v>
      </c>
    </row>
    <row r="8" spans="1:9" ht="14.5" thickBot="1" x14ac:dyDescent="0.3">
      <c r="A8" s="58" t="s">
        <v>62</v>
      </c>
      <c r="B8" s="58">
        <v>36</v>
      </c>
    </row>
    <row r="10" spans="1:9" ht="14.5" thickBot="1" x14ac:dyDescent="0.3">
      <c r="A10" t="s">
        <v>63</v>
      </c>
    </row>
    <row r="11" spans="1:9" x14ac:dyDescent="0.25">
      <c r="A11" s="59"/>
      <c r="B11" s="59" t="s">
        <v>68</v>
      </c>
      <c r="C11" s="59" t="s">
        <v>69</v>
      </c>
      <c r="D11" s="59" t="s">
        <v>70</v>
      </c>
      <c r="E11" s="59" t="s">
        <v>71</v>
      </c>
      <c r="F11" s="59" t="s">
        <v>72</v>
      </c>
    </row>
    <row r="12" spans="1:9" x14ac:dyDescent="0.25">
      <c r="A12" s="57" t="s">
        <v>64</v>
      </c>
      <c r="B12" s="57">
        <v>3</v>
      </c>
      <c r="C12" s="57">
        <v>0.33501071346506012</v>
      </c>
      <c r="D12" s="57">
        <v>0.11167023782168671</v>
      </c>
      <c r="E12" s="57">
        <v>11.553160960204014</v>
      </c>
      <c r="F12" s="57">
        <v>2.7191680110241163E-5</v>
      </c>
    </row>
    <row r="13" spans="1:9" x14ac:dyDescent="0.25">
      <c r="A13" s="57" t="s">
        <v>65</v>
      </c>
      <c r="B13" s="57">
        <v>32</v>
      </c>
      <c r="C13" s="57">
        <v>0.3093047541363842</v>
      </c>
      <c r="D13" s="57">
        <v>9.6657735667620061E-3</v>
      </c>
      <c r="E13" s="57"/>
      <c r="F13" s="57"/>
    </row>
    <row r="14" spans="1:9" ht="14.5" thickBot="1" x14ac:dyDescent="0.3">
      <c r="A14" s="58" t="s">
        <v>66</v>
      </c>
      <c r="B14" s="58">
        <v>35</v>
      </c>
      <c r="C14" s="58">
        <v>0.64431546760144431</v>
      </c>
      <c r="D14" s="58"/>
      <c r="E14" s="58"/>
      <c r="F14" s="58"/>
    </row>
    <row r="15" spans="1:9" ht="14.5" thickBot="1" x14ac:dyDescent="0.3"/>
    <row r="16" spans="1:9" x14ac:dyDescent="0.25">
      <c r="A16" s="59"/>
      <c r="B16" s="59" t="s">
        <v>73</v>
      </c>
      <c r="C16" s="59" t="s">
        <v>61</v>
      </c>
      <c r="D16" s="59" t="s">
        <v>74</v>
      </c>
      <c r="E16" s="59" t="s">
        <v>75</v>
      </c>
      <c r="F16" s="59" t="s">
        <v>76</v>
      </c>
      <c r="G16" s="59" t="s">
        <v>77</v>
      </c>
      <c r="H16" s="59" t="s">
        <v>78</v>
      </c>
      <c r="I16" s="59" t="s">
        <v>79</v>
      </c>
    </row>
    <row r="17" spans="1:9" x14ac:dyDescent="0.25">
      <c r="A17" s="57" t="s">
        <v>67</v>
      </c>
      <c r="B17" s="57">
        <v>1.776908848200608E-2</v>
      </c>
      <c r="C17" s="57">
        <v>1.9020071480169338E-2</v>
      </c>
      <c r="D17" s="57">
        <v>0.9342282704106788</v>
      </c>
      <c r="E17" s="57">
        <v>0.35718267608539567</v>
      </c>
      <c r="F17" s="57">
        <v>-2.0973529310945361E-2</v>
      </c>
      <c r="G17" s="57">
        <v>5.6511706274957524E-2</v>
      </c>
      <c r="H17" s="57">
        <v>-2.0973529310945361E-2</v>
      </c>
      <c r="I17" s="57">
        <v>5.6511706274957524E-2</v>
      </c>
    </row>
    <row r="18" spans="1:9" x14ac:dyDescent="0.25">
      <c r="A18" s="57" t="s">
        <v>80</v>
      </c>
      <c r="B18" s="57">
        <v>1.9390625255831584</v>
      </c>
      <c r="C18" s="57">
        <v>0.34467468480763064</v>
      </c>
      <c r="D18" s="57">
        <v>5.6257758722993696</v>
      </c>
      <c r="E18" s="57">
        <v>3.2156226879690832E-6</v>
      </c>
      <c r="F18" s="57">
        <v>1.2369831674518947</v>
      </c>
      <c r="G18" s="57">
        <v>2.6411418837144218</v>
      </c>
      <c r="H18" s="57">
        <v>1.2369831674518947</v>
      </c>
      <c r="I18" s="57">
        <v>2.6411418837144218</v>
      </c>
    </row>
    <row r="19" spans="1:9" x14ac:dyDescent="0.25">
      <c r="A19" s="57" t="s">
        <v>81</v>
      </c>
      <c r="B19" s="57">
        <v>1.2105769202677554</v>
      </c>
      <c r="C19" s="57">
        <v>0.93237631467692017</v>
      </c>
      <c r="D19" s="57">
        <v>1.2983780274247263</v>
      </c>
      <c r="E19" s="57">
        <v>0.20343724132908445</v>
      </c>
      <c r="F19" s="57">
        <v>-0.68861148375011094</v>
      </c>
      <c r="G19" s="57">
        <v>3.1097653242856218</v>
      </c>
      <c r="H19" s="57">
        <v>-0.68861148375011094</v>
      </c>
      <c r="I19" s="57">
        <v>3.1097653242856218</v>
      </c>
    </row>
    <row r="20" spans="1:9" ht="14.5" thickBot="1" x14ac:dyDescent="0.3">
      <c r="A20" s="58" t="s">
        <v>82</v>
      </c>
      <c r="B20" s="58">
        <v>1.0224439190778449</v>
      </c>
      <c r="C20" s="58">
        <v>0.90296704606141553</v>
      </c>
      <c r="D20" s="58">
        <v>1.1323158730294385</v>
      </c>
      <c r="E20" s="58">
        <v>0.2659153035956548</v>
      </c>
      <c r="F20" s="58">
        <v>-0.81683976509032541</v>
      </c>
      <c r="G20" s="58">
        <v>2.8617276032460151</v>
      </c>
      <c r="H20" s="58">
        <v>-0.81683976509032541</v>
      </c>
      <c r="I20" s="58">
        <v>2.8617276032460151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FFA5-DB1C-4FA7-A422-307E6D112BD2}">
  <dimension ref="A1:I20"/>
  <sheetViews>
    <sheetView workbookViewId="0">
      <selection activeCell="J18" sqref="J18"/>
    </sheetView>
  </sheetViews>
  <sheetFormatPr defaultRowHeight="14" x14ac:dyDescent="0.25"/>
  <sheetData>
    <row r="1" spans="1:9" x14ac:dyDescent="0.25">
      <c r="A1" t="s">
        <v>56</v>
      </c>
    </row>
    <row r="2" spans="1:9" ht="14.5" thickBot="1" x14ac:dyDescent="0.3"/>
    <row r="3" spans="1:9" x14ac:dyDescent="0.25">
      <c r="A3" s="60" t="s">
        <v>57</v>
      </c>
      <c r="B3" s="60"/>
    </row>
    <row r="4" spans="1:9" x14ac:dyDescent="0.25">
      <c r="A4" s="57" t="s">
        <v>58</v>
      </c>
      <c r="B4" s="57">
        <v>0.7181978079614787</v>
      </c>
    </row>
    <row r="5" spans="1:9" x14ac:dyDescent="0.25">
      <c r="A5" s="57" t="s">
        <v>59</v>
      </c>
      <c r="B5" s="57">
        <v>0.51580809136067296</v>
      </c>
    </row>
    <row r="6" spans="1:9" x14ac:dyDescent="0.25">
      <c r="A6" s="57" t="s">
        <v>60</v>
      </c>
      <c r="B6" s="57">
        <v>0.47041509992573605</v>
      </c>
    </row>
    <row r="7" spans="1:9" x14ac:dyDescent="0.25">
      <c r="A7" s="57" t="s">
        <v>61</v>
      </c>
      <c r="B7" s="57">
        <v>8.7810079535403249E-2</v>
      </c>
    </row>
    <row r="8" spans="1:9" ht="14.5" thickBot="1" x14ac:dyDescent="0.3">
      <c r="A8" s="58" t="s">
        <v>62</v>
      </c>
      <c r="B8" s="58">
        <v>36</v>
      </c>
    </row>
    <row r="10" spans="1:9" ht="14.5" thickBot="1" x14ac:dyDescent="0.3">
      <c r="A10" t="s">
        <v>63</v>
      </c>
    </row>
    <row r="11" spans="1:9" x14ac:dyDescent="0.25">
      <c r="A11" s="59"/>
      <c r="B11" s="59" t="s">
        <v>68</v>
      </c>
      <c r="C11" s="59" t="s">
        <v>69</v>
      </c>
      <c r="D11" s="59" t="s">
        <v>70</v>
      </c>
      <c r="E11" s="59" t="s">
        <v>71</v>
      </c>
      <c r="F11" s="59" t="s">
        <v>72</v>
      </c>
    </row>
    <row r="12" spans="1:9" x14ac:dyDescent="0.25">
      <c r="A12" s="57" t="s">
        <v>64</v>
      </c>
      <c r="B12" s="57">
        <v>3</v>
      </c>
      <c r="C12" s="57">
        <v>0.26285082366355428</v>
      </c>
      <c r="D12" s="57">
        <v>8.7616941221184755E-2</v>
      </c>
      <c r="E12" s="57">
        <v>11.363165877710344</v>
      </c>
      <c r="F12" s="57">
        <v>3.1085292245025398E-5</v>
      </c>
    </row>
    <row r="13" spans="1:9" x14ac:dyDescent="0.25">
      <c r="A13" s="57" t="s">
        <v>65</v>
      </c>
      <c r="B13" s="57">
        <v>32</v>
      </c>
      <c r="C13" s="57">
        <v>0.24673952217644304</v>
      </c>
      <c r="D13" s="57">
        <v>7.7106100680138451E-3</v>
      </c>
      <c r="E13" s="57"/>
      <c r="F13" s="57"/>
    </row>
    <row r="14" spans="1:9" ht="14.5" thickBot="1" x14ac:dyDescent="0.3">
      <c r="A14" s="58" t="s">
        <v>66</v>
      </c>
      <c r="B14" s="58">
        <v>35</v>
      </c>
      <c r="C14" s="58">
        <v>0.50959034583999729</v>
      </c>
      <c r="D14" s="58"/>
      <c r="E14" s="58"/>
      <c r="F14" s="58"/>
    </row>
    <row r="15" spans="1:9" ht="14.5" thickBot="1" x14ac:dyDescent="0.3"/>
    <row r="16" spans="1:9" x14ac:dyDescent="0.25">
      <c r="A16" s="59"/>
      <c r="B16" s="59" t="s">
        <v>73</v>
      </c>
      <c r="C16" s="59" t="s">
        <v>61</v>
      </c>
      <c r="D16" s="59" t="s">
        <v>74</v>
      </c>
      <c r="E16" s="59" t="s">
        <v>75</v>
      </c>
      <c r="F16" s="59" t="s">
        <v>76</v>
      </c>
      <c r="G16" s="59" t="s">
        <v>77</v>
      </c>
      <c r="H16" s="59" t="s">
        <v>78</v>
      </c>
      <c r="I16" s="59" t="s">
        <v>79</v>
      </c>
    </row>
    <row r="17" spans="1:9" x14ac:dyDescent="0.25">
      <c r="A17" s="57" t="s">
        <v>67</v>
      </c>
      <c r="B17" s="57">
        <v>1.5139151621598953E-2</v>
      </c>
      <c r="C17" s="57">
        <v>1.698784175348075E-2</v>
      </c>
      <c r="D17" s="57">
        <v>0.89117569149106257</v>
      </c>
      <c r="E17" s="57">
        <v>0.37948694221597767</v>
      </c>
      <c r="F17" s="57">
        <v>-1.9463949679489698E-2</v>
      </c>
      <c r="G17" s="57">
        <v>4.9742252922687608E-2</v>
      </c>
      <c r="H17" s="57">
        <v>-1.9463949679489698E-2</v>
      </c>
      <c r="I17" s="57">
        <v>4.9742252922687608E-2</v>
      </c>
    </row>
    <row r="18" spans="1:9" x14ac:dyDescent="0.25">
      <c r="A18" s="57" t="s">
        <v>80</v>
      </c>
      <c r="B18" s="57">
        <v>1.7237733333396279</v>
      </c>
      <c r="C18" s="57">
        <v>0.30784737102842652</v>
      </c>
      <c r="D18" s="57">
        <v>5.599441462114858</v>
      </c>
      <c r="E18" s="57">
        <v>3.4716173320891105E-6</v>
      </c>
      <c r="F18" s="57">
        <v>1.0967087585952928</v>
      </c>
      <c r="G18" s="57">
        <v>2.350837908083963</v>
      </c>
      <c r="H18" s="57">
        <v>1.0967087585952928</v>
      </c>
      <c r="I18" s="57">
        <v>2.350837908083963</v>
      </c>
    </row>
    <row r="19" spans="1:9" x14ac:dyDescent="0.25">
      <c r="A19" s="57" t="s">
        <v>81</v>
      </c>
      <c r="B19" s="57">
        <v>1.1521090426172247</v>
      </c>
      <c r="C19" s="57">
        <v>0.83275508743167304</v>
      </c>
      <c r="D19" s="57">
        <v>1.3834908486365198</v>
      </c>
      <c r="E19" s="57">
        <v>0.1760906149843228</v>
      </c>
      <c r="F19" s="57">
        <v>-0.54415756190838183</v>
      </c>
      <c r="G19" s="57">
        <v>2.8483756471428312</v>
      </c>
      <c r="H19" s="57">
        <v>-0.54415756190838183</v>
      </c>
      <c r="I19" s="57">
        <v>2.8483756471428312</v>
      </c>
    </row>
    <row r="20" spans="1:9" ht="14.5" thickBot="1" x14ac:dyDescent="0.3">
      <c r="A20" s="58" t="s">
        <v>82</v>
      </c>
      <c r="B20" s="58">
        <v>0.99527194690893994</v>
      </c>
      <c r="C20" s="58">
        <v>0.80648809880091565</v>
      </c>
      <c r="D20" s="58">
        <v>1.2340813812239853</v>
      </c>
      <c r="E20" s="58">
        <v>0.22615942081638682</v>
      </c>
      <c r="F20" s="58">
        <v>-0.64749055264238953</v>
      </c>
      <c r="G20" s="58">
        <v>2.6380344464602694</v>
      </c>
      <c r="H20" s="58">
        <v>-0.64749055264238953</v>
      </c>
      <c r="I20" s="58">
        <v>2.6380344464602694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Readme</vt:lpstr>
      <vt:lpstr>RawData</vt:lpstr>
      <vt:lpstr>Return</vt:lpstr>
      <vt:lpstr>ExcessReturn</vt:lpstr>
      <vt:lpstr>Results</vt:lpstr>
      <vt:lpstr>A capm</vt:lpstr>
      <vt:lpstr>B capm</vt:lpstr>
      <vt:lpstr>C capm</vt:lpstr>
      <vt:lpstr>D capm</vt:lpstr>
      <vt:lpstr>A^ fama</vt:lpstr>
      <vt:lpstr>B^ fama</vt:lpstr>
      <vt:lpstr>C^ fama</vt:lpstr>
      <vt:lpstr>D^ fama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lenovo</cp:lastModifiedBy>
  <dcterms:created xsi:type="dcterms:W3CDTF">2017-08-21T11:56:00Z</dcterms:created>
  <dcterms:modified xsi:type="dcterms:W3CDTF">2021-05-13T08:49:25Z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