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T mới 1\QUY TRÌNH ISO VJS\13. Quy trình quản lý chất thải\QT quản lý hóa chất\"/>
    </mc:Choice>
  </mc:AlternateContent>
  <bookViews>
    <workbookView xWindow="0" yWindow="0" windowWidth="20490" windowHeight="7755" firstSheet="1" activeTab="1"/>
  </bookViews>
  <sheets>
    <sheet name="GIA CONG MAU" sheetId="7" state="hidden" r:id="rId1"/>
    <sheet name="BM kiem tra hoa chat" sheetId="14" r:id="rId2"/>
    <sheet name="PHÂN TÍCH NNPL" sheetId="2" state="hidden" r:id="rId3"/>
    <sheet name="PHÂN TICH NUOC" sheetId="1" state="hidden" r:id="rId4"/>
    <sheet name="AAS" sheetId="6" state="hidden" r:id="rId5"/>
    <sheet name="C-S" sheetId="11" state="hidden" r:id="rId6"/>
    <sheet name="GIA CÔNG" sheetId="12" state="hidden" r:id="rId7"/>
    <sheet name="XRF" sheetId="4" state="hidden" r:id="rId8"/>
    <sheet name="AAS1" sheetId="5" state="hidden" r:id="rId9"/>
    <sheet name="PHÂN TÍCH NƯỚC" sheetId="10" state="hidden" r:id="rId10"/>
    <sheet name="Mẫu chuẩn" sheetId="8" state="hidden" r:id="rId11"/>
    <sheet name="So sánh" sheetId="9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2" l="1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O70" i="8" l="1"/>
  <c r="N58" i="8"/>
  <c r="M58" i="8"/>
  <c r="L58" i="8"/>
  <c r="K58" i="8"/>
  <c r="H58" i="8"/>
  <c r="G58" i="8"/>
  <c r="F58" i="8"/>
  <c r="J32" i="8"/>
  <c r="J10" i="8"/>
  <c r="J6" i="8"/>
  <c r="J4" i="8"/>
  <c r="O34" i="8"/>
  <c r="L34" i="8"/>
  <c r="H34" i="8"/>
  <c r="G34" i="8"/>
  <c r="L33" i="8"/>
  <c r="L30" i="8"/>
  <c r="L29" i="8"/>
  <c r="L27" i="8"/>
  <c r="L26" i="8"/>
  <c r="L25" i="8"/>
  <c r="L24" i="8"/>
  <c r="L23" i="8"/>
  <c r="L22" i="8"/>
  <c r="N21" i="8"/>
  <c r="K20" i="8"/>
  <c r="L19" i="8"/>
  <c r="N9" i="8"/>
  <c r="K9" i="8"/>
  <c r="N7" i="8"/>
</calcChain>
</file>

<file path=xl/sharedStrings.xml><?xml version="1.0" encoding="utf-8"?>
<sst xmlns="http://schemas.openxmlformats.org/spreadsheetml/2006/main" count="2251" uniqueCount="814">
  <si>
    <t>AXI.HCL.FRA.0001</t>
  </si>
  <si>
    <t>Axit HCl Pháp</t>
  </si>
  <si>
    <t>Lít</t>
  </si>
  <si>
    <t>ANR.SOL.EXP.0002</t>
  </si>
  <si>
    <t>Axit Nitric  HNO3 
(65% GR for analysi)</t>
  </si>
  <si>
    <t>Merck-code
:100456</t>
  </si>
  <si>
    <t>AXE.TYL.AAS.0002</t>
  </si>
  <si>
    <t>Khí axetylen</t>
  </si>
  <si>
    <t>độ tinh khiết 99.995%</t>
  </si>
  <si>
    <t>kg</t>
  </si>
  <si>
    <t>AMO.BAZ.TKH.0001</t>
  </si>
  <si>
    <t>Amoniac</t>
  </si>
  <si>
    <t>Loại P.A</t>
  </si>
  <si>
    <t>AMC.MVC.TKH.0001</t>
  </si>
  <si>
    <t>Amoniclorua</t>
  </si>
  <si>
    <t>Kg</t>
  </si>
  <si>
    <t>NAH.BAZ.TKH.0001</t>
  </si>
  <si>
    <t>NaOH</t>
  </si>
  <si>
    <t>AML.MVC.TKH.0001</t>
  </si>
  <si>
    <t>ONG.CHU.BAC.0001</t>
  </si>
  <si>
    <t>Ống chuẩn AgNO3</t>
  </si>
  <si>
    <t>MERK</t>
  </si>
  <si>
    <t>Ống</t>
  </si>
  <si>
    <t>HCL.OCH.N01.0001</t>
  </si>
  <si>
    <t>ống chuẩn HCL 0.1N</t>
  </si>
  <si>
    <t>DTA.OCH.005.0001</t>
  </si>
  <si>
    <t>ống chuẩn EDTA 0.05M</t>
  </si>
  <si>
    <t>MÃ VẬT TƯ</t>
  </si>
  <si>
    <t>CHỦNG LOẠI VẬT TƯ</t>
  </si>
  <si>
    <t>ĐẶC TÍNH KỸ THUẬT</t>
  </si>
  <si>
    <t>ĐVT</t>
  </si>
  <si>
    <t>XOO.KEM.015.0001</t>
  </si>
  <si>
    <t>Xô tôn 15l</t>
  </si>
  <si>
    <t>Cái</t>
  </si>
  <si>
    <t>XOO.KEM.006.0001</t>
  </si>
  <si>
    <t>MUI.KHK.014.0001</t>
  </si>
  <si>
    <t>Mũi khoan hợp kim Ø14</t>
  </si>
  <si>
    <t>Ø14</t>
  </si>
  <si>
    <t>XEN.HOP.200.0001</t>
  </si>
  <si>
    <t>COC.CHI.250.0001</t>
  </si>
  <si>
    <t>Cốc 250ml</t>
  </si>
  <si>
    <t>Thủy tinh chịu
 nhiệt, 250ml</t>
  </si>
  <si>
    <t>COC.CHI.100.0001</t>
  </si>
  <si>
    <t>BTG.CHI.250.0001</t>
  </si>
  <si>
    <t>Bình tam giác 250</t>
  </si>
  <si>
    <t>BEP.MAM.DON.0003</t>
  </si>
  <si>
    <t>Bếp điện mâm đơn Selton</t>
  </si>
  <si>
    <t>1500W</t>
  </si>
  <si>
    <t>PIP.BAU.005.0001</t>
  </si>
  <si>
    <t>Pipet bầu 5ml</t>
  </si>
  <si>
    <t>Merk</t>
  </si>
  <si>
    <t>1 cái/ 4 tháng</t>
  </si>
  <si>
    <t>PIP.GER.010.0002</t>
  </si>
  <si>
    <t>Pipet bầu 10ml</t>
  </si>
  <si>
    <t>PIP.GER.025.0002</t>
  </si>
  <si>
    <t>Pipet bầu 25ml</t>
  </si>
  <si>
    <t>TIA.GER.01L.0001</t>
  </si>
  <si>
    <t>Bình tia nước cất Đức</t>
  </si>
  <si>
    <t>Đức</t>
  </si>
  <si>
    <t>1 cái/ 3 tháng</t>
  </si>
  <si>
    <t>BDM.GER.100.0001</t>
  </si>
  <si>
    <t>Bình định mức 100ml-Đức</t>
  </si>
  <si>
    <t>1 cái/ 2 tháng</t>
  </si>
  <si>
    <t>BDM.GER.050.0001</t>
  </si>
  <si>
    <t>Bình định mức 50ml</t>
  </si>
  <si>
    <t>BDM.GER.250.0001</t>
  </si>
  <si>
    <t>Bình định mức 250ml</t>
  </si>
  <si>
    <t>DỤNG CỤ</t>
  </si>
  <si>
    <t>B. DỤNG CỤ</t>
  </si>
  <si>
    <t>A. HÓA CHẤT</t>
  </si>
  <si>
    <t>Amo.Baz.TKh.0001</t>
  </si>
  <si>
    <t>NH4OH( hoặc NH3)</t>
  </si>
  <si>
    <t>tinh khiết</t>
  </si>
  <si>
    <t>L</t>
  </si>
  <si>
    <t>AmC.MVC.TKh.0001</t>
  </si>
  <si>
    <t>NH4Cl</t>
  </si>
  <si>
    <t>AmL.MVC.TKh.0001</t>
  </si>
  <si>
    <t>(NH4)6Mo7O24.24H2O</t>
  </si>
  <si>
    <t>AmP.MVC.TKh.0001</t>
  </si>
  <si>
    <t>(NH4)2S2O8</t>
  </si>
  <si>
    <t>Ace.Axi.TKh.0001</t>
  </si>
  <si>
    <t>CH3COOH</t>
  </si>
  <si>
    <t>Bor.Axi.TKh.0001</t>
  </si>
  <si>
    <t>H3BO3</t>
  </si>
  <si>
    <t>Clo.Axi.TKh.0001</t>
  </si>
  <si>
    <t>HCl</t>
  </si>
  <si>
    <t>Flo.Axi.TKh.0001</t>
  </si>
  <si>
    <t>HF</t>
  </si>
  <si>
    <t>Hyp.Axi.TKh.0001</t>
  </si>
  <si>
    <t>HClO4</t>
  </si>
  <si>
    <t>Nit.Axi.TKh.0001</t>
  </si>
  <si>
    <t>HNO3</t>
  </si>
  <si>
    <t>Oxa.Axi.TKh.0001</t>
  </si>
  <si>
    <t>C2H2O4.2H2O</t>
  </si>
  <si>
    <t>Pho.Axi.TKh.0001</t>
  </si>
  <si>
    <t>H3PO4</t>
  </si>
  <si>
    <t>Sfo.Axi.TKh.0001</t>
  </si>
  <si>
    <t>C7H6O6S.2H2O</t>
  </si>
  <si>
    <t>TQ 1 lọ 100g</t>
  </si>
  <si>
    <t>g</t>
  </si>
  <si>
    <t>Sun.Axi.TKh.0001</t>
  </si>
  <si>
    <t>H2SO4</t>
  </si>
  <si>
    <t>AgN.MVC.TKh.0001</t>
  </si>
  <si>
    <t>AgNO3</t>
  </si>
  <si>
    <t>Con.HHC.CNg.0001</t>
  </si>
  <si>
    <t>C2H5OH</t>
  </si>
  <si>
    <t>CuS.MVC.TKh.0001</t>
  </si>
  <si>
    <t>CuSO4.5H2O</t>
  </si>
  <si>
    <t>DTA.HHC.TKh.0001</t>
  </si>
  <si>
    <t>C10H16N2Na2O8.4H2O</t>
  </si>
  <si>
    <t>Hyd.HHC.TKh.0001</t>
  </si>
  <si>
    <t>NH2OH</t>
  </si>
  <si>
    <t>KCO.MVC.TKh.0001</t>
  </si>
  <si>
    <t>K2CO3</t>
  </si>
  <si>
    <t>KAR.MVC.GER.0001</t>
  </si>
  <si>
    <t>K2Cr2O7</t>
  </si>
  <si>
    <t>KOH.Baz.TKh.0001</t>
  </si>
  <si>
    <t>KOH</t>
  </si>
  <si>
    <t>KpM.MVC.TKh.0001</t>
  </si>
  <si>
    <t>KMnO4</t>
  </si>
  <si>
    <t>KCN.MHC.TKh.0001</t>
  </si>
  <si>
    <t>KCN</t>
  </si>
  <si>
    <t>NaF.MVC.TKh.0001</t>
  </si>
  <si>
    <t>NaF</t>
  </si>
  <si>
    <t>NBC.MVC.TKh.0001</t>
  </si>
  <si>
    <t>NaHCO3</t>
  </si>
  <si>
    <t>NaH.Baz.TKh.0001</t>
  </si>
  <si>
    <t>HO2.Oxi.TKh.0001</t>
  </si>
  <si>
    <t>H2O2</t>
  </si>
  <si>
    <t>Mor.Chi.TKh.0001</t>
  </si>
  <si>
    <t>(NH4)Fe(SO4)2.6H2O</t>
  </si>
  <si>
    <t>FNS.HVC.TKH.0001</t>
  </si>
  <si>
    <t>(NH4)Fe(SO4).12H2O</t>
  </si>
  <si>
    <t>NaA.MHC.TKh.0001</t>
  </si>
  <si>
    <t>CH3COONa</t>
  </si>
  <si>
    <t>NaC.MVC.TKh.0001</t>
  </si>
  <si>
    <t>NaCl</t>
  </si>
  <si>
    <t>TEA.HHC.TKh.0001</t>
  </si>
  <si>
    <t>C6H15NO3</t>
  </si>
  <si>
    <t>SnC.MVC.TKh.0001</t>
  </si>
  <si>
    <t>SnCl2</t>
  </si>
  <si>
    <t>Thi.HHC.TKh.0001</t>
  </si>
  <si>
    <t>SC(NH2)2</t>
  </si>
  <si>
    <t>HgC.Chi.TKh.0001</t>
  </si>
  <si>
    <t>HgCl2</t>
  </si>
  <si>
    <t>Ure.HHC.TKh.0001</t>
  </si>
  <si>
    <t>(NH2)2CO</t>
  </si>
  <si>
    <t>ZnC.MHC.TKh.0001</t>
  </si>
  <si>
    <t>Zn(CH3COO)2.2H2O</t>
  </si>
  <si>
    <t>Cre.THI.Ger.0001</t>
  </si>
  <si>
    <t>C21H14O5Br4S</t>
  </si>
  <si>
    <t>Tinh khiết, 1 lọ 10g</t>
  </si>
  <si>
    <t>Cal.THI.Ger.0001</t>
  </si>
  <si>
    <t>C30H28N2O13</t>
  </si>
  <si>
    <t>Đức, 1 lọ 5g</t>
  </si>
  <si>
    <t>ETO.THI.Ger.0001</t>
  </si>
  <si>
    <t>C20H12N2SNa</t>
  </si>
  <si>
    <t>TQ, lọ 25g</t>
  </si>
  <si>
    <t>PAN.THI.Ger.0001</t>
  </si>
  <si>
    <t>C15H10ON3</t>
  </si>
  <si>
    <t>TQ, lọ 5g</t>
  </si>
  <si>
    <t>Xyl.THI.Ger.0001</t>
  </si>
  <si>
    <t>C31H30N2Na2O13S</t>
  </si>
  <si>
    <t>Đức. Lọ 5g</t>
  </si>
  <si>
    <t>NaS.MHC.TKh.0001</t>
  </si>
  <si>
    <t>C12H10NNaO3S</t>
  </si>
  <si>
    <t>DTA.Och.005.0001</t>
  </si>
  <si>
    <t>Ống chuẩn EDTA 0.05M</t>
  </si>
  <si>
    <t>Việt Nam</t>
  </si>
  <si>
    <t>ống</t>
  </si>
  <si>
    <t>TIÊU HAO / THÁNG</t>
  </si>
  <si>
    <t>Bình tia nước cất</t>
  </si>
  <si>
    <t>cái</t>
  </si>
  <si>
    <t>BDM.Ger.100.0001</t>
  </si>
  <si>
    <t>Bình định mức 100 ml</t>
  </si>
  <si>
    <t>BDM.Ger.250.0001</t>
  </si>
  <si>
    <t>Bình định mức 250 ml</t>
  </si>
  <si>
    <t>BTG.Chi.100.0001</t>
  </si>
  <si>
    <t>Bình tam giác 100 ml</t>
  </si>
  <si>
    <t>Trung Quốc</t>
  </si>
  <si>
    <t>BTG.Chi.250.0001</t>
  </si>
  <si>
    <t>Bình tam giác 250 ml</t>
  </si>
  <si>
    <t>BTG.Chi.500.0001</t>
  </si>
  <si>
    <t>Bình tam giác 500 ml</t>
  </si>
  <si>
    <t>COC.Chi.100.0001</t>
  </si>
  <si>
    <t>Cốc 100ml</t>
  </si>
  <si>
    <t>TQ</t>
  </si>
  <si>
    <t>COC.Chi.250.0001</t>
  </si>
  <si>
    <t>Cốc 250 ml</t>
  </si>
  <si>
    <t>COC.Chi.500.0001</t>
  </si>
  <si>
    <t>Cốc 500ml</t>
  </si>
  <si>
    <t>COC.Chi.01l.0001</t>
  </si>
  <si>
    <t>Cốc 1l</t>
  </si>
  <si>
    <t>COC.Chi.02l.0001</t>
  </si>
  <si>
    <t>Cốc 2l</t>
  </si>
  <si>
    <t>CTH.Nau.125.0001</t>
  </si>
  <si>
    <t>Công tơ hút nâu 125</t>
  </si>
  <si>
    <t>CHE.CHI.CRA.0001</t>
  </si>
  <si>
    <t>Chén sứ 50ml có nắp</t>
  </si>
  <si>
    <t>Rua.Chi.Nho.0002</t>
  </si>
  <si>
    <t>Chổi rửa loại to</t>
  </si>
  <si>
    <t>DUA.THU.TIN.0001</t>
  </si>
  <si>
    <t>Đũa thủy tinh</t>
  </si>
  <si>
    <t>GIA.THI.Chi.0002</t>
  </si>
  <si>
    <t>Giấy chỉ thị PH</t>
  </si>
  <si>
    <t>tệp</t>
  </si>
  <si>
    <t>GIA.THI.Chi.0005</t>
  </si>
  <si>
    <t>Giấy lọc tấm</t>
  </si>
  <si>
    <t>600x600</t>
  </si>
  <si>
    <t>tờ</t>
  </si>
  <si>
    <t>GIA.THI.Chi.0003</t>
  </si>
  <si>
    <t>Giấy lọc băng dày</t>
  </si>
  <si>
    <t>hộp</t>
  </si>
  <si>
    <t>Pip.Ger.5ml.0001</t>
  </si>
  <si>
    <t>Pipet thẳng 5ml</t>
  </si>
  <si>
    <t>Pip.Ger.010.0001</t>
  </si>
  <si>
    <t>Pipet thẳng 10ml</t>
  </si>
  <si>
    <t>Phe.Chi.ThT.0002</t>
  </si>
  <si>
    <t>Phễu thủy tinh phi 7.5</t>
  </si>
  <si>
    <t>Ami.Chi.200.0001</t>
  </si>
  <si>
    <t>Lưới amiang</t>
  </si>
  <si>
    <t>Ogd.Chi.050.0001</t>
  </si>
  <si>
    <t>Ống đong miệng loe 50ml, thủy tinh</t>
  </si>
  <si>
    <t>Ogd.Chi.050.0002</t>
  </si>
  <si>
    <t>Ống đong miệng thẳng 50ml, thủy tinh</t>
  </si>
  <si>
    <t>Ogd.Chi.010.0001</t>
  </si>
  <si>
    <t>Ống đong miệng thẳng 10 ml, thủy tinh</t>
  </si>
  <si>
    <t>Ogd.Chi.050.0003</t>
  </si>
  <si>
    <t>Ống đong miệng thẳng 50ml, nhựa</t>
  </si>
  <si>
    <t>QUA.BOP.CHI.0001</t>
  </si>
  <si>
    <t>Quả bóp cao su</t>
  </si>
  <si>
    <t>CAN.Chi.Nox.0001</t>
  </si>
  <si>
    <t>Thìa cân inox</t>
  </si>
  <si>
    <t>bộ</t>
  </si>
  <si>
    <t>Bep.Mam.Don.0003</t>
  </si>
  <si>
    <t>Bếp điện mâm đơn shelton</t>
  </si>
  <si>
    <t>BDM.Ger.01l.0001</t>
  </si>
  <si>
    <t>Bình định mức 1 lít</t>
  </si>
  <si>
    <t>BDM.Ger.02l.0001</t>
  </si>
  <si>
    <t>Bình định mức 2 lít</t>
  </si>
  <si>
    <t>BTT.Voi.10l.0001</t>
  </si>
  <si>
    <t>Bình 10 l có vòi</t>
  </si>
  <si>
    <t>BTT.Voi.05l.0001</t>
  </si>
  <si>
    <t>Bình 5l có vòi</t>
  </si>
  <si>
    <t>BTT.Nau.02L.0001</t>
  </si>
  <si>
    <t>Bình thủy tinh 2l nâu</t>
  </si>
  <si>
    <t>BTT.Nau.05l.0001</t>
  </si>
  <si>
    <t>Bình thủy tinh 5l nâu</t>
  </si>
  <si>
    <t>Bur.Ger.025.0001</t>
  </si>
  <si>
    <t>Buret 25ml</t>
  </si>
  <si>
    <t>Bur.Ger.050.0001</t>
  </si>
  <si>
    <t>Buret 50ml</t>
  </si>
  <si>
    <t>Cốc 1 lít nhựa</t>
  </si>
  <si>
    <t>Che.Chi.Nik.0001</t>
  </si>
  <si>
    <t>Chén niken</t>
  </si>
  <si>
    <t>Cuv.Chi.TTh.0001</t>
  </si>
  <si>
    <t>Cuvet thủy tinh</t>
  </si>
  <si>
    <t>GIA.Chi.Bur.0001</t>
  </si>
  <si>
    <t>Gíá đỡ buret</t>
  </si>
  <si>
    <t>GIA.Chi.Pip.0001</t>
  </si>
  <si>
    <t>Gíá đỡ pipet</t>
  </si>
  <si>
    <t>Kep.Chi.Bur.0001</t>
  </si>
  <si>
    <t>Kẹp đỡ buret</t>
  </si>
  <si>
    <t>Kim.Chi.500.0001</t>
  </si>
  <si>
    <t>Kìm gắp mẫu 50cm</t>
  </si>
  <si>
    <t>PIP.GER.2ML.0002</t>
  </si>
  <si>
    <t>Pipet bầu 2ml</t>
  </si>
  <si>
    <t>Pip.Ger.5ml.0002</t>
  </si>
  <si>
    <t>Pip.Ger.010.0002</t>
  </si>
  <si>
    <t>Pip.Ger.020.0002</t>
  </si>
  <si>
    <t>Pipet bầu 20ml</t>
  </si>
  <si>
    <t>Pip.Ger.025.0002</t>
  </si>
  <si>
    <t>Ogd.Chi.025.0002</t>
  </si>
  <si>
    <t>Ống đong miệng thẳng 25ml, nhựa</t>
  </si>
  <si>
    <t>BDM.GER.025.0001</t>
  </si>
  <si>
    <t>Bình định mức 25 ml</t>
  </si>
  <si>
    <t>Bình định mức 50 ml</t>
  </si>
  <si>
    <t>THU.SUW.CHI.0001</t>
  </si>
  <si>
    <t>Thuyền sứ</t>
  </si>
  <si>
    <t>Xô tôn 6l</t>
  </si>
  <si>
    <t>KHU.NHO.XRF.0001</t>
  </si>
  <si>
    <t>Khuôn nhôm</t>
  </si>
  <si>
    <t>Làm bằng nhôm, đường kính trong 39 mm, đường kính ngoài 40 mm, chiều cao 7,5mm</t>
  </si>
  <si>
    <t>lọ</t>
  </si>
  <si>
    <t>Ống thạch anh</t>
  </si>
  <si>
    <t>Bệ đỡ chén đốt</t>
  </si>
  <si>
    <t>túi</t>
  </si>
  <si>
    <t>Thiếc hạt</t>
  </si>
  <si>
    <t>Chén đốt</t>
  </si>
  <si>
    <t>cốc 100ml</t>
  </si>
  <si>
    <t xml:space="preserve">Van khí </t>
  </si>
  <si>
    <t>Đèn Pb</t>
  </si>
  <si>
    <t>1 cái/năm</t>
  </si>
  <si>
    <t>Đèn Zn</t>
  </si>
  <si>
    <t>Amonimolipdat
 ( (NH4)6Mo7O24.24H2O)</t>
  </si>
  <si>
    <t>DIE.CUC.EC2.1400</t>
  </si>
  <si>
    <t>Điện cực máy đo độ
 dẫn điện Hanna HI 76300</t>
  </si>
  <si>
    <t>Probe ( bao gồm) HI 76.303 ,cảm biến bạch kim 4 -ring, tích hợp 
cảm biến nhiệt độ và 1 m ( 3.3 ') cáp</t>
  </si>
  <si>
    <t>1 cái/ 1 năm</t>
  </si>
  <si>
    <t>DDC.DDD.EC2.1400</t>
  </si>
  <si>
    <t>Dung dịch chuẩn độ dẫn điện
 máy EC 214</t>
  </si>
  <si>
    <t>HANNA, dùng 
cho máy đo độ dẫn điện</t>
  </si>
  <si>
    <t>500ml/1 năm</t>
  </si>
  <si>
    <t>DDC.MPH.701.0001</t>
  </si>
  <si>
    <t>Dung dịch chuẩn PH 7</t>
  </si>
  <si>
    <t>1 lọ /1 năm</t>
  </si>
  <si>
    <t>DDC.MPH.101.0001</t>
  </si>
  <si>
    <t>Dung dịch chuẩn pH 10</t>
  </si>
  <si>
    <t>HANNA, dùng 
cho máy đo pH</t>
  </si>
  <si>
    <t>lít</t>
  </si>
  <si>
    <t>DDC.PHP.01L.0001</t>
  </si>
  <si>
    <t>Dung dịch chuẩn P 1000mg/l</t>
  </si>
  <si>
    <t>1 lọ/1 năm</t>
  </si>
  <si>
    <t>DDC.SIL.01L.0001</t>
  </si>
  <si>
    <t>Dung dịch chuẩn Silic</t>
  </si>
  <si>
    <t>Merck-1000mg/l</t>
  </si>
  <si>
    <t>lọ 500ml</t>
  </si>
  <si>
    <t>Dung dịch chuẩn Fe</t>
  </si>
  <si>
    <t>Lọ</t>
  </si>
  <si>
    <t>Dung dịch chuẩn Pb</t>
  </si>
  <si>
    <t>Dung dịch chuẩn Zn</t>
  </si>
  <si>
    <t>Bình định mức 100ml</t>
  </si>
  <si>
    <t>Xẻng vuông 200</t>
  </si>
  <si>
    <t>Chai</t>
  </si>
  <si>
    <t>Bình</t>
  </si>
  <si>
    <t>0.5lit/4 tháng</t>
  </si>
  <si>
    <t>STT</t>
  </si>
  <si>
    <t>MÃ</t>
  </si>
  <si>
    <t>Tên mẫu</t>
  </si>
  <si>
    <t>Tfe</t>
  </si>
  <si>
    <t>FeO</t>
  </si>
  <si>
    <t>SiO2</t>
  </si>
  <si>
    <t>Si</t>
  </si>
  <si>
    <t>Al2O3</t>
  </si>
  <si>
    <t>Al</t>
  </si>
  <si>
    <t>Ca</t>
  </si>
  <si>
    <t>CaO</t>
  </si>
  <si>
    <t>MgO</t>
  </si>
  <si>
    <t>Mn</t>
  </si>
  <si>
    <t>MnO</t>
  </si>
  <si>
    <t>P2O5</t>
  </si>
  <si>
    <t>P</t>
  </si>
  <si>
    <t>TiO2</t>
  </si>
  <si>
    <t>Pb</t>
  </si>
  <si>
    <t>Zn</t>
  </si>
  <si>
    <t>Na</t>
  </si>
  <si>
    <t>Na2O</t>
  </si>
  <si>
    <t>K2O</t>
  </si>
  <si>
    <t>Cu</t>
  </si>
  <si>
    <t>C</t>
  </si>
  <si>
    <t>S</t>
  </si>
  <si>
    <t>SrO</t>
  </si>
  <si>
    <t>BaO</t>
  </si>
  <si>
    <t>ZrO2</t>
  </si>
  <si>
    <t>Co</t>
  </si>
  <si>
    <t>Ni</t>
  </si>
  <si>
    <t>As</t>
  </si>
  <si>
    <t>Cr</t>
  </si>
  <si>
    <t>Số lượng</t>
  </si>
  <si>
    <t>Quặng thiêu kết</t>
  </si>
  <si>
    <t>QTK1</t>
  </si>
  <si>
    <t>B.S.104A</t>
  </si>
  <si>
    <t>QTK2</t>
  </si>
  <si>
    <t>QTK3</t>
  </si>
  <si>
    <t>QTK4</t>
  </si>
  <si>
    <t>đã hết</t>
  </si>
  <si>
    <t>QTK5</t>
  </si>
  <si>
    <t>QTK6</t>
  </si>
  <si>
    <t>QTK7</t>
  </si>
  <si>
    <t>QS1</t>
  </si>
  <si>
    <t>CRM 692</t>
  </si>
  <si>
    <t>50g</t>
  </si>
  <si>
    <t>QS2</t>
  </si>
  <si>
    <t>PI 3.21</t>
  </si>
  <si>
    <t>QS3</t>
  </si>
  <si>
    <t>QS4</t>
  </si>
  <si>
    <t>SX 11-25</t>
  </si>
  <si>
    <t>200g</t>
  </si>
  <si>
    <t>QS5</t>
  </si>
  <si>
    <t>SX 11-18</t>
  </si>
  <si>
    <t>QS6</t>
  </si>
  <si>
    <t>604-1</t>
  </si>
  <si>
    <t>15g</t>
  </si>
  <si>
    <t>QS7</t>
  </si>
  <si>
    <t>606-1</t>
  </si>
  <si>
    <t>QS8</t>
  </si>
  <si>
    <t>680-1</t>
  </si>
  <si>
    <t>100g</t>
  </si>
  <si>
    <t>QS9</t>
  </si>
  <si>
    <t>MRC 609-1</t>
  </si>
  <si>
    <t>QS10</t>
  </si>
  <si>
    <t>QS11</t>
  </si>
  <si>
    <t>QS12</t>
  </si>
  <si>
    <t>QS SX11-14</t>
  </si>
  <si>
    <t>QS13</t>
  </si>
  <si>
    <t>QS14</t>
  </si>
  <si>
    <t>QS15</t>
  </si>
  <si>
    <t>CRM 5403-90</t>
  </si>
  <si>
    <t>QS16</t>
  </si>
  <si>
    <t>QS17</t>
  </si>
  <si>
    <t>Fe2+:5.2</t>
  </si>
  <si>
    <t>QS18</t>
  </si>
  <si>
    <t>QS19</t>
  </si>
  <si>
    <t>Ge 5.1ppm</t>
  </si>
  <si>
    <t>Quặng sat</t>
  </si>
  <si>
    <t>Mã</t>
  </si>
  <si>
    <t>Fe2O3</t>
  </si>
  <si>
    <t>SL</t>
  </si>
  <si>
    <t>X1</t>
  </si>
  <si>
    <t>Xỉ SX32-30</t>
  </si>
  <si>
    <t>X2</t>
  </si>
  <si>
    <t>Xỉ SX32-29</t>
  </si>
  <si>
    <t>X3</t>
  </si>
  <si>
    <t>Xỉ SX32-28</t>
  </si>
  <si>
    <t>X4</t>
  </si>
  <si>
    <t>Xỉ SX32-27</t>
  </si>
  <si>
    <t>X5</t>
  </si>
  <si>
    <t>Xỉ SX32-21</t>
  </si>
  <si>
    <t>X6</t>
  </si>
  <si>
    <t>Xỉ SX32-23</t>
  </si>
  <si>
    <t>X7</t>
  </si>
  <si>
    <t>Xỉ SX32-18</t>
  </si>
  <si>
    <t>X8</t>
  </si>
  <si>
    <t>VS-W3/2( blast furnace slag)</t>
  </si>
  <si>
    <t>X9</t>
  </si>
  <si>
    <t>BS-100A</t>
  </si>
  <si>
    <t>&lt;0.005</t>
  </si>
  <si>
    <t>X10</t>
  </si>
  <si>
    <t>BS.SLAG1</t>
  </si>
  <si>
    <t>X11</t>
  </si>
  <si>
    <t>BS.SLAG2</t>
  </si>
  <si>
    <t>X12</t>
  </si>
  <si>
    <t>NCS HC 18807</t>
  </si>
  <si>
    <t>X13</t>
  </si>
  <si>
    <t>M11 (N7-1-005)</t>
  </si>
  <si>
    <t>X14</t>
  </si>
  <si>
    <t>M12 (N7-1-006)</t>
  </si>
  <si>
    <t>&lt;0.04</t>
  </si>
  <si>
    <t>X15</t>
  </si>
  <si>
    <t>M14 (N7-1-008)</t>
  </si>
  <si>
    <t>&lt;0.02</t>
  </si>
  <si>
    <t>X16</t>
  </si>
  <si>
    <t>MRC 802-1</t>
  </si>
  <si>
    <t>F:0.243</t>
  </si>
  <si>
    <t>XLT1</t>
  </si>
  <si>
    <t>Xỉ lt N 147</t>
  </si>
  <si>
    <t>XLT2</t>
  </si>
  <si>
    <t>BS 101/1</t>
  </si>
  <si>
    <t>(0.003</t>
  </si>
  <si>
    <t>XLT3</t>
  </si>
  <si>
    <t>BS 101/2</t>
  </si>
  <si>
    <t>(0.006</t>
  </si>
  <si>
    <t>XLT4</t>
  </si>
  <si>
    <t>BS 101/3</t>
  </si>
  <si>
    <t>(0.028</t>
  </si>
  <si>
    <t>XLT5</t>
  </si>
  <si>
    <t>BS 101/5</t>
  </si>
  <si>
    <t>(0.043</t>
  </si>
  <si>
    <t>(0.005</t>
  </si>
  <si>
    <t>XLT6</t>
  </si>
  <si>
    <t>NCS HC 13804</t>
  </si>
  <si>
    <t>XLT7</t>
  </si>
  <si>
    <t xml:space="preserve"> IMZ-2-76</t>
  </si>
  <si>
    <t>(0.172</t>
  </si>
  <si>
    <t>(0.017</t>
  </si>
  <si>
    <t>XLT8</t>
  </si>
  <si>
    <t xml:space="preserve"> IMZ-2-78</t>
  </si>
  <si>
    <t>(0.178</t>
  </si>
  <si>
    <t>(0.026</t>
  </si>
  <si>
    <t>(0.013</t>
  </si>
  <si>
    <t>XLT9</t>
  </si>
  <si>
    <t>SX39-23</t>
  </si>
  <si>
    <t>F=0.028</t>
  </si>
  <si>
    <t>Nb2O5=0.046</t>
  </si>
  <si>
    <t>XLT10</t>
  </si>
  <si>
    <t>SX07-05</t>
  </si>
  <si>
    <t>Quặng sắt -Mn</t>
  </si>
  <si>
    <t>QSM 1</t>
  </si>
  <si>
    <t>5407-90</t>
  </si>
  <si>
    <t>Đá vôi</t>
  </si>
  <si>
    <t>Mn3O4</t>
  </si>
  <si>
    <t>SO3</t>
  </si>
  <si>
    <t>DV1</t>
  </si>
  <si>
    <t>&lt;0.01</t>
  </si>
  <si>
    <t>DV2</t>
  </si>
  <si>
    <t>DV3</t>
  </si>
  <si>
    <t>MnO:0.014</t>
  </si>
  <si>
    <t>MnO: 0.012</t>
  </si>
  <si>
    <t>Đolomit</t>
  </si>
  <si>
    <t>DL1</t>
  </si>
  <si>
    <t>MnO:0.06</t>
  </si>
  <si>
    <t>P2O5:0.023</t>
  </si>
  <si>
    <t>Silicomangan</t>
  </si>
  <si>
    <t>Ti</t>
  </si>
  <si>
    <t>V</t>
  </si>
  <si>
    <t>Fe</t>
  </si>
  <si>
    <t>SiMn-1</t>
  </si>
  <si>
    <t>SiMn-2</t>
  </si>
  <si>
    <t>NCS HC 28617</t>
  </si>
  <si>
    <t>SiMn-3</t>
  </si>
  <si>
    <t>YSBC 25616-1997</t>
  </si>
  <si>
    <t>SiMn-4</t>
  </si>
  <si>
    <t>GSB03-1358-2001</t>
  </si>
  <si>
    <t>SiMn-5</t>
  </si>
  <si>
    <t>11-130</t>
  </si>
  <si>
    <t>Ferro silic</t>
  </si>
  <si>
    <t>FeSi-1</t>
  </si>
  <si>
    <t>FeSi-2</t>
  </si>
  <si>
    <t>YSBC 28601-90</t>
  </si>
  <si>
    <t>FeSi-3</t>
  </si>
  <si>
    <t>BH0301-6</t>
  </si>
  <si>
    <t>Ghi chú</t>
  </si>
  <si>
    <t>Tháng 1</t>
  </si>
  <si>
    <t>Tồn</t>
  </si>
  <si>
    <t>Sử dụng</t>
  </si>
  <si>
    <t>Đề nghị</t>
  </si>
  <si>
    <t>Đã về</t>
  </si>
  <si>
    <t>Tháng 2</t>
  </si>
  <si>
    <t>Tháng 3</t>
  </si>
  <si>
    <t>Tháng 4</t>
  </si>
  <si>
    <t>Bình hút ẩm có vòi phi 210</t>
  </si>
  <si>
    <t>BIN.HUT.VOI.P210</t>
  </si>
  <si>
    <t>x</t>
  </si>
  <si>
    <t>PPY.HHC.PTK.0001</t>
  </si>
  <si>
    <t>C6H6O3</t>
  </si>
  <si>
    <t>5x</t>
  </si>
  <si>
    <t>X</t>
  </si>
  <si>
    <t>DL2</t>
  </si>
  <si>
    <t>về ngày 09/03</t>
  </si>
  <si>
    <t>đã DN</t>
  </si>
  <si>
    <t>20g</t>
  </si>
  <si>
    <t>Tháng 11</t>
  </si>
  <si>
    <t>Tháng 12</t>
  </si>
  <si>
    <t>Tháng 10</t>
  </si>
  <si>
    <t>HCl.SOL.GER.0001</t>
  </si>
  <si>
    <t>HCl đức</t>
  </si>
  <si>
    <t xml:space="preserve">Chủ yếu vệ sinh máy </t>
  </si>
  <si>
    <t>Mã vật tư</t>
  </si>
  <si>
    <t>Tên vật tư</t>
  </si>
  <si>
    <t>Đặc tính kĩ thuật</t>
  </si>
  <si>
    <t>DVT</t>
  </si>
  <si>
    <t>Số lượng sử dụng</t>
  </si>
  <si>
    <t>BẢNG THEO DÕI SỬ DỤNG HÓA CHẤT, DỤNG CỤ PHÒNG THÍ NGHIỆM TỪ THÁNG 10/2015-THÁNG 3/2016</t>
  </si>
  <si>
    <t>BKM.ARG.P10.0001</t>
  </si>
  <si>
    <t>Khí P10 (10%CH4+90%Ar)</t>
  </si>
  <si>
    <t>chai</t>
  </si>
  <si>
    <t>TIÊU HAO 
/ THÁNG</t>
  </si>
  <si>
    <t>CH3COONa.3H2O</t>
  </si>
  <si>
    <t>K2S2O7 (kali pyrosunfat)</t>
  </si>
  <si>
    <t xml:space="preserve">Ống đong thẳng 100 ml </t>
  </si>
  <si>
    <t>Pipet thẳng 25 ml</t>
  </si>
  <si>
    <t>Micropipet</t>
  </si>
  <si>
    <t xml:space="preserve">C.THIẾT BỊ </t>
  </si>
  <si>
    <t>Máy so màu</t>
  </si>
  <si>
    <t>Cân satarious</t>
  </si>
  <si>
    <t>Giấy chỉ thị congo</t>
  </si>
  <si>
    <t>C2H12N3NaO7S</t>
  </si>
  <si>
    <t>G</t>
  </si>
  <si>
    <t>Metyl da cam</t>
  </si>
  <si>
    <t>C6H8O6</t>
  </si>
  <si>
    <t>C20H1404 (Phenol phatalein)</t>
  </si>
  <si>
    <t>Sn hạt</t>
  </si>
  <si>
    <t>Hcl (merk)</t>
  </si>
  <si>
    <t>l</t>
  </si>
  <si>
    <t>KOH (merk)</t>
  </si>
  <si>
    <t>NaOH (merk)</t>
  </si>
  <si>
    <t xml:space="preserve">Paraffin </t>
  </si>
  <si>
    <t>NH4CL (MERK)</t>
  </si>
  <si>
    <t>KG</t>
  </si>
  <si>
    <t>NH4OH (MERK)</t>
  </si>
  <si>
    <t>Bình định mức 500ml</t>
  </si>
  <si>
    <t>NH2OHCL</t>
  </si>
  <si>
    <t>KCL</t>
  </si>
  <si>
    <t>CuCl</t>
  </si>
  <si>
    <t>FE2(SO4)3</t>
  </si>
  <si>
    <t>NH4NO3</t>
  </si>
  <si>
    <t>Silicagen</t>
  </si>
  <si>
    <t>Ống chuẩn HCL 0.1N</t>
  </si>
  <si>
    <t>Bếp điện missung</t>
  </si>
  <si>
    <t>Cân điện tử 60kg</t>
  </si>
  <si>
    <t>Cân kỹ thuật 300g</t>
  </si>
  <si>
    <t>50g/lọ</t>
  </si>
  <si>
    <t>25g</t>
  </si>
  <si>
    <t>350g</t>
  </si>
  <si>
    <t>75g</t>
  </si>
  <si>
    <t>R29</t>
  </si>
  <si>
    <t>CRM 5407-90</t>
  </si>
  <si>
    <t>NCS 11005a</t>
  </si>
  <si>
    <t>GIOP 82</t>
  </si>
  <si>
    <t>giop 117</t>
  </si>
  <si>
    <t>40g</t>
  </si>
  <si>
    <t>10g/lọ</t>
  </si>
  <si>
    <t>R7/4</t>
  </si>
  <si>
    <t>gdb 03-2036-2006</t>
  </si>
  <si>
    <t>lò nung lenton</t>
  </si>
  <si>
    <t>Lò nung naberthem</t>
  </si>
  <si>
    <t>100g/lọ</t>
  </si>
  <si>
    <t>NCS DC28038</t>
  </si>
  <si>
    <t>70g/lọ</t>
  </si>
  <si>
    <t>NCS DC 28023B</t>
  </si>
  <si>
    <t>NCS DC28046a</t>
  </si>
  <si>
    <t>NCS DC 28049</t>
  </si>
  <si>
    <t>70g</t>
  </si>
  <si>
    <t>NCS DC 14204</t>
  </si>
  <si>
    <t>NCS DC 28047</t>
  </si>
  <si>
    <t>NCS DC 1807</t>
  </si>
  <si>
    <t>NCS DC 14205</t>
  </si>
  <si>
    <t>DV4</t>
  </si>
  <si>
    <t>NCS DC60108a</t>
  </si>
  <si>
    <t>NCS DC73375</t>
  </si>
  <si>
    <t>NCSDC 14018A</t>
  </si>
  <si>
    <t>NCS DC60107a</t>
  </si>
  <si>
    <t>k4/4</t>
  </si>
  <si>
    <t>ipt 44</t>
  </si>
  <si>
    <t>25g/lọ</t>
  </si>
  <si>
    <t>1d</t>
  </si>
  <si>
    <t>Vê viên</t>
  </si>
  <si>
    <t>150g</t>
  </si>
  <si>
    <t>S705-05</t>
  </si>
  <si>
    <t>58a</t>
  </si>
  <si>
    <t>195a</t>
  </si>
  <si>
    <t>vv-1</t>
  </si>
  <si>
    <t>vv-2</t>
  </si>
  <si>
    <t>vv-3</t>
  </si>
  <si>
    <t>vv-4</t>
  </si>
  <si>
    <t>NCS DC 28023A</t>
  </si>
  <si>
    <t>NCS DC 14004b</t>
  </si>
  <si>
    <t>NCS DC 28020c</t>
  </si>
  <si>
    <t>NCS DC 18020</t>
  </si>
  <si>
    <t>CRM 377/6</t>
  </si>
  <si>
    <t>NCS DC 28050</t>
  </si>
  <si>
    <t>CRM683-1</t>
  </si>
  <si>
    <t>TiCl3</t>
  </si>
  <si>
    <t>Na2WO4</t>
  </si>
  <si>
    <t>1kg</t>
  </si>
  <si>
    <t>2.5kg</t>
  </si>
  <si>
    <t>TT</t>
  </si>
  <si>
    <t>SỐ LƯỢNG</t>
  </si>
  <si>
    <t>MỤC ĐÍCH SỬ DỤNG</t>
  </si>
  <si>
    <t>GHI CHÚ</t>
  </si>
  <si>
    <t>ĐỀ NGHỊ</t>
  </si>
  <si>
    <t>TỒN KHO</t>
  </si>
  <si>
    <t>Tiêu hao 
hàng tháng</t>
  </si>
  <si>
    <t>MÁY AAS</t>
  </si>
  <si>
    <t>500ml/4 tháng</t>
  </si>
  <si>
    <t>Dung dịch chuẩn As</t>
  </si>
  <si>
    <t>500ml/6 tháng</t>
  </si>
  <si>
    <t>Dung dịch chuẩn Hg</t>
  </si>
  <si>
    <t>Dung dịch chuẩn Li, Ti, P, Cu, Ni, Fe, Na, K, Mg, Ca, Al, Cr, Si, Sn, Mn</t>
  </si>
  <si>
    <t>ít dùng</t>
  </si>
  <si>
    <t>7kg/2 tháng</t>
  </si>
  <si>
    <t>KHI.ARG.000.0001</t>
  </si>
  <si>
    <t>Khí Argon 5.0 dùng cho 
PTN (99.999%), 50L, 200bar</t>
  </si>
  <si>
    <t>99.999%, 50L, 200bar, đóng bình tiêu chuẩn</t>
  </si>
  <si>
    <t>bình</t>
  </si>
  <si>
    <t>1 bình/3 tháng</t>
  </si>
  <si>
    <t>6 tháng/chai</t>
  </si>
  <si>
    <t>PHÂN TÍCH NƯỚC</t>
  </si>
  <si>
    <t>KAR.MVC.TKH.0001</t>
  </si>
  <si>
    <t>K2CrO4</t>
  </si>
  <si>
    <t>Tinh khiết</t>
  </si>
  <si>
    <t>0.5kg/ năm</t>
  </si>
  <si>
    <t>MET.THI.GER.0001</t>
  </si>
  <si>
    <t>Tinh khiết, 1 lọ 25g,ksd</t>
  </si>
  <si>
    <t>0.25 kg/ năm</t>
  </si>
  <si>
    <t>PHÂN TÍCH MÔI TRƯỜNG</t>
  </si>
  <si>
    <t>MN1.LOW.007.0002</t>
  </si>
  <si>
    <t>PAN Indicator Solution</t>
  </si>
  <si>
    <t>Chỉ thị xác định Mn thấp</t>
  </si>
  <si>
    <t>1 lọ/ 6 tháng</t>
  </si>
  <si>
    <t>MN1.LOW.007.0001</t>
  </si>
  <si>
    <t>Alkaline Cyanide Reagent</t>
  </si>
  <si>
    <t>Xác định Mangan hàm lượng thấp</t>
  </si>
  <si>
    <t>CDI.BUF.FER.0001</t>
  </si>
  <si>
    <t>Buffer power pillows, citrate</t>
  </si>
  <si>
    <t>Hoá chất Hach 100 test/hộp Code: 1420299</t>
  </si>
  <si>
    <t>CDI.CLO.FOR.0001</t>
  </si>
  <si>
    <t>Chloroform, ACS</t>
  </si>
  <si>
    <t>Hoá chất Hach</t>
  </si>
  <si>
    <t>1 lọ/ tháng</t>
  </si>
  <si>
    <t>CDI.DIT.VER.0001</t>
  </si>
  <si>
    <t>Dithiver Metals reagent power pillow</t>
  </si>
  <si>
    <t>Hoá chất Hach 100 test/hộp Code: 1261699</t>
  </si>
  <si>
    <t>CDI.COT.TON.0001</t>
  </si>
  <si>
    <t>Cotton balls, absorbent</t>
  </si>
  <si>
    <t>Hoá chất Hach 100 test/hộp Code: 257201</t>
  </si>
  <si>
    <t>FLO.002.SPA.DNS1</t>
  </si>
  <si>
    <t>Chất thử florua 0.02 - 2 ppm</t>
  </si>
  <si>
    <t>chai 500ml; 125 test/chai; code: 44449</t>
  </si>
  <si>
    <t>PYR.DIN.TKH.0001</t>
  </si>
  <si>
    <t>Pyridine C5H5N</t>
  </si>
  <si>
    <t>0.2 kg/ 6 tháng</t>
  </si>
  <si>
    <t>BAR.AXI.TKH.0002</t>
  </si>
  <si>
    <t>Axít Barbituric</t>
  </si>
  <si>
    <t>CLO.MIN.TKH.0003</t>
  </si>
  <si>
    <t>Cloramin-T</t>
  </si>
  <si>
    <t>10 gam/ tháng</t>
  </si>
  <si>
    <t>CRO.VER.003.1099</t>
  </si>
  <si>
    <t>Chất thử Crom 0.01-0.70 mg/L Cr6</t>
  </si>
  <si>
    <t>hộp, 100 test/hộp Code: 1271099</t>
  </si>
  <si>
    <t>Hộp</t>
  </si>
  <si>
    <t>1 hộp/ 6 tháng</t>
  </si>
  <si>
    <t>CRO.DIP.ZIT.0001</t>
  </si>
  <si>
    <t>Chất thử Crom tổng diphenyl cacbazit</t>
  </si>
  <si>
    <t>hộp, 500 g/hộp</t>
  </si>
  <si>
    <t>HEX.XAN.C6H.1400</t>
  </si>
  <si>
    <t>Hexan C6H14</t>
  </si>
  <si>
    <t>lọ, 500ml/lọ, tinh khiết hoá học</t>
  </si>
  <si>
    <t>1 lọ/ 3 tháng</t>
  </si>
  <si>
    <t>NHO.OXI.ALO.0001</t>
  </si>
  <si>
    <t>Nhôm oxit Al2O3</t>
  </si>
  <si>
    <t>Tinh khiết phân tích, dạng bột, hộp 500g</t>
  </si>
  <si>
    <t>1 hộp/ năm</t>
  </si>
  <si>
    <t>HEX.ANE.C16.3400</t>
  </si>
  <si>
    <t>n-Hexan C16H34</t>
  </si>
  <si>
    <t>lọ, 500ml/lọ, tinh khiết hoá học, nhiệt độ sôi 69 độ C</t>
  </si>
  <si>
    <t>STE.AXI.TKH.0001</t>
  </si>
  <si>
    <t>AXIT STEARIC_ CH3(CH2)16COOH</t>
  </si>
  <si>
    <t>MGI.SO4.TKH.0001</t>
  </si>
  <si>
    <t>Magie sunfat MgSO4.H2O</t>
  </si>
  <si>
    <t>hộp, 500g/hộp, tinh khiết hoá học</t>
  </si>
  <si>
    <t>2 hộp/ năm</t>
  </si>
  <si>
    <t>DANH MỤC VẬT TƯ TIÊU HAO MÁY C-S</t>
  </si>
  <si>
    <t xml:space="preserve">Horiba </t>
  </si>
  <si>
    <t>Code</t>
  </si>
  <si>
    <t xml:space="preserve">ĐVT </t>
  </si>
  <si>
    <t>Tiêu hao/tháng</t>
  </si>
  <si>
    <t>Mục đích sử dụng</t>
  </si>
  <si>
    <t>Chất trợ cháy</t>
  </si>
  <si>
    <t>500g/lọ</t>
  </si>
  <si>
    <t>Tungten</t>
  </si>
  <si>
    <t>2kg/lọ</t>
  </si>
  <si>
    <t>Hoá chất hút ẩm</t>
  </si>
  <si>
    <t>Chất hút ẩm</t>
  </si>
  <si>
    <t>Thay thế/dự phòng</t>
  </si>
  <si>
    <t xml:space="preserve">Chổi vệ sinh </t>
  </si>
  <si>
    <t>Dùng để chứa mẫu</t>
  </si>
  <si>
    <t>Ống chứa bông lọc bụi</t>
  </si>
  <si>
    <t>Bông lọc bụi</t>
  </si>
  <si>
    <t>Máy leco</t>
  </si>
  <si>
    <t>Lecocel 1</t>
  </si>
  <si>
    <t>Lecocel 2</t>
  </si>
  <si>
    <t>2.27kg/lọ</t>
  </si>
  <si>
    <t>Iron chip</t>
  </si>
  <si>
    <t>AR-077</t>
  </si>
  <si>
    <t>Mg(CLO4)2</t>
  </si>
  <si>
    <t>454g/lọ</t>
  </si>
  <si>
    <t xml:space="preserve">Ống chứa hỗn hợp NaOH + Mg(CLO4)2 </t>
  </si>
  <si>
    <t>Ống chứa Mg(CLO4)2</t>
  </si>
  <si>
    <t>DANH MỤC VẬT TƯ KHU GIA CÔNG MẪU</t>
  </si>
  <si>
    <t>Đang sử dụng</t>
  </si>
  <si>
    <t xml:space="preserve">Dự phòng </t>
  </si>
  <si>
    <t>Tổng</t>
  </si>
  <si>
    <t>Máy nghiền búa</t>
  </si>
  <si>
    <t>Nghiền mẫu</t>
  </si>
  <si>
    <t>Máy nghiền trục</t>
  </si>
  <si>
    <t>Máy nghiền rung</t>
  </si>
  <si>
    <t>Đã đề nghị thêm 2 máy XMZ 100</t>
  </si>
  <si>
    <t>Máy nghiền hàm</t>
  </si>
  <si>
    <t>Máy chia mẫu tự động</t>
  </si>
  <si>
    <t>Cối nhỏ</t>
  </si>
  <si>
    <t>Cối to</t>
  </si>
  <si>
    <t>Đã đề nghị thêm 2 cối to</t>
  </si>
  <si>
    <t>Cối tungsten</t>
  </si>
  <si>
    <t>Tấm inox</t>
  </si>
  <si>
    <t>Để chia mẫu</t>
  </si>
  <si>
    <t>Túi 9</t>
  </si>
  <si>
    <t>Tiêu hao 10000 cái/tháng</t>
  </si>
  <si>
    <t>Sàng vuông 0.074 mm</t>
  </si>
  <si>
    <t>Xác định cỡ hạt</t>
  </si>
  <si>
    <t>Sàng vuông 0.1 mm</t>
  </si>
  <si>
    <t>Sàng vuông 0.5 mm</t>
  </si>
  <si>
    <t>Sàng vuông 1 mm</t>
  </si>
  <si>
    <t>Sàng vuông 3 mm</t>
  </si>
  <si>
    <t>Sàng vuông 5 mm</t>
  </si>
  <si>
    <t>Sàng vuông 6 mm</t>
  </si>
  <si>
    <t>Sàng vuông 6.3 mm</t>
  </si>
  <si>
    <t>Sàng vuông 14 mm</t>
  </si>
  <si>
    <t>Sàng vuông 15 mm</t>
  </si>
  <si>
    <t>Sàng vuông  16 mm</t>
  </si>
  <si>
    <t>Sàng vuông 10 mm</t>
  </si>
  <si>
    <t>Sàng vuông 18 mm</t>
  </si>
  <si>
    <t>Sàng vuông 20 mm</t>
  </si>
  <si>
    <t>Sàng vuông 25 mm</t>
  </si>
  <si>
    <t>Sàng vuông 30 mm</t>
  </si>
  <si>
    <t>Sàng vuông 38 mm</t>
  </si>
  <si>
    <t>Sàng vuông 45 mm</t>
  </si>
  <si>
    <t>Sàng vuông 60 mm</t>
  </si>
  <si>
    <t>Sàng vuông 80 mm</t>
  </si>
  <si>
    <t>Sàng vuông 90 mm</t>
  </si>
  <si>
    <t>Sàng tròn 3 mm</t>
  </si>
  <si>
    <t>Sàng tròn 8 mm</t>
  </si>
  <si>
    <t>Sàng tròn 10 mm</t>
  </si>
  <si>
    <t>Sàng tròn 25 mm</t>
  </si>
  <si>
    <t>Sàng tròn 20 mm</t>
  </si>
  <si>
    <t>Sàng tròn 30 mm</t>
  </si>
  <si>
    <t>Sàng tròn 40 mm</t>
  </si>
  <si>
    <t>Máy cất nước</t>
  </si>
  <si>
    <t>MẪU CHUẨN DÙNG MÁY QP ZETIUM</t>
  </si>
  <si>
    <t>Tên hóa chất</t>
  </si>
  <si>
    <t>Nhãn mác</t>
  </si>
  <si>
    <t xml:space="preserve">Có </t>
  </si>
  <si>
    <t>Không</t>
  </si>
  <si>
    <t>Biển báo</t>
  </si>
  <si>
    <t>Tình trạng sắp xếp</t>
  </si>
  <si>
    <t>Đạt</t>
  </si>
  <si>
    <t xml:space="preserve">         Nội dung kiểm tra</t>
  </si>
  <si>
    <t>K.đạt</t>
  </si>
  <si>
    <t>HD an toàn sử dụng</t>
  </si>
  <si>
    <t>Ngày…..tháng……năm……</t>
  </si>
  <si>
    <t>Người kiểm tra</t>
  </si>
  <si>
    <t>BP được kiểm tra</t>
  </si>
  <si>
    <t>BẢNG KIỂM TRA
SỬ DỤNG VÀ QUẢN LÝ HÓA CHẤT</t>
  </si>
  <si>
    <t>Bộ phận:……………………………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</si>
</sst>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  <charset val="163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20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193">
    <xf numFmtId="0" fontId="0" fillId="0" borderId="0" xfId="0"/>
    <xf numFmtId="0" fontId="6" fillId="0" borderId="1" xfId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/>
    <xf numFmtId="0" fontId="7" fillId="0" borderId="1" xfId="1" applyFont="1" applyBorder="1" applyAlignment="1" applyProtection="1">
      <alignment horizontal="center" vertical="center" wrapText="1"/>
      <protection hidden="1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 shrinkToFit="1"/>
    </xf>
    <xf numFmtId="0" fontId="11" fillId="0" borderId="1" xfId="0" applyFont="1" applyBorder="1"/>
    <xf numFmtId="0" fontId="2" fillId="0" borderId="1" xfId="0" applyFont="1" applyBorder="1"/>
    <xf numFmtId="0" fontId="7" fillId="0" borderId="1" xfId="1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Fill="1" applyBorder="1"/>
    <xf numFmtId="0" fontId="9" fillId="0" borderId="1" xfId="0" applyFont="1" applyBorder="1"/>
    <xf numFmtId="0" fontId="11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14" fontId="5" fillId="0" borderId="1" xfId="0" applyNumberFormat="1" applyFont="1" applyBorder="1"/>
    <xf numFmtId="164" fontId="12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5" fontId="5" fillId="0" borderId="1" xfId="0" applyNumberFormat="1" applyFont="1" applyBorder="1"/>
    <xf numFmtId="164" fontId="11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2" fontId="11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2" fontId="5" fillId="0" borderId="5" xfId="0" applyNumberFormat="1" applyFont="1" applyBorder="1"/>
    <xf numFmtId="0" fontId="12" fillId="0" borderId="0" xfId="0" applyFont="1" applyBorder="1"/>
    <xf numFmtId="0" fontId="5" fillId="0" borderId="0" xfId="0" applyFont="1" applyBorder="1"/>
    <xf numFmtId="0" fontId="11" fillId="0" borderId="0" xfId="0" applyFont="1" applyBorder="1"/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/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12" fillId="0" borderId="1" xfId="1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/>
    <xf numFmtId="0" fontId="5" fillId="0" borderId="8" xfId="0" applyFont="1" applyBorder="1"/>
    <xf numFmtId="0" fontId="12" fillId="0" borderId="5" xfId="0" applyFont="1" applyBorder="1"/>
    <xf numFmtId="0" fontId="5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6" fillId="0" borderId="1" xfId="1" applyNumberFormat="1" applyFont="1" applyBorder="1" applyAlignment="1" applyProtection="1">
      <alignment horizontal="center" vertical="center" wrapText="1"/>
      <protection hidden="1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/>
    <xf numFmtId="0" fontId="4" fillId="0" borderId="5" xfId="1" applyFont="1" applyFill="1" applyBorder="1" applyAlignment="1" applyProtection="1">
      <alignment horizontal="center" vertical="center" wrapText="1"/>
      <protection hidden="1"/>
    </xf>
    <xf numFmtId="0" fontId="12" fillId="0" borderId="1" xfId="1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4" fillId="0" borderId="8" xfId="1" applyFont="1" applyFill="1" applyBorder="1" applyAlignment="1" applyProtection="1">
      <alignment horizontal="center" vertical="center" wrapText="1"/>
      <protection hidden="1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0" borderId="8" xfId="1" applyFont="1" applyBorder="1" applyAlignment="1" applyProtection="1">
      <alignment horizontal="center" vertical="center" wrapText="1"/>
      <protection hidden="1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1" xfId="1" applyFont="1" applyBorder="1" applyAlignment="1" applyProtection="1">
      <alignment horizontal="center" vertical="center" wrapText="1"/>
      <protection hidden="1"/>
    </xf>
    <xf numFmtId="0" fontId="1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4" fillId="0" borderId="5" xfId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7" fillId="0" borderId="5" xfId="0" applyFont="1" applyBorder="1" applyAlignment="1">
      <alignment vertical="top" wrapText="1"/>
    </xf>
    <xf numFmtId="0" fontId="19" fillId="0" borderId="0" xfId="0" applyFont="1"/>
    <xf numFmtId="0" fontId="20" fillId="0" borderId="8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/>
    </xf>
    <xf numFmtId="0" fontId="19" fillId="0" borderId="11" xfId="0" applyFont="1" applyBorder="1"/>
    <xf numFmtId="0" fontId="20" fillId="0" borderId="12" xfId="0" applyFont="1" applyBorder="1" applyAlignment="1">
      <alignment horizontal="left" vertical="center"/>
    </xf>
    <xf numFmtId="0" fontId="19" fillId="0" borderId="12" xfId="0" applyFont="1" applyBorder="1"/>
    <xf numFmtId="0" fontId="4" fillId="0" borderId="12" xfId="0" applyFont="1" applyBorder="1" applyAlignment="1">
      <alignment horizontal="left" vertical="center"/>
    </xf>
    <xf numFmtId="0" fontId="2" fillId="0" borderId="12" xfId="0" applyFont="1" applyBorder="1"/>
    <xf numFmtId="0" fontId="4" fillId="2" borderId="12" xfId="0" applyFont="1" applyFill="1" applyBorder="1" applyAlignment="1">
      <alignment horizontal="left" vertical="center"/>
    </xf>
    <xf numFmtId="0" fontId="2" fillId="2" borderId="12" xfId="0" applyFont="1" applyFill="1" applyBorder="1"/>
    <xf numFmtId="0" fontId="4" fillId="0" borderId="13" xfId="0" applyFont="1" applyBorder="1" applyAlignment="1">
      <alignment horizontal="left" vertical="center"/>
    </xf>
    <xf numFmtId="0" fontId="2" fillId="0" borderId="13" xfId="0" applyFont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2" xfId="1" applyFont="1" applyBorder="1" applyAlignment="1" applyProtection="1">
      <alignment horizontal="left" vertical="center" wrapText="1"/>
      <protection hidden="1"/>
    </xf>
    <xf numFmtId="0" fontId="6" fillId="0" borderId="3" xfId="1" applyFont="1" applyBorder="1" applyAlignment="1" applyProtection="1">
      <alignment horizontal="left" vertical="center" wrapText="1"/>
      <protection hidden="1"/>
    </xf>
    <xf numFmtId="0" fontId="6" fillId="0" borderId="4" xfId="1" applyFont="1" applyBorder="1" applyAlignment="1" applyProtection="1">
      <alignment horizontal="left" vertical="center" wrapText="1"/>
      <protection hidden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2" fillId="0" borderId="9" xfId="1" applyFont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>
      <alignment horizontal="left" vertical="center"/>
    </xf>
    <xf numFmtId="0" fontId="21" fillId="0" borderId="0" xfId="1" applyFont="1" applyBorder="1" applyAlignment="1" applyProtection="1">
      <alignment horizontal="center" vertical="center" wrapText="1"/>
      <protection hidden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0" fillId="0" borderId="7" xfId="1" applyFont="1" applyBorder="1" applyAlignment="1" applyProtection="1">
      <alignment horizontal="left" vertical="top" wrapText="1"/>
      <protection hidden="1"/>
    </xf>
    <xf numFmtId="0" fontId="7" fillId="0" borderId="2" xfId="1" applyFont="1" applyBorder="1" applyAlignment="1" applyProtection="1">
      <alignment horizontal="left" vertical="center" wrapText="1"/>
      <protection hidden="1"/>
    </xf>
    <xf numFmtId="0" fontId="7" fillId="0" borderId="3" xfId="1" applyFont="1" applyBorder="1" applyAlignment="1" applyProtection="1">
      <alignment horizontal="left" vertical="center" wrapText="1"/>
      <protection hidden="1"/>
    </xf>
    <xf numFmtId="0" fontId="7" fillId="0" borderId="1" xfId="1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2" xfId="1" applyFont="1" applyBorder="1" applyAlignment="1" applyProtection="1">
      <alignment horizontal="left" vertical="center" shrinkToFit="1"/>
      <protection hidden="1"/>
    </xf>
    <xf numFmtId="0" fontId="6" fillId="0" borderId="3" xfId="1" applyFont="1" applyBorder="1" applyAlignment="1" applyProtection="1">
      <alignment horizontal="left" vertical="center" shrinkToFit="1"/>
      <protection hidden="1"/>
    </xf>
    <xf numFmtId="0" fontId="9" fillId="0" borderId="3" xfId="0" applyFont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5" xfId="1" applyFont="1" applyBorder="1" applyAlignment="1" applyProtection="1">
      <alignment horizontal="center" vertical="center" wrapText="1"/>
      <protection hidden="1"/>
    </xf>
    <xf numFmtId="0" fontId="6" fillId="0" borderId="8" xfId="1" applyFont="1" applyBorder="1" applyAlignment="1" applyProtection="1">
      <alignment horizontal="center" vertical="center" wrapText="1"/>
      <protection hidden="1"/>
    </xf>
    <xf numFmtId="0" fontId="6" fillId="0" borderId="2" xfId="1" applyFont="1" applyBorder="1" applyAlignment="1" applyProtection="1">
      <alignment horizontal="center" vertical="center" wrapText="1"/>
      <protection hidden="1"/>
    </xf>
    <xf numFmtId="0" fontId="6" fillId="0" borderId="3" xfId="1" applyFont="1" applyBorder="1" applyAlignment="1" applyProtection="1">
      <alignment horizontal="center" vertical="center" wrapText="1"/>
      <protection hidden="1"/>
    </xf>
    <xf numFmtId="0" fontId="6" fillId="0" borderId="4" xfId="1" applyFont="1" applyBorder="1" applyAlignment="1" applyProtection="1">
      <alignment horizontal="center" vertical="center" wrapText="1"/>
      <protection hidden="1"/>
    </xf>
    <xf numFmtId="0" fontId="6" fillId="0" borderId="1" xfId="1" applyFont="1" applyBorder="1" applyAlignment="1" applyProtection="1">
      <alignment horizontal="center" vertical="center" wrapText="1"/>
      <protection hidden="1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5" xfId="1" applyFont="1" applyBorder="1" applyAlignment="1" applyProtection="1">
      <alignment horizontal="center" vertical="center" wrapText="1"/>
      <protection hidden="1"/>
    </xf>
    <xf numFmtId="0" fontId="7" fillId="0" borderId="8" xfId="1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left" vertical="center" wrapText="1"/>
      <protection hidden="1"/>
    </xf>
  </cellXfs>
  <cellStyles count="3">
    <cellStyle name="Normal" xfId="0" builtinId="0"/>
    <cellStyle name="Normal 2" xfId="2"/>
    <cellStyle name="Normal_ĐNV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38100</xdr:rowOff>
    </xdr:from>
    <xdr:to>
      <xdr:col>1</xdr:col>
      <xdr:colOff>1895475</xdr:colOff>
      <xdr:row>4</xdr:row>
      <xdr:rowOff>238125</xdr:rowOff>
    </xdr:to>
    <xdr:cxnSp macro="">
      <xdr:nvCxnSpPr>
        <xdr:cNvPr id="3" name="Straight Connector 2"/>
        <xdr:cNvCxnSpPr/>
      </xdr:nvCxnSpPr>
      <xdr:spPr>
        <a:xfrm>
          <a:off x="361950" y="1733550"/>
          <a:ext cx="1885950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E1" workbookViewId="0">
      <pane ySplit="3" topLeftCell="A4" activePane="bottomLeft" state="frozen"/>
      <selection pane="bottomLeft" activeCell="B13" sqref="B12:B13"/>
    </sheetView>
  </sheetViews>
  <sheetFormatPr defaultRowHeight="15.75" x14ac:dyDescent="0.25"/>
  <cols>
    <col min="1" max="1" width="27.7109375" customWidth="1"/>
    <col min="2" max="5" width="23.5703125" customWidth="1"/>
    <col min="6" max="21" width="9.140625" style="8"/>
  </cols>
  <sheetData>
    <row r="1" spans="1:21" s="6" customFormat="1" x14ac:dyDescent="0.25">
      <c r="F1" s="138" t="s">
        <v>512</v>
      </c>
      <c r="G1" s="138"/>
      <c r="H1" s="138"/>
      <c r="I1" s="138"/>
      <c r="J1" s="138" t="s">
        <v>517</v>
      </c>
      <c r="K1" s="138"/>
      <c r="L1" s="138"/>
      <c r="M1" s="138"/>
      <c r="N1" s="138" t="s">
        <v>518</v>
      </c>
      <c r="O1" s="138"/>
      <c r="P1" s="138"/>
      <c r="Q1" s="138"/>
      <c r="R1" s="138" t="s">
        <v>519</v>
      </c>
      <c r="S1" s="138"/>
      <c r="T1" s="138"/>
      <c r="U1" s="138"/>
    </row>
    <row r="2" spans="1:21" s="6" customFormat="1" x14ac:dyDescent="0.25">
      <c r="F2" s="138" t="s">
        <v>513</v>
      </c>
      <c r="G2" s="138" t="s">
        <v>514</v>
      </c>
      <c r="H2" s="138" t="s">
        <v>515</v>
      </c>
      <c r="I2" s="138"/>
      <c r="J2" s="138" t="s">
        <v>513</v>
      </c>
      <c r="K2" s="138" t="s">
        <v>514</v>
      </c>
      <c r="L2" s="138" t="s">
        <v>515</v>
      </c>
      <c r="M2" s="138"/>
      <c r="N2" s="138" t="s">
        <v>513</v>
      </c>
      <c r="O2" s="138" t="s">
        <v>514</v>
      </c>
      <c r="P2" s="138" t="s">
        <v>515</v>
      </c>
      <c r="Q2" s="138"/>
      <c r="R2" s="138" t="s">
        <v>513</v>
      </c>
      <c r="S2" s="138" t="s">
        <v>514</v>
      </c>
      <c r="T2" s="138" t="s">
        <v>515</v>
      </c>
      <c r="U2" s="138"/>
    </row>
    <row r="3" spans="1:21" s="6" customFormat="1" ht="31.5" customHeight="1" x14ac:dyDescent="0.25">
      <c r="A3" s="1" t="s">
        <v>27</v>
      </c>
      <c r="B3" s="1" t="s">
        <v>28</v>
      </c>
      <c r="C3" s="7" t="s">
        <v>29</v>
      </c>
      <c r="D3" s="7" t="s">
        <v>30</v>
      </c>
      <c r="E3" s="7" t="s">
        <v>170</v>
      </c>
      <c r="F3" s="138"/>
      <c r="G3" s="138"/>
      <c r="H3" s="24" t="s">
        <v>515</v>
      </c>
      <c r="I3" s="24" t="s">
        <v>516</v>
      </c>
      <c r="J3" s="138"/>
      <c r="K3" s="138"/>
      <c r="L3" s="24" t="s">
        <v>515</v>
      </c>
      <c r="M3" s="24" t="s">
        <v>516</v>
      </c>
      <c r="N3" s="138"/>
      <c r="O3" s="138"/>
      <c r="P3" s="24" t="s">
        <v>515</v>
      </c>
      <c r="Q3" s="24" t="s">
        <v>516</v>
      </c>
      <c r="R3" s="138"/>
      <c r="S3" s="138"/>
      <c r="T3" s="24" t="s">
        <v>515</v>
      </c>
      <c r="U3" s="24" t="s">
        <v>516</v>
      </c>
    </row>
    <row r="4" spans="1:21" s="6" customFormat="1" ht="19.5" customHeight="1" x14ac:dyDescent="0.25">
      <c r="A4" s="139" t="s">
        <v>67</v>
      </c>
      <c r="B4" s="140"/>
      <c r="C4" s="140"/>
      <c r="D4" s="140"/>
      <c r="E4" s="141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9.5" customHeight="1" x14ac:dyDescent="0.25">
      <c r="A5" s="2" t="s">
        <v>35</v>
      </c>
      <c r="B5" s="2" t="s">
        <v>36</v>
      </c>
      <c r="C5" s="2" t="s">
        <v>37</v>
      </c>
      <c r="D5" s="2" t="s">
        <v>33</v>
      </c>
      <c r="E5" s="2">
        <v>6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9.5" customHeight="1" x14ac:dyDescent="0.25">
      <c r="A6" s="2" t="s">
        <v>38</v>
      </c>
      <c r="B6" s="2" t="s">
        <v>322</v>
      </c>
      <c r="C6" s="22"/>
      <c r="D6" s="2" t="s">
        <v>33</v>
      </c>
      <c r="E6" s="2">
        <v>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9.5" customHeight="1" x14ac:dyDescent="0.25">
      <c r="A7" s="2" t="s">
        <v>31</v>
      </c>
      <c r="B7" s="2" t="s">
        <v>32</v>
      </c>
      <c r="C7" s="2"/>
      <c r="D7" s="2" t="s">
        <v>33</v>
      </c>
      <c r="E7" s="2">
        <v>3</v>
      </c>
      <c r="F7" s="24"/>
      <c r="G7" s="24"/>
      <c r="H7" s="24">
        <v>15</v>
      </c>
      <c r="I7" s="24" t="s">
        <v>522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19.5" customHeight="1" x14ac:dyDescent="0.25">
      <c r="A8" s="2" t="s">
        <v>34</v>
      </c>
      <c r="B8" s="2" t="s">
        <v>279</v>
      </c>
      <c r="C8" s="2"/>
      <c r="D8" s="2" t="s">
        <v>33</v>
      </c>
      <c r="E8" s="2">
        <v>3</v>
      </c>
      <c r="F8" s="24"/>
      <c r="G8" s="24"/>
      <c r="H8" s="24">
        <v>20</v>
      </c>
      <c r="I8" s="24" t="s">
        <v>522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25"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25"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25"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25"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25"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25"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25"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25"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6:21" x14ac:dyDescent="0.25"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6:21" x14ac:dyDescent="0.25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6:21" x14ac:dyDescent="0.25"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6:21" x14ac:dyDescent="0.25"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6:21" x14ac:dyDescent="0.25"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6:21" x14ac:dyDescent="0.25"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6:21" x14ac:dyDescent="0.25"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6:21" x14ac:dyDescent="0.25"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6:21" x14ac:dyDescent="0.25"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6:21" x14ac:dyDescent="0.25"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6:21" x14ac:dyDescent="0.25"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6:21" x14ac:dyDescent="0.25"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6:21" x14ac:dyDescent="0.25"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6:21" x14ac:dyDescent="0.25"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6:21" x14ac:dyDescent="0.25"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6:21" x14ac:dyDescent="0.25"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6:21" x14ac:dyDescent="0.25"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6:21" x14ac:dyDescent="0.25"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6:21" x14ac:dyDescent="0.25"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6:21" x14ac:dyDescent="0.25"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6:21" x14ac:dyDescent="0.25"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6:21" x14ac:dyDescent="0.25"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6:21" x14ac:dyDescent="0.25"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6:21" x14ac:dyDescent="0.25"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6:21" x14ac:dyDescent="0.25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6:21" x14ac:dyDescent="0.25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6:21" x14ac:dyDescent="0.25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6:21" x14ac:dyDescent="0.25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6:21" x14ac:dyDescent="0.25"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6:21" x14ac:dyDescent="0.25"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6:21" x14ac:dyDescent="0.25"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6:21" x14ac:dyDescent="0.25"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6:21" x14ac:dyDescent="0.25"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6:21" x14ac:dyDescent="0.25"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6:21" x14ac:dyDescent="0.25"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6:21" x14ac:dyDescent="0.25"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6:21" x14ac:dyDescent="0.25"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6:21" x14ac:dyDescent="0.25"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6:21" x14ac:dyDescent="0.25"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6:21" x14ac:dyDescent="0.25"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6:21" x14ac:dyDescent="0.25"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6:21" x14ac:dyDescent="0.25"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6:21" x14ac:dyDescent="0.25"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6:21" x14ac:dyDescent="0.25"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6:21" x14ac:dyDescent="0.25"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6:21" x14ac:dyDescent="0.25"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6:21" x14ac:dyDescent="0.25"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6:21" x14ac:dyDescent="0.25"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6:21" x14ac:dyDescent="0.25"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6:21" x14ac:dyDescent="0.25"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6:21" x14ac:dyDescent="0.25"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6:21" x14ac:dyDescent="0.25"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6:21" x14ac:dyDescent="0.25"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6:21" x14ac:dyDescent="0.25"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6:21" x14ac:dyDescent="0.25"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6:21" x14ac:dyDescent="0.25"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6:21" x14ac:dyDescent="0.25"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6:21" x14ac:dyDescent="0.25"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6:21" x14ac:dyDescent="0.25"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6:21" x14ac:dyDescent="0.25"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6:21" x14ac:dyDescent="0.25"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6:21" x14ac:dyDescent="0.25"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6:21" x14ac:dyDescent="0.25"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6:21" x14ac:dyDescent="0.25"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6:21" x14ac:dyDescent="0.25"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6:21" x14ac:dyDescent="0.25"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6:21" x14ac:dyDescent="0.25"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6:21" x14ac:dyDescent="0.25"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6:21" x14ac:dyDescent="0.25"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6:21" x14ac:dyDescent="0.25"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6:21" x14ac:dyDescent="0.25"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6:21" x14ac:dyDescent="0.25"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6:21" x14ac:dyDescent="0.25"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6:21" x14ac:dyDescent="0.25"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6:21" x14ac:dyDescent="0.25"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6:21" x14ac:dyDescent="0.25"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6:21" x14ac:dyDescent="0.25"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6:21" x14ac:dyDescent="0.25"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6:21" x14ac:dyDescent="0.25"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6:21" x14ac:dyDescent="0.25"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6:21" x14ac:dyDescent="0.25"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6:21" x14ac:dyDescent="0.25"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6:21" x14ac:dyDescent="0.25"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6:21" x14ac:dyDescent="0.25"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6:21" x14ac:dyDescent="0.25"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6:21" x14ac:dyDescent="0.25"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6:21" x14ac:dyDescent="0.25"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6:21" x14ac:dyDescent="0.25"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6:21" x14ac:dyDescent="0.25"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</sheetData>
  <mergeCells count="17">
    <mergeCell ref="F1:I1"/>
    <mergeCell ref="J1:M1"/>
    <mergeCell ref="N1:Q1"/>
    <mergeCell ref="R1:U1"/>
    <mergeCell ref="F2:F3"/>
    <mergeCell ref="G2:G3"/>
    <mergeCell ref="H2:I2"/>
    <mergeCell ref="J2:J3"/>
    <mergeCell ref="K2:K3"/>
    <mergeCell ref="L2:M2"/>
    <mergeCell ref="N2:N3"/>
    <mergeCell ref="O2:O3"/>
    <mergeCell ref="P2:Q2"/>
    <mergeCell ref="R2:R3"/>
    <mergeCell ref="S2:S3"/>
    <mergeCell ref="T2:U2"/>
    <mergeCell ref="A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B40" sqref="B40"/>
    </sheetView>
  </sheetViews>
  <sheetFormatPr defaultRowHeight="15" x14ac:dyDescent="0.25"/>
  <cols>
    <col min="2" max="2" width="26.140625" bestFit="1" customWidth="1"/>
    <col min="3" max="3" width="32.7109375" bestFit="1" customWidth="1"/>
    <col min="4" max="4" width="24.5703125" bestFit="1" customWidth="1"/>
    <col min="5" max="5" width="10.42578125" bestFit="1" customWidth="1"/>
    <col min="8" max="8" width="17.140625" bestFit="1" customWidth="1"/>
  </cols>
  <sheetData>
    <row r="1" spans="1:10" ht="15.75" x14ac:dyDescent="0.25">
      <c r="A1" s="179" t="s">
        <v>636</v>
      </c>
      <c r="B1" s="179" t="s">
        <v>27</v>
      </c>
      <c r="C1" s="179" t="s">
        <v>28</v>
      </c>
      <c r="D1" s="174" t="s">
        <v>29</v>
      </c>
      <c r="E1" s="179" t="s">
        <v>30</v>
      </c>
      <c r="F1" s="179" t="s">
        <v>637</v>
      </c>
      <c r="G1" s="179"/>
      <c r="H1" s="179"/>
      <c r="I1" s="174" t="s">
        <v>638</v>
      </c>
      <c r="J1" s="174" t="s">
        <v>639</v>
      </c>
    </row>
    <row r="2" spans="1:10" ht="31.5" x14ac:dyDescent="0.25">
      <c r="A2" s="179"/>
      <c r="B2" s="179"/>
      <c r="C2" s="179"/>
      <c r="D2" s="175"/>
      <c r="E2" s="179"/>
      <c r="F2" s="84" t="s">
        <v>640</v>
      </c>
      <c r="G2" s="1" t="s">
        <v>641</v>
      </c>
      <c r="H2" s="1" t="s">
        <v>642</v>
      </c>
      <c r="I2" s="175"/>
      <c r="J2" s="175"/>
    </row>
    <row r="3" spans="1:10" ht="18.75" x14ac:dyDescent="0.25">
      <c r="A3" s="180" t="s">
        <v>657</v>
      </c>
      <c r="B3" s="180"/>
      <c r="C3" s="180"/>
      <c r="D3" s="180"/>
      <c r="E3" s="180"/>
      <c r="F3" s="180"/>
      <c r="G3" s="180"/>
      <c r="H3" s="180"/>
      <c r="I3" s="180"/>
      <c r="J3" s="180"/>
    </row>
    <row r="4" spans="1:10" ht="36.75" customHeight="1" x14ac:dyDescent="0.25">
      <c r="A4" s="93">
        <v>1</v>
      </c>
      <c r="B4" s="94" t="s">
        <v>19</v>
      </c>
      <c r="C4" s="94" t="s">
        <v>20</v>
      </c>
      <c r="D4" s="94" t="s">
        <v>21</v>
      </c>
      <c r="E4" s="94" t="s">
        <v>22</v>
      </c>
      <c r="F4" s="94"/>
      <c r="G4" s="94">
        <v>6</v>
      </c>
      <c r="H4" s="94">
        <v>2</v>
      </c>
      <c r="I4" s="95"/>
      <c r="J4" s="96"/>
    </row>
    <row r="5" spans="1:10" ht="36.75" customHeight="1" x14ac:dyDescent="0.25">
      <c r="A5" s="85">
        <v>2</v>
      </c>
      <c r="B5" s="14" t="s">
        <v>23</v>
      </c>
      <c r="C5" s="14" t="s">
        <v>24</v>
      </c>
      <c r="D5" s="14"/>
      <c r="E5" s="14" t="s">
        <v>22</v>
      </c>
      <c r="F5" s="14"/>
      <c r="G5" s="14">
        <v>10</v>
      </c>
      <c r="H5" s="14">
        <v>1</v>
      </c>
      <c r="I5" s="95"/>
      <c r="J5" s="96"/>
    </row>
    <row r="6" spans="1:10" ht="36.75" customHeight="1" x14ac:dyDescent="0.25">
      <c r="A6" s="85">
        <v>3</v>
      </c>
      <c r="B6" s="14" t="s">
        <v>25</v>
      </c>
      <c r="C6" s="14" t="s">
        <v>26</v>
      </c>
      <c r="D6" s="14"/>
      <c r="E6" s="14" t="s">
        <v>22</v>
      </c>
      <c r="F6" s="14"/>
      <c r="G6" s="14">
        <v>2</v>
      </c>
      <c r="H6" s="14">
        <v>3</v>
      </c>
      <c r="I6" s="95"/>
      <c r="J6" s="96"/>
    </row>
    <row r="7" spans="1:10" ht="36.75" customHeight="1" x14ac:dyDescent="0.25">
      <c r="A7" s="85">
        <v>4</v>
      </c>
      <c r="B7" s="14" t="s">
        <v>299</v>
      </c>
      <c r="C7" s="87" t="s">
        <v>300</v>
      </c>
      <c r="D7" s="87" t="s">
        <v>301</v>
      </c>
      <c r="E7" s="14" t="s">
        <v>283</v>
      </c>
      <c r="F7" s="14"/>
      <c r="G7" s="14">
        <v>4</v>
      </c>
      <c r="H7" s="14" t="s">
        <v>312</v>
      </c>
      <c r="I7" s="95"/>
      <c r="J7" s="96"/>
    </row>
    <row r="8" spans="1:10" ht="36.75" customHeight="1" x14ac:dyDescent="0.25">
      <c r="A8" s="85">
        <v>5</v>
      </c>
      <c r="B8" s="14" t="s">
        <v>303</v>
      </c>
      <c r="C8" s="87" t="s">
        <v>304</v>
      </c>
      <c r="D8" s="87"/>
      <c r="E8" s="14" t="s">
        <v>283</v>
      </c>
      <c r="F8" s="14"/>
      <c r="G8" s="14">
        <v>6</v>
      </c>
      <c r="H8" s="14" t="s">
        <v>305</v>
      </c>
      <c r="I8" s="95"/>
      <c r="J8" s="88"/>
    </row>
    <row r="9" spans="1:10" ht="36.75" customHeight="1" x14ac:dyDescent="0.25">
      <c r="A9" s="85">
        <v>6</v>
      </c>
      <c r="B9" s="14" t="s">
        <v>306</v>
      </c>
      <c r="C9" s="14" t="s">
        <v>307</v>
      </c>
      <c r="D9" s="87" t="s">
        <v>308</v>
      </c>
      <c r="E9" s="14" t="s">
        <v>309</v>
      </c>
      <c r="F9" s="14"/>
      <c r="G9" s="14">
        <v>3</v>
      </c>
      <c r="H9" s="14" t="s">
        <v>302</v>
      </c>
      <c r="I9" s="95"/>
      <c r="J9" s="88"/>
    </row>
    <row r="10" spans="1:10" ht="36.75" customHeight="1" x14ac:dyDescent="0.25">
      <c r="A10" s="85">
        <v>7</v>
      </c>
      <c r="B10" s="14" t="s">
        <v>310</v>
      </c>
      <c r="C10" s="14" t="s">
        <v>311</v>
      </c>
      <c r="D10" s="87" t="s">
        <v>58</v>
      </c>
      <c r="E10" s="14" t="s">
        <v>283</v>
      </c>
      <c r="F10" s="14"/>
      <c r="G10" s="14">
        <v>2</v>
      </c>
      <c r="H10" s="14" t="s">
        <v>312</v>
      </c>
      <c r="I10" s="95"/>
      <c r="J10" s="88"/>
    </row>
    <row r="11" spans="1:10" ht="36.75" customHeight="1" x14ac:dyDescent="0.25">
      <c r="A11" s="85">
        <v>8</v>
      </c>
      <c r="B11" s="14" t="s">
        <v>313</v>
      </c>
      <c r="C11" s="14" t="s">
        <v>314</v>
      </c>
      <c r="D11" s="87" t="s">
        <v>315</v>
      </c>
      <c r="E11" s="14" t="s">
        <v>316</v>
      </c>
      <c r="F11" s="14"/>
      <c r="G11" s="14">
        <v>2</v>
      </c>
      <c r="H11" s="14" t="s">
        <v>302</v>
      </c>
      <c r="I11" s="95"/>
      <c r="J11" s="88"/>
    </row>
    <row r="12" spans="1:10" ht="36.75" customHeight="1" x14ac:dyDescent="0.25">
      <c r="A12" s="85">
        <v>9</v>
      </c>
      <c r="B12" s="14"/>
      <c r="C12" s="14" t="s">
        <v>317</v>
      </c>
      <c r="D12" s="87"/>
      <c r="E12" s="14" t="s">
        <v>318</v>
      </c>
      <c r="F12" s="14"/>
      <c r="G12" s="14">
        <v>2</v>
      </c>
      <c r="H12" s="14" t="s">
        <v>312</v>
      </c>
      <c r="I12" s="95"/>
      <c r="J12" s="88"/>
    </row>
    <row r="13" spans="1:10" ht="36.75" customHeight="1" x14ac:dyDescent="0.25">
      <c r="A13" s="85">
        <v>10</v>
      </c>
      <c r="B13" s="97" t="s">
        <v>658</v>
      </c>
      <c r="C13" s="97" t="s">
        <v>659</v>
      </c>
      <c r="D13" s="98" t="s">
        <v>660</v>
      </c>
      <c r="E13" s="97" t="s">
        <v>15</v>
      </c>
      <c r="F13" s="97"/>
      <c r="G13" s="97">
        <v>0.3</v>
      </c>
      <c r="H13" s="97" t="s">
        <v>661</v>
      </c>
      <c r="I13" s="95"/>
      <c r="J13" s="90"/>
    </row>
    <row r="14" spans="1:10" ht="36.75" customHeight="1" x14ac:dyDescent="0.25">
      <c r="A14" s="85">
        <v>11</v>
      </c>
      <c r="B14" s="97" t="s">
        <v>662</v>
      </c>
      <c r="C14" s="97" t="s">
        <v>558</v>
      </c>
      <c r="D14" s="98" t="s">
        <v>663</v>
      </c>
      <c r="E14" s="97" t="s">
        <v>9</v>
      </c>
      <c r="F14" s="97"/>
      <c r="G14" s="97">
        <v>0.8</v>
      </c>
      <c r="H14" s="97" t="s">
        <v>664</v>
      </c>
      <c r="I14" s="95"/>
      <c r="J14" s="90"/>
    </row>
    <row r="15" spans="1:10" ht="36.75" customHeight="1" x14ac:dyDescent="0.25">
      <c r="A15" s="181" t="s">
        <v>665</v>
      </c>
      <c r="B15" s="181"/>
      <c r="C15" s="181"/>
      <c r="D15" s="181"/>
      <c r="E15" s="181"/>
      <c r="F15" s="180"/>
      <c r="G15" s="181"/>
      <c r="H15" s="180"/>
      <c r="I15" s="180"/>
      <c r="J15" s="180"/>
    </row>
    <row r="16" spans="1:10" ht="36.75" customHeight="1" x14ac:dyDescent="0.25">
      <c r="A16" s="85">
        <v>1</v>
      </c>
      <c r="B16" s="100" t="s">
        <v>666</v>
      </c>
      <c r="C16" s="100" t="s">
        <v>667</v>
      </c>
      <c r="D16" s="100" t="s">
        <v>668</v>
      </c>
      <c r="E16" s="100" t="s">
        <v>283</v>
      </c>
      <c r="F16" s="101"/>
      <c r="G16" s="102">
        <v>1</v>
      </c>
      <c r="H16" s="103" t="s">
        <v>669</v>
      </c>
      <c r="I16" s="104"/>
      <c r="J16" s="105"/>
    </row>
    <row r="17" spans="1:10" ht="36.75" customHeight="1" x14ac:dyDescent="0.25">
      <c r="A17" s="85">
        <v>2</v>
      </c>
      <c r="B17" s="100" t="s">
        <v>670</v>
      </c>
      <c r="C17" s="100" t="s">
        <v>671</v>
      </c>
      <c r="D17" s="100" t="s">
        <v>672</v>
      </c>
      <c r="E17" s="100" t="s">
        <v>283</v>
      </c>
      <c r="F17" s="106"/>
      <c r="G17" s="102">
        <v>1</v>
      </c>
      <c r="H17" s="103" t="s">
        <v>669</v>
      </c>
      <c r="I17" s="107"/>
      <c r="J17" s="108"/>
    </row>
    <row r="18" spans="1:10" ht="36.75" customHeight="1" x14ac:dyDescent="0.25">
      <c r="A18" s="85">
        <v>3</v>
      </c>
      <c r="B18" s="100" t="s">
        <v>673</v>
      </c>
      <c r="C18" s="100" t="s">
        <v>674</v>
      </c>
      <c r="D18" s="100" t="s">
        <v>675</v>
      </c>
      <c r="E18" s="100" t="s">
        <v>212</v>
      </c>
      <c r="F18" s="106"/>
      <c r="G18" s="102">
        <v>1</v>
      </c>
      <c r="H18" s="103" t="s">
        <v>669</v>
      </c>
      <c r="I18" s="107"/>
      <c r="J18" s="108"/>
    </row>
    <row r="19" spans="1:10" ht="36.75" customHeight="1" x14ac:dyDescent="0.25">
      <c r="A19" s="85">
        <v>4</v>
      </c>
      <c r="B19" s="100" t="s">
        <v>676</v>
      </c>
      <c r="C19" s="100" t="s">
        <v>677</v>
      </c>
      <c r="D19" s="100" t="s">
        <v>678</v>
      </c>
      <c r="E19" s="100" t="s">
        <v>283</v>
      </c>
      <c r="F19" s="106"/>
      <c r="G19" s="102">
        <v>2</v>
      </c>
      <c r="H19" s="109" t="s">
        <v>679</v>
      </c>
      <c r="I19" s="107"/>
      <c r="J19" s="108"/>
    </row>
    <row r="20" spans="1:10" ht="36.75" customHeight="1" x14ac:dyDescent="0.25">
      <c r="A20" s="85">
        <v>5</v>
      </c>
      <c r="B20" s="100" t="s">
        <v>680</v>
      </c>
      <c r="C20" s="100" t="s">
        <v>681</v>
      </c>
      <c r="D20" s="100" t="s">
        <v>682</v>
      </c>
      <c r="E20" s="100" t="s">
        <v>212</v>
      </c>
      <c r="F20" s="106"/>
      <c r="G20" s="102">
        <v>1</v>
      </c>
      <c r="H20" s="103" t="s">
        <v>669</v>
      </c>
      <c r="I20" s="107"/>
      <c r="J20" s="108"/>
    </row>
    <row r="21" spans="1:10" ht="36.75" customHeight="1" x14ac:dyDescent="0.25">
      <c r="A21" s="85">
        <v>6</v>
      </c>
      <c r="B21" s="100" t="s">
        <v>683</v>
      </c>
      <c r="C21" s="100" t="s">
        <v>684</v>
      </c>
      <c r="D21" s="100" t="s">
        <v>685</v>
      </c>
      <c r="E21" s="100" t="s">
        <v>212</v>
      </c>
      <c r="F21" s="106"/>
      <c r="G21" s="102">
        <v>1</v>
      </c>
      <c r="H21" s="103" t="s">
        <v>669</v>
      </c>
      <c r="I21" s="107"/>
      <c r="J21" s="108"/>
    </row>
    <row r="22" spans="1:10" ht="36.75" customHeight="1" x14ac:dyDescent="0.25">
      <c r="A22" s="85">
        <v>7</v>
      </c>
      <c r="B22" s="100" t="s">
        <v>686</v>
      </c>
      <c r="C22" s="100" t="s">
        <v>687</v>
      </c>
      <c r="D22" s="100" t="s">
        <v>688</v>
      </c>
      <c r="E22" s="100" t="s">
        <v>323</v>
      </c>
      <c r="F22" s="106"/>
      <c r="G22" s="102">
        <v>1</v>
      </c>
      <c r="H22" s="103" t="s">
        <v>669</v>
      </c>
      <c r="I22" s="107"/>
      <c r="J22" s="108"/>
    </row>
    <row r="23" spans="1:10" ht="36.75" customHeight="1" x14ac:dyDescent="0.25">
      <c r="A23" s="85">
        <v>8</v>
      </c>
      <c r="B23" s="100" t="s">
        <v>689</v>
      </c>
      <c r="C23" s="100" t="s">
        <v>690</v>
      </c>
      <c r="D23" s="100"/>
      <c r="E23" s="100" t="s">
        <v>15</v>
      </c>
      <c r="F23" s="106"/>
      <c r="G23" s="102">
        <v>0.2</v>
      </c>
      <c r="H23" s="109" t="s">
        <v>691</v>
      </c>
      <c r="I23" s="107"/>
      <c r="J23" s="108"/>
    </row>
    <row r="24" spans="1:10" ht="36.75" customHeight="1" x14ac:dyDescent="0.25">
      <c r="A24" s="85">
        <v>9</v>
      </c>
      <c r="B24" s="100" t="s">
        <v>692</v>
      </c>
      <c r="C24" s="100" t="s">
        <v>693</v>
      </c>
      <c r="D24" s="100"/>
      <c r="E24" s="100" t="s">
        <v>15</v>
      </c>
      <c r="F24" s="106"/>
      <c r="G24" s="102">
        <v>0.2</v>
      </c>
      <c r="H24" s="109" t="s">
        <v>691</v>
      </c>
      <c r="I24" s="107"/>
      <c r="J24" s="108"/>
    </row>
    <row r="25" spans="1:10" ht="36.75" customHeight="1" x14ac:dyDescent="0.25">
      <c r="A25" s="85">
        <v>10</v>
      </c>
      <c r="B25" s="100" t="s">
        <v>694</v>
      </c>
      <c r="C25" s="100" t="s">
        <v>695</v>
      </c>
      <c r="D25" s="100"/>
      <c r="E25" s="100" t="s">
        <v>99</v>
      </c>
      <c r="F25" s="106"/>
      <c r="G25" s="102">
        <v>90</v>
      </c>
      <c r="H25" s="109" t="s">
        <v>696</v>
      </c>
      <c r="I25" s="107"/>
      <c r="J25" s="108"/>
    </row>
    <row r="26" spans="1:10" ht="36.75" customHeight="1" x14ac:dyDescent="0.25">
      <c r="A26" s="85">
        <v>11</v>
      </c>
      <c r="B26" s="100" t="s">
        <v>697</v>
      </c>
      <c r="C26" s="100" t="s">
        <v>698</v>
      </c>
      <c r="D26" s="100" t="s">
        <v>699</v>
      </c>
      <c r="E26" s="100" t="s">
        <v>700</v>
      </c>
      <c r="F26" s="106"/>
      <c r="G26" s="102">
        <v>2</v>
      </c>
      <c r="H26" s="109" t="s">
        <v>701</v>
      </c>
      <c r="I26" s="107"/>
      <c r="J26" s="108"/>
    </row>
    <row r="27" spans="1:10" ht="36.75" customHeight="1" x14ac:dyDescent="0.25">
      <c r="A27" s="85">
        <v>12</v>
      </c>
      <c r="B27" s="100" t="s">
        <v>702</v>
      </c>
      <c r="C27" s="100" t="s">
        <v>703</v>
      </c>
      <c r="D27" s="100" t="s">
        <v>704</v>
      </c>
      <c r="E27" s="100" t="s">
        <v>212</v>
      </c>
      <c r="F27" s="106"/>
      <c r="G27" s="102">
        <v>1</v>
      </c>
      <c r="H27" s="109" t="s">
        <v>701</v>
      </c>
      <c r="I27" s="107"/>
      <c r="J27" s="108"/>
    </row>
    <row r="28" spans="1:10" ht="36.75" customHeight="1" x14ac:dyDescent="0.25">
      <c r="A28" s="85">
        <v>13</v>
      </c>
      <c r="B28" s="100" t="s">
        <v>705</v>
      </c>
      <c r="C28" s="100" t="s">
        <v>706</v>
      </c>
      <c r="D28" s="100" t="s">
        <v>707</v>
      </c>
      <c r="E28" s="100" t="s">
        <v>283</v>
      </c>
      <c r="F28" s="106"/>
      <c r="G28" s="102">
        <v>2</v>
      </c>
      <c r="H28" s="109" t="s">
        <v>708</v>
      </c>
      <c r="I28" s="107"/>
      <c r="J28" s="108"/>
    </row>
    <row r="29" spans="1:10" ht="36.75" customHeight="1" x14ac:dyDescent="0.25">
      <c r="A29" s="85">
        <v>14</v>
      </c>
      <c r="B29" s="100" t="s">
        <v>709</v>
      </c>
      <c r="C29" s="100" t="s">
        <v>710</v>
      </c>
      <c r="D29" s="100" t="s">
        <v>711</v>
      </c>
      <c r="E29" s="100" t="s">
        <v>700</v>
      </c>
      <c r="F29" s="106"/>
      <c r="G29" s="102">
        <v>2</v>
      </c>
      <c r="H29" s="109" t="s">
        <v>712</v>
      </c>
      <c r="I29" s="107"/>
      <c r="J29" s="108"/>
    </row>
    <row r="30" spans="1:10" ht="36.75" customHeight="1" x14ac:dyDescent="0.25">
      <c r="A30" s="85">
        <v>15</v>
      </c>
      <c r="B30" s="100" t="s">
        <v>713</v>
      </c>
      <c r="C30" s="100" t="s">
        <v>714</v>
      </c>
      <c r="D30" s="100" t="s">
        <v>715</v>
      </c>
      <c r="E30" s="100" t="s">
        <v>283</v>
      </c>
      <c r="F30" s="106"/>
      <c r="G30" s="102">
        <v>1</v>
      </c>
      <c r="H30" s="103" t="s">
        <v>669</v>
      </c>
      <c r="I30" s="107"/>
      <c r="J30" s="108"/>
    </row>
    <row r="31" spans="1:10" ht="36.75" customHeight="1" x14ac:dyDescent="0.25">
      <c r="A31" s="85">
        <v>16</v>
      </c>
      <c r="B31" s="100" t="s">
        <v>716</v>
      </c>
      <c r="C31" s="100" t="s">
        <v>717</v>
      </c>
      <c r="D31" s="100" t="s">
        <v>707</v>
      </c>
      <c r="E31" s="100" t="s">
        <v>318</v>
      </c>
      <c r="F31" s="106"/>
      <c r="G31" s="102">
        <v>2</v>
      </c>
      <c r="H31" s="103" t="s">
        <v>669</v>
      </c>
      <c r="I31" s="107"/>
      <c r="J31" s="108"/>
    </row>
    <row r="32" spans="1:10" ht="36" customHeight="1" x14ac:dyDescent="0.25">
      <c r="A32" s="99">
        <v>17</v>
      </c>
      <c r="B32" s="112" t="s">
        <v>718</v>
      </c>
      <c r="C32" s="112" t="s">
        <v>719</v>
      </c>
      <c r="D32" s="112" t="s">
        <v>720</v>
      </c>
      <c r="E32" s="112" t="s">
        <v>212</v>
      </c>
      <c r="F32" s="113"/>
      <c r="G32" s="114">
        <v>2</v>
      </c>
      <c r="H32" s="115" t="s">
        <v>721</v>
      </c>
      <c r="I32" s="107"/>
      <c r="J32" s="116"/>
    </row>
    <row r="33" spans="1:10" ht="36" customHeight="1" x14ac:dyDescent="0.25">
      <c r="A33" s="92">
        <v>18</v>
      </c>
      <c r="B33" s="3" t="s">
        <v>0</v>
      </c>
      <c r="C33" s="20" t="s">
        <v>1</v>
      </c>
      <c r="D33" s="3"/>
      <c r="E33" s="3" t="s">
        <v>2</v>
      </c>
      <c r="F33" s="117"/>
      <c r="G33" s="117"/>
      <c r="H33" s="3">
        <v>30</v>
      </c>
      <c r="I33" s="117"/>
      <c r="J33" s="117"/>
    </row>
    <row r="34" spans="1:10" ht="36" customHeight="1" x14ac:dyDescent="0.25">
      <c r="A34" s="92">
        <v>19</v>
      </c>
      <c r="B34" s="3" t="s">
        <v>3</v>
      </c>
      <c r="C34" s="20" t="s">
        <v>4</v>
      </c>
      <c r="D34" s="3" t="s">
        <v>5</v>
      </c>
      <c r="E34" s="3" t="s">
        <v>2</v>
      </c>
      <c r="F34" s="117"/>
      <c r="G34" s="117"/>
      <c r="H34" s="3">
        <v>4</v>
      </c>
      <c r="I34" s="117"/>
      <c r="J34" s="117"/>
    </row>
    <row r="35" spans="1:10" ht="36" customHeight="1" x14ac:dyDescent="0.25">
      <c r="A35" s="92">
        <v>20</v>
      </c>
      <c r="B35" s="3"/>
      <c r="C35" s="20" t="s">
        <v>319</v>
      </c>
      <c r="D35" s="3"/>
      <c r="E35" s="3" t="s">
        <v>2</v>
      </c>
      <c r="F35" s="117"/>
      <c r="G35" s="117"/>
      <c r="H35" s="3" t="s">
        <v>325</v>
      </c>
      <c r="I35" s="117"/>
      <c r="J35" s="117"/>
    </row>
    <row r="36" spans="1:10" ht="36" customHeight="1" x14ac:dyDescent="0.25">
      <c r="A36" s="92">
        <v>21</v>
      </c>
      <c r="B36" s="3"/>
      <c r="C36" s="20" t="s">
        <v>320</v>
      </c>
      <c r="D36" s="3"/>
      <c r="E36" s="3" t="s">
        <v>2</v>
      </c>
      <c r="F36" s="117"/>
      <c r="G36" s="117"/>
      <c r="H36" s="3" t="s">
        <v>325</v>
      </c>
      <c r="I36" s="117"/>
      <c r="J36" s="117"/>
    </row>
  </sheetData>
  <mergeCells count="10">
    <mergeCell ref="I1:I2"/>
    <mergeCell ref="J1:J2"/>
    <mergeCell ref="A3:J3"/>
    <mergeCell ref="A15:J15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zoomScale="70" zoomScaleNormal="70" workbookViewId="0">
      <selection activeCell="AA6" sqref="AA6"/>
    </sheetView>
  </sheetViews>
  <sheetFormatPr defaultRowHeight="18.75" x14ac:dyDescent="0.3"/>
  <cols>
    <col min="1" max="2" width="9.140625" style="30"/>
    <col min="3" max="3" width="20.140625" style="30" customWidth="1"/>
    <col min="4" max="14" width="7.7109375" style="30" hidden="1" customWidth="1"/>
    <col min="15" max="15" width="11.42578125" style="30" hidden="1" customWidth="1"/>
    <col min="16" max="16" width="9.7109375" style="30" hidden="1" customWidth="1"/>
    <col min="17" max="17" width="10" style="30" hidden="1" customWidth="1"/>
    <col min="18" max="18" width="7.7109375" style="30" hidden="1" customWidth="1"/>
    <col min="19" max="19" width="9.140625" style="30"/>
    <col min="20" max="20" width="10" style="30" customWidth="1"/>
    <col min="21" max="16384" width="9.140625" style="30"/>
  </cols>
  <sheetData>
    <row r="1" spans="1:20" x14ac:dyDescent="0.3">
      <c r="A1" s="182" t="s">
        <v>798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</row>
    <row r="2" spans="1:20" x14ac:dyDescent="0.3">
      <c r="A2" s="26" t="s">
        <v>326</v>
      </c>
      <c r="B2" s="26" t="s">
        <v>327</v>
      </c>
      <c r="C2" s="27" t="s">
        <v>328</v>
      </c>
      <c r="D2" s="27" t="s">
        <v>329</v>
      </c>
      <c r="E2" s="27" t="s">
        <v>330</v>
      </c>
      <c r="F2" s="27" t="s">
        <v>331</v>
      </c>
      <c r="G2" s="27" t="s">
        <v>333</v>
      </c>
      <c r="H2" s="27" t="s">
        <v>336</v>
      </c>
      <c r="I2" s="27" t="s">
        <v>337</v>
      </c>
      <c r="J2" s="27" t="s">
        <v>338</v>
      </c>
      <c r="K2" s="27" t="s">
        <v>341</v>
      </c>
      <c r="L2" s="27" t="s">
        <v>342</v>
      </c>
      <c r="M2" s="27" t="s">
        <v>343</v>
      </c>
      <c r="N2" s="27" t="s">
        <v>344</v>
      </c>
      <c r="O2" s="27" t="s">
        <v>346</v>
      </c>
      <c r="P2" s="27" t="s">
        <v>347</v>
      </c>
      <c r="Q2" s="27" t="s">
        <v>348</v>
      </c>
      <c r="R2" s="27" t="s">
        <v>350</v>
      </c>
      <c r="S2" s="28" t="s">
        <v>358</v>
      </c>
      <c r="T2" s="29" t="s">
        <v>511</v>
      </c>
    </row>
    <row r="3" spans="1:20" x14ac:dyDescent="0.3">
      <c r="A3" s="31"/>
      <c r="B3" s="31"/>
      <c r="C3" s="27" t="s">
        <v>359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3">
      <c r="A4" s="31">
        <v>1</v>
      </c>
      <c r="B4" s="31" t="s">
        <v>360</v>
      </c>
      <c r="C4" s="32" t="s">
        <v>361</v>
      </c>
      <c r="D4" s="32">
        <v>54.6</v>
      </c>
      <c r="E4" s="32"/>
      <c r="F4" s="33">
        <v>7.96</v>
      </c>
      <c r="G4" s="32">
        <v>1.04</v>
      </c>
      <c r="H4" s="33">
        <v>10.4</v>
      </c>
      <c r="I4" s="32">
        <v>1.3</v>
      </c>
      <c r="J4" s="34">
        <f>55*1.05/71</f>
        <v>0.81338028169014087</v>
      </c>
      <c r="K4" s="32">
        <v>4.3999999999999997E-2</v>
      </c>
      <c r="L4" s="34">
        <v>0.1</v>
      </c>
      <c r="M4" s="32"/>
      <c r="N4" s="32"/>
      <c r="O4" s="32">
        <v>0.03</v>
      </c>
      <c r="P4" s="34">
        <v>0.14000000000000001</v>
      </c>
      <c r="Q4" s="32"/>
      <c r="R4" s="32">
        <v>1.4E-2</v>
      </c>
      <c r="S4" s="32" t="s">
        <v>377</v>
      </c>
      <c r="T4" s="32" t="s">
        <v>596</v>
      </c>
    </row>
    <row r="5" spans="1:20" x14ac:dyDescent="0.3">
      <c r="A5" s="31">
        <v>2</v>
      </c>
      <c r="B5" s="31" t="s">
        <v>362</v>
      </c>
      <c r="C5" s="32" t="s">
        <v>597</v>
      </c>
      <c r="D5" s="32">
        <v>48.24</v>
      </c>
      <c r="E5" s="32">
        <v>14.16</v>
      </c>
      <c r="F5" s="33">
        <v>12.45</v>
      </c>
      <c r="G5" s="32">
        <v>1.3</v>
      </c>
      <c r="H5" s="33">
        <v>13.58</v>
      </c>
      <c r="I5" s="32">
        <v>3.23</v>
      </c>
      <c r="J5" s="32"/>
      <c r="K5" s="32">
        <v>2.8000000000000001E-2</v>
      </c>
      <c r="L5" s="34"/>
      <c r="M5" s="34">
        <v>0.01</v>
      </c>
      <c r="N5" s="34">
        <v>8.2000000000000003E-2</v>
      </c>
      <c r="O5" s="32"/>
      <c r="P5" s="34"/>
      <c r="Q5" s="32"/>
      <c r="R5" s="32">
        <v>7.0999999999999994E-2</v>
      </c>
      <c r="S5" s="32">
        <v>95</v>
      </c>
      <c r="T5" s="32" t="s">
        <v>598</v>
      </c>
    </row>
    <row r="6" spans="1:20" x14ac:dyDescent="0.3">
      <c r="A6" s="31">
        <v>3</v>
      </c>
      <c r="B6" s="31" t="s">
        <v>363</v>
      </c>
      <c r="C6" s="35" t="s">
        <v>599</v>
      </c>
      <c r="D6" s="32">
        <v>52.12</v>
      </c>
      <c r="E6" s="32">
        <v>10.1</v>
      </c>
      <c r="F6" s="33">
        <v>7.07</v>
      </c>
      <c r="G6" s="32">
        <v>1.71</v>
      </c>
      <c r="H6" s="33">
        <v>2.44</v>
      </c>
      <c r="I6" s="32">
        <v>7.62</v>
      </c>
      <c r="J6" s="34">
        <f>4.27*55/71</f>
        <v>3.3077464788732391</v>
      </c>
      <c r="K6" s="32"/>
      <c r="L6" s="34"/>
      <c r="M6" s="34">
        <v>1.0999999999999999E-2</v>
      </c>
      <c r="N6" s="34">
        <v>1.0999999999999999E-2</v>
      </c>
      <c r="O6" s="32">
        <v>0.04</v>
      </c>
      <c r="P6" s="34">
        <v>0.45800000000000002</v>
      </c>
      <c r="Q6" s="32"/>
      <c r="R6" s="32"/>
      <c r="S6" s="32">
        <v>75</v>
      </c>
      <c r="T6" s="32" t="s">
        <v>581</v>
      </c>
    </row>
    <row r="7" spans="1:20" x14ac:dyDescent="0.3">
      <c r="A7" s="31">
        <v>4</v>
      </c>
      <c r="B7" s="31" t="s">
        <v>364</v>
      </c>
      <c r="C7" s="32" t="s">
        <v>600</v>
      </c>
      <c r="D7" s="32">
        <v>54.41</v>
      </c>
      <c r="E7" s="32">
        <v>7.43</v>
      </c>
      <c r="F7" s="33">
        <v>6.84</v>
      </c>
      <c r="G7" s="32">
        <v>1.163</v>
      </c>
      <c r="H7" s="33">
        <v>11.28</v>
      </c>
      <c r="I7" s="32">
        <v>1.4670000000000001</v>
      </c>
      <c r="J7" s="32">
        <v>0.74399999999999999</v>
      </c>
      <c r="K7" s="32">
        <v>0.108</v>
      </c>
      <c r="L7" s="34">
        <v>0.11600000000000001</v>
      </c>
      <c r="M7" s="34"/>
      <c r="N7" s="34">
        <f>0.019*65/(65+16)</f>
        <v>1.5246913580246912E-2</v>
      </c>
      <c r="O7" s="32">
        <v>8.1000000000000003E-2</v>
      </c>
      <c r="P7" s="34">
        <v>6.5000000000000002E-2</v>
      </c>
      <c r="Q7" s="32"/>
      <c r="R7" s="32">
        <v>0.03</v>
      </c>
      <c r="S7" s="32" t="s">
        <v>371</v>
      </c>
      <c r="T7" s="32" t="s">
        <v>581</v>
      </c>
    </row>
    <row r="8" spans="1:20" x14ac:dyDescent="0.3">
      <c r="A8" s="31">
        <v>5</v>
      </c>
      <c r="B8" s="31" t="s">
        <v>366</v>
      </c>
      <c r="C8" s="32" t="s">
        <v>601</v>
      </c>
      <c r="D8" s="32">
        <v>56.06</v>
      </c>
      <c r="E8" s="32"/>
      <c r="F8" s="33">
        <v>7.24</v>
      </c>
      <c r="G8" s="32">
        <v>2.46</v>
      </c>
      <c r="H8" s="33">
        <v>8.11</v>
      </c>
      <c r="I8" s="32">
        <v>1.73</v>
      </c>
      <c r="J8" s="32">
        <v>0.40200000000000002</v>
      </c>
      <c r="K8" s="32">
        <v>0.14799999999999999</v>
      </c>
      <c r="L8" s="34"/>
      <c r="M8" s="34"/>
      <c r="N8" s="34">
        <v>0.01</v>
      </c>
      <c r="O8" s="32">
        <v>6.0999999999999999E-2</v>
      </c>
      <c r="P8" s="34">
        <v>0.17799999999999999</v>
      </c>
      <c r="Q8" s="32"/>
      <c r="R8" s="32"/>
      <c r="S8" s="32" t="s">
        <v>602</v>
      </c>
      <c r="T8" s="32" t="s">
        <v>598</v>
      </c>
    </row>
    <row r="9" spans="1:20" x14ac:dyDescent="0.3">
      <c r="A9" s="31">
        <v>6</v>
      </c>
      <c r="B9" s="31" t="s">
        <v>367</v>
      </c>
      <c r="C9" s="32" t="s">
        <v>603</v>
      </c>
      <c r="D9" s="32">
        <v>57.29</v>
      </c>
      <c r="E9" s="32"/>
      <c r="F9" s="32">
        <v>5.18</v>
      </c>
      <c r="G9" s="32">
        <v>1.33</v>
      </c>
      <c r="H9" s="32">
        <v>9.51</v>
      </c>
      <c r="I9" s="32">
        <v>1.49</v>
      </c>
      <c r="J9" s="32">
        <v>0.47699999999999998</v>
      </c>
      <c r="K9" s="34">
        <f>0.14*31*2/(31*2+48+16)</f>
        <v>6.8888888888888902E-2</v>
      </c>
      <c r="L9" s="34">
        <v>0.10100000000000001</v>
      </c>
      <c r="M9" s="34"/>
      <c r="N9" s="34">
        <f>0.013*65/(65+16)</f>
        <v>1.0432098765432099E-2</v>
      </c>
      <c r="O9" s="32">
        <v>2.5000000000000001E-2</v>
      </c>
      <c r="P9" s="34">
        <v>4.4999999999999998E-2</v>
      </c>
      <c r="Q9" s="32"/>
      <c r="R9" s="32"/>
      <c r="S9" s="32">
        <v>100</v>
      </c>
      <c r="T9" s="23" t="s">
        <v>581</v>
      </c>
    </row>
    <row r="10" spans="1:20" x14ac:dyDescent="0.3">
      <c r="A10" s="31">
        <v>7</v>
      </c>
      <c r="B10" s="31" t="s">
        <v>368</v>
      </c>
      <c r="C10" s="32" t="s">
        <v>604</v>
      </c>
      <c r="D10" s="32">
        <v>48.44</v>
      </c>
      <c r="E10" s="32">
        <v>11.17</v>
      </c>
      <c r="F10" s="32">
        <v>8.4</v>
      </c>
      <c r="G10" s="32">
        <v>2.98</v>
      </c>
      <c r="H10" s="32">
        <v>15.52</v>
      </c>
      <c r="I10" s="32">
        <v>2.3199999999999998</v>
      </c>
      <c r="J10" s="34">
        <f>0.81*55/71</f>
        <v>0.62746478873239442</v>
      </c>
      <c r="K10" s="32">
        <v>6.5000000000000002E-2</v>
      </c>
      <c r="L10" s="34">
        <v>0.23</v>
      </c>
      <c r="M10" s="34">
        <v>6.0999999999999999E-2</v>
      </c>
      <c r="N10" s="34">
        <v>0.13</v>
      </c>
      <c r="O10" s="32"/>
      <c r="P10" s="32"/>
      <c r="Q10" s="32"/>
      <c r="R10" s="32"/>
      <c r="S10" s="32" t="s">
        <v>387</v>
      </c>
      <c r="T10" s="23" t="s">
        <v>598</v>
      </c>
    </row>
    <row r="11" spans="1:20" x14ac:dyDescent="0.3">
      <c r="A11" s="31"/>
      <c r="B11" s="31"/>
      <c r="C11" s="32" t="s">
        <v>605</v>
      </c>
      <c r="D11" s="32"/>
      <c r="E11" s="32"/>
      <c r="F11" s="32"/>
      <c r="G11" s="32"/>
      <c r="H11" s="32"/>
      <c r="I11" s="32"/>
      <c r="J11" s="32"/>
      <c r="K11" s="32"/>
      <c r="L11" s="34"/>
      <c r="M11" s="34"/>
      <c r="N11" s="34"/>
      <c r="O11" s="32"/>
      <c r="P11" s="32"/>
      <c r="Q11" s="32"/>
      <c r="R11" s="32"/>
      <c r="S11" s="32" t="s">
        <v>387</v>
      </c>
      <c r="T11" s="32" t="s">
        <v>596</v>
      </c>
    </row>
    <row r="12" spans="1:20" x14ac:dyDescent="0.3">
      <c r="A12" s="31"/>
      <c r="B12" s="31"/>
      <c r="C12" s="32" t="s">
        <v>606</v>
      </c>
      <c r="D12" s="32"/>
      <c r="E12" s="32"/>
      <c r="F12" s="32"/>
      <c r="G12" s="32"/>
      <c r="H12" s="32"/>
      <c r="I12" s="32"/>
      <c r="J12" s="32"/>
      <c r="K12" s="32"/>
      <c r="L12" s="34"/>
      <c r="M12" s="34"/>
      <c r="N12" s="34"/>
      <c r="O12" s="32"/>
      <c r="P12" s="32"/>
      <c r="Q12" s="32"/>
      <c r="R12" s="32"/>
      <c r="S12" s="32" t="s">
        <v>584</v>
      </c>
      <c r="T12" s="32" t="s">
        <v>581</v>
      </c>
    </row>
    <row r="13" spans="1:20" x14ac:dyDescent="0.3">
      <c r="A13" s="31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4"/>
      <c r="M13" s="34"/>
      <c r="N13" s="34"/>
      <c r="O13" s="32"/>
      <c r="P13" s="32"/>
      <c r="Q13" s="32"/>
      <c r="R13" s="32"/>
      <c r="S13" s="32"/>
      <c r="T13" s="32"/>
    </row>
    <row r="14" spans="1:20" x14ac:dyDescent="0.3">
      <c r="A14" s="31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4"/>
      <c r="M14" s="34"/>
      <c r="N14" s="34"/>
      <c r="O14" s="32"/>
      <c r="P14" s="32"/>
      <c r="Q14" s="32"/>
      <c r="R14" s="32"/>
      <c r="S14" s="32"/>
      <c r="T14" s="32"/>
    </row>
    <row r="15" spans="1:20" x14ac:dyDescent="0.3">
      <c r="A15" s="26" t="s">
        <v>326</v>
      </c>
      <c r="B15" s="26" t="s">
        <v>327</v>
      </c>
      <c r="C15" s="27" t="s">
        <v>328</v>
      </c>
      <c r="D15" s="27" t="s">
        <v>329</v>
      </c>
      <c r="E15" s="27" t="s">
        <v>330</v>
      </c>
      <c r="F15" s="27" t="s">
        <v>331</v>
      </c>
      <c r="G15" s="27" t="s">
        <v>333</v>
      </c>
      <c r="H15" s="27" t="s">
        <v>336</v>
      </c>
      <c r="I15" s="27" t="s">
        <v>337</v>
      </c>
      <c r="J15" s="27" t="s">
        <v>338</v>
      </c>
      <c r="K15" s="27" t="s">
        <v>341</v>
      </c>
      <c r="L15" s="36" t="s">
        <v>342</v>
      </c>
      <c r="M15" s="36" t="s">
        <v>343</v>
      </c>
      <c r="N15" s="36" t="s">
        <v>344</v>
      </c>
      <c r="O15" s="27" t="s">
        <v>346</v>
      </c>
      <c r="P15" s="27" t="s">
        <v>347</v>
      </c>
      <c r="Q15" s="27" t="s">
        <v>348</v>
      </c>
      <c r="R15" s="27" t="s">
        <v>350</v>
      </c>
      <c r="S15" s="28" t="s">
        <v>358</v>
      </c>
      <c r="T15" s="29" t="s">
        <v>511</v>
      </c>
    </row>
    <row r="16" spans="1:20" x14ac:dyDescent="0.3">
      <c r="A16" s="26"/>
      <c r="B16" s="26"/>
      <c r="C16" s="27" t="s">
        <v>404</v>
      </c>
      <c r="D16" s="27"/>
      <c r="E16" s="27"/>
      <c r="F16" s="27"/>
      <c r="G16" s="27"/>
      <c r="H16" s="27"/>
      <c r="I16" s="27"/>
      <c r="J16" s="27"/>
      <c r="K16" s="27"/>
      <c r="L16" s="36"/>
      <c r="M16" s="36"/>
      <c r="N16" s="36"/>
      <c r="O16" s="27"/>
      <c r="P16" s="27"/>
      <c r="Q16" s="27"/>
      <c r="R16" s="27"/>
      <c r="S16" s="32"/>
      <c r="T16" s="32"/>
    </row>
    <row r="17" spans="1:20" x14ac:dyDescent="0.3">
      <c r="A17" s="31">
        <v>1</v>
      </c>
      <c r="B17" s="31" t="s">
        <v>369</v>
      </c>
      <c r="C17" s="32" t="s">
        <v>370</v>
      </c>
      <c r="D17" s="32">
        <v>59.58</v>
      </c>
      <c r="E17" s="32"/>
      <c r="F17" s="32">
        <v>10.14</v>
      </c>
      <c r="G17" s="33">
        <v>1.41</v>
      </c>
      <c r="H17" s="32">
        <v>2.3E-2</v>
      </c>
      <c r="I17" s="32">
        <v>3.5000000000000003E-2</v>
      </c>
      <c r="J17" s="34">
        <v>0.35599999999999998</v>
      </c>
      <c r="K17" s="32">
        <v>3.9E-2</v>
      </c>
      <c r="L17" s="34">
        <v>4.4999999999999998E-2</v>
      </c>
      <c r="M17" s="34"/>
      <c r="N17" s="34"/>
      <c r="O17" s="32">
        <v>8.0000000000000002E-3</v>
      </c>
      <c r="P17" s="32">
        <v>3.9E-2</v>
      </c>
      <c r="Q17" s="32"/>
      <c r="R17" s="32"/>
      <c r="S17" s="32" t="s">
        <v>371</v>
      </c>
      <c r="T17" s="32" t="s">
        <v>581</v>
      </c>
    </row>
    <row r="18" spans="1:20" x14ac:dyDescent="0.3">
      <c r="A18" s="31">
        <v>2</v>
      </c>
      <c r="B18" s="31" t="s">
        <v>372</v>
      </c>
      <c r="C18" s="32" t="s">
        <v>373</v>
      </c>
      <c r="D18" s="32">
        <v>64.94</v>
      </c>
      <c r="E18" s="32">
        <v>25.94</v>
      </c>
      <c r="F18" s="32">
        <v>8.33</v>
      </c>
      <c r="G18" s="33">
        <v>0.2</v>
      </c>
      <c r="H18" s="32">
        <v>0.15</v>
      </c>
      <c r="I18" s="32">
        <v>0.44</v>
      </c>
      <c r="J18" s="34">
        <v>1.7000000000000001E-2</v>
      </c>
      <c r="K18" s="32">
        <v>1.4999999999999999E-2</v>
      </c>
      <c r="L18" s="34">
        <v>1.6E-2</v>
      </c>
      <c r="M18" s="34"/>
      <c r="N18" s="34"/>
      <c r="O18" s="32">
        <v>7.6999999999999999E-2</v>
      </c>
      <c r="P18" s="32">
        <v>2.9000000000000001E-2</v>
      </c>
      <c r="Q18" s="32"/>
      <c r="R18" s="32">
        <v>2.5999999999999999E-2</v>
      </c>
      <c r="S18" s="32" t="s">
        <v>371</v>
      </c>
      <c r="T18" s="32" t="s">
        <v>581</v>
      </c>
    </row>
    <row r="19" spans="1:20" x14ac:dyDescent="0.3">
      <c r="A19" s="31">
        <v>3</v>
      </c>
      <c r="B19" s="31" t="s">
        <v>374</v>
      </c>
      <c r="C19" s="32" t="s">
        <v>386</v>
      </c>
      <c r="D19" s="32">
        <v>47.46</v>
      </c>
      <c r="E19" s="32"/>
      <c r="F19" s="32">
        <v>6.77</v>
      </c>
      <c r="G19" s="33">
        <v>3.7</v>
      </c>
      <c r="H19" s="32"/>
      <c r="I19" s="32">
        <v>3.1</v>
      </c>
      <c r="J19" s="34">
        <v>0.58099999999999996</v>
      </c>
      <c r="K19" s="32">
        <v>7.0000000000000001E-3</v>
      </c>
      <c r="L19" s="34">
        <f>0.015*(48+32)/48</f>
        <v>2.4999999999999998E-2</v>
      </c>
      <c r="M19" s="34"/>
      <c r="N19" s="34"/>
      <c r="O19" s="32"/>
      <c r="P19" s="32"/>
      <c r="Q19" s="32"/>
      <c r="R19" s="32">
        <v>0.189</v>
      </c>
      <c r="S19" s="32" t="s">
        <v>584</v>
      </c>
      <c r="T19" s="32" t="s">
        <v>581</v>
      </c>
    </row>
    <row r="20" spans="1:20" x14ac:dyDescent="0.3">
      <c r="A20" s="31">
        <v>4</v>
      </c>
      <c r="B20" s="31" t="s">
        <v>375</v>
      </c>
      <c r="C20" s="32" t="s">
        <v>376</v>
      </c>
      <c r="D20" s="32">
        <v>64.05</v>
      </c>
      <c r="E20" s="32">
        <v>0.193</v>
      </c>
      <c r="F20" s="32">
        <v>2.52</v>
      </c>
      <c r="G20" s="33">
        <v>1.2</v>
      </c>
      <c r="H20" s="32">
        <v>2.5299999999999998</v>
      </c>
      <c r="I20" s="32"/>
      <c r="J20" s="34">
        <v>6.8000000000000005E-2</v>
      </c>
      <c r="K20" s="34">
        <f>0.087*62/(62+16*5)</f>
        <v>3.7985915492957739E-2</v>
      </c>
      <c r="L20" s="34">
        <v>4.4999999999999998E-2</v>
      </c>
      <c r="M20" s="34"/>
      <c r="N20" s="34"/>
      <c r="O20" s="32">
        <v>1.6E-2</v>
      </c>
      <c r="P20" s="32">
        <v>3.2000000000000001E-2</v>
      </c>
      <c r="Q20" s="32"/>
      <c r="R20" s="32">
        <v>0.01</v>
      </c>
      <c r="S20" s="32" t="s">
        <v>582</v>
      </c>
      <c r="T20" s="32" t="s">
        <v>581</v>
      </c>
    </row>
    <row r="21" spans="1:20" x14ac:dyDescent="0.3">
      <c r="A21" s="31">
        <v>5</v>
      </c>
      <c r="B21" s="31" t="s">
        <v>378</v>
      </c>
      <c r="C21" s="32" t="s">
        <v>379</v>
      </c>
      <c r="D21" s="32">
        <v>64.72</v>
      </c>
      <c r="E21" s="32"/>
      <c r="F21" s="32">
        <v>1.56</v>
      </c>
      <c r="G21" s="33">
        <v>1.7849999999999999</v>
      </c>
      <c r="H21" s="32">
        <v>5.1999999999999998E-2</v>
      </c>
      <c r="I21" s="32">
        <v>5.7000000000000002E-2</v>
      </c>
      <c r="J21" s="34">
        <v>0.71299999999999997</v>
      </c>
      <c r="K21" s="34">
        <v>0.32300000000000001</v>
      </c>
      <c r="L21" s="34">
        <v>7.4999999999999997E-2</v>
      </c>
      <c r="M21" s="34"/>
      <c r="N21" s="34">
        <f>0.005*81/65</f>
        <v>6.2307692307692316E-3</v>
      </c>
      <c r="O21" s="32">
        <v>1.4E-2</v>
      </c>
      <c r="P21" s="32">
        <v>0.02</v>
      </c>
      <c r="Q21" s="32"/>
      <c r="R21" s="32">
        <v>8.9999999999999993E-3</v>
      </c>
      <c r="S21" s="32" t="s">
        <v>582</v>
      </c>
      <c r="T21" s="32" t="s">
        <v>581</v>
      </c>
    </row>
    <row r="22" spans="1:20" hidden="1" x14ac:dyDescent="0.3">
      <c r="A22" s="31">
        <v>6</v>
      </c>
      <c r="B22" s="31" t="s">
        <v>380</v>
      </c>
      <c r="C22" s="32" t="s">
        <v>381</v>
      </c>
      <c r="D22" s="32">
        <v>65.69</v>
      </c>
      <c r="E22" s="32"/>
      <c r="F22" s="32">
        <v>2.72</v>
      </c>
      <c r="G22" s="33">
        <v>1.76</v>
      </c>
      <c r="H22" s="32">
        <v>0.15</v>
      </c>
      <c r="I22" s="34">
        <v>8.2000000000000003E-2</v>
      </c>
      <c r="J22" s="34">
        <v>9.1999999999999998E-2</v>
      </c>
      <c r="K22" s="32">
        <v>5.2999999999999999E-2</v>
      </c>
      <c r="L22" s="34">
        <f>0.06*(48+32)/48</f>
        <v>9.9999999999999992E-2</v>
      </c>
      <c r="M22" s="34"/>
      <c r="N22" s="34"/>
      <c r="O22" s="32"/>
      <c r="P22" s="32"/>
      <c r="Q22" s="32"/>
      <c r="R22" s="32">
        <v>1.4999999999999999E-2</v>
      </c>
      <c r="S22" s="32" t="s">
        <v>382</v>
      </c>
      <c r="T22" s="32" t="s">
        <v>581</v>
      </c>
    </row>
    <row r="23" spans="1:20" x14ac:dyDescent="0.3">
      <c r="A23" s="31">
        <v>7</v>
      </c>
      <c r="B23" s="31" t="s">
        <v>383</v>
      </c>
      <c r="C23" s="32" t="s">
        <v>384</v>
      </c>
      <c r="D23" s="32">
        <v>59.66</v>
      </c>
      <c r="E23" s="32"/>
      <c r="F23" s="32">
        <v>2.2280000000000002</v>
      </c>
      <c r="G23" s="33">
        <v>0.64</v>
      </c>
      <c r="H23" s="32">
        <v>1.456</v>
      </c>
      <c r="I23" s="34">
        <v>0.53300000000000003</v>
      </c>
      <c r="J23" s="34">
        <v>2.59</v>
      </c>
      <c r="K23" s="32">
        <v>2.5999999999999999E-2</v>
      </c>
      <c r="L23" s="34">
        <f>0.019*(48+32)/48</f>
        <v>3.1666666666666669E-2</v>
      </c>
      <c r="M23" s="34"/>
      <c r="N23" s="34"/>
      <c r="O23" s="32"/>
      <c r="P23" s="32"/>
      <c r="Q23" s="32"/>
      <c r="R23" s="32">
        <v>3.3000000000000002E-2</v>
      </c>
      <c r="S23" s="32" t="s">
        <v>377</v>
      </c>
      <c r="T23" s="32" t="s">
        <v>581</v>
      </c>
    </row>
    <row r="24" spans="1:20" hidden="1" x14ac:dyDescent="0.3">
      <c r="A24" s="31">
        <v>8</v>
      </c>
      <c r="B24" s="31" t="s">
        <v>385</v>
      </c>
      <c r="C24" s="32" t="s">
        <v>386</v>
      </c>
      <c r="D24" s="32">
        <v>59.98</v>
      </c>
      <c r="E24" s="32"/>
      <c r="F24" s="32">
        <v>9</v>
      </c>
      <c r="G24" s="33">
        <v>1.25</v>
      </c>
      <c r="H24" s="32">
        <v>0.63</v>
      </c>
      <c r="I24" s="34">
        <v>0.23300000000000001</v>
      </c>
      <c r="J24" s="34">
        <v>2.5000000000000001E-2</v>
      </c>
      <c r="K24" s="32">
        <v>1.7999999999999999E-2</v>
      </c>
      <c r="L24" s="34">
        <f>0.045*(48+32)/48</f>
        <v>7.4999999999999997E-2</v>
      </c>
      <c r="M24" s="34">
        <v>0.317</v>
      </c>
      <c r="N24" s="34">
        <v>0.16500000000000001</v>
      </c>
      <c r="O24" s="34">
        <v>0.17299999999999999</v>
      </c>
      <c r="P24" s="34">
        <v>9.4E-2</v>
      </c>
      <c r="Q24" s="32">
        <v>6.3E-2</v>
      </c>
      <c r="R24" s="32">
        <v>0.54400000000000004</v>
      </c>
      <c r="S24" s="32" t="s">
        <v>584</v>
      </c>
      <c r="T24" s="32" t="s">
        <v>581</v>
      </c>
    </row>
    <row r="25" spans="1:20" hidden="1" x14ac:dyDescent="0.3">
      <c r="A25" s="31">
        <v>9</v>
      </c>
      <c r="B25" s="31" t="s">
        <v>388</v>
      </c>
      <c r="C25" s="32" t="s">
        <v>389</v>
      </c>
      <c r="D25" s="32">
        <v>30.52</v>
      </c>
      <c r="E25" s="32"/>
      <c r="F25" s="32">
        <v>16.77</v>
      </c>
      <c r="G25" s="33">
        <v>4.2699999999999996</v>
      </c>
      <c r="H25" s="32">
        <v>9.6180000000000003</v>
      </c>
      <c r="I25" s="34">
        <v>3.3330000000000002</v>
      </c>
      <c r="J25" s="34">
        <v>0.47199999999999998</v>
      </c>
      <c r="K25" s="32">
        <v>0.60799999999999998</v>
      </c>
      <c r="L25" s="34">
        <f>0.118*(48+32)/48</f>
        <v>0.19666666666666666</v>
      </c>
      <c r="M25" s="34"/>
      <c r="N25" s="34"/>
      <c r="O25" s="34"/>
      <c r="P25" s="34"/>
      <c r="Q25" s="32"/>
      <c r="R25" s="32">
        <v>1</v>
      </c>
      <c r="S25" s="32" t="s">
        <v>382</v>
      </c>
      <c r="T25" s="32" t="s">
        <v>581</v>
      </c>
    </row>
    <row r="26" spans="1:20" x14ac:dyDescent="0.3">
      <c r="A26" s="31">
        <v>10</v>
      </c>
      <c r="B26" s="31" t="s">
        <v>390</v>
      </c>
      <c r="C26" s="37" t="s">
        <v>593</v>
      </c>
      <c r="D26" s="37">
        <v>51.54</v>
      </c>
      <c r="E26" s="37"/>
      <c r="F26" s="37">
        <v>25.286000000000001</v>
      </c>
      <c r="G26" s="33">
        <v>0.6</v>
      </c>
      <c r="H26" s="32">
        <v>5.2999999999999999E-2</v>
      </c>
      <c r="I26" s="34">
        <v>0.02</v>
      </c>
      <c r="J26" s="38">
        <v>1.6E-2</v>
      </c>
      <c r="K26" s="37">
        <v>1.7000000000000001E-2</v>
      </c>
      <c r="L26" s="38">
        <f>0.013*(48+32)/48</f>
        <v>2.1666666666666667E-2</v>
      </c>
      <c r="M26" s="38"/>
      <c r="N26" s="38"/>
      <c r="O26" s="34">
        <v>8.9999999999999993E-3</v>
      </c>
      <c r="P26" s="34">
        <v>0.01</v>
      </c>
      <c r="Q26" s="37"/>
      <c r="R26" s="37"/>
      <c r="S26" s="32">
        <v>100</v>
      </c>
      <c r="T26" s="32" t="s">
        <v>581</v>
      </c>
    </row>
    <row r="27" spans="1:20" x14ac:dyDescent="0.3">
      <c r="A27" s="31">
        <v>11</v>
      </c>
      <c r="B27" s="31" t="s">
        <v>391</v>
      </c>
      <c r="C27" s="37" t="s">
        <v>592</v>
      </c>
      <c r="D27" s="32">
        <v>36.76</v>
      </c>
      <c r="E27" s="32">
        <v>8.8000000000000007</v>
      </c>
      <c r="F27" s="33">
        <v>19.18</v>
      </c>
      <c r="G27" s="33">
        <v>4.4000000000000004</v>
      </c>
      <c r="H27" s="32">
        <v>5.67</v>
      </c>
      <c r="I27" s="34">
        <v>2.0169999999999999</v>
      </c>
      <c r="J27" s="34">
        <v>0.37</v>
      </c>
      <c r="K27" s="32">
        <v>0.59</v>
      </c>
      <c r="L27" s="34">
        <f>0.114*80/48</f>
        <v>0.19000000000000003</v>
      </c>
      <c r="M27" s="34"/>
      <c r="N27" s="34"/>
      <c r="O27" s="39"/>
      <c r="P27" s="39"/>
      <c r="Q27" s="32"/>
      <c r="R27" s="32">
        <v>6.5000000000000002E-2</v>
      </c>
      <c r="S27" s="32" t="s">
        <v>582</v>
      </c>
      <c r="T27" s="32" t="s">
        <v>581</v>
      </c>
    </row>
    <row r="28" spans="1:20" x14ac:dyDescent="0.3">
      <c r="A28" s="31">
        <v>12</v>
      </c>
      <c r="B28" s="31" t="s">
        <v>392</v>
      </c>
      <c r="C28" s="32" t="s">
        <v>393</v>
      </c>
      <c r="D28" s="32">
        <v>65.55</v>
      </c>
      <c r="E28" s="32">
        <v>27.2</v>
      </c>
      <c r="F28" s="32">
        <v>7.47</v>
      </c>
      <c r="G28" s="32">
        <v>0.27100000000000002</v>
      </c>
      <c r="H28" s="32">
        <v>0.42099999999999999</v>
      </c>
      <c r="I28" s="32">
        <v>0.56499999999999995</v>
      </c>
      <c r="J28" s="34">
        <v>2.9000000000000001E-2</v>
      </c>
      <c r="K28" s="34">
        <v>6.4000000000000001E-2</v>
      </c>
      <c r="L28" s="34">
        <v>0.06</v>
      </c>
      <c r="M28" s="34"/>
      <c r="N28" s="34"/>
      <c r="O28" s="32">
        <v>7.8E-2</v>
      </c>
      <c r="P28" s="32">
        <v>6.0999999999999999E-2</v>
      </c>
      <c r="Q28" s="32"/>
      <c r="R28" s="32">
        <v>1.9E-2</v>
      </c>
      <c r="S28" s="32" t="s">
        <v>583</v>
      </c>
      <c r="T28" s="32" t="s">
        <v>581</v>
      </c>
    </row>
    <row r="29" spans="1:20" x14ac:dyDescent="0.3">
      <c r="A29" s="31">
        <v>13</v>
      </c>
      <c r="B29" s="31" t="s">
        <v>394</v>
      </c>
      <c r="C29" s="32" t="s">
        <v>589</v>
      </c>
      <c r="D29" s="32">
        <v>64.540000000000006</v>
      </c>
      <c r="E29" s="32">
        <v>21.36</v>
      </c>
      <c r="F29" s="32">
        <v>3.94</v>
      </c>
      <c r="G29" s="32">
        <v>1.06</v>
      </c>
      <c r="H29" s="32">
        <v>1.1000000000000001</v>
      </c>
      <c r="I29" s="32">
        <v>1.81</v>
      </c>
      <c r="J29" s="34">
        <v>0.155</v>
      </c>
      <c r="K29" s="32">
        <v>1.6E-2</v>
      </c>
      <c r="L29" s="34">
        <f>0.249*80/48</f>
        <v>0.41500000000000004</v>
      </c>
      <c r="M29" s="34"/>
      <c r="N29" s="34"/>
      <c r="O29" s="32">
        <v>8.0000000000000002E-3</v>
      </c>
      <c r="P29" s="32">
        <v>8.9999999999999993E-3</v>
      </c>
      <c r="Q29" s="32">
        <v>6.0000000000000001E-3</v>
      </c>
      <c r="R29" s="32">
        <v>0.35599999999999998</v>
      </c>
      <c r="S29" s="32" t="s">
        <v>590</v>
      </c>
      <c r="T29" s="32" t="s">
        <v>591</v>
      </c>
    </row>
    <row r="30" spans="1:20" x14ac:dyDescent="0.3">
      <c r="A30" s="31">
        <v>14</v>
      </c>
      <c r="B30" s="31" t="s">
        <v>395</v>
      </c>
      <c r="C30" s="32" t="s">
        <v>588</v>
      </c>
      <c r="D30" s="32">
        <v>61.73</v>
      </c>
      <c r="E30" s="32">
        <v>1.51</v>
      </c>
      <c r="F30" s="32">
        <v>9.82</v>
      </c>
      <c r="G30" s="32">
        <v>0.48</v>
      </c>
      <c r="H30" s="32">
        <v>0.11</v>
      </c>
      <c r="I30" s="32">
        <v>5.5E-2</v>
      </c>
      <c r="J30" s="34">
        <v>2.7E-2</v>
      </c>
      <c r="K30" s="32">
        <v>2.4E-2</v>
      </c>
      <c r="L30" s="34">
        <f>0.041*80/48</f>
        <v>6.8333333333333343E-2</v>
      </c>
      <c r="M30" s="34"/>
      <c r="N30" s="34"/>
      <c r="O30" s="34">
        <v>5.5999999999999999E-3</v>
      </c>
      <c r="P30" s="34">
        <v>5.6000000000000001E-2</v>
      </c>
      <c r="Q30" s="32">
        <v>6.0999999999999999E-2</v>
      </c>
      <c r="R30" s="32">
        <v>3.5999999999999997E-2</v>
      </c>
      <c r="S30" s="32" t="s">
        <v>530</v>
      </c>
      <c r="T30" s="32" t="s">
        <v>591</v>
      </c>
    </row>
    <row r="31" spans="1:20" x14ac:dyDescent="0.3">
      <c r="A31" s="31">
        <v>15</v>
      </c>
      <c r="B31" s="31" t="s">
        <v>396</v>
      </c>
      <c r="C31" s="32" t="s">
        <v>397</v>
      </c>
      <c r="D31" s="32">
        <v>62.74</v>
      </c>
      <c r="E31" s="32">
        <v>25.7</v>
      </c>
      <c r="F31" s="32">
        <v>7.14</v>
      </c>
      <c r="G31" s="32">
        <v>0.73</v>
      </c>
      <c r="H31" s="32"/>
      <c r="I31" s="32">
        <v>0.65</v>
      </c>
      <c r="J31" s="34">
        <v>0.16200000000000001</v>
      </c>
      <c r="K31" s="32"/>
      <c r="L31" s="34">
        <v>5.5E-2</v>
      </c>
      <c r="M31" s="34"/>
      <c r="N31" s="34">
        <v>2.9000000000000001E-2</v>
      </c>
      <c r="O31" s="34"/>
      <c r="P31" s="34"/>
      <c r="Q31" s="32">
        <v>0.32</v>
      </c>
      <c r="R31" s="32">
        <v>3.89</v>
      </c>
      <c r="S31" s="32" t="s">
        <v>530</v>
      </c>
      <c r="T31" s="32" t="s">
        <v>581</v>
      </c>
    </row>
    <row r="32" spans="1:20" x14ac:dyDescent="0.3">
      <c r="A32" s="31">
        <v>16</v>
      </c>
      <c r="B32" s="31" t="s">
        <v>398</v>
      </c>
      <c r="C32" s="35">
        <v>46388</v>
      </c>
      <c r="D32" s="32">
        <v>58.7</v>
      </c>
      <c r="E32" s="32">
        <v>2.52</v>
      </c>
      <c r="F32" s="32">
        <v>3.74</v>
      </c>
      <c r="G32" s="32">
        <v>2.5</v>
      </c>
      <c r="H32" s="32">
        <v>4.47</v>
      </c>
      <c r="I32" s="32">
        <v>2.4900000000000002</v>
      </c>
      <c r="J32" s="34">
        <f>0.23*55/71</f>
        <v>0.17816901408450705</v>
      </c>
      <c r="K32" s="34">
        <v>2.5999999999999999E-3</v>
      </c>
      <c r="L32" s="34">
        <v>2.4700000000000002</v>
      </c>
      <c r="M32" s="34"/>
      <c r="N32" s="34"/>
      <c r="O32" s="34"/>
      <c r="P32" s="34"/>
      <c r="Q32" s="32"/>
      <c r="R32" s="32">
        <v>5.1000000000000004E-3</v>
      </c>
      <c r="S32" s="32" t="s">
        <v>584</v>
      </c>
      <c r="T32" s="32" t="s">
        <v>581</v>
      </c>
    </row>
    <row r="33" spans="1:20" x14ac:dyDescent="0.3">
      <c r="A33" s="31">
        <v>17</v>
      </c>
      <c r="B33" s="31" t="s">
        <v>399</v>
      </c>
      <c r="C33" s="37" t="s">
        <v>587</v>
      </c>
      <c r="D33" s="32">
        <v>24.2</v>
      </c>
      <c r="E33" s="32" t="s">
        <v>400</v>
      </c>
      <c r="F33" s="32">
        <v>7.35</v>
      </c>
      <c r="G33" s="32">
        <v>3.76</v>
      </c>
      <c r="H33" s="32">
        <v>25.297999999999998</v>
      </c>
      <c r="I33" s="32">
        <v>1.1599999999999999</v>
      </c>
      <c r="J33" s="34">
        <v>0.29520000000000002</v>
      </c>
      <c r="K33" s="34">
        <v>0.55689999999999995</v>
      </c>
      <c r="L33" s="34">
        <f>0.106*80/48</f>
        <v>0.17666666666666667</v>
      </c>
      <c r="M33" s="34">
        <v>6.1999999999999998E-3</v>
      </c>
      <c r="N33" s="34">
        <v>2.1399999999999999E-2</v>
      </c>
      <c r="O33" s="34">
        <v>6.2E-2</v>
      </c>
      <c r="P33" s="34">
        <v>0.189</v>
      </c>
      <c r="Q33" s="32"/>
      <c r="R33" s="32">
        <v>9.9299999999999999E-2</v>
      </c>
      <c r="S33" s="32" t="s">
        <v>582</v>
      </c>
      <c r="T33" s="32" t="s">
        <v>581</v>
      </c>
    </row>
    <row r="34" spans="1:20" x14ac:dyDescent="0.3">
      <c r="A34" s="31">
        <v>18</v>
      </c>
      <c r="B34" s="31" t="s">
        <v>401</v>
      </c>
      <c r="C34" s="32" t="s">
        <v>585</v>
      </c>
      <c r="D34" s="32">
        <v>66.7</v>
      </c>
      <c r="E34" s="32"/>
      <c r="F34" s="32">
        <v>1.89</v>
      </c>
      <c r="G34" s="32">
        <f>0.198*102/54</f>
        <v>0.37400000000000005</v>
      </c>
      <c r="H34" s="32">
        <f>0.269*56/40</f>
        <v>0.37659999999999999</v>
      </c>
      <c r="I34" s="32">
        <v>1.3580000000000001</v>
      </c>
      <c r="J34" s="34">
        <v>3.3700000000000001E-2</v>
      </c>
      <c r="K34" s="34">
        <v>8.5000000000000006E-3</v>
      </c>
      <c r="L34" s="34">
        <f>0.229*80/48</f>
        <v>0.38166666666666665</v>
      </c>
      <c r="M34" s="34"/>
      <c r="N34" s="34"/>
      <c r="O34" s="34">
        <f>0.0312*(46+16)/46</f>
        <v>4.2052173913043479E-2</v>
      </c>
      <c r="P34" s="34">
        <v>1.9E-2</v>
      </c>
      <c r="Q34" s="32">
        <v>5.9999999999999995E-4</v>
      </c>
      <c r="R34" s="32"/>
      <c r="S34" s="32" t="s">
        <v>584</v>
      </c>
      <c r="T34" s="32" t="s">
        <v>581</v>
      </c>
    </row>
    <row r="35" spans="1:20" x14ac:dyDescent="0.3">
      <c r="A35" s="31">
        <v>19</v>
      </c>
      <c r="B35" s="31" t="s">
        <v>402</v>
      </c>
      <c r="C35" s="32" t="s">
        <v>586</v>
      </c>
      <c r="D35" s="32">
        <v>54.83</v>
      </c>
      <c r="E35" s="32">
        <v>0.66</v>
      </c>
      <c r="F35" s="32">
        <v>16.23</v>
      </c>
      <c r="G35" s="32">
        <v>2.04</v>
      </c>
      <c r="H35" s="32">
        <v>0.23</v>
      </c>
      <c r="I35" s="32">
        <v>0.28999999999999998</v>
      </c>
      <c r="J35" s="34">
        <v>0.62</v>
      </c>
      <c r="K35" s="34">
        <v>3.4000000000000002E-2</v>
      </c>
      <c r="L35" s="34">
        <v>9.1999999999999998E-2</v>
      </c>
      <c r="M35" s="34">
        <v>9.7000000000000003E-2</v>
      </c>
      <c r="N35" s="34">
        <v>8.8999999999999996E-2</v>
      </c>
      <c r="O35" s="34">
        <v>0.12</v>
      </c>
      <c r="P35" s="34">
        <v>0.33</v>
      </c>
      <c r="Q35" s="32" t="s">
        <v>403</v>
      </c>
      <c r="R35" s="32">
        <v>1.7999999999999999E-2</v>
      </c>
      <c r="S35" s="32" t="s">
        <v>371</v>
      </c>
      <c r="T35" s="32" t="s">
        <v>581</v>
      </c>
    </row>
    <row r="36" spans="1:20" x14ac:dyDescent="0.3">
      <c r="A36" s="31"/>
      <c r="B36" s="31"/>
      <c r="C36" s="32" t="s">
        <v>629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 t="s">
        <v>602</v>
      </c>
      <c r="T36" s="32" t="s">
        <v>598</v>
      </c>
    </row>
    <row r="37" spans="1:20" x14ac:dyDescent="0.3">
      <c r="A37" s="31"/>
      <c r="B37" s="31"/>
      <c r="C37" s="32" t="s">
        <v>630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 t="s">
        <v>387</v>
      </c>
      <c r="T37" s="32" t="s">
        <v>598</v>
      </c>
    </row>
    <row r="38" spans="1:20" x14ac:dyDescent="0.3">
      <c r="A38" s="31"/>
      <c r="B38" s="31"/>
      <c r="C38" s="32" t="s">
        <v>631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 t="s">
        <v>387</v>
      </c>
      <c r="T38" s="32" t="s">
        <v>596</v>
      </c>
    </row>
    <row r="39" spans="1:20" x14ac:dyDescent="0.3">
      <c r="A39" s="31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3">
      <c r="A40" s="31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3">
      <c r="A41" s="31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hidden="1" x14ac:dyDescent="0.3">
      <c r="A42" s="27" t="s">
        <v>326</v>
      </c>
      <c r="B42" s="27" t="s">
        <v>405</v>
      </c>
      <c r="C42" s="27" t="s">
        <v>328</v>
      </c>
      <c r="D42" s="27" t="s">
        <v>329</v>
      </c>
      <c r="E42" s="27" t="s">
        <v>330</v>
      </c>
      <c r="F42" s="27" t="s">
        <v>331</v>
      </c>
      <c r="G42" s="27" t="s">
        <v>333</v>
      </c>
      <c r="H42" s="27" t="s">
        <v>336</v>
      </c>
      <c r="I42" s="27" t="s">
        <v>337</v>
      </c>
      <c r="J42" s="27" t="s">
        <v>339</v>
      </c>
      <c r="K42" s="27" t="s">
        <v>340</v>
      </c>
      <c r="L42" s="27" t="s">
        <v>342</v>
      </c>
      <c r="M42" s="27" t="s">
        <v>346</v>
      </c>
      <c r="N42" s="27" t="s">
        <v>347</v>
      </c>
      <c r="O42" s="27" t="s">
        <v>350</v>
      </c>
      <c r="P42" s="27" t="s">
        <v>351</v>
      </c>
      <c r="Q42" s="27" t="s">
        <v>352</v>
      </c>
      <c r="R42" s="27" t="s">
        <v>353</v>
      </c>
      <c r="S42" s="27" t="s">
        <v>407</v>
      </c>
      <c r="T42" s="27" t="s">
        <v>511</v>
      </c>
    </row>
    <row r="43" spans="1:20" hidden="1" x14ac:dyDescent="0.3">
      <c r="A43" s="31">
        <v>1</v>
      </c>
      <c r="B43" s="31" t="s">
        <v>408</v>
      </c>
      <c r="C43" s="32" t="s">
        <v>409</v>
      </c>
      <c r="D43" s="32">
        <v>0.66700000000000004</v>
      </c>
      <c r="E43" s="40">
        <v>0.85757142857142854</v>
      </c>
      <c r="F43" s="32">
        <v>37.340000000000003</v>
      </c>
      <c r="G43" s="32">
        <v>12.64</v>
      </c>
      <c r="H43" s="32">
        <v>40.42</v>
      </c>
      <c r="I43" s="32">
        <v>5.944</v>
      </c>
      <c r="J43" s="34">
        <v>0.5189454545454546</v>
      </c>
      <c r="K43" s="32"/>
      <c r="L43" s="32">
        <v>0.72899999999999998</v>
      </c>
      <c r="M43" s="32"/>
      <c r="N43" s="32">
        <v>0.43099999999999999</v>
      </c>
      <c r="O43" s="32">
        <v>1.0569999999999999</v>
      </c>
      <c r="P43" s="32">
        <v>5.3999999999999999E-2</v>
      </c>
      <c r="Q43" s="32">
        <v>0.09</v>
      </c>
      <c r="R43" s="32">
        <v>4.2000000000000003E-2</v>
      </c>
      <c r="S43" s="32" t="s">
        <v>365</v>
      </c>
      <c r="T43" s="32" t="s">
        <v>529</v>
      </c>
    </row>
    <row r="44" spans="1:20" hidden="1" x14ac:dyDescent="0.3">
      <c r="A44" s="31">
        <v>2</v>
      </c>
      <c r="B44" s="31" t="s">
        <v>410</v>
      </c>
      <c r="C44" s="32" t="s">
        <v>411</v>
      </c>
      <c r="D44" s="32">
        <v>0.193</v>
      </c>
      <c r="E44" s="40">
        <v>0.24814285714285716</v>
      </c>
      <c r="F44" s="32">
        <v>37.35</v>
      </c>
      <c r="G44" s="32">
        <v>12.55</v>
      </c>
      <c r="H44" s="32">
        <v>40.68</v>
      </c>
      <c r="I44" s="32">
        <v>6.1509999999999998</v>
      </c>
      <c r="J44" s="34">
        <v>0.47118181818181815</v>
      </c>
      <c r="K44" s="32">
        <v>8.0000000000000002E-3</v>
      </c>
      <c r="L44" s="32">
        <v>0.74199999999999999</v>
      </c>
      <c r="M44" s="32"/>
      <c r="N44" s="32">
        <v>0.52900000000000003</v>
      </c>
      <c r="O44" s="32">
        <v>1.0509999999999999</v>
      </c>
      <c r="P44" s="32">
        <v>5.5E-2</v>
      </c>
      <c r="Q44" s="32"/>
      <c r="R44" s="32">
        <v>4.4999999999999998E-2</v>
      </c>
      <c r="S44" s="32" t="s">
        <v>365</v>
      </c>
      <c r="T44" s="32" t="s">
        <v>529</v>
      </c>
    </row>
    <row r="45" spans="1:20" hidden="1" x14ac:dyDescent="0.3">
      <c r="A45" s="31">
        <v>3</v>
      </c>
      <c r="B45" s="31" t="s">
        <v>412</v>
      </c>
      <c r="C45" s="32" t="s">
        <v>413</v>
      </c>
      <c r="D45" s="32">
        <v>0.33200000000000002</v>
      </c>
      <c r="E45" s="40">
        <v>0.42685714285714288</v>
      </c>
      <c r="F45" s="32">
        <v>38.69</v>
      </c>
      <c r="G45" s="32">
        <v>11.93</v>
      </c>
      <c r="H45" s="32">
        <v>35.659999999999997</v>
      </c>
      <c r="I45" s="32">
        <v>8.56</v>
      </c>
      <c r="J45" s="34">
        <v>1.7324000000000002</v>
      </c>
      <c r="K45" s="32">
        <v>1.4E-2</v>
      </c>
      <c r="L45" s="32">
        <v>0.63800000000000001</v>
      </c>
      <c r="M45" s="32">
        <v>0.38800000000000001</v>
      </c>
      <c r="N45" s="32">
        <v>1.2350000000000001</v>
      </c>
      <c r="O45" s="32">
        <v>0.78100000000000003</v>
      </c>
      <c r="P45" s="32">
        <v>6.2E-2</v>
      </c>
      <c r="Q45" s="32">
        <v>9.7000000000000003E-2</v>
      </c>
      <c r="R45" s="32">
        <v>3.5000000000000003E-2</v>
      </c>
      <c r="S45" s="32" t="s">
        <v>365</v>
      </c>
      <c r="T45" s="32" t="s">
        <v>529</v>
      </c>
    </row>
    <row r="46" spans="1:20" hidden="1" x14ac:dyDescent="0.3">
      <c r="A46" s="31">
        <v>4</v>
      </c>
      <c r="B46" s="31" t="s">
        <v>414</v>
      </c>
      <c r="C46" s="32" t="s">
        <v>415</v>
      </c>
      <c r="D46" s="32">
        <v>0.19600000000000001</v>
      </c>
      <c r="E46" s="40">
        <v>0.252</v>
      </c>
      <c r="F46" s="32">
        <v>37.5</v>
      </c>
      <c r="G46" s="32">
        <v>12.09</v>
      </c>
      <c r="H46" s="32">
        <v>41.15</v>
      </c>
      <c r="I46" s="32">
        <v>6.3179999999999996</v>
      </c>
      <c r="J46" s="34">
        <v>0.56025454545454545</v>
      </c>
      <c r="K46" s="32"/>
      <c r="L46" s="32">
        <v>0.70099999999999996</v>
      </c>
      <c r="M46" s="32">
        <v>0.218</v>
      </c>
      <c r="N46" s="32">
        <v>0.52700000000000002</v>
      </c>
      <c r="O46" s="32">
        <v>0.997</v>
      </c>
      <c r="P46" s="32">
        <v>5.3999999999999999E-2</v>
      </c>
      <c r="Q46" s="32">
        <v>9.5000000000000001E-2</v>
      </c>
      <c r="R46" s="32">
        <v>3.9E-2</v>
      </c>
      <c r="S46" s="32" t="s">
        <v>365</v>
      </c>
      <c r="T46" s="32" t="s">
        <v>529</v>
      </c>
    </row>
    <row r="47" spans="1:20" hidden="1" x14ac:dyDescent="0.3">
      <c r="A47" s="31">
        <v>5</v>
      </c>
      <c r="B47" s="31" t="s">
        <v>416</v>
      </c>
      <c r="C47" s="32" t="s">
        <v>417</v>
      </c>
      <c r="D47" s="32">
        <v>0.23</v>
      </c>
      <c r="E47" s="40">
        <v>0.29571428571428576</v>
      </c>
      <c r="F47" s="32">
        <v>35.69</v>
      </c>
      <c r="G47" s="32">
        <v>10.99</v>
      </c>
      <c r="H47" s="32">
        <v>40.54</v>
      </c>
      <c r="I47" s="32">
        <v>10</v>
      </c>
      <c r="J47" s="34">
        <v>0.20783636363636365</v>
      </c>
      <c r="K47" s="32"/>
      <c r="L47" s="32">
        <v>0.57199999999999995</v>
      </c>
      <c r="M47" s="32">
        <v>0.42799999999999999</v>
      </c>
      <c r="N47" s="32">
        <v>0.52500000000000002</v>
      </c>
      <c r="O47" s="32">
        <v>1.55</v>
      </c>
      <c r="P47" s="32">
        <v>6.6000000000000003E-2</v>
      </c>
      <c r="Q47" s="32"/>
      <c r="R47" s="32">
        <v>0</v>
      </c>
      <c r="S47" s="32" t="s">
        <v>365</v>
      </c>
      <c r="T47" s="32" t="s">
        <v>529</v>
      </c>
    </row>
    <row r="48" spans="1:20" hidden="1" x14ac:dyDescent="0.3">
      <c r="A48" s="31">
        <v>6</v>
      </c>
      <c r="B48" s="31" t="s">
        <v>418</v>
      </c>
      <c r="C48" s="32" t="s">
        <v>419</v>
      </c>
      <c r="D48" s="32">
        <v>0.66200000000000003</v>
      </c>
      <c r="E48" s="40">
        <v>0.8511428571428572</v>
      </c>
      <c r="F48" s="32">
        <v>38.07</v>
      </c>
      <c r="G48" s="32">
        <v>9.39</v>
      </c>
      <c r="H48" s="32">
        <v>38.090000000000003</v>
      </c>
      <c r="I48" s="32">
        <v>9.5299999999999994</v>
      </c>
      <c r="J48" s="34">
        <v>0.93720000000000003</v>
      </c>
      <c r="K48" s="32">
        <v>1.2E-2</v>
      </c>
      <c r="L48" s="32">
        <v>0.39300000000000002</v>
      </c>
      <c r="M48" s="32">
        <v>0.39100000000000001</v>
      </c>
      <c r="N48" s="32">
        <v>1.62</v>
      </c>
      <c r="O48" s="32">
        <v>1.08</v>
      </c>
      <c r="P48" s="32">
        <v>0.12</v>
      </c>
      <c r="Q48" s="32"/>
      <c r="R48" s="32"/>
      <c r="S48" s="32" t="s">
        <v>387</v>
      </c>
      <c r="T48" s="32"/>
    </row>
    <row r="49" spans="1:20" hidden="1" x14ac:dyDescent="0.3">
      <c r="A49" s="31">
        <v>7</v>
      </c>
      <c r="B49" s="31" t="s">
        <v>420</v>
      </c>
      <c r="C49" s="32" t="s">
        <v>421</v>
      </c>
      <c r="D49" s="32">
        <v>0.35799999999999998</v>
      </c>
      <c r="E49" s="40">
        <v>0.4602857142857143</v>
      </c>
      <c r="F49" s="32">
        <v>36.86</v>
      </c>
      <c r="G49" s="32">
        <v>12.38</v>
      </c>
      <c r="H49" s="32">
        <v>39.69</v>
      </c>
      <c r="I49" s="32">
        <v>7.63</v>
      </c>
      <c r="J49" s="34">
        <v>0.37694545454545453</v>
      </c>
      <c r="K49" s="32">
        <v>6.0000000000000001E-3</v>
      </c>
      <c r="L49" s="32">
        <v>0.48</v>
      </c>
      <c r="M49" s="32">
        <v>0.36399999999999999</v>
      </c>
      <c r="N49" s="32">
        <v>0.55700000000000005</v>
      </c>
      <c r="O49" s="32">
        <v>1.32</v>
      </c>
      <c r="P49" s="32">
        <v>8.5999999999999993E-2</v>
      </c>
      <c r="Q49" s="32">
        <v>9.2999999999999999E-2</v>
      </c>
      <c r="R49" s="32">
        <v>4.1000000000000002E-2</v>
      </c>
      <c r="S49" s="32" t="s">
        <v>387</v>
      </c>
      <c r="T49" s="32"/>
    </row>
    <row r="50" spans="1:20" hidden="1" x14ac:dyDescent="0.3">
      <c r="A50" s="31">
        <v>8</v>
      </c>
      <c r="B50" s="31" t="s">
        <v>422</v>
      </c>
      <c r="C50" s="32" t="s">
        <v>423</v>
      </c>
      <c r="D50" s="32"/>
      <c r="E50" s="40">
        <v>0</v>
      </c>
      <c r="F50" s="32">
        <v>30.1</v>
      </c>
      <c r="G50" s="32">
        <v>27.39</v>
      </c>
      <c r="H50" s="32">
        <v>31.7</v>
      </c>
      <c r="I50" s="32">
        <v>12.1</v>
      </c>
      <c r="J50" s="34">
        <v>0.57999999999999996</v>
      </c>
      <c r="K50" s="32"/>
      <c r="L50" s="32">
        <v>9.6199999999999992</v>
      </c>
      <c r="M50" s="32"/>
      <c r="N50" s="32"/>
      <c r="O50" s="32">
        <v>0.51</v>
      </c>
      <c r="P50" s="32"/>
      <c r="Q50" s="32"/>
      <c r="R50" s="32"/>
      <c r="S50" s="32" t="s">
        <v>371</v>
      </c>
      <c r="T50" s="32"/>
    </row>
    <row r="51" spans="1:20" hidden="1" x14ac:dyDescent="0.3">
      <c r="A51" s="31">
        <v>9</v>
      </c>
      <c r="B51" s="31" t="s">
        <v>424</v>
      </c>
      <c r="C51" s="32" t="s">
        <v>425</v>
      </c>
      <c r="D51" s="32">
        <v>0.3</v>
      </c>
      <c r="E51" s="40">
        <v>0.38571428571428568</v>
      </c>
      <c r="F51" s="32">
        <v>35.200000000000003</v>
      </c>
      <c r="G51" s="32">
        <v>10.130000000000001</v>
      </c>
      <c r="H51" s="32">
        <v>37.6</v>
      </c>
      <c r="I51" s="32">
        <v>12.9</v>
      </c>
      <c r="J51" s="34">
        <v>0.35</v>
      </c>
      <c r="K51" s="32" t="s">
        <v>426</v>
      </c>
      <c r="L51" s="32">
        <v>0.5</v>
      </c>
      <c r="M51" s="32">
        <v>0.18</v>
      </c>
      <c r="N51" s="32">
        <v>0.49</v>
      </c>
      <c r="O51" s="32">
        <v>1.82</v>
      </c>
      <c r="P51" s="32"/>
      <c r="Q51" s="32"/>
      <c r="R51" s="32"/>
      <c r="S51" s="32" t="s">
        <v>371</v>
      </c>
      <c r="T51" s="32"/>
    </row>
    <row r="52" spans="1:20" hidden="1" x14ac:dyDescent="0.3">
      <c r="A52" s="31">
        <v>10</v>
      </c>
      <c r="B52" s="31" t="s">
        <v>427</v>
      </c>
      <c r="C52" s="32" t="s">
        <v>428</v>
      </c>
      <c r="D52" s="32">
        <v>0.28000000000000003</v>
      </c>
      <c r="E52" s="40">
        <v>0.36000000000000004</v>
      </c>
      <c r="F52" s="32">
        <v>36.700000000000003</v>
      </c>
      <c r="G52" s="32">
        <v>18.5</v>
      </c>
      <c r="H52" s="32">
        <v>30.2</v>
      </c>
      <c r="I52" s="32">
        <v>11.01</v>
      </c>
      <c r="J52" s="34">
        <v>1.1100000000000001</v>
      </c>
      <c r="K52" s="32"/>
      <c r="L52" s="32">
        <v>0.42</v>
      </c>
      <c r="M52" s="32">
        <v>0.2</v>
      </c>
      <c r="N52" s="32">
        <v>0.36</v>
      </c>
      <c r="O52" s="32">
        <v>1.8</v>
      </c>
      <c r="P52" s="32"/>
      <c r="Q52" s="32"/>
      <c r="R52" s="32"/>
      <c r="S52" s="32" t="s">
        <v>371</v>
      </c>
      <c r="T52" s="32"/>
    </row>
    <row r="53" spans="1:20" hidden="1" x14ac:dyDescent="0.3">
      <c r="A53" s="31">
        <v>11</v>
      </c>
      <c r="B53" s="31" t="s">
        <v>429</v>
      </c>
      <c r="C53" s="32" t="s">
        <v>430</v>
      </c>
      <c r="D53" s="32">
        <v>0.23</v>
      </c>
      <c r="E53" s="40">
        <v>0.29571428571428576</v>
      </c>
      <c r="F53" s="32">
        <v>37</v>
      </c>
      <c r="G53" s="32">
        <v>10.3</v>
      </c>
      <c r="H53" s="32">
        <v>44.6</v>
      </c>
      <c r="I53" s="32">
        <v>5.87</v>
      </c>
      <c r="J53" s="34">
        <v>0.19</v>
      </c>
      <c r="K53" s="32"/>
      <c r="L53" s="32">
        <v>0.2</v>
      </c>
      <c r="M53" s="32">
        <v>0.16</v>
      </c>
      <c r="N53" s="32">
        <v>0.17</v>
      </c>
      <c r="O53" s="32">
        <v>1.1399999999999999</v>
      </c>
      <c r="P53" s="32"/>
      <c r="Q53" s="32"/>
      <c r="R53" s="32"/>
      <c r="S53" s="32" t="s">
        <v>371</v>
      </c>
      <c r="T53" s="32"/>
    </row>
    <row r="54" spans="1:20" hidden="1" x14ac:dyDescent="0.3">
      <c r="A54" s="31">
        <v>12</v>
      </c>
      <c r="B54" s="31" t="s">
        <v>431</v>
      </c>
      <c r="C54" s="32" t="s">
        <v>432</v>
      </c>
      <c r="D54" s="32">
        <v>1.1000000000000001</v>
      </c>
      <c r="E54" s="40">
        <v>1.4142857142857144</v>
      </c>
      <c r="F54" s="32">
        <v>3304</v>
      </c>
      <c r="G54" s="32">
        <v>16.48</v>
      </c>
      <c r="H54" s="32">
        <v>35.770000000000003</v>
      </c>
      <c r="I54" s="32">
        <v>8.77</v>
      </c>
      <c r="J54" s="34">
        <v>0.74</v>
      </c>
      <c r="K54" s="32">
        <v>8.9999999999999993E-3</v>
      </c>
      <c r="L54" s="32">
        <v>0.73</v>
      </c>
      <c r="M54" s="32"/>
      <c r="N54" s="32"/>
      <c r="O54" s="32">
        <v>0.9</v>
      </c>
      <c r="P54" s="32"/>
      <c r="Q54" s="32"/>
      <c r="R54" s="32"/>
      <c r="S54" s="32" t="s">
        <v>387</v>
      </c>
      <c r="T54" s="32"/>
    </row>
    <row r="55" spans="1:20" hidden="1" x14ac:dyDescent="0.3">
      <c r="A55" s="31">
        <v>13</v>
      </c>
      <c r="B55" s="31" t="s">
        <v>433</v>
      </c>
      <c r="C55" s="32" t="s">
        <v>434</v>
      </c>
      <c r="D55" s="32">
        <v>0.21</v>
      </c>
      <c r="E55" s="40">
        <v>0.26999999999999996</v>
      </c>
      <c r="F55" s="32">
        <v>35.299999999999997</v>
      </c>
      <c r="G55" s="32">
        <v>10</v>
      </c>
      <c r="H55" s="32">
        <v>38.799999999999997</v>
      </c>
      <c r="I55" s="32">
        <v>12</v>
      </c>
      <c r="J55" s="34">
        <v>0.47</v>
      </c>
      <c r="K55" s="32"/>
      <c r="L55" s="32">
        <v>0.32</v>
      </c>
      <c r="M55" s="32"/>
      <c r="N55" s="32"/>
      <c r="O55" s="32"/>
      <c r="P55" s="32"/>
      <c r="Q55" s="32"/>
      <c r="R55" s="32"/>
      <c r="S55" s="32" t="s">
        <v>387</v>
      </c>
      <c r="T55" s="32"/>
    </row>
    <row r="56" spans="1:20" hidden="1" x14ac:dyDescent="0.3">
      <c r="A56" s="31">
        <v>14</v>
      </c>
      <c r="B56" s="31" t="s">
        <v>435</v>
      </c>
      <c r="C56" s="32" t="s">
        <v>436</v>
      </c>
      <c r="D56" s="32">
        <v>0.59</v>
      </c>
      <c r="E56" s="40">
        <v>0.75857142857142856</v>
      </c>
      <c r="F56" s="32">
        <v>38.5</v>
      </c>
      <c r="G56" s="32">
        <v>7.05</v>
      </c>
      <c r="H56" s="32">
        <v>32.700000000000003</v>
      </c>
      <c r="I56" s="32">
        <v>16.8</v>
      </c>
      <c r="J56" s="34">
        <v>1.24</v>
      </c>
      <c r="K56" s="32" t="s">
        <v>437</v>
      </c>
      <c r="L56" s="32">
        <v>0.34</v>
      </c>
      <c r="M56" s="32">
        <v>0.35</v>
      </c>
      <c r="N56" s="32">
        <v>0.61</v>
      </c>
      <c r="O56" s="32">
        <v>0.56000000000000005</v>
      </c>
      <c r="P56" s="32"/>
      <c r="Q56" s="32">
        <v>0.12</v>
      </c>
      <c r="R56" s="32"/>
      <c r="S56" s="32" t="s">
        <v>387</v>
      </c>
      <c r="T56" s="32"/>
    </row>
    <row r="57" spans="1:20" hidden="1" x14ac:dyDescent="0.3">
      <c r="A57" s="31">
        <v>15</v>
      </c>
      <c r="B57" s="31" t="s">
        <v>438</v>
      </c>
      <c r="C57" s="32" t="s">
        <v>439</v>
      </c>
      <c r="D57" s="32">
        <v>0.3</v>
      </c>
      <c r="E57" s="40">
        <v>0.38571428571428568</v>
      </c>
      <c r="F57" s="32">
        <v>39.1</v>
      </c>
      <c r="G57" s="32">
        <v>8.4</v>
      </c>
      <c r="H57" s="32">
        <v>42.1</v>
      </c>
      <c r="I57" s="32">
        <v>6.1</v>
      </c>
      <c r="J57" s="34">
        <v>0.73</v>
      </c>
      <c r="K57" s="32" t="s">
        <v>440</v>
      </c>
      <c r="L57" s="32">
        <v>0.3</v>
      </c>
      <c r="M57" s="32">
        <v>0.33</v>
      </c>
      <c r="N57" s="32">
        <v>0.52</v>
      </c>
      <c r="O57" s="32">
        <v>0.65</v>
      </c>
      <c r="P57" s="32"/>
      <c r="Q57" s="32">
        <v>0.05</v>
      </c>
      <c r="R57" s="32"/>
      <c r="S57" s="32" t="s">
        <v>387</v>
      </c>
      <c r="T57" s="32"/>
    </row>
    <row r="58" spans="1:20" hidden="1" x14ac:dyDescent="0.3">
      <c r="A58" s="31">
        <v>16</v>
      </c>
      <c r="B58" s="31" t="s">
        <v>441</v>
      </c>
      <c r="C58" s="32" t="s">
        <v>442</v>
      </c>
      <c r="D58" s="32">
        <v>0.57599999999999996</v>
      </c>
      <c r="E58" s="40">
        <v>0.74057142857142844</v>
      </c>
      <c r="F58" s="32">
        <f>15.16*60/28</f>
        <v>32.485714285714288</v>
      </c>
      <c r="G58" s="32">
        <f>8.53*102/54</f>
        <v>16.112222222222222</v>
      </c>
      <c r="H58" s="33">
        <f>30.62*56/40</f>
        <v>42.868000000000002</v>
      </c>
      <c r="I58" s="32">
        <v>4.78</v>
      </c>
      <c r="J58" s="34">
        <v>0.59381818181818191</v>
      </c>
      <c r="K58" s="34">
        <f>0.109*(31*2+64+16)/62</f>
        <v>0.24964516129032258</v>
      </c>
      <c r="L58" s="32">
        <f>0.366*(48+32)/48</f>
        <v>0.61</v>
      </c>
      <c r="M58" s="32">
        <f>0.236*(23*2+16)/46</f>
        <v>0.31808695652173913</v>
      </c>
      <c r="N58" s="32">
        <f>0.491*(39*2+16)/78</f>
        <v>0.59171794871794869</v>
      </c>
      <c r="O58" s="32">
        <v>0.71399999999999997</v>
      </c>
      <c r="P58" s="32" t="s">
        <v>443</v>
      </c>
      <c r="Q58" s="32"/>
      <c r="R58" s="32"/>
      <c r="S58" s="32" t="s">
        <v>377</v>
      </c>
      <c r="T58" s="23" t="s">
        <v>528</v>
      </c>
    </row>
    <row r="59" spans="1:20" hidden="1" x14ac:dyDescent="0.3"/>
    <row r="60" spans="1:20" hidden="1" x14ac:dyDescent="0.3">
      <c r="A60" s="27" t="s">
        <v>326</v>
      </c>
      <c r="B60" s="26" t="s">
        <v>405</v>
      </c>
      <c r="C60" s="26" t="s">
        <v>328</v>
      </c>
      <c r="D60" s="27" t="s">
        <v>329</v>
      </c>
      <c r="E60" s="27" t="s">
        <v>330</v>
      </c>
      <c r="F60" s="27" t="s">
        <v>331</v>
      </c>
      <c r="G60" s="27" t="s">
        <v>333</v>
      </c>
      <c r="H60" s="27" t="s">
        <v>336</v>
      </c>
      <c r="I60" s="27" t="s">
        <v>337</v>
      </c>
      <c r="J60" s="27" t="s">
        <v>339</v>
      </c>
      <c r="K60" s="27" t="s">
        <v>340</v>
      </c>
      <c r="L60" s="27" t="s">
        <v>342</v>
      </c>
      <c r="M60" s="27" t="s">
        <v>346</v>
      </c>
      <c r="N60" s="27" t="s">
        <v>347</v>
      </c>
      <c r="O60" s="27" t="s">
        <v>350</v>
      </c>
      <c r="P60" s="27" t="s">
        <v>351</v>
      </c>
      <c r="Q60" s="27" t="s">
        <v>352</v>
      </c>
      <c r="R60" s="27" t="s">
        <v>353</v>
      </c>
      <c r="S60" s="27" t="s">
        <v>407</v>
      </c>
      <c r="T60" s="29" t="s">
        <v>511</v>
      </c>
    </row>
    <row r="61" spans="1:20" hidden="1" x14ac:dyDescent="0.3">
      <c r="A61" s="31">
        <v>1</v>
      </c>
      <c r="B61" s="31" t="s">
        <v>444</v>
      </c>
      <c r="C61" s="31" t="s">
        <v>445</v>
      </c>
      <c r="D61" s="32">
        <v>19.59</v>
      </c>
      <c r="E61" s="32">
        <v>16.170000000000002</v>
      </c>
      <c r="F61" s="32">
        <v>12.87</v>
      </c>
      <c r="G61" s="33">
        <v>4.4000000000000004</v>
      </c>
      <c r="H61" s="32">
        <v>40.29</v>
      </c>
      <c r="I61" s="32">
        <v>5.2</v>
      </c>
      <c r="J61" s="33">
        <v>5.45</v>
      </c>
      <c r="K61" s="32">
        <v>2.44</v>
      </c>
      <c r="L61" s="32">
        <v>0.5</v>
      </c>
      <c r="M61" s="32"/>
      <c r="N61" s="32"/>
      <c r="O61" s="32">
        <v>0.14599999999999999</v>
      </c>
      <c r="P61" s="32"/>
      <c r="Q61" s="32"/>
      <c r="R61" s="32"/>
      <c r="S61" s="32" t="s">
        <v>371</v>
      </c>
      <c r="T61" s="23"/>
    </row>
    <row r="62" spans="1:20" hidden="1" x14ac:dyDescent="0.3">
      <c r="A62" s="31">
        <v>2</v>
      </c>
      <c r="B62" s="31" t="s">
        <v>446</v>
      </c>
      <c r="C62" s="31" t="s">
        <v>447</v>
      </c>
      <c r="D62" s="32">
        <v>6.3</v>
      </c>
      <c r="E62" s="32"/>
      <c r="F62" s="32">
        <v>23.7</v>
      </c>
      <c r="G62" s="33">
        <v>0.61</v>
      </c>
      <c r="H62" s="32">
        <v>52.4</v>
      </c>
      <c r="I62" s="32">
        <v>9.1999999999999993</v>
      </c>
      <c r="J62" s="33">
        <v>3.45</v>
      </c>
      <c r="K62" s="32">
        <v>0.78</v>
      </c>
      <c r="L62" s="32">
        <v>0.8</v>
      </c>
      <c r="M62" s="34">
        <v>8.9999999999999993E-3</v>
      </c>
      <c r="N62" s="32" t="s">
        <v>448</v>
      </c>
      <c r="O62" s="32">
        <v>0.18</v>
      </c>
      <c r="P62" s="32"/>
      <c r="Q62" s="32"/>
      <c r="R62" s="32"/>
      <c r="S62" s="32" t="s">
        <v>371</v>
      </c>
      <c r="T62" s="23"/>
    </row>
    <row r="63" spans="1:20" hidden="1" x14ac:dyDescent="0.3">
      <c r="A63" s="31">
        <v>3</v>
      </c>
      <c r="B63" s="31" t="s">
        <v>449</v>
      </c>
      <c r="C63" s="31" t="s">
        <v>450</v>
      </c>
      <c r="D63" s="32">
        <v>15.2</v>
      </c>
      <c r="E63" s="32"/>
      <c r="F63" s="33">
        <v>16.8</v>
      </c>
      <c r="G63" s="33">
        <v>0.9</v>
      </c>
      <c r="H63" s="32">
        <v>47</v>
      </c>
      <c r="I63" s="32">
        <v>8.1</v>
      </c>
      <c r="J63" s="33">
        <v>4.8</v>
      </c>
      <c r="K63" s="32">
        <v>0.7</v>
      </c>
      <c r="L63" s="32">
        <v>0.8</v>
      </c>
      <c r="M63" s="34">
        <v>3.1E-2</v>
      </c>
      <c r="N63" s="32" t="s">
        <v>451</v>
      </c>
      <c r="O63" s="32">
        <v>0.23</v>
      </c>
      <c r="P63" s="32"/>
      <c r="Q63" s="32"/>
      <c r="R63" s="32"/>
      <c r="S63" s="32" t="s">
        <v>371</v>
      </c>
      <c r="T63" s="23"/>
    </row>
    <row r="64" spans="1:20" hidden="1" x14ac:dyDescent="0.3">
      <c r="A64" s="31">
        <v>4</v>
      </c>
      <c r="B64" s="31" t="s">
        <v>452</v>
      </c>
      <c r="C64" s="31" t="s">
        <v>453</v>
      </c>
      <c r="D64" s="32">
        <v>11</v>
      </c>
      <c r="E64" s="32"/>
      <c r="F64" s="33">
        <v>18.8</v>
      </c>
      <c r="G64" s="33">
        <v>1.47</v>
      </c>
      <c r="H64" s="32">
        <v>53.7</v>
      </c>
      <c r="I64" s="32">
        <v>3.1</v>
      </c>
      <c r="J64" s="33">
        <v>5.2</v>
      </c>
      <c r="K64" s="32">
        <v>0.77</v>
      </c>
      <c r="L64" s="32">
        <v>0.92</v>
      </c>
      <c r="M64" s="34" t="s">
        <v>454</v>
      </c>
      <c r="N64" s="32" t="s">
        <v>451</v>
      </c>
      <c r="O64" s="32">
        <v>0.19</v>
      </c>
      <c r="P64" s="32"/>
      <c r="Q64" s="32"/>
      <c r="R64" s="32"/>
      <c r="S64" s="32" t="s">
        <v>371</v>
      </c>
      <c r="T64" s="23"/>
    </row>
    <row r="65" spans="1:20" hidden="1" x14ac:dyDescent="0.3">
      <c r="A65" s="31">
        <v>5</v>
      </c>
      <c r="B65" s="31" t="s">
        <v>455</v>
      </c>
      <c r="C65" s="31" t="s">
        <v>456</v>
      </c>
      <c r="D65" s="32">
        <v>19.2</v>
      </c>
      <c r="E65" s="32"/>
      <c r="F65" s="33">
        <v>14.9</v>
      </c>
      <c r="G65" s="33">
        <v>0.56999999999999995</v>
      </c>
      <c r="H65" s="32">
        <v>46</v>
      </c>
      <c r="I65" s="32">
        <v>5.5</v>
      </c>
      <c r="J65" s="33">
        <v>5.7</v>
      </c>
      <c r="K65" s="32">
        <v>0.71</v>
      </c>
      <c r="L65" s="32">
        <v>1.1000000000000001</v>
      </c>
      <c r="M65" s="32" t="s">
        <v>457</v>
      </c>
      <c r="N65" s="32" t="s">
        <v>458</v>
      </c>
      <c r="O65" s="32">
        <v>0.12</v>
      </c>
      <c r="P65" s="32"/>
      <c r="Q65" s="32"/>
      <c r="R65" s="32"/>
      <c r="S65" s="32" t="s">
        <v>371</v>
      </c>
      <c r="T65" s="23"/>
    </row>
    <row r="66" spans="1:20" hidden="1" x14ac:dyDescent="0.3">
      <c r="A66" s="31">
        <v>6</v>
      </c>
      <c r="B66" s="31" t="s">
        <v>459</v>
      </c>
      <c r="C66" s="31" t="s">
        <v>460</v>
      </c>
      <c r="D66" s="32">
        <v>13.38</v>
      </c>
      <c r="E66" s="32">
        <v>12.33</v>
      </c>
      <c r="F66" s="33">
        <v>14.91</v>
      </c>
      <c r="G66" s="33">
        <v>1.78</v>
      </c>
      <c r="H66" s="32">
        <v>52.7</v>
      </c>
      <c r="I66" s="32">
        <v>9.2799999999999994</v>
      </c>
      <c r="J66" s="33">
        <v>1.86</v>
      </c>
      <c r="K66" s="32">
        <v>1.02</v>
      </c>
      <c r="L66" s="32">
        <v>0.42</v>
      </c>
      <c r="M66" s="32"/>
      <c r="N66" s="32"/>
      <c r="O66" s="32">
        <v>9.7000000000000003E-2</v>
      </c>
      <c r="P66" s="32"/>
      <c r="Q66" s="32"/>
      <c r="R66" s="32"/>
      <c r="S66" s="32" t="s">
        <v>371</v>
      </c>
      <c r="T66" s="23"/>
    </row>
    <row r="67" spans="1:20" hidden="1" x14ac:dyDescent="0.3">
      <c r="A67" s="31">
        <v>7</v>
      </c>
      <c r="B67" s="31" t="s">
        <v>461</v>
      </c>
      <c r="C67" s="41" t="s">
        <v>462</v>
      </c>
      <c r="D67" s="32">
        <v>25.12</v>
      </c>
      <c r="E67" s="32">
        <v>22.11</v>
      </c>
      <c r="F67" s="32">
        <v>10.92</v>
      </c>
      <c r="G67" s="33">
        <v>1.02</v>
      </c>
      <c r="H67" s="32">
        <v>38.57</v>
      </c>
      <c r="I67" s="32">
        <v>5.75</v>
      </c>
      <c r="J67" s="42">
        <v>6.2996363636363641</v>
      </c>
      <c r="K67" s="33">
        <v>0.95</v>
      </c>
      <c r="L67" s="32" t="s">
        <v>463</v>
      </c>
      <c r="M67" s="32" t="s">
        <v>464</v>
      </c>
      <c r="N67" s="32"/>
      <c r="O67" s="32">
        <v>7.5999999999999998E-2</v>
      </c>
      <c r="P67" s="32"/>
      <c r="Q67" s="32"/>
      <c r="R67" s="32"/>
      <c r="S67" s="32" t="s">
        <v>371</v>
      </c>
      <c r="T67" s="23"/>
    </row>
    <row r="68" spans="1:20" hidden="1" x14ac:dyDescent="0.3">
      <c r="A68" s="31">
        <v>8</v>
      </c>
      <c r="B68" s="31" t="s">
        <v>465</v>
      </c>
      <c r="C68" s="41" t="s">
        <v>466</v>
      </c>
      <c r="D68" s="32">
        <v>12.37</v>
      </c>
      <c r="E68" s="32">
        <v>10.96</v>
      </c>
      <c r="F68" s="32">
        <v>17.43</v>
      </c>
      <c r="G68" s="33">
        <v>1.49</v>
      </c>
      <c r="H68" s="32">
        <v>51.7</v>
      </c>
      <c r="I68" s="32">
        <v>3.24</v>
      </c>
      <c r="J68" s="42">
        <v>5.7703636363636361</v>
      </c>
      <c r="K68" s="33">
        <v>1.03</v>
      </c>
      <c r="L68" s="32" t="s">
        <v>467</v>
      </c>
      <c r="M68" s="32" t="s">
        <v>468</v>
      </c>
      <c r="N68" s="32" t="s">
        <v>469</v>
      </c>
      <c r="O68" s="34">
        <v>0.13900000000000001</v>
      </c>
      <c r="P68" s="32"/>
      <c r="Q68" s="32"/>
      <c r="R68" s="32"/>
      <c r="S68" s="32" t="s">
        <v>371</v>
      </c>
      <c r="T68" s="23"/>
    </row>
    <row r="69" spans="1:20" hidden="1" x14ac:dyDescent="0.3">
      <c r="A69" s="43">
        <v>9</v>
      </c>
      <c r="B69" s="43" t="s">
        <v>470</v>
      </c>
      <c r="C69" s="43" t="s">
        <v>471</v>
      </c>
      <c r="D69" s="44">
        <v>20.329999999999998</v>
      </c>
      <c r="E69" s="44"/>
      <c r="F69" s="44">
        <v>11.52</v>
      </c>
      <c r="G69" s="45">
        <v>1.27</v>
      </c>
      <c r="H69" s="44">
        <v>46.5</v>
      </c>
      <c r="I69" s="44">
        <v>3.23</v>
      </c>
      <c r="J69" s="42">
        <v>3.5370909090909093</v>
      </c>
      <c r="K69" s="45">
        <v>1.73</v>
      </c>
      <c r="L69" s="44">
        <v>1.21</v>
      </c>
      <c r="M69" s="44">
        <v>1.4E-2</v>
      </c>
      <c r="N69" s="44">
        <v>1.2999999999999999E-2</v>
      </c>
      <c r="O69" s="44">
        <v>0.28799999999999998</v>
      </c>
      <c r="P69" s="44" t="s">
        <v>472</v>
      </c>
      <c r="Q69" s="44"/>
      <c r="R69" s="44" t="s">
        <v>473</v>
      </c>
      <c r="S69" s="32" t="s">
        <v>371</v>
      </c>
      <c r="T69" s="23"/>
    </row>
    <row r="70" spans="1:20" hidden="1" x14ac:dyDescent="0.3">
      <c r="A70" s="31">
        <v>10</v>
      </c>
      <c r="B70" s="31" t="s">
        <v>474</v>
      </c>
      <c r="C70" s="31" t="s">
        <v>475</v>
      </c>
      <c r="D70" s="32">
        <v>8.73</v>
      </c>
      <c r="E70" s="32"/>
      <c r="F70" s="32">
        <v>8.14</v>
      </c>
      <c r="G70" s="32">
        <v>6.38</v>
      </c>
      <c r="H70" s="32">
        <v>37.18</v>
      </c>
      <c r="I70" s="32">
        <v>31.76</v>
      </c>
      <c r="J70" s="42">
        <v>0.49917030567685589</v>
      </c>
      <c r="K70" s="32">
        <v>0.56299999999999994</v>
      </c>
      <c r="L70" s="32">
        <v>0.33200000000000002</v>
      </c>
      <c r="M70" s="32">
        <v>5.6000000000000001E-2</v>
      </c>
      <c r="N70" s="32">
        <v>8.5999999999999993E-2</v>
      </c>
      <c r="O70" s="32">
        <f>0.583*32/(48+32)</f>
        <v>0.23319999999999999</v>
      </c>
      <c r="P70" s="32"/>
      <c r="Q70" s="32"/>
      <c r="R70" s="32"/>
      <c r="S70" s="32" t="s">
        <v>387</v>
      </c>
      <c r="T70" s="23" t="s">
        <v>528</v>
      </c>
    </row>
    <row r="72" spans="1:20" x14ac:dyDescent="0.3">
      <c r="A72" s="26" t="s">
        <v>326</v>
      </c>
      <c r="B72" s="26" t="s">
        <v>327</v>
      </c>
      <c r="C72" s="27" t="s">
        <v>328</v>
      </c>
      <c r="D72" s="27" t="s">
        <v>329</v>
      </c>
      <c r="E72" s="27" t="s">
        <v>330</v>
      </c>
      <c r="F72" s="27" t="s">
        <v>331</v>
      </c>
      <c r="G72" s="27" t="s">
        <v>332</v>
      </c>
      <c r="H72" s="27" t="s">
        <v>333</v>
      </c>
      <c r="I72" s="27" t="s">
        <v>338</v>
      </c>
      <c r="J72" s="27" t="s">
        <v>336</v>
      </c>
      <c r="K72" s="27" t="s">
        <v>337</v>
      </c>
      <c r="L72" s="27" t="s">
        <v>342</v>
      </c>
      <c r="M72" s="27" t="s">
        <v>343</v>
      </c>
      <c r="N72" s="27" t="s">
        <v>344</v>
      </c>
      <c r="O72" s="27" t="s">
        <v>345</v>
      </c>
      <c r="P72" s="27" t="s">
        <v>407</v>
      </c>
      <c r="Q72" s="27" t="s">
        <v>511</v>
      </c>
      <c r="R72" s="46"/>
      <c r="S72" s="27" t="s">
        <v>358</v>
      </c>
      <c r="T72" s="27" t="s">
        <v>511</v>
      </c>
    </row>
    <row r="73" spans="1:20" x14ac:dyDescent="0.3">
      <c r="A73" s="26"/>
      <c r="B73" s="26"/>
      <c r="C73" s="27" t="s">
        <v>476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46"/>
      <c r="S73" s="27"/>
      <c r="T73" s="27"/>
    </row>
    <row r="74" spans="1:20" x14ac:dyDescent="0.3">
      <c r="A74" s="31">
        <v>1</v>
      </c>
      <c r="B74" s="31" t="s">
        <v>477</v>
      </c>
      <c r="C74" s="32" t="s">
        <v>478</v>
      </c>
      <c r="D74" s="32">
        <v>38.15</v>
      </c>
      <c r="E74" s="32"/>
      <c r="F74" s="32">
        <v>12.46</v>
      </c>
      <c r="G74" s="32"/>
      <c r="H74" s="32">
        <v>2.62</v>
      </c>
      <c r="I74" s="32">
        <v>10.42</v>
      </c>
      <c r="J74" s="32">
        <v>5.78</v>
      </c>
      <c r="K74" s="32">
        <v>0.23</v>
      </c>
      <c r="L74" s="32">
        <v>8.3000000000000004E-2</v>
      </c>
      <c r="M74" s="32">
        <v>0.15</v>
      </c>
      <c r="N74" s="32">
        <v>0.2</v>
      </c>
      <c r="O74" s="32"/>
      <c r="P74" s="32" t="s">
        <v>387</v>
      </c>
      <c r="Q74" s="32"/>
      <c r="R74" s="47"/>
      <c r="S74" s="32"/>
      <c r="T74" s="32"/>
    </row>
    <row r="75" spans="1:20" x14ac:dyDescent="0.3">
      <c r="A75" s="31"/>
      <c r="B75" s="31"/>
      <c r="C75" s="27" t="s">
        <v>479</v>
      </c>
      <c r="D75" s="27" t="s">
        <v>336</v>
      </c>
      <c r="E75" s="27" t="s">
        <v>337</v>
      </c>
      <c r="F75" s="27" t="s">
        <v>331</v>
      </c>
      <c r="G75" s="27" t="s">
        <v>406</v>
      </c>
      <c r="H75" s="27" t="s">
        <v>333</v>
      </c>
      <c r="I75" s="27" t="s">
        <v>480</v>
      </c>
      <c r="J75" s="27" t="s">
        <v>342</v>
      </c>
      <c r="K75" s="27" t="s">
        <v>481</v>
      </c>
      <c r="L75" s="27" t="s">
        <v>346</v>
      </c>
      <c r="M75" s="27" t="s">
        <v>347</v>
      </c>
      <c r="N75" s="27" t="s">
        <v>350</v>
      </c>
      <c r="O75" s="27" t="s">
        <v>341</v>
      </c>
      <c r="P75" s="32"/>
      <c r="Q75" s="32"/>
      <c r="R75" s="47"/>
      <c r="S75" s="32"/>
      <c r="T75" s="32"/>
    </row>
    <row r="76" spans="1:20" x14ac:dyDescent="0.3">
      <c r="A76" s="31">
        <v>1</v>
      </c>
      <c r="B76" s="31" t="s">
        <v>482</v>
      </c>
      <c r="C76" s="32" t="s">
        <v>608</v>
      </c>
      <c r="D76" s="32">
        <v>55.4</v>
      </c>
      <c r="E76" s="32">
        <v>0.39</v>
      </c>
      <c r="F76" s="32">
        <v>0.64</v>
      </c>
      <c r="G76" s="32">
        <v>0.04</v>
      </c>
      <c r="H76" s="32">
        <v>0.05</v>
      </c>
      <c r="I76" s="32">
        <v>0.01</v>
      </c>
      <c r="J76" s="32" t="s">
        <v>483</v>
      </c>
      <c r="K76" s="32">
        <v>0.02</v>
      </c>
      <c r="L76" s="32">
        <v>0.01</v>
      </c>
      <c r="M76" s="32">
        <v>0.01</v>
      </c>
      <c r="N76" s="32"/>
      <c r="O76" s="32"/>
      <c r="P76" s="32" t="s">
        <v>377</v>
      </c>
      <c r="Q76" s="32"/>
      <c r="R76" s="47"/>
      <c r="S76" s="32" t="s">
        <v>582</v>
      </c>
      <c r="T76" s="32" t="s">
        <v>581</v>
      </c>
    </row>
    <row r="77" spans="1:20" x14ac:dyDescent="0.3">
      <c r="A77" s="31">
        <v>2</v>
      </c>
      <c r="B77" s="31" t="s">
        <v>484</v>
      </c>
      <c r="C77" s="44" t="s">
        <v>609</v>
      </c>
      <c r="D77" s="44">
        <v>43.6</v>
      </c>
      <c r="E77" s="44">
        <v>3</v>
      </c>
      <c r="F77" s="44">
        <v>9.5</v>
      </c>
      <c r="G77" s="44">
        <v>1.25</v>
      </c>
      <c r="H77" s="44">
        <v>3.2</v>
      </c>
      <c r="I77" s="44">
        <v>0.02</v>
      </c>
      <c r="J77" s="44">
        <v>0.15</v>
      </c>
      <c r="K77" s="44">
        <v>0.13</v>
      </c>
      <c r="L77" s="44">
        <v>0.13</v>
      </c>
      <c r="M77" s="44">
        <v>0.96</v>
      </c>
      <c r="N77" s="44"/>
      <c r="O77" s="44"/>
      <c r="P77" s="44" t="s">
        <v>371</v>
      </c>
      <c r="Q77" s="44"/>
      <c r="R77" s="47"/>
      <c r="S77" s="44" t="s">
        <v>582</v>
      </c>
      <c r="T77" s="44" t="s">
        <v>581</v>
      </c>
    </row>
    <row r="78" spans="1:20" x14ac:dyDescent="0.3">
      <c r="A78" s="31">
        <v>3</v>
      </c>
      <c r="B78" s="31" t="s">
        <v>485</v>
      </c>
      <c r="C78" s="23" t="s">
        <v>611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>
        <v>50</v>
      </c>
      <c r="T78" s="23" t="s">
        <v>581</v>
      </c>
    </row>
    <row r="79" spans="1:20" x14ac:dyDescent="0.3">
      <c r="A79" s="31">
        <v>4</v>
      </c>
      <c r="B79" s="31" t="s">
        <v>607</v>
      </c>
      <c r="C79" s="32" t="s">
        <v>612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 t="s">
        <v>387</v>
      </c>
      <c r="T79" s="23" t="s">
        <v>581</v>
      </c>
    </row>
    <row r="80" spans="1:20" x14ac:dyDescent="0.3">
      <c r="A80" s="31"/>
      <c r="B80" s="31"/>
      <c r="C80" s="79"/>
      <c r="D80" s="79">
        <v>53.93</v>
      </c>
      <c r="E80" s="79">
        <v>0.56000000000000005</v>
      </c>
      <c r="F80" s="79">
        <v>1.1399999999999999</v>
      </c>
      <c r="G80" s="79">
        <v>0.26</v>
      </c>
      <c r="H80" s="79">
        <v>0.51</v>
      </c>
      <c r="I80" s="79" t="s">
        <v>486</v>
      </c>
      <c r="J80" s="79"/>
      <c r="K80" s="79"/>
      <c r="L80" s="79">
        <v>9.2999999999999999E-2</v>
      </c>
      <c r="M80" s="79">
        <v>0.02</v>
      </c>
      <c r="N80" s="79">
        <v>0.20100000000000001</v>
      </c>
      <c r="O80" s="79">
        <v>1.2999999999999999E-3</v>
      </c>
      <c r="P80" s="79" t="s">
        <v>371</v>
      </c>
      <c r="Q80" s="79"/>
      <c r="R80" s="47"/>
      <c r="S80" s="79"/>
      <c r="T80" s="79"/>
    </row>
    <row r="81" spans="1:20" x14ac:dyDescent="0.3">
      <c r="A81" s="31"/>
      <c r="B81" s="31"/>
      <c r="C81" s="27" t="s">
        <v>488</v>
      </c>
      <c r="D81" s="27" t="s">
        <v>336</v>
      </c>
      <c r="E81" s="27" t="s">
        <v>337</v>
      </c>
      <c r="F81" s="27" t="s">
        <v>331</v>
      </c>
      <c r="G81" s="27" t="s">
        <v>406</v>
      </c>
      <c r="H81" s="27" t="s">
        <v>333</v>
      </c>
      <c r="I81" s="27" t="s">
        <v>480</v>
      </c>
      <c r="J81" s="27" t="s">
        <v>342</v>
      </c>
      <c r="K81" s="27" t="s">
        <v>481</v>
      </c>
      <c r="L81" s="27" t="s">
        <v>346</v>
      </c>
      <c r="M81" s="27" t="s">
        <v>347</v>
      </c>
      <c r="N81" s="27" t="s">
        <v>350</v>
      </c>
      <c r="O81" s="27" t="s">
        <v>341</v>
      </c>
      <c r="P81" s="32"/>
      <c r="Q81" s="32"/>
      <c r="R81" s="47"/>
      <c r="S81" s="27" t="s">
        <v>358</v>
      </c>
      <c r="T81" s="27" t="s">
        <v>511</v>
      </c>
    </row>
    <row r="82" spans="1:20" x14ac:dyDescent="0.3">
      <c r="A82" s="31">
        <v>1</v>
      </c>
      <c r="B82" s="31" t="s">
        <v>489</v>
      </c>
      <c r="C82" s="32" t="s">
        <v>613</v>
      </c>
      <c r="D82" s="32">
        <v>30.84</v>
      </c>
      <c r="E82" s="32">
        <v>21.4</v>
      </c>
      <c r="F82" s="32">
        <v>0.06</v>
      </c>
      <c r="G82" s="32">
        <v>0.27</v>
      </c>
      <c r="H82" s="32">
        <v>0.05</v>
      </c>
      <c r="I82" s="32" t="s">
        <v>490</v>
      </c>
      <c r="J82" s="32"/>
      <c r="K82" s="32"/>
      <c r="L82" s="32">
        <v>4.2000000000000003E-2</v>
      </c>
      <c r="M82" s="32">
        <v>0.01</v>
      </c>
      <c r="N82" s="32"/>
      <c r="O82" s="32" t="s">
        <v>491</v>
      </c>
      <c r="P82" s="32" t="s">
        <v>371</v>
      </c>
      <c r="Q82" s="23" t="s">
        <v>528</v>
      </c>
      <c r="S82" s="32" t="s">
        <v>582</v>
      </c>
      <c r="T82" s="32" t="s">
        <v>614</v>
      </c>
    </row>
    <row r="83" spans="1:20" x14ac:dyDescent="0.3">
      <c r="A83" s="31">
        <v>2</v>
      </c>
      <c r="B83" s="31" t="s">
        <v>527</v>
      </c>
      <c r="C83" s="32" t="s">
        <v>615</v>
      </c>
      <c r="D83" s="32">
        <v>34.74</v>
      </c>
      <c r="E83" s="32">
        <v>17.16</v>
      </c>
      <c r="F83" s="32">
        <v>1.45</v>
      </c>
      <c r="G83" s="32">
        <v>0.40400000000000003</v>
      </c>
      <c r="H83" s="32">
        <v>0.28599999999999998</v>
      </c>
      <c r="I83" s="32" t="s">
        <v>487</v>
      </c>
      <c r="J83" s="32"/>
      <c r="K83" s="32"/>
      <c r="L83" s="32"/>
      <c r="M83" s="32"/>
      <c r="N83" s="32">
        <v>2.8000000000000001E-2</v>
      </c>
      <c r="O83" s="32">
        <v>1.6E-2</v>
      </c>
      <c r="P83" s="32" t="s">
        <v>371</v>
      </c>
      <c r="Q83" s="32"/>
      <c r="R83" s="47"/>
      <c r="S83" s="32" t="s">
        <v>371</v>
      </c>
      <c r="T83" s="32" t="s">
        <v>581</v>
      </c>
    </row>
    <row r="84" spans="1:20" x14ac:dyDescent="0.3">
      <c r="A84" s="31"/>
      <c r="B84" s="31"/>
      <c r="C84" s="32" t="s">
        <v>610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47"/>
      <c r="S84" s="32" t="s">
        <v>582</v>
      </c>
      <c r="T84" s="32" t="s">
        <v>581</v>
      </c>
    </row>
    <row r="85" spans="1:20" x14ac:dyDescent="0.3">
      <c r="A85" s="31"/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47"/>
      <c r="S85" s="47"/>
      <c r="T85" s="47"/>
    </row>
    <row r="86" spans="1:20" x14ac:dyDescent="0.3">
      <c r="A86" s="31"/>
      <c r="B86" s="31"/>
      <c r="C86" s="27" t="s">
        <v>492</v>
      </c>
      <c r="D86" s="27" t="s">
        <v>338</v>
      </c>
      <c r="E86" s="27" t="s">
        <v>332</v>
      </c>
      <c r="F86" s="27" t="s">
        <v>341</v>
      </c>
      <c r="G86" s="27" t="s">
        <v>349</v>
      </c>
      <c r="H86" s="27" t="s">
        <v>350</v>
      </c>
      <c r="I86" s="27" t="s">
        <v>357</v>
      </c>
      <c r="J86" s="27" t="s">
        <v>355</v>
      </c>
      <c r="K86" s="27" t="s">
        <v>348</v>
      </c>
      <c r="L86" s="27" t="s">
        <v>493</v>
      </c>
      <c r="M86" s="27" t="s">
        <v>494</v>
      </c>
      <c r="N86" s="27" t="s">
        <v>354</v>
      </c>
      <c r="O86" s="27" t="s">
        <v>356</v>
      </c>
      <c r="P86" s="27" t="s">
        <v>407</v>
      </c>
      <c r="Q86" s="27" t="s">
        <v>511</v>
      </c>
      <c r="R86" s="46"/>
      <c r="S86" s="27" t="s">
        <v>358</v>
      </c>
      <c r="T86" s="27" t="s">
        <v>511</v>
      </c>
    </row>
    <row r="87" spans="1:20" x14ac:dyDescent="0.3">
      <c r="A87" s="31">
        <v>1</v>
      </c>
      <c r="B87" s="31" t="s">
        <v>496</v>
      </c>
      <c r="C87" s="32" t="s">
        <v>500</v>
      </c>
      <c r="D87" s="32">
        <v>62.53</v>
      </c>
      <c r="E87" s="32">
        <v>14.33</v>
      </c>
      <c r="F87" s="32">
        <v>0.20499999999999999</v>
      </c>
      <c r="G87" s="32">
        <v>2.2799999999999998</v>
      </c>
      <c r="H87" s="32">
        <v>0.02</v>
      </c>
      <c r="I87" s="32">
        <v>0.05</v>
      </c>
      <c r="J87" s="32">
        <v>0.16700000000000001</v>
      </c>
      <c r="K87" s="32">
        <v>0.08</v>
      </c>
      <c r="L87" s="32">
        <v>0.222</v>
      </c>
      <c r="M87" s="32">
        <v>9.5000000000000001E-2</v>
      </c>
      <c r="N87" s="32">
        <v>4.8000000000000001E-2</v>
      </c>
      <c r="O87" s="32">
        <v>1.4999999999999999E-2</v>
      </c>
      <c r="P87" s="32" t="s">
        <v>377</v>
      </c>
      <c r="Q87" s="32"/>
      <c r="R87" s="47"/>
      <c r="S87" s="31" t="s">
        <v>617</v>
      </c>
      <c r="T87" s="31" t="s">
        <v>581</v>
      </c>
    </row>
    <row r="88" spans="1:20" x14ac:dyDescent="0.3">
      <c r="A88" s="31">
        <v>2</v>
      </c>
      <c r="B88" s="31" t="s">
        <v>497</v>
      </c>
      <c r="C88" s="32" t="s">
        <v>498</v>
      </c>
      <c r="D88" s="32">
        <v>64.97</v>
      </c>
      <c r="E88" s="32">
        <v>17.59</v>
      </c>
      <c r="F88" s="32">
        <v>0.127</v>
      </c>
      <c r="G88" s="32">
        <v>1.57</v>
      </c>
      <c r="H88" s="32">
        <v>1.7999999999999999E-2</v>
      </c>
      <c r="I88" s="32">
        <v>5.5E-2</v>
      </c>
      <c r="J88" s="32">
        <v>9.1999999999999998E-2</v>
      </c>
      <c r="K88" s="32">
        <v>9.6000000000000002E-2</v>
      </c>
      <c r="L88" s="32">
        <v>0.221</v>
      </c>
      <c r="M88" s="32">
        <v>0.06</v>
      </c>
      <c r="N88" s="32">
        <v>3.5000000000000003E-2</v>
      </c>
      <c r="O88" s="32">
        <v>0.01</v>
      </c>
      <c r="P88" s="32" t="s">
        <v>387</v>
      </c>
      <c r="Q88" s="32"/>
      <c r="R88" s="47"/>
      <c r="S88" s="31" t="s">
        <v>582</v>
      </c>
      <c r="T88" s="31" t="s">
        <v>581</v>
      </c>
    </row>
    <row r="89" spans="1:20" x14ac:dyDescent="0.3">
      <c r="A89" s="31">
        <v>3</v>
      </c>
      <c r="B89" s="31" t="s">
        <v>499</v>
      </c>
      <c r="C89" s="32" t="s">
        <v>500</v>
      </c>
      <c r="D89" s="32">
        <v>65.540000000000006</v>
      </c>
      <c r="E89" s="32">
        <v>21.88</v>
      </c>
      <c r="F89" s="32">
        <v>0.14099999999999999</v>
      </c>
      <c r="G89" s="32">
        <v>0.435</v>
      </c>
      <c r="H89" s="32">
        <v>8.9999999999999993E-3</v>
      </c>
      <c r="I89" s="32"/>
      <c r="J89" s="32"/>
      <c r="K89" s="32"/>
      <c r="L89" s="32"/>
      <c r="M89" s="32"/>
      <c r="N89" s="32"/>
      <c r="O89" s="32"/>
      <c r="P89" s="32" t="s">
        <v>387</v>
      </c>
      <c r="Q89" s="32"/>
      <c r="R89" s="47"/>
      <c r="S89" s="31" t="s">
        <v>371</v>
      </c>
      <c r="T89" s="31" t="s">
        <v>581</v>
      </c>
    </row>
    <row r="90" spans="1:20" x14ac:dyDescent="0.3">
      <c r="A90" s="31">
        <v>4</v>
      </c>
      <c r="B90" s="31" t="s">
        <v>501</v>
      </c>
      <c r="C90" s="32" t="s">
        <v>502</v>
      </c>
      <c r="D90" s="32">
        <v>73.87</v>
      </c>
      <c r="E90" s="32">
        <v>1.62</v>
      </c>
      <c r="F90" s="32">
        <v>0.14399999999999999</v>
      </c>
      <c r="G90" s="32">
        <v>6.17</v>
      </c>
      <c r="H90" s="32">
        <v>0.01</v>
      </c>
      <c r="I90" s="32"/>
      <c r="J90" s="32"/>
      <c r="K90" s="32"/>
      <c r="L90" s="32"/>
      <c r="M90" s="32"/>
      <c r="N90" s="32"/>
      <c r="O90" s="32"/>
      <c r="P90" s="32" t="s">
        <v>371</v>
      </c>
      <c r="Q90" s="32"/>
      <c r="R90" s="47"/>
      <c r="S90" s="31" t="s">
        <v>371</v>
      </c>
      <c r="T90" s="31" t="s">
        <v>581</v>
      </c>
    </row>
    <row r="91" spans="1:20" x14ac:dyDescent="0.3">
      <c r="A91" s="31">
        <v>5</v>
      </c>
      <c r="B91" s="31" t="s">
        <v>503</v>
      </c>
      <c r="C91" s="32" t="s">
        <v>504</v>
      </c>
      <c r="D91" s="32">
        <v>58.49</v>
      </c>
      <c r="E91" s="32">
        <v>15.96</v>
      </c>
      <c r="F91" s="32">
        <v>0.32</v>
      </c>
      <c r="G91" s="32">
        <v>1.84</v>
      </c>
      <c r="H91" s="32">
        <v>2.5999999999999999E-2</v>
      </c>
      <c r="I91" s="32"/>
      <c r="J91" s="32"/>
      <c r="K91" s="32"/>
      <c r="L91" s="32"/>
      <c r="M91" s="32"/>
      <c r="N91" s="32"/>
      <c r="O91" s="32"/>
      <c r="P91" s="32" t="s">
        <v>387</v>
      </c>
      <c r="Q91" s="32"/>
      <c r="R91" s="47"/>
      <c r="S91" s="31" t="s">
        <v>371</v>
      </c>
      <c r="T91" s="31" t="s">
        <v>581</v>
      </c>
    </row>
    <row r="92" spans="1:20" x14ac:dyDescent="0.3">
      <c r="A92" s="31"/>
      <c r="B92" s="31"/>
      <c r="C92" s="32" t="s">
        <v>618</v>
      </c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47"/>
      <c r="S92" s="31" t="s">
        <v>371</v>
      </c>
      <c r="T92" s="31" t="s">
        <v>581</v>
      </c>
    </row>
    <row r="93" spans="1:20" x14ac:dyDescent="0.3">
      <c r="A93" s="43"/>
      <c r="B93" s="43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7"/>
      <c r="S93" s="81"/>
      <c r="T93" s="81"/>
    </row>
    <row r="94" spans="1:20" x14ac:dyDescent="0.3">
      <c r="A94" s="43"/>
      <c r="B94" s="43"/>
      <c r="C94" s="80" t="s">
        <v>505</v>
      </c>
      <c r="D94" s="80" t="s">
        <v>332</v>
      </c>
      <c r="E94" s="80" t="s">
        <v>338</v>
      </c>
      <c r="F94" s="80" t="s">
        <v>334</v>
      </c>
      <c r="G94" s="80" t="s">
        <v>357</v>
      </c>
      <c r="H94" s="80" t="s">
        <v>341</v>
      </c>
      <c r="I94" s="80" t="s">
        <v>335</v>
      </c>
      <c r="J94" s="80" t="s">
        <v>349</v>
      </c>
      <c r="K94" s="80" t="s">
        <v>350</v>
      </c>
      <c r="L94" s="80" t="s">
        <v>495</v>
      </c>
      <c r="M94" s="80" t="s">
        <v>348</v>
      </c>
      <c r="N94" s="80" t="s">
        <v>355</v>
      </c>
      <c r="O94" s="80" t="s">
        <v>357</v>
      </c>
      <c r="P94" s="44" t="s">
        <v>407</v>
      </c>
      <c r="Q94" s="80" t="s">
        <v>511</v>
      </c>
      <c r="R94" s="47"/>
      <c r="S94" s="27" t="s">
        <v>358</v>
      </c>
      <c r="T94" s="27" t="s">
        <v>511</v>
      </c>
    </row>
    <row r="95" spans="1:20" x14ac:dyDescent="0.3">
      <c r="A95" s="31">
        <v>1</v>
      </c>
      <c r="B95" s="31" t="s">
        <v>506</v>
      </c>
      <c r="C95" s="32" t="s">
        <v>500</v>
      </c>
      <c r="D95" s="32">
        <v>67.180000000000007</v>
      </c>
      <c r="E95" s="32">
        <v>0.30099999999999999</v>
      </c>
      <c r="F95" s="32">
        <v>1.28</v>
      </c>
      <c r="G95" s="32">
        <v>0.28499999999999998</v>
      </c>
      <c r="H95" s="32">
        <v>2.5000000000000001E-2</v>
      </c>
      <c r="I95" s="32">
        <v>0.44</v>
      </c>
      <c r="J95" s="32">
        <v>7.0999999999999994E-2</v>
      </c>
      <c r="K95" s="32">
        <v>2.8999999999999998E-3</v>
      </c>
      <c r="L95" s="32"/>
      <c r="M95" s="32"/>
      <c r="N95" s="32"/>
      <c r="O95" s="32"/>
      <c r="P95" s="32" t="s">
        <v>387</v>
      </c>
      <c r="Q95" s="32"/>
      <c r="R95" s="32"/>
      <c r="S95" s="32" t="s">
        <v>387</v>
      </c>
      <c r="T95" s="32" t="s">
        <v>581</v>
      </c>
    </row>
    <row r="96" spans="1:20" x14ac:dyDescent="0.3">
      <c r="A96" s="31">
        <v>2</v>
      </c>
      <c r="B96" s="31" t="s">
        <v>507</v>
      </c>
      <c r="C96" s="32" t="s">
        <v>508</v>
      </c>
      <c r="D96" s="32">
        <v>75.17</v>
      </c>
      <c r="E96" s="32">
        <v>0.13</v>
      </c>
      <c r="F96" s="32">
        <v>1.18</v>
      </c>
      <c r="G96" s="32">
        <v>6.4000000000000001E-2</v>
      </c>
      <c r="H96" s="32">
        <v>1.4E-2</v>
      </c>
      <c r="I96" s="32">
        <v>0.28999999999999998</v>
      </c>
      <c r="J96" s="32">
        <v>8.6999999999999994E-2</v>
      </c>
      <c r="K96" s="32">
        <v>3.0000000000000001E-3</v>
      </c>
      <c r="L96" s="32">
        <v>22.5</v>
      </c>
      <c r="M96" s="32">
        <v>3.1E-2</v>
      </c>
      <c r="N96" s="32">
        <v>1.4999999999999999E-2</v>
      </c>
      <c r="O96" s="32">
        <v>6.4000000000000001E-2</v>
      </c>
      <c r="P96" s="32" t="s">
        <v>387</v>
      </c>
      <c r="Q96" s="32"/>
      <c r="R96" s="32"/>
      <c r="S96" s="32" t="s">
        <v>582</v>
      </c>
      <c r="T96" s="32" t="s">
        <v>581</v>
      </c>
    </row>
    <row r="97" spans="1:20" x14ac:dyDescent="0.3">
      <c r="A97" s="31">
        <v>3</v>
      </c>
      <c r="B97" s="31" t="s">
        <v>509</v>
      </c>
      <c r="C97" s="32" t="s">
        <v>510</v>
      </c>
      <c r="D97" s="32">
        <v>76.42</v>
      </c>
      <c r="E97" s="32">
        <v>0.14000000000000001</v>
      </c>
      <c r="F97" s="32">
        <v>0.78</v>
      </c>
      <c r="G97" s="32"/>
      <c r="H97" s="32">
        <v>2.5000000000000001E-2</v>
      </c>
      <c r="I97" s="32">
        <v>0.19</v>
      </c>
      <c r="J97" s="32">
        <v>6.6000000000000003E-2</v>
      </c>
      <c r="K97" s="32">
        <v>3.0000000000000001E-3</v>
      </c>
      <c r="L97" s="32"/>
      <c r="M97" s="32"/>
      <c r="N97" s="32"/>
      <c r="O97" s="32">
        <v>9.7000000000000003E-2</v>
      </c>
      <c r="P97" s="32" t="s">
        <v>387</v>
      </c>
      <c r="Q97" s="32"/>
      <c r="R97" s="32"/>
      <c r="S97" s="32" t="s">
        <v>371</v>
      </c>
      <c r="T97" s="32" t="s">
        <v>581</v>
      </c>
    </row>
    <row r="98" spans="1:20" x14ac:dyDescent="0.3">
      <c r="A98" s="23"/>
      <c r="B98" s="23"/>
      <c r="C98" s="82">
        <v>31.3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 t="s">
        <v>371</v>
      </c>
      <c r="T98" s="32" t="s">
        <v>581</v>
      </c>
    </row>
    <row r="99" spans="1:20" x14ac:dyDescent="0.3">
      <c r="A99" s="23"/>
      <c r="B99" s="23"/>
      <c r="C99" s="23" t="s">
        <v>619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 t="s">
        <v>371</v>
      </c>
      <c r="T99" s="32" t="s">
        <v>581</v>
      </c>
    </row>
    <row r="100" spans="1:20" x14ac:dyDescent="0.3">
      <c r="A100" s="23"/>
      <c r="B100" s="23"/>
      <c r="C100" s="23" t="s">
        <v>620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 t="s">
        <v>582</v>
      </c>
      <c r="T100" s="32" t="s">
        <v>581</v>
      </c>
    </row>
    <row r="102" spans="1:20" x14ac:dyDescent="0.3">
      <c r="A102" s="26"/>
      <c r="B102" s="26"/>
      <c r="C102" s="26" t="s">
        <v>616</v>
      </c>
      <c r="D102" s="26" t="s">
        <v>349</v>
      </c>
      <c r="E102" s="26" t="s">
        <v>332</v>
      </c>
      <c r="F102" s="26" t="s">
        <v>338</v>
      </c>
      <c r="G102" s="26" t="s">
        <v>341</v>
      </c>
      <c r="H102" s="26" t="s">
        <v>350</v>
      </c>
      <c r="I102" s="26" t="s">
        <v>348</v>
      </c>
      <c r="J102" s="26" t="s">
        <v>493</v>
      </c>
      <c r="K102" s="26" t="s">
        <v>407</v>
      </c>
      <c r="L102" s="26" t="s">
        <v>511</v>
      </c>
      <c r="M102" s="83"/>
      <c r="N102" s="83"/>
      <c r="O102" s="83"/>
      <c r="P102" s="83"/>
      <c r="Q102" s="83"/>
      <c r="R102" s="83"/>
      <c r="S102" s="26" t="s">
        <v>358</v>
      </c>
      <c r="T102" s="26" t="s">
        <v>511</v>
      </c>
    </row>
    <row r="103" spans="1:20" x14ac:dyDescent="0.3">
      <c r="A103" s="31">
        <v>1</v>
      </c>
      <c r="B103" s="31" t="s">
        <v>621</v>
      </c>
      <c r="C103" s="31" t="s">
        <v>625</v>
      </c>
      <c r="D103" s="31">
        <v>2.0299999999999998</v>
      </c>
      <c r="E103" s="31">
        <v>1.5</v>
      </c>
      <c r="F103" s="31">
        <v>0.40200000000000002</v>
      </c>
      <c r="G103" s="31">
        <v>7.6999999999999999E-2</v>
      </c>
      <c r="H103" s="31">
        <v>4.2000000000000003E-2</v>
      </c>
      <c r="I103" s="31">
        <v>8.5000000000000006E-2</v>
      </c>
      <c r="J103" s="31"/>
      <c r="K103" s="31" t="s">
        <v>377</v>
      </c>
      <c r="L103" s="31"/>
      <c r="M103" s="83"/>
      <c r="N103" s="83"/>
      <c r="O103" s="83"/>
      <c r="P103" s="83"/>
      <c r="Q103" s="83"/>
      <c r="R103" s="83"/>
      <c r="S103" s="83" t="s">
        <v>387</v>
      </c>
      <c r="T103" s="83" t="s">
        <v>596</v>
      </c>
    </row>
    <row r="104" spans="1:20" x14ac:dyDescent="0.3">
      <c r="A104" s="31">
        <v>2</v>
      </c>
      <c r="B104" s="31" t="s">
        <v>622</v>
      </c>
      <c r="C104" s="31" t="s">
        <v>626</v>
      </c>
      <c r="D104" s="31"/>
      <c r="E104" s="31">
        <v>1.28</v>
      </c>
      <c r="F104" s="31">
        <v>0.19500000000000001</v>
      </c>
      <c r="G104" s="31">
        <v>6.6000000000000003E-2</v>
      </c>
      <c r="H104" s="31"/>
      <c r="I104" s="31"/>
      <c r="J104" s="31"/>
      <c r="K104" s="31" t="s">
        <v>377</v>
      </c>
      <c r="L104" s="31"/>
      <c r="M104" s="83"/>
      <c r="N104" s="83"/>
      <c r="O104" s="83"/>
      <c r="P104" s="83"/>
      <c r="Q104" s="83"/>
      <c r="R104" s="83"/>
      <c r="S104" s="83" t="s">
        <v>371</v>
      </c>
      <c r="T104" s="83" t="s">
        <v>596</v>
      </c>
    </row>
    <row r="105" spans="1:20" x14ac:dyDescent="0.3">
      <c r="A105" s="31">
        <v>3</v>
      </c>
      <c r="B105" s="31" t="s">
        <v>623</v>
      </c>
      <c r="C105" s="31" t="s">
        <v>627</v>
      </c>
      <c r="D105" s="31">
        <v>3.15</v>
      </c>
      <c r="E105" s="31">
        <v>1.44</v>
      </c>
      <c r="F105" s="31">
        <v>0.68</v>
      </c>
      <c r="G105" s="31">
        <v>0.49</v>
      </c>
      <c r="H105" s="31">
        <v>7.5999999999999998E-2</v>
      </c>
      <c r="I105" s="31">
        <v>0.91</v>
      </c>
      <c r="J105" s="31">
        <v>6.8000000000000005E-2</v>
      </c>
      <c r="K105" s="31" t="s">
        <v>377</v>
      </c>
      <c r="L105" s="31"/>
      <c r="M105" s="83"/>
      <c r="N105" s="83"/>
      <c r="O105" s="83"/>
      <c r="P105" s="83"/>
      <c r="Q105" s="83"/>
      <c r="R105" s="83"/>
      <c r="S105" s="83" t="s">
        <v>371</v>
      </c>
      <c r="T105" s="83" t="s">
        <v>596</v>
      </c>
    </row>
    <row r="106" spans="1:20" x14ac:dyDescent="0.3">
      <c r="A106" s="31">
        <v>4</v>
      </c>
      <c r="B106" s="31" t="s">
        <v>624</v>
      </c>
      <c r="C106" s="31" t="s">
        <v>628</v>
      </c>
      <c r="D106" s="31"/>
      <c r="E106" s="31">
        <v>1.48</v>
      </c>
      <c r="F106" s="31">
        <v>1.26</v>
      </c>
      <c r="G106" s="31">
        <v>7.8E-2</v>
      </c>
      <c r="H106" s="31"/>
      <c r="I106" s="31"/>
      <c r="J106" s="31"/>
      <c r="K106" s="31" t="s">
        <v>377</v>
      </c>
      <c r="L106" s="31"/>
      <c r="M106" s="83"/>
      <c r="N106" s="83"/>
      <c r="O106" s="83"/>
      <c r="P106" s="83"/>
      <c r="Q106" s="83"/>
      <c r="R106" s="83"/>
      <c r="S106" s="83">
        <v>50</v>
      </c>
      <c r="T106" s="83" t="s">
        <v>596</v>
      </c>
    </row>
    <row r="107" spans="1:20" x14ac:dyDescent="0.3">
      <c r="L107" s="48"/>
    </row>
  </sheetData>
  <mergeCells count="1">
    <mergeCell ref="A1:T1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K5" sqref="K5:K61"/>
    </sheetView>
  </sheetViews>
  <sheetFormatPr defaultRowHeight="15.75" x14ac:dyDescent="0.25"/>
  <cols>
    <col min="1" max="1" width="9.140625" style="8"/>
    <col min="2" max="2" width="25.28515625" style="9" customWidth="1"/>
    <col min="3" max="3" width="25.28515625" style="15" customWidth="1"/>
    <col min="4" max="4" width="25.5703125" style="9" customWidth="1"/>
    <col min="5" max="5" width="9" style="9" customWidth="1"/>
    <col min="6" max="7" width="10.5703125" style="9" customWidth="1"/>
    <col min="8" max="11" width="10.5703125" style="8" customWidth="1"/>
    <col min="12" max="12" width="17.28515625" style="8" customWidth="1"/>
    <col min="13" max="16384" width="9.140625" style="8"/>
  </cols>
  <sheetData>
    <row r="1" spans="1:12" ht="42" customHeight="1" x14ac:dyDescent="0.25">
      <c r="A1" s="183" t="s">
        <v>542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x14ac:dyDescent="0.25">
      <c r="A2" s="184" t="s">
        <v>326</v>
      </c>
      <c r="B2" s="188" t="s">
        <v>537</v>
      </c>
      <c r="C2" s="188" t="s">
        <v>538</v>
      </c>
      <c r="D2" s="188" t="s">
        <v>539</v>
      </c>
      <c r="E2" s="190" t="s">
        <v>540</v>
      </c>
      <c r="F2" s="187" t="s">
        <v>541</v>
      </c>
      <c r="G2" s="187"/>
      <c r="H2" s="187"/>
      <c r="I2" s="187"/>
      <c r="J2" s="187"/>
      <c r="K2" s="187"/>
      <c r="L2" s="187"/>
    </row>
    <row r="3" spans="1:12" s="49" customFormat="1" ht="18.75" customHeight="1" x14ac:dyDescent="0.25">
      <c r="A3" s="185"/>
      <c r="B3" s="189"/>
      <c r="C3" s="189"/>
      <c r="D3" s="189"/>
      <c r="E3" s="191"/>
      <c r="F3" s="50" t="s">
        <v>533</v>
      </c>
      <c r="G3" s="50" t="s">
        <v>531</v>
      </c>
      <c r="H3" s="51" t="s">
        <v>532</v>
      </c>
      <c r="I3" s="51" t="s">
        <v>512</v>
      </c>
      <c r="J3" s="51" t="s">
        <v>517</v>
      </c>
      <c r="K3" s="51" t="s">
        <v>518</v>
      </c>
      <c r="L3" s="51" t="s">
        <v>511</v>
      </c>
    </row>
    <row r="4" spans="1:12" ht="18.75" customHeight="1" x14ac:dyDescent="0.25">
      <c r="A4" s="52"/>
      <c r="B4" s="192" t="s">
        <v>69</v>
      </c>
      <c r="C4" s="192"/>
      <c r="D4" s="192"/>
      <c r="E4" s="192"/>
      <c r="F4" s="25"/>
      <c r="G4" s="25"/>
      <c r="H4" s="52"/>
      <c r="I4" s="52"/>
      <c r="J4" s="52"/>
      <c r="K4" s="52"/>
      <c r="L4" s="52"/>
    </row>
    <row r="5" spans="1:12" ht="18.75" customHeight="1" x14ac:dyDescent="0.25">
      <c r="A5" s="52">
        <v>1</v>
      </c>
      <c r="B5" s="53" t="s">
        <v>78</v>
      </c>
      <c r="C5" s="53" t="s">
        <v>79</v>
      </c>
      <c r="D5" s="53" t="s">
        <v>72</v>
      </c>
      <c r="E5" s="53" t="s">
        <v>9</v>
      </c>
      <c r="F5" s="53">
        <v>2</v>
      </c>
      <c r="G5" s="53">
        <v>3</v>
      </c>
      <c r="H5" s="52">
        <v>3</v>
      </c>
      <c r="I5" s="52">
        <v>1</v>
      </c>
      <c r="J5" s="52">
        <v>0.5</v>
      </c>
      <c r="K5" s="52">
        <v>0.05</v>
      </c>
      <c r="L5" s="52"/>
    </row>
    <row r="6" spans="1:12" ht="18.75" customHeight="1" x14ac:dyDescent="0.25">
      <c r="A6" s="52">
        <v>2</v>
      </c>
      <c r="B6" s="53" t="s">
        <v>76</v>
      </c>
      <c r="C6" s="53" t="s">
        <v>77</v>
      </c>
      <c r="D6" s="53" t="s">
        <v>72</v>
      </c>
      <c r="E6" s="53" t="s">
        <v>9</v>
      </c>
      <c r="F6" s="53">
        <v>4</v>
      </c>
      <c r="G6" s="53">
        <v>5</v>
      </c>
      <c r="H6" s="52">
        <v>8</v>
      </c>
      <c r="I6" s="52">
        <v>5</v>
      </c>
      <c r="J6" s="52">
        <v>4</v>
      </c>
      <c r="K6" s="52">
        <v>3</v>
      </c>
      <c r="L6" s="52"/>
    </row>
    <row r="7" spans="1:12" ht="18.75" customHeight="1" x14ac:dyDescent="0.25">
      <c r="A7" s="52">
        <v>3</v>
      </c>
      <c r="B7" s="53" t="s">
        <v>131</v>
      </c>
      <c r="C7" s="53" t="s">
        <v>132</v>
      </c>
      <c r="D7" s="53" t="s">
        <v>72</v>
      </c>
      <c r="E7" s="53" t="s">
        <v>15</v>
      </c>
      <c r="F7" s="53">
        <v>0.5</v>
      </c>
      <c r="G7" s="53">
        <v>0.5</v>
      </c>
      <c r="H7" s="52">
        <v>1</v>
      </c>
      <c r="I7" s="52">
        <v>0.5</v>
      </c>
      <c r="J7" s="52">
        <v>0.2</v>
      </c>
      <c r="K7" s="52">
        <v>0.2</v>
      </c>
      <c r="L7" s="52"/>
    </row>
    <row r="8" spans="1:12" ht="18.75" customHeight="1" x14ac:dyDescent="0.25">
      <c r="A8" s="52">
        <v>4</v>
      </c>
      <c r="B8" s="53" t="s">
        <v>129</v>
      </c>
      <c r="C8" s="53" t="s">
        <v>130</v>
      </c>
      <c r="D8" s="53" t="s">
        <v>72</v>
      </c>
      <c r="E8" s="53" t="s">
        <v>9</v>
      </c>
      <c r="F8" s="53">
        <v>5</v>
      </c>
      <c r="G8" s="53">
        <v>5</v>
      </c>
      <c r="H8" s="52">
        <v>7</v>
      </c>
      <c r="I8" s="52">
        <v>5</v>
      </c>
      <c r="J8" s="52">
        <v>4</v>
      </c>
      <c r="K8" s="52">
        <v>2.5</v>
      </c>
      <c r="L8" s="52"/>
    </row>
    <row r="9" spans="1:12" ht="18.75" customHeight="1" x14ac:dyDescent="0.25">
      <c r="A9" s="52">
        <v>5</v>
      </c>
      <c r="B9" s="53" t="s">
        <v>108</v>
      </c>
      <c r="C9" s="53" t="s">
        <v>109</v>
      </c>
      <c r="D9" s="53" t="s">
        <v>72</v>
      </c>
      <c r="E9" s="53" t="s">
        <v>9</v>
      </c>
      <c r="F9" s="53">
        <v>0.5</v>
      </c>
      <c r="G9" s="53">
        <v>0.5</v>
      </c>
      <c r="H9" s="52">
        <v>0.75</v>
      </c>
      <c r="I9" s="52">
        <v>0.5</v>
      </c>
      <c r="J9" s="52">
        <v>0.3</v>
      </c>
      <c r="K9" s="52">
        <v>0.3</v>
      </c>
      <c r="L9" s="52"/>
    </row>
    <row r="10" spans="1:12" ht="18.75" customHeight="1" x14ac:dyDescent="0.25">
      <c r="A10" s="52">
        <v>6</v>
      </c>
      <c r="B10" s="53" t="s">
        <v>164</v>
      </c>
      <c r="C10" s="53" t="s">
        <v>165</v>
      </c>
      <c r="D10" s="53" t="s">
        <v>157</v>
      </c>
      <c r="E10" s="53" t="s">
        <v>99</v>
      </c>
      <c r="F10" s="53">
        <v>100</v>
      </c>
      <c r="G10" s="53">
        <v>100</v>
      </c>
      <c r="H10" s="52">
        <v>150</v>
      </c>
      <c r="I10" s="52">
        <v>100</v>
      </c>
      <c r="J10" s="52">
        <v>100</v>
      </c>
      <c r="K10" s="52">
        <v>50</v>
      </c>
      <c r="L10" s="52"/>
    </row>
    <row r="11" spans="1:12" ht="18.75" customHeight="1" x14ac:dyDescent="0.25">
      <c r="A11" s="52">
        <v>7</v>
      </c>
      <c r="B11" s="53" t="s">
        <v>155</v>
      </c>
      <c r="C11" s="53" t="s">
        <v>156</v>
      </c>
      <c r="D11" s="53" t="s">
        <v>157</v>
      </c>
      <c r="E11" s="53" t="s">
        <v>99</v>
      </c>
      <c r="F11" s="53">
        <v>1</v>
      </c>
      <c r="G11" s="53">
        <v>1</v>
      </c>
      <c r="H11" s="52">
        <v>1</v>
      </c>
      <c r="I11" s="52">
        <v>1</v>
      </c>
      <c r="J11" s="52">
        <v>1</v>
      </c>
      <c r="K11" s="52">
        <v>0.5</v>
      </c>
      <c r="L11" s="52"/>
    </row>
    <row r="12" spans="1:12" ht="18.75" customHeight="1" x14ac:dyDescent="0.25">
      <c r="A12" s="52">
        <v>8</v>
      </c>
      <c r="B12" s="53" t="s">
        <v>149</v>
      </c>
      <c r="C12" s="53" t="s">
        <v>150</v>
      </c>
      <c r="D12" s="53" t="s">
        <v>151</v>
      </c>
      <c r="E12" s="53" t="s">
        <v>99</v>
      </c>
      <c r="F12" s="53">
        <v>1</v>
      </c>
      <c r="G12" s="53">
        <v>1</v>
      </c>
      <c r="H12" s="52">
        <v>1</v>
      </c>
      <c r="I12" s="52">
        <v>1</v>
      </c>
      <c r="J12" s="52">
        <v>0.3</v>
      </c>
      <c r="K12" s="52">
        <v>0</v>
      </c>
      <c r="L12" s="52"/>
    </row>
    <row r="13" spans="1:12" ht="18.75" customHeight="1" x14ac:dyDescent="0.25">
      <c r="A13" s="52">
        <v>9</v>
      </c>
      <c r="B13" s="53" t="s">
        <v>92</v>
      </c>
      <c r="C13" s="53" t="s">
        <v>93</v>
      </c>
      <c r="D13" s="53" t="s">
        <v>72</v>
      </c>
      <c r="E13" s="53" t="s">
        <v>9</v>
      </c>
      <c r="F13" s="53">
        <v>7</v>
      </c>
      <c r="G13" s="53">
        <v>8</v>
      </c>
      <c r="H13" s="52">
        <v>12</v>
      </c>
      <c r="I13" s="52">
        <v>8</v>
      </c>
      <c r="J13" s="52">
        <v>8</v>
      </c>
      <c r="K13" s="52">
        <v>4</v>
      </c>
      <c r="L13" s="52"/>
    </row>
    <row r="14" spans="1:12" ht="18.75" customHeight="1" x14ac:dyDescent="0.25">
      <c r="A14" s="52">
        <v>10</v>
      </c>
      <c r="B14" s="53" t="s">
        <v>104</v>
      </c>
      <c r="C14" s="53" t="s">
        <v>105</v>
      </c>
      <c r="D14" s="54">
        <v>0.96</v>
      </c>
      <c r="E14" s="53" t="s">
        <v>73</v>
      </c>
      <c r="F14" s="53">
        <v>1</v>
      </c>
      <c r="G14" s="53">
        <v>1</v>
      </c>
      <c r="H14" s="52">
        <v>1</v>
      </c>
      <c r="I14" s="52">
        <v>2</v>
      </c>
      <c r="J14" s="52">
        <v>4</v>
      </c>
      <c r="K14" s="52">
        <v>6</v>
      </c>
      <c r="L14" s="52" t="s">
        <v>536</v>
      </c>
    </row>
    <row r="15" spans="1:12" ht="18.75" customHeight="1" x14ac:dyDescent="0.25">
      <c r="A15" s="52">
        <v>11</v>
      </c>
      <c r="B15" s="53" t="s">
        <v>152</v>
      </c>
      <c r="C15" s="53" t="s">
        <v>153</v>
      </c>
      <c r="D15" s="53" t="s">
        <v>154</v>
      </c>
      <c r="E15" s="53" t="s">
        <v>99</v>
      </c>
      <c r="F15" s="53">
        <v>2</v>
      </c>
      <c r="G15" s="53">
        <v>2</v>
      </c>
      <c r="H15" s="52">
        <v>2.5</v>
      </c>
      <c r="I15" s="52">
        <v>1</v>
      </c>
      <c r="J15" s="52">
        <v>0.5</v>
      </c>
      <c r="K15" s="52">
        <v>0.2</v>
      </c>
      <c r="L15" s="52"/>
    </row>
    <row r="16" spans="1:12" ht="18.75" customHeight="1" x14ac:dyDescent="0.25">
      <c r="A16" s="52">
        <v>12</v>
      </c>
      <c r="B16" s="53" t="s">
        <v>161</v>
      </c>
      <c r="C16" s="53" t="s">
        <v>162</v>
      </c>
      <c r="D16" s="53" t="s">
        <v>163</v>
      </c>
      <c r="E16" s="53" t="s">
        <v>99</v>
      </c>
      <c r="F16" s="53">
        <v>1</v>
      </c>
      <c r="G16" s="53">
        <v>1</v>
      </c>
      <c r="H16" s="52">
        <v>1</v>
      </c>
      <c r="I16" s="52">
        <v>1</v>
      </c>
      <c r="J16" s="52">
        <v>0.5</v>
      </c>
      <c r="K16" s="52">
        <v>0.5</v>
      </c>
      <c r="L16" s="52"/>
    </row>
    <row r="17" spans="1:12" ht="18.75" customHeight="1" x14ac:dyDescent="0.25">
      <c r="A17" s="52">
        <v>13</v>
      </c>
      <c r="B17" s="53" t="s">
        <v>137</v>
      </c>
      <c r="C17" s="53" t="s">
        <v>138</v>
      </c>
      <c r="D17" s="53" t="s">
        <v>72</v>
      </c>
      <c r="E17" s="53" t="s">
        <v>73</v>
      </c>
      <c r="F17" s="53">
        <v>0.5</v>
      </c>
      <c r="G17" s="53">
        <v>0.5</v>
      </c>
      <c r="H17" s="52">
        <v>0.5</v>
      </c>
      <c r="I17" s="52">
        <v>0.5</v>
      </c>
      <c r="J17" s="52">
        <v>0.2</v>
      </c>
      <c r="K17" s="52">
        <v>0.05</v>
      </c>
      <c r="L17" s="52"/>
    </row>
    <row r="18" spans="1:12" ht="18.75" customHeight="1" x14ac:dyDescent="0.25">
      <c r="A18" s="52">
        <v>14</v>
      </c>
      <c r="B18" s="53" t="s">
        <v>96</v>
      </c>
      <c r="C18" s="53" t="s">
        <v>97</v>
      </c>
      <c r="D18" s="53" t="s">
        <v>98</v>
      </c>
      <c r="E18" s="53" t="s">
        <v>99</v>
      </c>
      <c r="F18" s="53">
        <v>5</v>
      </c>
      <c r="G18" s="53">
        <v>5</v>
      </c>
      <c r="H18" s="52">
        <v>5</v>
      </c>
      <c r="I18" s="52">
        <v>5</v>
      </c>
      <c r="J18" s="52">
        <v>2</v>
      </c>
      <c r="K18" s="52">
        <v>0.2</v>
      </c>
      <c r="L18" s="52"/>
    </row>
    <row r="19" spans="1:12" ht="18.75" customHeight="1" x14ac:dyDescent="0.25">
      <c r="A19" s="52">
        <v>15</v>
      </c>
      <c r="B19" s="53" t="s">
        <v>80</v>
      </c>
      <c r="C19" s="53" t="s">
        <v>81</v>
      </c>
      <c r="D19" s="53" t="s">
        <v>72</v>
      </c>
      <c r="E19" s="53" t="s">
        <v>73</v>
      </c>
      <c r="F19" s="53">
        <v>3</v>
      </c>
      <c r="G19" s="53">
        <v>3</v>
      </c>
      <c r="H19" s="52">
        <v>3</v>
      </c>
      <c r="I19" s="52">
        <v>3</v>
      </c>
      <c r="J19" s="52">
        <v>2</v>
      </c>
      <c r="K19" s="52">
        <v>1</v>
      </c>
      <c r="L19" s="52"/>
    </row>
    <row r="20" spans="1:12" ht="18.75" customHeight="1" x14ac:dyDescent="0.25">
      <c r="A20" s="52">
        <v>16</v>
      </c>
      <c r="B20" s="53" t="s">
        <v>133</v>
      </c>
      <c r="C20" s="53" t="s">
        <v>134</v>
      </c>
      <c r="D20" s="53" t="s">
        <v>72</v>
      </c>
      <c r="E20" s="53" t="s">
        <v>9</v>
      </c>
      <c r="F20" s="53">
        <v>5</v>
      </c>
      <c r="G20" s="53">
        <v>5</v>
      </c>
      <c r="H20" s="52">
        <v>5</v>
      </c>
      <c r="I20" s="52">
        <v>5</v>
      </c>
      <c r="J20" s="52">
        <v>3</v>
      </c>
      <c r="K20" s="52">
        <v>2</v>
      </c>
      <c r="L20" s="52"/>
    </row>
    <row r="21" spans="1:12" ht="18.75" customHeight="1" x14ac:dyDescent="0.25">
      <c r="A21" s="52">
        <v>17</v>
      </c>
      <c r="B21" s="53" t="s">
        <v>106</v>
      </c>
      <c r="C21" s="53" t="s">
        <v>107</v>
      </c>
      <c r="D21" s="53" t="s">
        <v>72</v>
      </c>
      <c r="E21" s="53" t="s">
        <v>9</v>
      </c>
      <c r="F21" s="53">
        <v>0.5</v>
      </c>
      <c r="G21" s="53">
        <v>0.5</v>
      </c>
      <c r="H21" s="52">
        <v>0.7</v>
      </c>
      <c r="I21" s="52">
        <v>0.7</v>
      </c>
      <c r="J21" s="52">
        <v>0.5</v>
      </c>
      <c r="K21" s="52">
        <v>0</v>
      </c>
      <c r="L21" s="52"/>
    </row>
    <row r="22" spans="1:12" ht="18.75" customHeight="1" x14ac:dyDescent="0.25">
      <c r="A22" s="52">
        <v>18</v>
      </c>
      <c r="B22" s="53" t="s">
        <v>100</v>
      </c>
      <c r="C22" s="53" t="s">
        <v>101</v>
      </c>
      <c r="D22" s="53" t="s">
        <v>72</v>
      </c>
      <c r="E22" s="53" t="s">
        <v>73</v>
      </c>
      <c r="F22" s="53">
        <v>35</v>
      </c>
      <c r="G22" s="53">
        <v>35</v>
      </c>
      <c r="H22" s="52">
        <v>50</v>
      </c>
      <c r="I22" s="52">
        <v>30</v>
      </c>
      <c r="J22" s="52">
        <v>25</v>
      </c>
      <c r="K22" s="52">
        <v>20</v>
      </c>
      <c r="L22" s="52"/>
    </row>
    <row r="23" spans="1:12" ht="18.75" customHeight="1" x14ac:dyDescent="0.25">
      <c r="A23" s="52">
        <v>19</v>
      </c>
      <c r="B23" s="53" t="s">
        <v>82</v>
      </c>
      <c r="C23" s="53" t="s">
        <v>83</v>
      </c>
      <c r="D23" s="53" t="s">
        <v>72</v>
      </c>
      <c r="E23" s="53" t="s">
        <v>9</v>
      </c>
      <c r="F23" s="53">
        <v>3</v>
      </c>
      <c r="G23" s="53">
        <v>3</v>
      </c>
      <c r="H23" s="52">
        <v>5</v>
      </c>
      <c r="I23" s="52">
        <v>2</v>
      </c>
      <c r="J23" s="52">
        <v>2</v>
      </c>
      <c r="K23" s="52">
        <v>0.5</v>
      </c>
      <c r="L23" s="52"/>
    </row>
    <row r="24" spans="1:12" ht="18.75" customHeight="1" x14ac:dyDescent="0.25">
      <c r="A24" s="52">
        <v>20</v>
      </c>
      <c r="B24" s="53" t="s">
        <v>94</v>
      </c>
      <c r="C24" s="53" t="s">
        <v>95</v>
      </c>
      <c r="D24" s="53" t="s">
        <v>72</v>
      </c>
      <c r="E24" s="53" t="s">
        <v>73</v>
      </c>
      <c r="F24" s="53">
        <v>30</v>
      </c>
      <c r="G24" s="53">
        <v>35</v>
      </c>
      <c r="H24" s="52">
        <v>50</v>
      </c>
      <c r="I24" s="52">
        <v>25</v>
      </c>
      <c r="J24" s="52">
        <v>15</v>
      </c>
      <c r="K24" s="52">
        <v>15</v>
      </c>
      <c r="L24" s="52"/>
    </row>
    <row r="25" spans="1:12" ht="18.75" customHeight="1" x14ac:dyDescent="0.25">
      <c r="A25" s="52">
        <v>21</v>
      </c>
      <c r="B25" s="53" t="s">
        <v>84</v>
      </c>
      <c r="C25" s="53" t="s">
        <v>85</v>
      </c>
      <c r="D25" s="53" t="s">
        <v>72</v>
      </c>
      <c r="E25" s="53" t="s">
        <v>73</v>
      </c>
      <c r="F25" s="53">
        <v>400</v>
      </c>
      <c r="G25" s="53">
        <v>600</v>
      </c>
      <c r="H25" s="52">
        <v>700</v>
      </c>
      <c r="I25" s="52">
        <v>450</v>
      </c>
      <c r="J25" s="52">
        <v>400</v>
      </c>
      <c r="K25" s="52">
        <v>200</v>
      </c>
      <c r="L25" s="52"/>
    </row>
    <row r="26" spans="1:12" ht="18.75" customHeight="1" x14ac:dyDescent="0.25">
      <c r="A26" s="52">
        <v>22</v>
      </c>
      <c r="B26" s="53" t="s">
        <v>534</v>
      </c>
      <c r="C26" s="53" t="s">
        <v>535</v>
      </c>
      <c r="D26" s="53"/>
      <c r="E26" s="53"/>
      <c r="F26" s="53">
        <v>40</v>
      </c>
      <c r="G26" s="53">
        <v>30</v>
      </c>
      <c r="H26" s="52">
        <v>60</v>
      </c>
      <c r="I26" s="52">
        <v>20</v>
      </c>
      <c r="J26" s="52">
        <v>20</v>
      </c>
      <c r="K26" s="52">
        <v>20</v>
      </c>
      <c r="L26" s="52"/>
    </row>
    <row r="27" spans="1:12" ht="18.75" customHeight="1" x14ac:dyDescent="0.25">
      <c r="A27" s="52">
        <v>23</v>
      </c>
      <c r="B27" s="53" t="s">
        <v>86</v>
      </c>
      <c r="C27" s="53" t="s">
        <v>87</v>
      </c>
      <c r="D27" s="53" t="s">
        <v>72</v>
      </c>
      <c r="E27" s="53" t="s">
        <v>73</v>
      </c>
      <c r="F27" s="53">
        <v>2</v>
      </c>
      <c r="G27" s="53">
        <v>2</v>
      </c>
      <c r="H27" s="52">
        <v>2</v>
      </c>
      <c r="I27" s="52">
        <v>2</v>
      </c>
      <c r="J27" s="52">
        <v>1</v>
      </c>
      <c r="K27" s="52">
        <v>0.5</v>
      </c>
      <c r="L27" s="52"/>
    </row>
    <row r="28" spans="1:12" ht="18.75" customHeight="1" x14ac:dyDescent="0.25">
      <c r="A28" s="52">
        <v>24</v>
      </c>
      <c r="B28" s="53" t="s">
        <v>143</v>
      </c>
      <c r="C28" s="53" t="s">
        <v>144</v>
      </c>
      <c r="D28" s="53" t="s">
        <v>72</v>
      </c>
      <c r="E28" s="53" t="s">
        <v>9</v>
      </c>
      <c r="F28" s="53">
        <v>5</v>
      </c>
      <c r="G28" s="53">
        <v>4</v>
      </c>
      <c r="H28" s="52">
        <v>5</v>
      </c>
      <c r="I28" s="52">
        <v>3</v>
      </c>
      <c r="J28" s="52">
        <v>2.5</v>
      </c>
      <c r="K28" s="52">
        <v>2</v>
      </c>
      <c r="L28" s="52"/>
    </row>
    <row r="29" spans="1:12" ht="18.75" customHeight="1" x14ac:dyDescent="0.25">
      <c r="A29" s="52">
        <v>25</v>
      </c>
      <c r="B29" s="53" t="s">
        <v>90</v>
      </c>
      <c r="C29" s="53" t="s">
        <v>91</v>
      </c>
      <c r="D29" s="53" t="s">
        <v>72</v>
      </c>
      <c r="E29" s="53" t="s">
        <v>73</v>
      </c>
      <c r="F29" s="53">
        <v>20</v>
      </c>
      <c r="G29" s="53">
        <v>25</v>
      </c>
      <c r="H29" s="52">
        <v>30</v>
      </c>
      <c r="I29" s="52">
        <v>20</v>
      </c>
      <c r="J29" s="52">
        <v>15</v>
      </c>
      <c r="K29" s="52">
        <v>1</v>
      </c>
      <c r="L29" s="52"/>
    </row>
    <row r="30" spans="1:12" ht="18.75" customHeight="1" x14ac:dyDescent="0.25">
      <c r="A30" s="52">
        <v>26</v>
      </c>
      <c r="B30" s="53" t="s">
        <v>112</v>
      </c>
      <c r="C30" s="53" t="s">
        <v>113</v>
      </c>
      <c r="D30" s="53" t="s">
        <v>72</v>
      </c>
      <c r="E30" s="53" t="s">
        <v>9</v>
      </c>
      <c r="F30" s="53">
        <v>2</v>
      </c>
      <c r="G30" s="53">
        <v>4</v>
      </c>
      <c r="H30" s="52">
        <v>5</v>
      </c>
      <c r="I30" s="52">
        <v>2</v>
      </c>
      <c r="J30" s="52">
        <v>2</v>
      </c>
      <c r="K30" s="52">
        <v>0.2</v>
      </c>
      <c r="L30" s="52"/>
    </row>
    <row r="31" spans="1:12" ht="18.75" customHeight="1" x14ac:dyDescent="0.25">
      <c r="A31" s="52">
        <v>27</v>
      </c>
      <c r="B31" s="5" t="s">
        <v>114</v>
      </c>
      <c r="C31" s="55" t="s">
        <v>115</v>
      </c>
      <c r="D31" s="55" t="s">
        <v>50</v>
      </c>
      <c r="E31" s="55" t="s">
        <v>9</v>
      </c>
      <c r="F31" s="55">
        <v>1</v>
      </c>
      <c r="G31" s="55">
        <v>1</v>
      </c>
      <c r="H31" s="52">
        <v>1</v>
      </c>
      <c r="I31" s="52">
        <v>1</v>
      </c>
      <c r="J31" s="52">
        <v>1</v>
      </c>
      <c r="K31" s="52">
        <v>0.7</v>
      </c>
      <c r="L31" s="52"/>
    </row>
    <row r="32" spans="1:12" ht="18.75" customHeight="1" x14ac:dyDescent="0.25">
      <c r="A32" s="52">
        <v>28</v>
      </c>
      <c r="B32" s="53" t="s">
        <v>122</v>
      </c>
      <c r="C32" s="53" t="s">
        <v>123</v>
      </c>
      <c r="D32" s="53" t="s">
        <v>72</v>
      </c>
      <c r="E32" s="53" t="s">
        <v>9</v>
      </c>
      <c r="F32" s="53">
        <v>7</v>
      </c>
      <c r="G32" s="53">
        <v>5</v>
      </c>
      <c r="H32" s="52">
        <v>9.5</v>
      </c>
      <c r="I32" s="52">
        <v>5</v>
      </c>
      <c r="J32" s="52">
        <v>5</v>
      </c>
      <c r="K32" s="52">
        <v>3</v>
      </c>
      <c r="L32" s="52"/>
    </row>
    <row r="33" spans="1:12" ht="18.75" customHeight="1" x14ac:dyDescent="0.25">
      <c r="A33" s="52">
        <v>29</v>
      </c>
      <c r="B33" s="53" t="s">
        <v>124</v>
      </c>
      <c r="C33" s="53" t="s">
        <v>125</v>
      </c>
      <c r="D33" s="53" t="s">
        <v>72</v>
      </c>
      <c r="E33" s="53" t="s">
        <v>9</v>
      </c>
      <c r="F33" s="53">
        <v>3</v>
      </c>
      <c r="G33" s="53">
        <v>5</v>
      </c>
      <c r="H33" s="52">
        <v>8</v>
      </c>
      <c r="I33" s="52">
        <v>5</v>
      </c>
      <c r="J33" s="52">
        <v>5</v>
      </c>
      <c r="K33" s="52">
        <v>3.5</v>
      </c>
      <c r="L33" s="52"/>
    </row>
    <row r="34" spans="1:12" ht="18.75" customHeight="1" x14ac:dyDescent="0.25">
      <c r="A34" s="52">
        <v>30</v>
      </c>
      <c r="B34" s="53" t="s">
        <v>110</v>
      </c>
      <c r="C34" s="53" t="s">
        <v>111</v>
      </c>
      <c r="D34" s="53" t="s">
        <v>72</v>
      </c>
      <c r="E34" s="53" t="s">
        <v>9</v>
      </c>
      <c r="F34" s="53">
        <v>0.5</v>
      </c>
      <c r="G34" s="53">
        <v>0.5</v>
      </c>
      <c r="H34" s="52">
        <v>0.5</v>
      </c>
      <c r="I34" s="52">
        <v>0.5</v>
      </c>
      <c r="J34" s="52">
        <v>0.5</v>
      </c>
      <c r="K34" s="52">
        <v>0.2</v>
      </c>
      <c r="L34" s="52"/>
    </row>
    <row r="35" spans="1:12" ht="18.75" customHeight="1" x14ac:dyDescent="0.25">
      <c r="A35" s="52">
        <v>31</v>
      </c>
      <c r="B35" s="53" t="s">
        <v>74</v>
      </c>
      <c r="C35" s="53" t="s">
        <v>75</v>
      </c>
      <c r="D35" s="53" t="s">
        <v>72</v>
      </c>
      <c r="E35" s="53" t="s">
        <v>9</v>
      </c>
      <c r="F35" s="53">
        <v>2</v>
      </c>
      <c r="G35" s="53">
        <v>2</v>
      </c>
      <c r="H35" s="52">
        <v>2</v>
      </c>
      <c r="I35" s="52">
        <v>2</v>
      </c>
      <c r="J35" s="52">
        <v>1</v>
      </c>
      <c r="K35" s="52">
        <v>0.5</v>
      </c>
      <c r="L35" s="52"/>
    </row>
    <row r="36" spans="1:12" ht="18.75" customHeight="1" x14ac:dyDescent="0.25">
      <c r="A36" s="52">
        <v>32</v>
      </c>
      <c r="B36" s="53" t="s">
        <v>70</v>
      </c>
      <c r="C36" s="53" t="s">
        <v>71</v>
      </c>
      <c r="D36" s="53" t="s">
        <v>72</v>
      </c>
      <c r="E36" s="53" t="s">
        <v>73</v>
      </c>
      <c r="F36" s="53">
        <v>80</v>
      </c>
      <c r="G36" s="53">
        <v>60</v>
      </c>
      <c r="H36" s="52">
        <v>80</v>
      </c>
      <c r="I36" s="52">
        <v>60</v>
      </c>
      <c r="J36" s="52">
        <v>40</v>
      </c>
      <c r="K36" s="52">
        <v>5</v>
      </c>
      <c r="L36" s="52"/>
    </row>
    <row r="37" spans="1:12" ht="18.75" customHeight="1" x14ac:dyDescent="0.25">
      <c r="A37" s="52">
        <v>33</v>
      </c>
      <c r="B37" s="53" t="s">
        <v>139</v>
      </c>
      <c r="C37" s="53" t="s">
        <v>140</v>
      </c>
      <c r="D37" s="53" t="s">
        <v>72</v>
      </c>
      <c r="E37" s="53" t="s">
        <v>9</v>
      </c>
      <c r="F37" s="53">
        <v>2</v>
      </c>
      <c r="G37" s="53">
        <v>2</v>
      </c>
      <c r="H37" s="52">
        <v>2</v>
      </c>
      <c r="I37" s="52">
        <v>2</v>
      </c>
      <c r="J37" s="52">
        <v>2</v>
      </c>
      <c r="K37" s="52">
        <v>1.5</v>
      </c>
      <c r="L37" s="52"/>
    </row>
    <row r="38" spans="1:12" ht="18.75" customHeight="1" x14ac:dyDescent="0.25">
      <c r="A38" s="52">
        <v>34</v>
      </c>
      <c r="B38" s="53" t="s">
        <v>147</v>
      </c>
      <c r="C38" s="53" t="s">
        <v>148</v>
      </c>
      <c r="D38" s="53" t="s">
        <v>72</v>
      </c>
      <c r="E38" s="53" t="s">
        <v>15</v>
      </c>
      <c r="F38" s="53">
        <v>0.5</v>
      </c>
      <c r="G38" s="53">
        <v>0.5</v>
      </c>
      <c r="H38" s="52">
        <v>0.5</v>
      </c>
      <c r="I38" s="52">
        <v>0.5</v>
      </c>
      <c r="J38" s="52">
        <v>0.5</v>
      </c>
      <c r="K38" s="52">
        <v>0.5</v>
      </c>
      <c r="L38" s="52"/>
    </row>
    <row r="39" spans="1:12" ht="18.75" customHeight="1" x14ac:dyDescent="0.25">
      <c r="A39" s="52"/>
      <c r="B39" s="186" t="s">
        <v>68</v>
      </c>
      <c r="C39" s="186"/>
      <c r="D39" s="186"/>
      <c r="E39" s="186"/>
      <c r="F39" s="51"/>
      <c r="G39" s="51"/>
      <c r="H39" s="52"/>
      <c r="I39" s="52"/>
      <c r="J39" s="52"/>
      <c r="K39" s="52"/>
      <c r="L39" s="52"/>
    </row>
    <row r="40" spans="1:12" ht="18.75" customHeight="1" x14ac:dyDescent="0.25">
      <c r="A40" s="52">
        <v>1</v>
      </c>
      <c r="B40" s="53" t="s">
        <v>234</v>
      </c>
      <c r="C40" s="53" t="s">
        <v>235</v>
      </c>
      <c r="D40" s="53" t="s">
        <v>179</v>
      </c>
      <c r="E40" s="53"/>
      <c r="F40" s="53">
        <v>5</v>
      </c>
      <c r="G40" s="53">
        <v>4</v>
      </c>
      <c r="H40" s="52">
        <v>6</v>
      </c>
      <c r="I40" s="52">
        <v>5</v>
      </c>
      <c r="J40" s="52">
        <v>5</v>
      </c>
      <c r="K40" s="52">
        <v>3</v>
      </c>
      <c r="L40" s="52"/>
    </row>
    <row r="41" spans="1:12" ht="18.75" customHeight="1" x14ac:dyDescent="0.25">
      <c r="A41" s="52">
        <v>2</v>
      </c>
      <c r="B41" s="53" t="s">
        <v>173</v>
      </c>
      <c r="C41" s="53" t="s">
        <v>174</v>
      </c>
      <c r="D41" s="53" t="s">
        <v>58</v>
      </c>
      <c r="E41" s="53" t="s">
        <v>172</v>
      </c>
      <c r="F41" s="53">
        <v>10</v>
      </c>
      <c r="G41" s="53">
        <v>10</v>
      </c>
      <c r="H41" s="52">
        <v>15</v>
      </c>
      <c r="I41" s="52">
        <v>10</v>
      </c>
      <c r="J41" s="52">
        <v>5</v>
      </c>
      <c r="K41" s="52">
        <v>3</v>
      </c>
      <c r="L41" s="52"/>
    </row>
    <row r="42" spans="1:12" ht="18.75" customHeight="1" x14ac:dyDescent="0.25">
      <c r="A42" s="52">
        <v>3</v>
      </c>
      <c r="B42" s="53" t="s">
        <v>175</v>
      </c>
      <c r="C42" s="53" t="s">
        <v>176</v>
      </c>
      <c r="D42" s="53" t="s">
        <v>58</v>
      </c>
      <c r="E42" s="53" t="s">
        <v>172</v>
      </c>
      <c r="F42" s="53">
        <v>10</v>
      </c>
      <c r="G42" s="53">
        <v>10</v>
      </c>
      <c r="H42" s="52">
        <v>10</v>
      </c>
      <c r="I42" s="52">
        <v>10</v>
      </c>
      <c r="J42" s="52">
        <v>7</v>
      </c>
      <c r="K42" s="52">
        <v>2</v>
      </c>
      <c r="L42" s="52"/>
    </row>
    <row r="43" spans="1:12" ht="18.75" customHeight="1" x14ac:dyDescent="0.25">
      <c r="A43" s="52">
        <v>4</v>
      </c>
      <c r="B43" s="53" t="s">
        <v>177</v>
      </c>
      <c r="C43" s="53" t="s">
        <v>178</v>
      </c>
      <c r="D43" s="53" t="s">
        <v>179</v>
      </c>
      <c r="E43" s="53" t="s">
        <v>172</v>
      </c>
      <c r="F43" s="53">
        <v>40</v>
      </c>
      <c r="G43" s="53">
        <v>40</v>
      </c>
      <c r="H43" s="52">
        <v>60</v>
      </c>
      <c r="I43" s="52">
        <v>40</v>
      </c>
      <c r="J43" s="52">
        <v>32</v>
      </c>
      <c r="K43" s="52">
        <v>10</v>
      </c>
      <c r="L43" s="52"/>
    </row>
    <row r="44" spans="1:12" ht="18.75" customHeight="1" x14ac:dyDescent="0.25">
      <c r="A44" s="52">
        <v>5</v>
      </c>
      <c r="B44" s="53" t="s">
        <v>180</v>
      </c>
      <c r="C44" s="53" t="s">
        <v>181</v>
      </c>
      <c r="D44" s="53" t="s">
        <v>179</v>
      </c>
      <c r="E44" s="53" t="s">
        <v>172</v>
      </c>
      <c r="F44" s="53">
        <v>40</v>
      </c>
      <c r="G44" s="53">
        <v>60</v>
      </c>
      <c r="H44" s="52">
        <v>100</v>
      </c>
      <c r="I44" s="52">
        <v>50</v>
      </c>
      <c r="J44" s="52">
        <v>40</v>
      </c>
      <c r="K44" s="52">
        <v>15</v>
      </c>
      <c r="L44" s="52"/>
    </row>
    <row r="45" spans="1:12" ht="18.75" customHeight="1" x14ac:dyDescent="0.25">
      <c r="A45" s="52">
        <v>6</v>
      </c>
      <c r="B45" s="53" t="s">
        <v>182</v>
      </c>
      <c r="C45" s="53" t="s">
        <v>183</v>
      </c>
      <c r="D45" s="53" t="s">
        <v>179</v>
      </c>
      <c r="E45" s="53" t="s">
        <v>172</v>
      </c>
      <c r="F45" s="53">
        <v>2</v>
      </c>
      <c r="G45" s="53">
        <v>2</v>
      </c>
      <c r="H45" s="52">
        <v>2</v>
      </c>
      <c r="I45" s="52">
        <v>2</v>
      </c>
      <c r="J45" s="52">
        <v>2</v>
      </c>
      <c r="K45" s="52">
        <v>1</v>
      </c>
      <c r="L45" s="52"/>
    </row>
    <row r="46" spans="1:12" ht="18.75" customHeight="1" x14ac:dyDescent="0.25">
      <c r="A46" s="52">
        <v>7</v>
      </c>
      <c r="B46" s="53" t="s">
        <v>56</v>
      </c>
      <c r="C46" s="53" t="s">
        <v>171</v>
      </c>
      <c r="D46" s="53" t="s">
        <v>58</v>
      </c>
      <c r="E46" s="53" t="s">
        <v>172</v>
      </c>
      <c r="F46" s="53">
        <v>10</v>
      </c>
      <c r="G46" s="53">
        <v>7</v>
      </c>
      <c r="H46" s="52">
        <v>14</v>
      </c>
      <c r="I46" s="52">
        <v>10</v>
      </c>
      <c r="J46" s="52">
        <v>8</v>
      </c>
      <c r="K46" s="52">
        <v>4</v>
      </c>
      <c r="L46" s="52"/>
    </row>
    <row r="47" spans="1:12" ht="18.75" customHeight="1" x14ac:dyDescent="0.25">
      <c r="A47" s="52">
        <v>8</v>
      </c>
      <c r="B47" s="53" t="s">
        <v>250</v>
      </c>
      <c r="C47" s="53" t="s">
        <v>251</v>
      </c>
      <c r="D47" s="53" t="s">
        <v>58</v>
      </c>
      <c r="E47" s="53" t="s">
        <v>172</v>
      </c>
      <c r="F47" s="53">
        <v>2</v>
      </c>
      <c r="G47" s="53">
        <v>4</v>
      </c>
      <c r="H47" s="52">
        <v>2</v>
      </c>
      <c r="I47" s="52">
        <v>2</v>
      </c>
      <c r="J47" s="52">
        <v>2</v>
      </c>
      <c r="K47" s="52">
        <v>1</v>
      </c>
      <c r="L47" s="52"/>
    </row>
    <row r="48" spans="1:12" ht="18.75" customHeight="1" x14ac:dyDescent="0.25">
      <c r="A48" s="52">
        <v>9</v>
      </c>
      <c r="B48" s="53" t="s">
        <v>253</v>
      </c>
      <c r="C48" s="53" t="s">
        <v>254</v>
      </c>
      <c r="D48" s="53" t="s">
        <v>179</v>
      </c>
      <c r="E48" s="53" t="s">
        <v>172</v>
      </c>
      <c r="F48" s="53">
        <v>10</v>
      </c>
      <c r="G48" s="53">
        <v>10</v>
      </c>
      <c r="H48" s="52">
        <v>30</v>
      </c>
      <c r="I48" s="52">
        <v>10</v>
      </c>
      <c r="J48" s="52">
        <v>10</v>
      </c>
      <c r="K48" s="52">
        <v>8</v>
      </c>
      <c r="L48" s="52"/>
    </row>
    <row r="49" spans="1:12" ht="18.75" customHeight="1" x14ac:dyDescent="0.25">
      <c r="A49" s="52">
        <v>10</v>
      </c>
      <c r="B49" s="53" t="s">
        <v>199</v>
      </c>
      <c r="C49" s="53" t="s">
        <v>200</v>
      </c>
      <c r="D49" s="53" t="s">
        <v>179</v>
      </c>
      <c r="E49" s="53" t="s">
        <v>172</v>
      </c>
      <c r="F49" s="53">
        <v>10</v>
      </c>
      <c r="G49" s="53">
        <v>10</v>
      </c>
      <c r="H49" s="52">
        <v>10</v>
      </c>
      <c r="I49" s="52">
        <v>10</v>
      </c>
      <c r="J49" s="52">
        <v>10</v>
      </c>
      <c r="K49" s="52">
        <v>6</v>
      </c>
      <c r="L49" s="52"/>
    </row>
    <row r="50" spans="1:12" ht="18.75" customHeight="1" x14ac:dyDescent="0.25">
      <c r="A50" s="52">
        <v>11</v>
      </c>
      <c r="B50" s="53" t="s">
        <v>191</v>
      </c>
      <c r="C50" s="53" t="s">
        <v>192</v>
      </c>
      <c r="D50" s="53" t="s">
        <v>186</v>
      </c>
      <c r="E50" s="53" t="s">
        <v>172</v>
      </c>
      <c r="F50" s="53">
        <v>2</v>
      </c>
      <c r="G50" s="53">
        <v>2</v>
      </c>
      <c r="H50" s="52">
        <v>5</v>
      </c>
      <c r="I50" s="52">
        <v>3</v>
      </c>
      <c r="J50" s="52">
        <v>2</v>
      </c>
      <c r="K50" s="52">
        <v>1</v>
      </c>
      <c r="L50" s="52"/>
    </row>
    <row r="51" spans="1:12" ht="18.75" customHeight="1" x14ac:dyDescent="0.25">
      <c r="A51" s="52">
        <v>12</v>
      </c>
      <c r="B51" s="53" t="s">
        <v>187</v>
      </c>
      <c r="C51" s="53" t="s">
        <v>188</v>
      </c>
      <c r="D51" s="53" t="s">
        <v>186</v>
      </c>
      <c r="E51" s="53" t="s">
        <v>172</v>
      </c>
      <c r="F51" s="53">
        <v>60</v>
      </c>
      <c r="G51" s="53">
        <v>40</v>
      </c>
      <c r="H51" s="52">
        <v>70</v>
      </c>
      <c r="I51" s="52">
        <v>60</v>
      </c>
      <c r="J51" s="52">
        <v>40</v>
      </c>
      <c r="K51" s="52">
        <v>10</v>
      </c>
      <c r="L51" s="52"/>
    </row>
    <row r="52" spans="1:12" ht="18.75" customHeight="1" x14ac:dyDescent="0.25">
      <c r="A52" s="52">
        <v>13</v>
      </c>
      <c r="B52" s="53" t="s">
        <v>193</v>
      </c>
      <c r="C52" s="53" t="s">
        <v>194</v>
      </c>
      <c r="D52" s="53" t="s">
        <v>186</v>
      </c>
      <c r="E52" s="53" t="s">
        <v>172</v>
      </c>
      <c r="F52" s="53">
        <v>2</v>
      </c>
      <c r="G52" s="53">
        <v>2</v>
      </c>
      <c r="H52" s="52">
        <v>2</v>
      </c>
      <c r="I52" s="52">
        <v>2</v>
      </c>
      <c r="J52" s="52">
        <v>2</v>
      </c>
      <c r="K52" s="52">
        <v>1</v>
      </c>
      <c r="L52" s="52"/>
    </row>
    <row r="53" spans="1:12" ht="18.75" customHeight="1" x14ac:dyDescent="0.25">
      <c r="A53" s="52">
        <v>14</v>
      </c>
      <c r="B53" s="53" t="s">
        <v>189</v>
      </c>
      <c r="C53" s="53" t="s">
        <v>190</v>
      </c>
      <c r="D53" s="53" t="s">
        <v>186</v>
      </c>
      <c r="E53" s="53" t="s">
        <v>172</v>
      </c>
      <c r="F53" s="53">
        <v>2</v>
      </c>
      <c r="G53" s="53">
        <v>2</v>
      </c>
      <c r="H53" s="52">
        <v>3</v>
      </c>
      <c r="I53" s="52">
        <v>2</v>
      </c>
      <c r="J53" s="52">
        <v>1</v>
      </c>
      <c r="K53" s="52">
        <v>1</v>
      </c>
      <c r="L53" s="52"/>
    </row>
    <row r="54" spans="1:12" ht="18.75" customHeight="1" x14ac:dyDescent="0.25">
      <c r="A54" s="52">
        <v>15</v>
      </c>
      <c r="B54" s="53" t="s">
        <v>195</v>
      </c>
      <c r="C54" s="53" t="s">
        <v>196</v>
      </c>
      <c r="D54" s="53" t="s">
        <v>179</v>
      </c>
      <c r="E54" s="53" t="s">
        <v>172</v>
      </c>
      <c r="F54" s="53">
        <v>10</v>
      </c>
      <c r="G54" s="53">
        <v>10</v>
      </c>
      <c r="H54" s="52">
        <v>10</v>
      </c>
      <c r="I54" s="52">
        <v>10</v>
      </c>
      <c r="J54" s="52">
        <v>8</v>
      </c>
      <c r="K54" s="52">
        <v>5</v>
      </c>
      <c r="L54" s="52"/>
    </row>
    <row r="55" spans="1:12" ht="18.75" customHeight="1" x14ac:dyDescent="0.25">
      <c r="A55" s="52">
        <v>16</v>
      </c>
      <c r="B55" s="53" t="s">
        <v>255</v>
      </c>
      <c r="C55" s="53" t="s">
        <v>256</v>
      </c>
      <c r="D55" s="53" t="s">
        <v>179</v>
      </c>
      <c r="E55" s="53" t="s">
        <v>172</v>
      </c>
      <c r="F55" s="53">
        <v>2</v>
      </c>
      <c r="G55" s="53">
        <v>2</v>
      </c>
      <c r="H55" s="52">
        <v>2</v>
      </c>
      <c r="I55" s="52">
        <v>2</v>
      </c>
      <c r="J55" s="52">
        <v>2</v>
      </c>
      <c r="K55" s="52">
        <v>1</v>
      </c>
      <c r="L55" s="52"/>
    </row>
    <row r="56" spans="1:12" ht="18.75" customHeight="1" x14ac:dyDescent="0.25">
      <c r="A56" s="52">
        <v>17</v>
      </c>
      <c r="B56" s="53" t="s">
        <v>201</v>
      </c>
      <c r="C56" s="53" t="s">
        <v>202</v>
      </c>
      <c r="D56" s="53" t="s">
        <v>179</v>
      </c>
      <c r="E56" s="53" t="s">
        <v>172</v>
      </c>
      <c r="F56" s="53">
        <v>15</v>
      </c>
      <c r="G56" s="53">
        <v>20</v>
      </c>
      <c r="H56" s="52">
        <v>25</v>
      </c>
      <c r="I56" s="52">
        <v>20</v>
      </c>
      <c r="J56" s="52">
        <v>20</v>
      </c>
      <c r="K56" s="52">
        <v>10</v>
      </c>
      <c r="L56" s="52"/>
    </row>
    <row r="57" spans="1:12" ht="18.75" customHeight="1" x14ac:dyDescent="0.25">
      <c r="A57" s="52">
        <v>18</v>
      </c>
      <c r="B57" s="53" t="s">
        <v>203</v>
      </c>
      <c r="C57" s="53" t="s">
        <v>204</v>
      </c>
      <c r="D57" s="53" t="s">
        <v>179</v>
      </c>
      <c r="E57" s="53" t="s">
        <v>205</v>
      </c>
      <c r="F57" s="53">
        <v>10</v>
      </c>
      <c r="G57" s="53">
        <v>10</v>
      </c>
      <c r="H57" s="52">
        <v>10</v>
      </c>
      <c r="I57" s="52">
        <v>10</v>
      </c>
      <c r="J57" s="52">
        <v>5</v>
      </c>
      <c r="K57" s="52">
        <v>1</v>
      </c>
      <c r="L57" s="52"/>
    </row>
    <row r="58" spans="1:12" ht="18.75" customHeight="1" x14ac:dyDescent="0.25">
      <c r="A58" s="52">
        <v>19</v>
      </c>
      <c r="B58" s="53" t="s">
        <v>210</v>
      </c>
      <c r="C58" s="53" t="s">
        <v>211</v>
      </c>
      <c r="D58" s="53"/>
      <c r="E58" s="53" t="s">
        <v>212</v>
      </c>
      <c r="F58" s="53">
        <v>10</v>
      </c>
      <c r="G58" s="53">
        <v>10</v>
      </c>
      <c r="H58" s="52">
        <v>20</v>
      </c>
      <c r="I58" s="52">
        <v>15</v>
      </c>
      <c r="J58" s="52">
        <v>9</v>
      </c>
      <c r="K58" s="52">
        <v>9</v>
      </c>
      <c r="L58" s="52"/>
    </row>
    <row r="59" spans="1:12" ht="18.75" customHeight="1" x14ac:dyDescent="0.25">
      <c r="A59" s="52">
        <v>20</v>
      </c>
      <c r="B59" s="53" t="s">
        <v>206</v>
      </c>
      <c r="C59" s="53" t="s">
        <v>207</v>
      </c>
      <c r="D59" s="53" t="s">
        <v>208</v>
      </c>
      <c r="E59" s="53" t="s">
        <v>209</v>
      </c>
      <c r="F59" s="53">
        <v>300</v>
      </c>
      <c r="G59" s="53">
        <v>300</v>
      </c>
      <c r="H59" s="52">
        <v>400</v>
      </c>
      <c r="I59" s="52">
        <v>300</v>
      </c>
      <c r="J59" s="52">
        <v>200</v>
      </c>
      <c r="K59" s="52">
        <v>50</v>
      </c>
      <c r="L59" s="52"/>
    </row>
    <row r="60" spans="1:12" ht="18.75" customHeight="1" x14ac:dyDescent="0.25">
      <c r="A60" s="52">
        <v>21</v>
      </c>
      <c r="B60" s="53" t="s">
        <v>219</v>
      </c>
      <c r="C60" s="53" t="s">
        <v>220</v>
      </c>
      <c r="D60" s="53"/>
      <c r="E60" s="53" t="s">
        <v>172</v>
      </c>
      <c r="F60" s="53">
        <v>50</v>
      </c>
      <c r="G60" s="53">
        <v>50</v>
      </c>
      <c r="H60" s="52">
        <v>20</v>
      </c>
      <c r="I60" s="52">
        <v>20</v>
      </c>
      <c r="J60" s="52">
        <v>20</v>
      </c>
      <c r="K60" s="52">
        <v>8</v>
      </c>
      <c r="L60" s="52"/>
    </row>
    <row r="61" spans="1:12" ht="18.75" customHeight="1" x14ac:dyDescent="0.25">
      <c r="A61" s="52">
        <v>22</v>
      </c>
      <c r="B61" s="53" t="s">
        <v>221</v>
      </c>
      <c r="C61" s="53" t="s">
        <v>222</v>
      </c>
      <c r="D61" s="53" t="s">
        <v>179</v>
      </c>
      <c r="E61" s="53" t="s">
        <v>172</v>
      </c>
      <c r="F61" s="53">
        <v>10</v>
      </c>
      <c r="G61" s="53">
        <v>10</v>
      </c>
      <c r="H61" s="52">
        <v>10</v>
      </c>
      <c r="I61" s="52">
        <v>10</v>
      </c>
      <c r="J61" s="52">
        <v>10</v>
      </c>
      <c r="K61" s="52">
        <v>4</v>
      </c>
      <c r="L61" s="52"/>
    </row>
    <row r="62" spans="1:12" ht="18.75" customHeight="1" x14ac:dyDescent="0.25">
      <c r="A62" s="52">
        <v>23</v>
      </c>
      <c r="B62" s="53" t="s">
        <v>225</v>
      </c>
      <c r="C62" s="53" t="s">
        <v>226</v>
      </c>
      <c r="D62" s="53"/>
      <c r="E62" s="53" t="s">
        <v>172</v>
      </c>
      <c r="F62" s="53">
        <v>10</v>
      </c>
      <c r="G62" s="53">
        <v>10</v>
      </c>
      <c r="H62" s="52">
        <v>10</v>
      </c>
      <c r="I62" s="52">
        <v>10</v>
      </c>
      <c r="J62" s="52">
        <v>10</v>
      </c>
      <c r="K62" s="52">
        <v>4</v>
      </c>
      <c r="L62" s="52"/>
    </row>
    <row r="63" spans="1:12" ht="18.75" customHeight="1" x14ac:dyDescent="0.25">
      <c r="A63" s="52">
        <v>24</v>
      </c>
      <c r="B63" s="53" t="s">
        <v>217</v>
      </c>
      <c r="C63" s="53" t="s">
        <v>218</v>
      </c>
      <c r="D63" s="53" t="s">
        <v>179</v>
      </c>
      <c r="E63" s="53" t="s">
        <v>172</v>
      </c>
      <c r="F63" s="53">
        <v>6</v>
      </c>
      <c r="G63" s="53">
        <v>7</v>
      </c>
      <c r="H63" s="52">
        <v>10</v>
      </c>
      <c r="I63" s="52">
        <v>6</v>
      </c>
      <c r="J63" s="52">
        <v>6</v>
      </c>
      <c r="K63" s="52">
        <v>3</v>
      </c>
      <c r="L63" s="52"/>
    </row>
    <row r="64" spans="1:12" ht="18.75" customHeight="1" x14ac:dyDescent="0.25">
      <c r="A64" s="52">
        <v>25</v>
      </c>
      <c r="B64" s="53" t="s">
        <v>271</v>
      </c>
      <c r="C64" s="53" t="s">
        <v>55</v>
      </c>
      <c r="D64" s="53" t="s">
        <v>58</v>
      </c>
      <c r="E64" s="53" t="s">
        <v>172</v>
      </c>
      <c r="F64" s="53">
        <v>2</v>
      </c>
      <c r="G64" s="53">
        <v>4</v>
      </c>
      <c r="H64" s="52">
        <v>2</v>
      </c>
      <c r="I64" s="52">
        <v>2</v>
      </c>
      <c r="J64" s="52">
        <v>2</v>
      </c>
      <c r="K64" s="52">
        <v>1</v>
      </c>
      <c r="L64" s="52"/>
    </row>
    <row r="65" spans="1:12" ht="18.75" customHeight="1" x14ac:dyDescent="0.25">
      <c r="A65" s="52">
        <v>26</v>
      </c>
      <c r="B65" s="53" t="s">
        <v>267</v>
      </c>
      <c r="C65" s="53" t="s">
        <v>49</v>
      </c>
      <c r="D65" s="53" t="s">
        <v>58</v>
      </c>
      <c r="E65" s="53" t="s">
        <v>172</v>
      </c>
      <c r="F65" s="53">
        <v>2</v>
      </c>
      <c r="G65" s="53">
        <v>3</v>
      </c>
      <c r="H65" s="52">
        <v>3</v>
      </c>
      <c r="I65" s="52">
        <v>3</v>
      </c>
      <c r="J65" s="52">
        <v>3</v>
      </c>
      <c r="K65" s="52">
        <v>1</v>
      </c>
      <c r="L65" s="52"/>
    </row>
    <row r="66" spans="1:12" ht="18.75" customHeight="1" x14ac:dyDescent="0.25">
      <c r="A66" s="52">
        <v>27</v>
      </c>
      <c r="B66" s="53" t="s">
        <v>215</v>
      </c>
      <c r="C66" s="53" t="s">
        <v>216</v>
      </c>
      <c r="D66" s="53" t="s">
        <v>186</v>
      </c>
      <c r="E66" s="53" t="s">
        <v>172</v>
      </c>
      <c r="F66" s="53">
        <v>5</v>
      </c>
      <c r="G66" s="53">
        <v>5</v>
      </c>
      <c r="H66" s="52">
        <v>5</v>
      </c>
      <c r="I66" s="52">
        <v>5</v>
      </c>
      <c r="J66" s="52">
        <v>5</v>
      </c>
      <c r="K66" s="52">
        <v>2</v>
      </c>
      <c r="L66" s="52"/>
    </row>
    <row r="67" spans="1:12" ht="18.75" customHeight="1" x14ac:dyDescent="0.25">
      <c r="A67" s="52">
        <v>28</v>
      </c>
      <c r="B67" s="53" t="s">
        <v>213</v>
      </c>
      <c r="C67" s="53" t="s">
        <v>214</v>
      </c>
      <c r="D67" s="53" t="s">
        <v>186</v>
      </c>
      <c r="E67" s="53" t="s">
        <v>172</v>
      </c>
      <c r="F67" s="53">
        <v>5</v>
      </c>
      <c r="G67" s="53">
        <v>5</v>
      </c>
      <c r="H67" s="52">
        <v>5</v>
      </c>
      <c r="I67" s="52">
        <v>5</v>
      </c>
      <c r="J67" s="52">
        <v>5</v>
      </c>
      <c r="K67" s="52">
        <v>2</v>
      </c>
      <c r="L67" s="52"/>
    </row>
    <row r="68" spans="1:12" ht="18.75" customHeight="1" x14ac:dyDescent="0.25">
      <c r="A68" s="52">
        <v>29</v>
      </c>
      <c r="B68" s="53" t="s">
        <v>229</v>
      </c>
      <c r="C68" s="53" t="s">
        <v>230</v>
      </c>
      <c r="D68" s="53"/>
      <c r="E68" s="53" t="s">
        <v>172</v>
      </c>
      <c r="F68" s="53">
        <v>6</v>
      </c>
      <c r="G68" s="53">
        <v>7</v>
      </c>
      <c r="H68" s="52">
        <v>10</v>
      </c>
      <c r="I68" s="52">
        <v>6</v>
      </c>
      <c r="J68" s="52">
        <v>6</v>
      </c>
      <c r="K68" s="52">
        <v>3</v>
      </c>
      <c r="L68" s="52"/>
    </row>
    <row r="69" spans="1:12" ht="18.75" customHeight="1" x14ac:dyDescent="0.25">
      <c r="A69" s="52">
        <v>30</v>
      </c>
      <c r="B69" s="53" t="s">
        <v>231</v>
      </c>
      <c r="C69" s="53" t="s">
        <v>232</v>
      </c>
      <c r="D69" s="53" t="s">
        <v>179</v>
      </c>
      <c r="E69" s="53" t="s">
        <v>233</v>
      </c>
      <c r="F69" s="53">
        <v>3</v>
      </c>
      <c r="G69" s="53">
        <v>3</v>
      </c>
      <c r="H69" s="52">
        <v>5</v>
      </c>
      <c r="I69" s="52">
        <v>3</v>
      </c>
      <c r="J69" s="52">
        <v>3</v>
      </c>
      <c r="K69" s="52">
        <v>2</v>
      </c>
      <c r="L69" s="52"/>
    </row>
  </sheetData>
  <mergeCells count="9">
    <mergeCell ref="A1:L1"/>
    <mergeCell ref="A2:A3"/>
    <mergeCell ref="B39:E39"/>
    <mergeCell ref="F2:L2"/>
    <mergeCell ref="B2:B3"/>
    <mergeCell ref="C2:C3"/>
    <mergeCell ref="D2:D3"/>
    <mergeCell ref="E2:E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view="pageLayout" topLeftCell="A28" zoomScaleNormal="100" workbookViewId="0">
      <selection activeCell="B110" sqref="B110"/>
    </sheetView>
  </sheetViews>
  <sheetFormatPr defaultRowHeight="15.75" x14ac:dyDescent="0.25"/>
  <cols>
    <col min="1" max="1" width="5.28515625" style="9" customWidth="1"/>
    <col min="2" max="2" width="29.140625" style="15" customWidth="1"/>
    <col min="3" max="3" width="6.85546875" style="9" customWidth="1"/>
    <col min="4" max="6" width="7.7109375" style="9" customWidth="1"/>
    <col min="7" max="7" width="6.7109375" style="8" customWidth="1"/>
    <col min="8" max="8" width="8.28515625" style="8" customWidth="1"/>
    <col min="9" max="10" width="6.85546875" style="8" customWidth="1"/>
    <col min="11" max="16384" width="9.140625" style="8"/>
  </cols>
  <sheetData>
    <row r="1" spans="1:10" s="63" customFormat="1" ht="39" customHeight="1" x14ac:dyDescent="0.25">
      <c r="A1" s="144" t="s">
        <v>812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s="63" customFormat="1" ht="31.5" customHeight="1" x14ac:dyDescent="0.25">
      <c r="A2" s="146" t="s">
        <v>809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s="63" customFormat="1" ht="24.75" customHeight="1" x14ac:dyDescent="0.25">
      <c r="A3" s="150" t="s">
        <v>813</v>
      </c>
      <c r="B3" s="150"/>
      <c r="C3" s="150"/>
      <c r="D3" s="150"/>
      <c r="E3" s="150"/>
      <c r="F3" s="150"/>
      <c r="G3" s="150"/>
      <c r="H3" s="150"/>
      <c r="I3" s="150"/>
      <c r="J3" s="150"/>
    </row>
    <row r="4" spans="1:10" s="120" customFormat="1" ht="30.75" customHeight="1" x14ac:dyDescent="0.25">
      <c r="A4" s="147" t="s">
        <v>636</v>
      </c>
      <c r="B4" s="119" t="s">
        <v>806</v>
      </c>
      <c r="C4" s="147" t="s">
        <v>800</v>
      </c>
      <c r="D4" s="147"/>
      <c r="E4" s="148" t="s">
        <v>808</v>
      </c>
      <c r="F4" s="149"/>
      <c r="G4" s="142" t="s">
        <v>803</v>
      </c>
      <c r="H4" s="143"/>
      <c r="I4" s="142" t="s">
        <v>804</v>
      </c>
      <c r="J4" s="143"/>
    </row>
    <row r="5" spans="1:10" s="120" customFormat="1" ht="20.25" customHeight="1" x14ac:dyDescent="0.25">
      <c r="A5" s="147"/>
      <c r="B5" s="136" t="s">
        <v>799</v>
      </c>
      <c r="C5" s="121" t="s">
        <v>801</v>
      </c>
      <c r="D5" s="121" t="s">
        <v>802</v>
      </c>
      <c r="E5" s="121" t="s">
        <v>801</v>
      </c>
      <c r="F5" s="121" t="s">
        <v>802</v>
      </c>
      <c r="G5" s="121" t="s">
        <v>801</v>
      </c>
      <c r="H5" s="121" t="s">
        <v>802</v>
      </c>
      <c r="I5" s="122" t="s">
        <v>805</v>
      </c>
      <c r="J5" s="123" t="s">
        <v>807</v>
      </c>
    </row>
    <row r="6" spans="1:10" s="120" customFormat="1" ht="21.75" customHeight="1" x14ac:dyDescent="0.25">
      <c r="A6" s="124"/>
      <c r="B6" s="124"/>
      <c r="C6" s="124"/>
      <c r="D6" s="124"/>
      <c r="E6" s="124"/>
      <c r="F6" s="124"/>
      <c r="G6" s="125"/>
      <c r="H6" s="125"/>
      <c r="I6" s="125"/>
      <c r="J6" s="125"/>
    </row>
    <row r="7" spans="1:10" s="120" customFormat="1" ht="21.75" customHeight="1" x14ac:dyDescent="0.25">
      <c r="A7" s="126"/>
      <c r="B7" s="126"/>
      <c r="C7" s="126"/>
      <c r="D7" s="126"/>
      <c r="E7" s="126"/>
      <c r="F7" s="126"/>
      <c r="G7" s="127"/>
      <c r="H7" s="127"/>
      <c r="I7" s="127"/>
      <c r="J7" s="127"/>
    </row>
    <row r="8" spans="1:10" s="120" customFormat="1" ht="21.75" customHeight="1" x14ac:dyDescent="0.25">
      <c r="A8" s="126"/>
      <c r="B8" s="126"/>
      <c r="C8" s="126"/>
      <c r="D8" s="126"/>
      <c r="E8" s="126"/>
      <c r="F8" s="126"/>
      <c r="G8" s="127"/>
      <c r="H8" s="127"/>
      <c r="I8" s="127"/>
      <c r="J8" s="127"/>
    </row>
    <row r="9" spans="1:10" s="120" customFormat="1" ht="21.75" customHeight="1" x14ac:dyDescent="0.25">
      <c r="A9" s="126"/>
      <c r="B9" s="126"/>
      <c r="C9" s="126"/>
      <c r="D9" s="126"/>
      <c r="E9" s="126"/>
      <c r="F9" s="126"/>
      <c r="G9" s="127"/>
      <c r="H9" s="127"/>
      <c r="I9" s="127"/>
      <c r="J9" s="127"/>
    </row>
    <row r="10" spans="1:10" s="120" customFormat="1" ht="21.75" customHeight="1" x14ac:dyDescent="0.25">
      <c r="A10" s="126"/>
      <c r="B10" s="126"/>
      <c r="C10" s="126"/>
      <c r="D10" s="126"/>
      <c r="E10" s="126"/>
      <c r="F10" s="126"/>
      <c r="G10" s="127"/>
      <c r="H10" s="127"/>
      <c r="I10" s="127"/>
      <c r="J10" s="127"/>
    </row>
    <row r="11" spans="1:10" s="120" customFormat="1" ht="21.75" customHeight="1" x14ac:dyDescent="0.25">
      <c r="A11" s="126"/>
      <c r="B11" s="126"/>
      <c r="C11" s="126"/>
      <c r="D11" s="126"/>
      <c r="E11" s="126"/>
      <c r="F11" s="126"/>
      <c r="G11" s="127"/>
      <c r="H11" s="127"/>
      <c r="I11" s="127"/>
      <c r="J11" s="127"/>
    </row>
    <row r="12" spans="1:10" s="120" customFormat="1" ht="21.75" customHeight="1" x14ac:dyDescent="0.25">
      <c r="A12" s="126"/>
      <c r="B12" s="126"/>
      <c r="C12" s="126"/>
      <c r="D12" s="126"/>
      <c r="E12" s="126"/>
      <c r="F12" s="126"/>
      <c r="G12" s="127"/>
      <c r="H12" s="127"/>
      <c r="I12" s="127"/>
      <c r="J12" s="127"/>
    </row>
    <row r="13" spans="1:10" ht="21.75" customHeight="1" x14ac:dyDescent="0.25">
      <c r="A13" s="128"/>
      <c r="B13" s="128"/>
      <c r="C13" s="128"/>
      <c r="D13" s="128"/>
      <c r="E13" s="128"/>
      <c r="F13" s="128"/>
      <c r="G13" s="129"/>
      <c r="H13" s="129"/>
      <c r="I13" s="129"/>
      <c r="J13" s="129"/>
    </row>
    <row r="14" spans="1:10" ht="21.75" customHeight="1" x14ac:dyDescent="0.25">
      <c r="A14" s="128"/>
      <c r="B14" s="128"/>
      <c r="C14" s="128"/>
      <c r="D14" s="128"/>
      <c r="E14" s="128"/>
      <c r="F14" s="128"/>
      <c r="G14" s="129"/>
      <c r="H14" s="129"/>
      <c r="I14" s="129"/>
      <c r="J14" s="129"/>
    </row>
    <row r="15" spans="1:10" ht="21.75" customHeight="1" x14ac:dyDescent="0.25">
      <c r="A15" s="128"/>
      <c r="B15" s="128"/>
      <c r="C15" s="128"/>
      <c r="D15" s="128"/>
      <c r="E15" s="128"/>
      <c r="F15" s="128"/>
      <c r="G15" s="129"/>
      <c r="H15" s="129"/>
      <c r="I15" s="129"/>
      <c r="J15" s="129"/>
    </row>
    <row r="16" spans="1:10" ht="21.75" customHeight="1" x14ac:dyDescent="0.25">
      <c r="A16" s="128"/>
      <c r="B16" s="128"/>
      <c r="C16" s="128"/>
      <c r="D16" s="128"/>
      <c r="E16" s="128"/>
      <c r="F16" s="128"/>
      <c r="G16" s="129"/>
      <c r="H16" s="129"/>
      <c r="I16" s="129"/>
      <c r="J16" s="129"/>
    </row>
    <row r="17" spans="1:10" ht="21.75" customHeight="1" x14ac:dyDescent="0.25">
      <c r="A17" s="128"/>
      <c r="B17" s="128"/>
      <c r="C17" s="128"/>
      <c r="D17" s="128"/>
      <c r="E17" s="128"/>
      <c r="F17" s="128"/>
      <c r="G17" s="129"/>
      <c r="H17" s="129"/>
      <c r="I17" s="129"/>
      <c r="J17" s="129"/>
    </row>
    <row r="18" spans="1:10" ht="21.75" customHeight="1" x14ac:dyDescent="0.25">
      <c r="A18" s="128"/>
      <c r="B18" s="128"/>
      <c r="C18" s="128"/>
      <c r="D18" s="128"/>
      <c r="E18" s="128"/>
      <c r="F18" s="128"/>
      <c r="G18" s="129"/>
      <c r="H18" s="129"/>
      <c r="I18" s="129"/>
      <c r="J18" s="129"/>
    </row>
    <row r="19" spans="1:10" ht="21.75" customHeight="1" x14ac:dyDescent="0.25">
      <c r="A19" s="128"/>
      <c r="B19" s="128"/>
      <c r="C19" s="128"/>
      <c r="D19" s="128"/>
      <c r="E19" s="128"/>
      <c r="F19" s="128"/>
      <c r="G19" s="129"/>
      <c r="H19" s="129"/>
      <c r="I19" s="129"/>
      <c r="J19" s="129"/>
    </row>
    <row r="20" spans="1:10" ht="21.75" customHeight="1" x14ac:dyDescent="0.25">
      <c r="A20" s="128"/>
      <c r="B20" s="128"/>
      <c r="C20" s="128"/>
      <c r="D20" s="128"/>
      <c r="E20" s="128"/>
      <c r="F20" s="128"/>
      <c r="G20" s="129"/>
      <c r="H20" s="129"/>
      <c r="I20" s="129"/>
      <c r="J20" s="129"/>
    </row>
    <row r="21" spans="1:10" s="69" customFormat="1" ht="21.75" customHeight="1" x14ac:dyDescent="0.25">
      <c r="A21" s="130"/>
      <c r="B21" s="130"/>
      <c r="C21" s="130"/>
      <c r="D21" s="130"/>
      <c r="E21" s="130"/>
      <c r="F21" s="130"/>
      <c r="G21" s="131"/>
      <c r="H21" s="131"/>
      <c r="I21" s="131"/>
      <c r="J21" s="131"/>
    </row>
    <row r="22" spans="1:10" s="69" customFormat="1" ht="21.75" customHeight="1" x14ac:dyDescent="0.25">
      <c r="A22" s="130"/>
      <c r="B22" s="130"/>
      <c r="C22" s="130"/>
      <c r="D22" s="130"/>
      <c r="E22" s="130"/>
      <c r="F22" s="130"/>
      <c r="G22" s="131"/>
      <c r="H22" s="131"/>
      <c r="I22" s="131"/>
      <c r="J22" s="131"/>
    </row>
    <row r="23" spans="1:10" ht="21.75" customHeight="1" x14ac:dyDescent="0.25">
      <c r="A23" s="128"/>
      <c r="B23" s="128"/>
      <c r="C23" s="128"/>
      <c r="D23" s="128"/>
      <c r="E23" s="128"/>
      <c r="F23" s="128"/>
      <c r="G23" s="129"/>
      <c r="H23" s="129"/>
      <c r="I23" s="129"/>
      <c r="J23" s="129"/>
    </row>
    <row r="24" spans="1:10" ht="21.75" customHeight="1" x14ac:dyDescent="0.25">
      <c r="A24" s="128"/>
      <c r="B24" s="128"/>
      <c r="C24" s="128"/>
      <c r="D24" s="128"/>
      <c r="E24" s="128"/>
      <c r="F24" s="128"/>
      <c r="G24" s="129"/>
      <c r="H24" s="129"/>
      <c r="I24" s="129"/>
      <c r="J24" s="129"/>
    </row>
    <row r="25" spans="1:10" ht="21.75" customHeight="1" x14ac:dyDescent="0.25">
      <c r="A25" s="128"/>
      <c r="B25" s="128"/>
      <c r="C25" s="128"/>
      <c r="D25" s="128"/>
      <c r="E25" s="128"/>
      <c r="F25" s="128"/>
      <c r="G25" s="129"/>
      <c r="H25" s="129"/>
      <c r="I25" s="129"/>
      <c r="J25" s="129"/>
    </row>
    <row r="26" spans="1:10" ht="21.75" customHeight="1" x14ac:dyDescent="0.25">
      <c r="A26" s="128"/>
      <c r="B26" s="128"/>
      <c r="C26" s="128"/>
      <c r="D26" s="128"/>
      <c r="E26" s="128"/>
      <c r="F26" s="128"/>
      <c r="G26" s="129"/>
      <c r="H26" s="129"/>
      <c r="I26" s="129"/>
      <c r="J26" s="129"/>
    </row>
    <row r="27" spans="1:10" ht="21.75" customHeight="1" x14ac:dyDescent="0.25">
      <c r="A27" s="128"/>
      <c r="B27" s="128"/>
      <c r="C27" s="128"/>
      <c r="D27" s="128"/>
      <c r="E27" s="128"/>
      <c r="F27" s="128"/>
      <c r="G27" s="129"/>
      <c r="H27" s="129"/>
      <c r="I27" s="129"/>
      <c r="J27" s="129"/>
    </row>
    <row r="28" spans="1:10" ht="21.75" customHeight="1" x14ac:dyDescent="0.25">
      <c r="A28" s="128"/>
      <c r="B28" s="128"/>
      <c r="C28" s="128"/>
      <c r="D28" s="128"/>
      <c r="E28" s="128"/>
      <c r="F28" s="128"/>
      <c r="G28" s="129"/>
      <c r="H28" s="129"/>
      <c r="I28" s="129"/>
      <c r="J28" s="129"/>
    </row>
    <row r="29" spans="1:10" ht="21.75" customHeight="1" x14ac:dyDescent="0.25">
      <c r="A29" s="132"/>
      <c r="B29" s="132"/>
      <c r="C29" s="132"/>
      <c r="D29" s="132"/>
      <c r="E29" s="132"/>
      <c r="F29" s="132"/>
      <c r="G29" s="133"/>
      <c r="H29" s="133"/>
      <c r="I29" s="133"/>
      <c r="J29" s="133"/>
    </row>
    <row r="30" spans="1:10" ht="18.75" hidden="1" customHeight="1" x14ac:dyDescent="0.25">
      <c r="A30" s="145" t="s">
        <v>68</v>
      </c>
      <c r="B30" s="145"/>
      <c r="C30" s="145"/>
      <c r="D30" s="145"/>
      <c r="E30" s="145"/>
      <c r="F30" s="145"/>
      <c r="G30" s="24"/>
    </row>
    <row r="31" spans="1:10" s="69" customFormat="1" ht="18.75" hidden="1" customHeight="1" x14ac:dyDescent="0.25">
      <c r="A31" s="66" t="s">
        <v>234</v>
      </c>
      <c r="B31" s="66" t="s">
        <v>235</v>
      </c>
      <c r="C31" s="66" t="s">
        <v>179</v>
      </c>
      <c r="D31" s="66"/>
      <c r="E31" s="66"/>
      <c r="F31" s="67">
        <v>2</v>
      </c>
      <c r="G31" s="68"/>
    </row>
    <row r="32" spans="1:10" ht="18.75" hidden="1" customHeight="1" x14ac:dyDescent="0.25">
      <c r="A32" s="58" t="s">
        <v>240</v>
      </c>
      <c r="B32" s="58" t="s">
        <v>241</v>
      </c>
      <c r="C32" s="58"/>
      <c r="D32" s="58"/>
      <c r="E32" s="58" t="s">
        <v>172</v>
      </c>
      <c r="F32" s="59">
        <v>1</v>
      </c>
      <c r="G32" s="24"/>
    </row>
    <row r="33" spans="1:7" ht="18.75" hidden="1" customHeight="1" x14ac:dyDescent="0.25">
      <c r="A33" s="58" t="s">
        <v>242</v>
      </c>
      <c r="B33" s="58" t="s">
        <v>243</v>
      </c>
      <c r="C33" s="58"/>
      <c r="D33" s="58"/>
      <c r="E33" s="58" t="s">
        <v>172</v>
      </c>
      <c r="F33" s="59">
        <v>1</v>
      </c>
      <c r="G33" s="24"/>
    </row>
    <row r="34" spans="1:7" ht="18.75" hidden="1" customHeight="1" x14ac:dyDescent="0.25">
      <c r="A34" s="58" t="s">
        <v>236</v>
      </c>
      <c r="B34" s="58" t="s">
        <v>237</v>
      </c>
      <c r="C34" s="58" t="s">
        <v>58</v>
      </c>
      <c r="D34" s="58"/>
      <c r="E34" s="58" t="s">
        <v>172</v>
      </c>
      <c r="F34" s="59">
        <v>1</v>
      </c>
      <c r="G34" s="24"/>
    </row>
    <row r="35" spans="1:7" ht="18.75" hidden="1" customHeight="1" x14ac:dyDescent="0.25">
      <c r="A35" s="58" t="s">
        <v>173</v>
      </c>
      <c r="B35" s="58" t="s">
        <v>174</v>
      </c>
      <c r="C35" s="58" t="s">
        <v>58</v>
      </c>
      <c r="D35" s="58"/>
      <c r="E35" s="58" t="s">
        <v>172</v>
      </c>
      <c r="F35" s="59">
        <v>3</v>
      </c>
      <c r="G35" s="24"/>
    </row>
    <row r="36" spans="1:7" s="65" customFormat="1" ht="18.75" hidden="1" customHeight="1" x14ac:dyDescent="0.25">
      <c r="A36" s="66" t="s">
        <v>238</v>
      </c>
      <c r="B36" s="66" t="s">
        <v>239</v>
      </c>
      <c r="C36" s="66" t="s">
        <v>58</v>
      </c>
      <c r="D36" s="66"/>
      <c r="E36" s="66" t="s">
        <v>172</v>
      </c>
      <c r="F36" s="67">
        <v>1</v>
      </c>
      <c r="G36" s="68"/>
    </row>
    <row r="37" spans="1:7" s="65" customFormat="1" ht="18.75" hidden="1" customHeight="1" x14ac:dyDescent="0.25">
      <c r="A37" s="66" t="s">
        <v>274</v>
      </c>
      <c r="B37" s="66" t="s">
        <v>275</v>
      </c>
      <c r="C37" s="66" t="s">
        <v>58</v>
      </c>
      <c r="D37" s="66"/>
      <c r="E37" s="66" t="s">
        <v>172</v>
      </c>
      <c r="F37" s="67">
        <v>1</v>
      </c>
      <c r="G37" s="68"/>
    </row>
    <row r="38" spans="1:7" ht="18.75" hidden="1" customHeight="1" x14ac:dyDescent="0.25">
      <c r="A38" s="58" t="s">
        <v>175</v>
      </c>
      <c r="B38" s="58" t="s">
        <v>176</v>
      </c>
      <c r="C38" s="58" t="s">
        <v>58</v>
      </c>
      <c r="D38" s="58"/>
      <c r="E38" s="58" t="s">
        <v>172</v>
      </c>
      <c r="F38" s="59">
        <v>2</v>
      </c>
      <c r="G38" s="24"/>
    </row>
    <row r="39" spans="1:7" ht="18.75" hidden="1" customHeight="1" x14ac:dyDescent="0.25">
      <c r="A39" s="58"/>
      <c r="B39" s="58" t="s">
        <v>570</v>
      </c>
      <c r="C39" s="58"/>
      <c r="D39" s="58"/>
      <c r="E39" s="58" t="s">
        <v>172</v>
      </c>
      <c r="F39" s="59">
        <v>4</v>
      </c>
      <c r="G39" s="24"/>
    </row>
    <row r="40" spans="1:7" ht="18.75" hidden="1" customHeight="1" x14ac:dyDescent="0.25">
      <c r="A40" s="58" t="s">
        <v>63</v>
      </c>
      <c r="B40" s="58" t="s">
        <v>276</v>
      </c>
      <c r="C40" s="58" t="s">
        <v>58</v>
      </c>
      <c r="D40" s="58"/>
      <c r="E40" s="58" t="s">
        <v>172</v>
      </c>
      <c r="F40" s="59">
        <v>1</v>
      </c>
      <c r="G40" s="24"/>
    </row>
    <row r="41" spans="1:7" ht="18.75" hidden="1" customHeight="1" x14ac:dyDescent="0.25">
      <c r="A41" s="58" t="s">
        <v>177</v>
      </c>
      <c r="B41" s="58" t="s">
        <v>178</v>
      </c>
      <c r="C41" s="58" t="s">
        <v>179</v>
      </c>
      <c r="D41" s="58"/>
      <c r="E41" s="58" t="s">
        <v>172</v>
      </c>
      <c r="F41" s="59">
        <v>10</v>
      </c>
      <c r="G41" s="24"/>
    </row>
    <row r="42" spans="1:7" ht="18.75" hidden="1" customHeight="1" x14ac:dyDescent="0.25">
      <c r="A42" s="58" t="s">
        <v>180</v>
      </c>
      <c r="B42" s="58" t="s">
        <v>181</v>
      </c>
      <c r="C42" s="58" t="s">
        <v>179</v>
      </c>
      <c r="D42" s="58"/>
      <c r="E42" s="58" t="s">
        <v>172</v>
      </c>
      <c r="F42" s="59">
        <v>15</v>
      </c>
      <c r="G42" s="24"/>
    </row>
    <row r="43" spans="1:7" ht="18.75" hidden="1" customHeight="1" x14ac:dyDescent="0.25">
      <c r="A43" s="58" t="s">
        <v>182</v>
      </c>
      <c r="B43" s="58" t="s">
        <v>183</v>
      </c>
      <c r="C43" s="58" t="s">
        <v>179</v>
      </c>
      <c r="D43" s="58"/>
      <c r="E43" s="58" t="s">
        <v>172</v>
      </c>
      <c r="F43" s="59">
        <v>2</v>
      </c>
      <c r="G43" s="24"/>
    </row>
    <row r="44" spans="1:7" s="65" customFormat="1" ht="18.75" hidden="1" customHeight="1" x14ac:dyDescent="0.25">
      <c r="A44" s="66" t="s">
        <v>244</v>
      </c>
      <c r="B44" s="66" t="s">
        <v>245</v>
      </c>
      <c r="C44" s="66" t="s">
        <v>179</v>
      </c>
      <c r="D44" s="66"/>
      <c r="E44" s="66" t="s">
        <v>172</v>
      </c>
      <c r="F44" s="67">
        <v>1</v>
      </c>
      <c r="G44" s="68"/>
    </row>
    <row r="45" spans="1:7" s="69" customFormat="1" ht="18.75" hidden="1" customHeight="1" x14ac:dyDescent="0.25">
      <c r="A45" s="66" t="s">
        <v>246</v>
      </c>
      <c r="B45" s="66" t="s">
        <v>247</v>
      </c>
      <c r="C45" s="66" t="s">
        <v>179</v>
      </c>
      <c r="D45" s="66"/>
      <c r="E45" s="66" t="s">
        <v>172</v>
      </c>
      <c r="F45" s="67">
        <v>1</v>
      </c>
      <c r="G45" s="68"/>
    </row>
    <row r="46" spans="1:7" s="69" customFormat="1" ht="18.75" hidden="1" customHeight="1" x14ac:dyDescent="0.25">
      <c r="A46" s="66" t="s">
        <v>56</v>
      </c>
      <c r="B46" s="66" t="s">
        <v>171</v>
      </c>
      <c r="C46" s="66" t="s">
        <v>58</v>
      </c>
      <c r="D46" s="66"/>
      <c r="E46" s="66" t="s">
        <v>172</v>
      </c>
      <c r="F46" s="67">
        <v>2</v>
      </c>
      <c r="G46" s="68"/>
    </row>
    <row r="47" spans="1:7" s="69" customFormat="1" ht="18.75" hidden="1" customHeight="1" x14ac:dyDescent="0.25">
      <c r="A47" s="66" t="s">
        <v>521</v>
      </c>
      <c r="B47" s="66" t="s">
        <v>520</v>
      </c>
      <c r="C47" s="66"/>
      <c r="D47" s="66"/>
      <c r="E47" s="66" t="s">
        <v>172</v>
      </c>
      <c r="F47" s="67"/>
      <c r="G47" s="68"/>
    </row>
    <row r="48" spans="1:7" ht="18.75" hidden="1" customHeight="1" x14ac:dyDescent="0.25">
      <c r="A48" s="58" t="s">
        <v>248</v>
      </c>
      <c r="B48" s="58" t="s">
        <v>249</v>
      </c>
      <c r="C48" s="58" t="s">
        <v>58</v>
      </c>
      <c r="D48" s="58"/>
      <c r="E48" s="58" t="s">
        <v>172</v>
      </c>
      <c r="F48" s="59">
        <v>3</v>
      </c>
      <c r="G48" s="24"/>
    </row>
    <row r="49" spans="1:7" ht="18.75" hidden="1" customHeight="1" x14ac:dyDescent="0.25">
      <c r="A49" s="58" t="s">
        <v>250</v>
      </c>
      <c r="B49" s="58" t="s">
        <v>251</v>
      </c>
      <c r="C49" s="58" t="s">
        <v>58</v>
      </c>
      <c r="D49" s="58"/>
      <c r="E49" s="58" t="s">
        <v>172</v>
      </c>
      <c r="F49" s="59">
        <v>5</v>
      </c>
      <c r="G49" s="24"/>
    </row>
    <row r="50" spans="1:7" ht="18.75" hidden="1" customHeight="1" x14ac:dyDescent="0.25">
      <c r="A50" s="58" t="s">
        <v>253</v>
      </c>
      <c r="B50" s="58" t="s">
        <v>254</v>
      </c>
      <c r="C50" s="58" t="s">
        <v>179</v>
      </c>
      <c r="D50" s="58"/>
      <c r="E50" s="58" t="s">
        <v>172</v>
      </c>
      <c r="F50" s="59">
        <v>10</v>
      </c>
      <c r="G50" s="24"/>
    </row>
    <row r="51" spans="1:7" s="69" customFormat="1" ht="18.75" hidden="1" customHeight="1" x14ac:dyDescent="0.25">
      <c r="A51" s="66" t="s">
        <v>197</v>
      </c>
      <c r="B51" s="66" t="s">
        <v>198</v>
      </c>
      <c r="C51" s="66"/>
      <c r="D51" s="66"/>
      <c r="E51" s="66" t="s">
        <v>172</v>
      </c>
      <c r="F51" s="67">
        <v>10</v>
      </c>
      <c r="G51" s="68"/>
    </row>
    <row r="52" spans="1:7" s="65" customFormat="1" ht="18.75" hidden="1" customHeight="1" x14ac:dyDescent="0.25">
      <c r="A52" s="66" t="s">
        <v>199</v>
      </c>
      <c r="B52" s="66" t="s">
        <v>200</v>
      </c>
      <c r="C52" s="66" t="s">
        <v>179</v>
      </c>
      <c r="D52" s="66"/>
      <c r="E52" s="66" t="s">
        <v>172</v>
      </c>
      <c r="F52" s="67">
        <v>5</v>
      </c>
      <c r="G52" s="68"/>
    </row>
    <row r="53" spans="1:7" s="65" customFormat="1" ht="18.75" hidden="1" customHeight="1" x14ac:dyDescent="0.25">
      <c r="A53" s="66" t="s">
        <v>191</v>
      </c>
      <c r="B53" s="66" t="s">
        <v>252</v>
      </c>
      <c r="C53" s="58" t="s">
        <v>186</v>
      </c>
      <c r="D53" s="58"/>
      <c r="E53" s="66" t="s">
        <v>172</v>
      </c>
      <c r="F53" s="67">
        <v>1</v>
      </c>
      <c r="G53" s="68"/>
    </row>
    <row r="54" spans="1:7" ht="18.75" hidden="1" customHeight="1" x14ac:dyDescent="0.25">
      <c r="A54" s="58" t="s">
        <v>184</v>
      </c>
      <c r="B54" s="58" t="s">
        <v>185</v>
      </c>
      <c r="C54" s="58" t="s">
        <v>186</v>
      </c>
      <c r="D54" s="58"/>
      <c r="E54" s="58" t="s">
        <v>172</v>
      </c>
      <c r="F54" s="59">
        <v>2</v>
      </c>
      <c r="G54" s="24"/>
    </row>
    <row r="55" spans="1:7" ht="18.75" hidden="1" customHeight="1" x14ac:dyDescent="0.25">
      <c r="A55" s="58" t="s">
        <v>191</v>
      </c>
      <c r="B55" s="58" t="s">
        <v>192</v>
      </c>
      <c r="C55" s="58" t="s">
        <v>186</v>
      </c>
      <c r="D55" s="58"/>
      <c r="E55" s="58" t="s">
        <v>172</v>
      </c>
      <c r="F55" s="59">
        <v>1</v>
      </c>
      <c r="G55" s="24"/>
    </row>
    <row r="56" spans="1:7" ht="18.75" hidden="1" customHeight="1" x14ac:dyDescent="0.25">
      <c r="A56" s="58" t="s">
        <v>187</v>
      </c>
      <c r="B56" s="58" t="s">
        <v>188</v>
      </c>
      <c r="C56" s="58" t="s">
        <v>186</v>
      </c>
      <c r="D56" s="58"/>
      <c r="E56" s="58" t="s">
        <v>172</v>
      </c>
      <c r="F56" s="59">
        <v>10</v>
      </c>
      <c r="G56" s="24"/>
    </row>
    <row r="57" spans="1:7" s="65" customFormat="1" ht="18.75" hidden="1" customHeight="1" x14ac:dyDescent="0.25">
      <c r="A57" s="66" t="s">
        <v>193</v>
      </c>
      <c r="B57" s="66" t="s">
        <v>194</v>
      </c>
      <c r="C57" s="66" t="s">
        <v>186</v>
      </c>
      <c r="D57" s="66"/>
      <c r="E57" s="66" t="s">
        <v>172</v>
      </c>
      <c r="F57" s="67">
        <v>1</v>
      </c>
      <c r="G57" s="68"/>
    </row>
    <row r="58" spans="1:7" s="69" customFormat="1" ht="18.75" hidden="1" customHeight="1" x14ac:dyDescent="0.25">
      <c r="A58" s="66" t="s">
        <v>189</v>
      </c>
      <c r="B58" s="66" t="s">
        <v>190</v>
      </c>
      <c r="C58" s="66" t="s">
        <v>186</v>
      </c>
      <c r="D58" s="66"/>
      <c r="E58" s="66" t="s">
        <v>172</v>
      </c>
      <c r="F58" s="67">
        <v>1</v>
      </c>
      <c r="G58" s="68"/>
    </row>
    <row r="59" spans="1:7" s="69" customFormat="1" ht="18.75" hidden="1" customHeight="1" x14ac:dyDescent="0.25">
      <c r="A59" s="66" t="s">
        <v>195</v>
      </c>
      <c r="B59" s="66" t="s">
        <v>196</v>
      </c>
      <c r="C59" s="66" t="s">
        <v>179</v>
      </c>
      <c r="D59" s="66"/>
      <c r="E59" s="66" t="s">
        <v>172</v>
      </c>
      <c r="F59" s="67">
        <v>5</v>
      </c>
      <c r="G59" s="68"/>
    </row>
    <row r="60" spans="1:7" s="69" customFormat="1" ht="18.75" hidden="1" customHeight="1" x14ac:dyDescent="0.25">
      <c r="A60" s="66" t="s">
        <v>255</v>
      </c>
      <c r="B60" s="66" t="s">
        <v>256</v>
      </c>
      <c r="C60" s="66" t="s">
        <v>179</v>
      </c>
      <c r="D60" s="66"/>
      <c r="E60" s="66" t="s">
        <v>172</v>
      </c>
      <c r="F60" s="67">
        <v>2</v>
      </c>
      <c r="G60" s="68"/>
    </row>
    <row r="61" spans="1:7" s="69" customFormat="1" ht="18.75" hidden="1" customHeight="1" x14ac:dyDescent="0.25">
      <c r="A61" s="66" t="s">
        <v>201</v>
      </c>
      <c r="B61" s="66" t="s">
        <v>202</v>
      </c>
      <c r="C61" s="66" t="s">
        <v>179</v>
      </c>
      <c r="D61" s="66"/>
      <c r="E61" s="66" t="s">
        <v>172</v>
      </c>
      <c r="F61" s="67">
        <v>20</v>
      </c>
      <c r="G61" s="68"/>
    </row>
    <row r="62" spans="1:7" s="69" customFormat="1" ht="18.75" hidden="1" customHeight="1" x14ac:dyDescent="0.25">
      <c r="A62" s="66" t="s">
        <v>257</v>
      </c>
      <c r="B62" s="66" t="s">
        <v>258</v>
      </c>
      <c r="C62" s="66"/>
      <c r="D62" s="66"/>
      <c r="E62" s="66" t="s">
        <v>172</v>
      </c>
      <c r="F62" s="67">
        <v>1</v>
      </c>
      <c r="G62" s="68"/>
    </row>
    <row r="63" spans="1:7" s="69" customFormat="1" ht="18.75" hidden="1" customHeight="1" x14ac:dyDescent="0.25">
      <c r="A63" s="66" t="s">
        <v>259</v>
      </c>
      <c r="B63" s="66" t="s">
        <v>260</v>
      </c>
      <c r="C63" s="66"/>
      <c r="D63" s="66"/>
      <c r="E63" s="66" t="s">
        <v>172</v>
      </c>
      <c r="F63" s="67">
        <v>1</v>
      </c>
      <c r="G63" s="68"/>
    </row>
    <row r="64" spans="1:7" s="69" customFormat="1" ht="18.75" hidden="1" customHeight="1" x14ac:dyDescent="0.25">
      <c r="A64" s="66" t="s">
        <v>203</v>
      </c>
      <c r="B64" s="66" t="s">
        <v>204</v>
      </c>
      <c r="C64" s="66" t="s">
        <v>179</v>
      </c>
      <c r="D64" s="66"/>
      <c r="E64" s="66" t="s">
        <v>205</v>
      </c>
      <c r="F64" s="67">
        <v>10</v>
      </c>
      <c r="G64" s="68"/>
    </row>
    <row r="65" spans="1:7" s="69" customFormat="1" ht="18.75" hidden="1" customHeight="1" x14ac:dyDescent="0.25">
      <c r="A65" s="66" t="s">
        <v>210</v>
      </c>
      <c r="B65" s="66" t="s">
        <v>211</v>
      </c>
      <c r="C65" s="66"/>
      <c r="D65" s="66"/>
      <c r="E65" s="66" t="s">
        <v>212</v>
      </c>
      <c r="F65" s="67">
        <v>5</v>
      </c>
      <c r="G65" s="68"/>
    </row>
    <row r="66" spans="1:7" s="69" customFormat="1" ht="18.75" hidden="1" customHeight="1" x14ac:dyDescent="0.25">
      <c r="A66" s="66" t="s">
        <v>206</v>
      </c>
      <c r="B66" s="66" t="s">
        <v>207</v>
      </c>
      <c r="C66" s="66" t="s">
        <v>208</v>
      </c>
      <c r="D66" s="66"/>
      <c r="E66" s="66" t="s">
        <v>209</v>
      </c>
      <c r="F66" s="67">
        <v>400</v>
      </c>
      <c r="G66" s="68"/>
    </row>
    <row r="67" spans="1:7" s="69" customFormat="1" ht="18.75" hidden="1" customHeight="1" x14ac:dyDescent="0.25">
      <c r="A67" s="66" t="s">
        <v>261</v>
      </c>
      <c r="B67" s="66" t="s">
        <v>262</v>
      </c>
      <c r="C67" s="66"/>
      <c r="D67" s="66"/>
      <c r="E67" s="66" t="s">
        <v>172</v>
      </c>
      <c r="F67" s="67">
        <v>2</v>
      </c>
      <c r="G67" s="68"/>
    </row>
    <row r="68" spans="1:7" s="69" customFormat="1" ht="18.75" hidden="1" customHeight="1" x14ac:dyDescent="0.25">
      <c r="A68" s="66" t="s">
        <v>263</v>
      </c>
      <c r="B68" s="66" t="s">
        <v>264</v>
      </c>
      <c r="C68" s="66" t="s">
        <v>179</v>
      </c>
      <c r="D68" s="66"/>
      <c r="E68" s="66" t="s">
        <v>172</v>
      </c>
      <c r="F68" s="67">
        <v>4</v>
      </c>
      <c r="G68" s="68"/>
    </row>
    <row r="69" spans="1:7" s="69" customFormat="1" ht="18.75" hidden="1" customHeight="1" x14ac:dyDescent="0.25">
      <c r="A69" s="66" t="s">
        <v>219</v>
      </c>
      <c r="B69" s="66" t="s">
        <v>220</v>
      </c>
      <c r="C69" s="66"/>
      <c r="D69" s="66"/>
      <c r="E69" s="66" t="s">
        <v>172</v>
      </c>
      <c r="F69" s="67">
        <v>20</v>
      </c>
      <c r="G69" s="68"/>
    </row>
    <row r="70" spans="1:7" s="69" customFormat="1" ht="18.75" hidden="1" customHeight="1" x14ac:dyDescent="0.25">
      <c r="A70" s="66"/>
      <c r="B70" s="66" t="s">
        <v>549</v>
      </c>
      <c r="C70" s="66"/>
      <c r="D70" s="66"/>
      <c r="E70" s="66"/>
      <c r="F70" s="67"/>
      <c r="G70" s="68"/>
    </row>
    <row r="71" spans="1:7" ht="18.75" hidden="1" customHeight="1" x14ac:dyDescent="0.25">
      <c r="A71" s="58" t="s">
        <v>221</v>
      </c>
      <c r="B71" s="58" t="s">
        <v>222</v>
      </c>
      <c r="C71" s="58" t="s">
        <v>179</v>
      </c>
      <c r="D71" s="58"/>
      <c r="E71" s="58" t="s">
        <v>172</v>
      </c>
      <c r="F71" s="59">
        <v>4</v>
      </c>
      <c r="G71" s="24"/>
    </row>
    <row r="72" spans="1:7" ht="18.75" hidden="1" customHeight="1" x14ac:dyDescent="0.25">
      <c r="A72" s="58" t="s">
        <v>225</v>
      </c>
      <c r="B72" s="58" t="s">
        <v>226</v>
      </c>
      <c r="C72" s="58"/>
      <c r="D72" s="58"/>
      <c r="E72" s="58" t="s">
        <v>172</v>
      </c>
      <c r="F72" s="59">
        <v>4</v>
      </c>
      <c r="G72" s="24"/>
    </row>
    <row r="73" spans="1:7" ht="18.75" hidden="1" customHeight="1" x14ac:dyDescent="0.25">
      <c r="A73" s="58" t="s">
        <v>272</v>
      </c>
      <c r="B73" s="58" t="s">
        <v>273</v>
      </c>
      <c r="C73" s="58"/>
      <c r="D73" s="58"/>
      <c r="E73" s="58" t="s">
        <v>172</v>
      </c>
      <c r="F73" s="59">
        <v>1</v>
      </c>
      <c r="G73" s="24"/>
    </row>
    <row r="74" spans="1:7" s="65" customFormat="1" ht="18.75" hidden="1" customHeight="1" x14ac:dyDescent="0.25">
      <c r="A74" s="66" t="s">
        <v>227</v>
      </c>
      <c r="B74" s="66" t="s">
        <v>228</v>
      </c>
      <c r="C74" s="66"/>
      <c r="D74" s="66"/>
      <c r="E74" s="66" t="s">
        <v>172</v>
      </c>
      <c r="F74" s="67">
        <v>1</v>
      </c>
      <c r="G74" s="68"/>
    </row>
    <row r="75" spans="1:7" s="65" customFormat="1" ht="18.75" hidden="1" customHeight="1" x14ac:dyDescent="0.25">
      <c r="A75" s="66" t="s">
        <v>223</v>
      </c>
      <c r="B75" s="66" t="s">
        <v>224</v>
      </c>
      <c r="C75" s="66" t="s">
        <v>179</v>
      </c>
      <c r="D75" s="66"/>
      <c r="E75" s="66" t="s">
        <v>172</v>
      </c>
      <c r="F75" s="67">
        <v>2</v>
      </c>
      <c r="G75" s="68"/>
    </row>
    <row r="76" spans="1:7" ht="18.75" hidden="1" customHeight="1" x14ac:dyDescent="0.25">
      <c r="A76" s="58" t="s">
        <v>217</v>
      </c>
      <c r="B76" s="58" t="s">
        <v>218</v>
      </c>
      <c r="C76" s="58" t="s">
        <v>179</v>
      </c>
      <c r="D76" s="58"/>
      <c r="E76" s="58" t="s">
        <v>172</v>
      </c>
      <c r="F76" s="59">
        <v>3</v>
      </c>
      <c r="G76" s="24"/>
    </row>
    <row r="77" spans="1:7" ht="18.75" hidden="1" customHeight="1" x14ac:dyDescent="0.25">
      <c r="A77" s="58" t="s">
        <v>268</v>
      </c>
      <c r="B77" s="58" t="s">
        <v>53</v>
      </c>
      <c r="C77" s="58" t="s">
        <v>58</v>
      </c>
      <c r="D77" s="58"/>
      <c r="E77" s="58" t="s">
        <v>172</v>
      </c>
      <c r="F77" s="59">
        <v>1</v>
      </c>
      <c r="G77" s="24"/>
    </row>
    <row r="78" spans="1:7" ht="18.75" hidden="1" customHeight="1" x14ac:dyDescent="0.25">
      <c r="A78" s="58" t="s">
        <v>269</v>
      </c>
      <c r="B78" s="58" t="s">
        <v>270</v>
      </c>
      <c r="C78" s="58" t="s">
        <v>58</v>
      </c>
      <c r="D78" s="58"/>
      <c r="E78" s="58" t="s">
        <v>172</v>
      </c>
      <c r="F78" s="59">
        <v>1</v>
      </c>
      <c r="G78" s="24"/>
    </row>
    <row r="79" spans="1:7" ht="18.75" hidden="1" customHeight="1" x14ac:dyDescent="0.25">
      <c r="A79" s="58" t="s">
        <v>271</v>
      </c>
      <c r="B79" s="58" t="s">
        <v>55</v>
      </c>
      <c r="C79" s="58" t="s">
        <v>58</v>
      </c>
      <c r="D79" s="58"/>
      <c r="E79" s="58" t="s">
        <v>172</v>
      </c>
      <c r="F79" s="59">
        <v>2</v>
      </c>
      <c r="G79" s="24"/>
    </row>
    <row r="80" spans="1:7" ht="18.75" hidden="1" customHeight="1" x14ac:dyDescent="0.25">
      <c r="A80" s="58" t="s">
        <v>265</v>
      </c>
      <c r="B80" s="58" t="s">
        <v>266</v>
      </c>
      <c r="C80" s="58" t="s">
        <v>58</v>
      </c>
      <c r="D80" s="58"/>
      <c r="E80" s="58" t="s">
        <v>172</v>
      </c>
      <c r="F80" s="59">
        <v>1</v>
      </c>
      <c r="G80" s="24"/>
    </row>
    <row r="81" spans="1:7" ht="18.75" hidden="1" customHeight="1" x14ac:dyDescent="0.25">
      <c r="A81" s="58" t="s">
        <v>267</v>
      </c>
      <c r="B81" s="58" t="s">
        <v>49</v>
      </c>
      <c r="C81" s="58" t="s">
        <v>58</v>
      </c>
      <c r="D81" s="58"/>
      <c r="E81" s="58" t="s">
        <v>172</v>
      </c>
      <c r="F81" s="59">
        <v>3</v>
      </c>
      <c r="G81" s="24"/>
    </row>
    <row r="82" spans="1:7" ht="18.75" hidden="1" customHeight="1" x14ac:dyDescent="0.25">
      <c r="A82" s="58" t="s">
        <v>215</v>
      </c>
      <c r="B82" s="58" t="s">
        <v>216</v>
      </c>
      <c r="C82" s="58" t="s">
        <v>186</v>
      </c>
      <c r="D82" s="58"/>
      <c r="E82" s="58" t="s">
        <v>172</v>
      </c>
      <c r="F82" s="59">
        <v>2</v>
      </c>
      <c r="G82" s="24"/>
    </row>
    <row r="83" spans="1:7" ht="18.75" hidden="1" customHeight="1" x14ac:dyDescent="0.25">
      <c r="A83" s="58"/>
      <c r="B83" s="58" t="s">
        <v>550</v>
      </c>
      <c r="C83" s="58" t="s">
        <v>50</v>
      </c>
      <c r="D83" s="58"/>
      <c r="E83" s="58" t="s">
        <v>172</v>
      </c>
      <c r="F83" s="59"/>
      <c r="G83" s="24"/>
    </row>
    <row r="84" spans="1:7" s="69" customFormat="1" ht="18.75" hidden="1" customHeight="1" x14ac:dyDescent="0.25">
      <c r="A84" s="66" t="s">
        <v>213</v>
      </c>
      <c r="B84" s="66" t="s">
        <v>214</v>
      </c>
      <c r="C84" s="66" t="s">
        <v>186</v>
      </c>
      <c r="D84" s="66"/>
      <c r="E84" s="66" t="s">
        <v>172</v>
      </c>
      <c r="F84" s="67">
        <v>2</v>
      </c>
      <c r="G84" s="68"/>
    </row>
    <row r="85" spans="1:7" s="65" customFormat="1" ht="18.75" hidden="1" customHeight="1" x14ac:dyDescent="0.25">
      <c r="A85" s="66" t="s">
        <v>229</v>
      </c>
      <c r="B85" s="66" t="s">
        <v>230</v>
      </c>
      <c r="C85" s="66"/>
      <c r="D85" s="66"/>
      <c r="E85" s="66" t="s">
        <v>172</v>
      </c>
      <c r="F85" s="67">
        <v>3</v>
      </c>
      <c r="G85" s="68"/>
    </row>
    <row r="86" spans="1:7" s="65" customFormat="1" ht="18.75" hidden="1" customHeight="1" x14ac:dyDescent="0.25">
      <c r="A86" s="66" t="s">
        <v>231</v>
      </c>
      <c r="B86" s="66" t="s">
        <v>232</v>
      </c>
      <c r="C86" s="66" t="s">
        <v>179</v>
      </c>
      <c r="D86" s="66"/>
      <c r="E86" s="66" t="s">
        <v>233</v>
      </c>
      <c r="F86" s="67">
        <v>2</v>
      </c>
      <c r="G86" s="68"/>
    </row>
    <row r="87" spans="1:7" s="65" customFormat="1" ht="18.75" hidden="1" customHeight="1" x14ac:dyDescent="0.25">
      <c r="A87" s="66" t="s">
        <v>277</v>
      </c>
      <c r="B87" s="66" t="s">
        <v>278</v>
      </c>
      <c r="C87" s="66"/>
      <c r="D87" s="66"/>
      <c r="E87" s="66" t="s">
        <v>172</v>
      </c>
      <c r="F87" s="67">
        <v>2</v>
      </c>
      <c r="G87" s="68"/>
    </row>
    <row r="88" spans="1:7" hidden="1" x14ac:dyDescent="0.25">
      <c r="B88" s="15" t="s">
        <v>551</v>
      </c>
      <c r="E88" s="9" t="s">
        <v>172</v>
      </c>
    </row>
    <row r="89" spans="1:7" hidden="1" x14ac:dyDescent="0.25">
      <c r="A89" s="110" t="s">
        <v>552</v>
      </c>
      <c r="B89" s="70"/>
      <c r="C89" s="118"/>
      <c r="D89" s="118"/>
      <c r="E89" s="118"/>
      <c r="F89" s="118"/>
      <c r="G89" s="24"/>
    </row>
    <row r="90" spans="1:7" ht="20.25" hidden="1" customHeight="1" x14ac:dyDescent="0.25">
      <c r="A90" s="118"/>
      <c r="B90" s="70" t="s">
        <v>578</v>
      </c>
      <c r="C90" s="118"/>
      <c r="D90" s="118"/>
      <c r="E90" s="118" t="s">
        <v>172</v>
      </c>
      <c r="F90" s="118"/>
      <c r="G90" s="24"/>
    </row>
    <row r="91" spans="1:7" ht="20.25" hidden="1" customHeight="1" x14ac:dyDescent="0.25">
      <c r="A91" s="118"/>
      <c r="B91" s="70" t="s">
        <v>553</v>
      </c>
      <c r="C91" s="118"/>
      <c r="D91" s="118"/>
      <c r="E91" s="118" t="s">
        <v>172</v>
      </c>
      <c r="F91" s="118"/>
      <c r="G91" s="24"/>
    </row>
    <row r="92" spans="1:7" ht="20.25" hidden="1" customHeight="1" x14ac:dyDescent="0.25">
      <c r="A92" s="118"/>
      <c r="B92" s="70" t="s">
        <v>554</v>
      </c>
      <c r="C92" s="118"/>
      <c r="D92" s="118"/>
      <c r="E92" s="118" t="s">
        <v>172</v>
      </c>
      <c r="F92" s="118"/>
      <c r="G92" s="24"/>
    </row>
    <row r="93" spans="1:7" ht="20.25" hidden="1" customHeight="1" x14ac:dyDescent="0.25">
      <c r="A93" s="118"/>
      <c r="B93" s="70" t="s">
        <v>579</v>
      </c>
      <c r="C93" s="118"/>
      <c r="D93" s="118"/>
      <c r="E93" s="118" t="s">
        <v>172</v>
      </c>
      <c r="F93" s="118"/>
      <c r="G93" s="24"/>
    </row>
    <row r="94" spans="1:7" ht="20.25" hidden="1" customHeight="1" x14ac:dyDescent="0.25">
      <c r="A94" s="118"/>
      <c r="B94" s="70" t="s">
        <v>580</v>
      </c>
      <c r="C94" s="118"/>
      <c r="D94" s="118"/>
      <c r="E94" s="118" t="s">
        <v>172</v>
      </c>
      <c r="F94" s="118"/>
      <c r="G94" s="24"/>
    </row>
    <row r="95" spans="1:7" ht="20.25" hidden="1" customHeight="1" x14ac:dyDescent="0.25">
      <c r="A95" s="118"/>
      <c r="B95" s="70" t="s">
        <v>594</v>
      </c>
      <c r="C95" s="118"/>
      <c r="D95" s="118"/>
      <c r="E95" s="118" t="s">
        <v>172</v>
      </c>
      <c r="F95" s="118"/>
      <c r="G95" s="24"/>
    </row>
    <row r="96" spans="1:7" ht="20.25" hidden="1" customHeight="1" x14ac:dyDescent="0.25">
      <c r="A96" s="118"/>
      <c r="B96" s="70" t="s">
        <v>595</v>
      </c>
      <c r="C96" s="118"/>
      <c r="D96" s="118"/>
      <c r="E96" s="118" t="s">
        <v>172</v>
      </c>
      <c r="F96" s="118"/>
      <c r="G96" s="24"/>
    </row>
    <row r="97" spans="1:8" ht="20.25" hidden="1" customHeight="1" x14ac:dyDescent="0.25">
      <c r="A97" s="118"/>
      <c r="B97" s="70" t="s">
        <v>797</v>
      </c>
      <c r="C97" s="118"/>
      <c r="D97" s="118"/>
      <c r="E97" s="118" t="s">
        <v>172</v>
      </c>
      <c r="F97" s="118"/>
      <c r="G97" s="24"/>
    </row>
    <row r="98" spans="1:8" ht="20.25" hidden="1" customHeight="1" x14ac:dyDescent="0.25">
      <c r="A98" s="118"/>
      <c r="B98" s="70"/>
      <c r="C98" s="118"/>
      <c r="D98" s="118"/>
      <c r="E98" s="118"/>
      <c r="F98" s="118"/>
      <c r="G98" s="24"/>
    </row>
    <row r="99" spans="1:8" ht="20.25" hidden="1" customHeight="1" x14ac:dyDescent="0.25">
      <c r="A99" s="118"/>
      <c r="B99" s="70"/>
      <c r="C99" s="118"/>
      <c r="D99" s="118"/>
      <c r="E99" s="118"/>
      <c r="F99" s="118"/>
      <c r="G99" s="24"/>
    </row>
    <row r="100" spans="1:8" ht="20.25" hidden="1" customHeight="1" x14ac:dyDescent="0.25">
      <c r="A100" s="118"/>
      <c r="B100" s="70"/>
      <c r="C100" s="118"/>
      <c r="D100" s="118"/>
      <c r="E100" s="118"/>
      <c r="F100" s="118"/>
      <c r="G100" s="24"/>
    </row>
    <row r="101" spans="1:8" ht="20.25" hidden="1" customHeight="1" x14ac:dyDescent="0.25">
      <c r="A101" s="118"/>
      <c r="B101" s="70"/>
      <c r="C101" s="118"/>
      <c r="D101" s="118"/>
      <c r="E101" s="118"/>
      <c r="F101" s="118"/>
      <c r="G101" s="24"/>
    </row>
    <row r="102" spans="1:8" ht="20.25" hidden="1" customHeight="1" x14ac:dyDescent="0.25">
      <c r="A102" s="118"/>
      <c r="B102" s="70"/>
      <c r="C102" s="118"/>
      <c r="D102" s="118"/>
      <c r="E102" s="118"/>
      <c r="F102" s="118"/>
      <c r="G102" s="24"/>
    </row>
    <row r="103" spans="1:8" ht="20.25" hidden="1" customHeight="1" x14ac:dyDescent="0.25">
      <c r="A103" s="118"/>
      <c r="B103" s="70"/>
      <c r="C103" s="118"/>
      <c r="D103" s="118"/>
      <c r="E103" s="118"/>
      <c r="F103" s="118"/>
      <c r="G103" s="24"/>
    </row>
    <row r="104" spans="1:8" ht="20.25" hidden="1" customHeight="1" x14ac:dyDescent="0.25">
      <c r="A104" s="118"/>
      <c r="B104" s="70"/>
      <c r="C104" s="118"/>
      <c r="D104" s="118"/>
      <c r="E104" s="118"/>
      <c r="F104" s="118"/>
      <c r="G104" s="24"/>
    </row>
    <row r="105" spans="1:8" ht="20.25" hidden="1" customHeight="1" x14ac:dyDescent="0.25">
      <c r="A105" s="118"/>
      <c r="B105" s="70"/>
      <c r="C105" s="118"/>
      <c r="D105" s="118"/>
      <c r="E105" s="118"/>
      <c r="F105" s="118"/>
      <c r="G105" s="24"/>
    </row>
    <row r="106" spans="1:8" ht="20.25" hidden="1" customHeight="1" x14ac:dyDescent="0.25">
      <c r="A106" s="118"/>
      <c r="B106" s="70"/>
      <c r="C106" s="118"/>
      <c r="D106" s="118"/>
      <c r="E106" s="118"/>
      <c r="F106" s="118"/>
      <c r="G106" s="24"/>
    </row>
    <row r="107" spans="1:8" ht="20.25" hidden="1" customHeight="1" x14ac:dyDescent="0.25">
      <c r="A107" s="118"/>
      <c r="B107" s="70"/>
      <c r="C107" s="118"/>
      <c r="D107" s="118"/>
      <c r="E107" s="118"/>
      <c r="F107" s="118"/>
      <c r="G107" s="24"/>
    </row>
    <row r="109" spans="1:8" s="135" customFormat="1" ht="21.75" customHeight="1" x14ac:dyDescent="0.25">
      <c r="A109" s="134"/>
      <c r="B109" s="137" t="s">
        <v>811</v>
      </c>
      <c r="C109" s="134"/>
      <c r="D109" s="134"/>
      <c r="E109" s="134"/>
      <c r="F109" s="134"/>
      <c r="H109" s="134" t="s">
        <v>810</v>
      </c>
    </row>
  </sheetData>
  <mergeCells count="9">
    <mergeCell ref="I4:J4"/>
    <mergeCell ref="A1:J1"/>
    <mergeCell ref="A30:F30"/>
    <mergeCell ref="G4:H4"/>
    <mergeCell ref="A2:J2"/>
    <mergeCell ref="A4:A5"/>
    <mergeCell ref="C4:D4"/>
    <mergeCell ref="E4:F4"/>
    <mergeCell ref="A3:J3"/>
  </mergeCells>
  <pageMargins left="0.53" right="0.38" top="1.0104166666666667" bottom="0.78125" header="0.39" footer="0.3"/>
  <pageSetup paperSize="9" orientation="portrait" r:id="rId1"/>
  <headerFooter>
    <oddHeader>&amp;L&amp;G&amp;R&amp;"Times New Roman,Regular"
M03-HC-QT-09</oddHeader>
    <oddFooter>&amp;L&amp;"Times New Roman,Regular"Công ty Cổ phần Luyện thép cao cấp Việt Nhật
Rv: 29/03/2018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workbookViewId="0">
      <pane ySplit="3" topLeftCell="A34" activePane="bottomLeft" state="frozen"/>
      <selection pane="bottomLeft" activeCell="C13" sqref="C13"/>
    </sheetView>
  </sheetViews>
  <sheetFormatPr defaultRowHeight="15.75" x14ac:dyDescent="0.25"/>
  <cols>
    <col min="1" max="1" width="23.5703125" style="9" customWidth="1"/>
    <col min="2" max="2" width="34.85546875" style="15" bestFit="1" customWidth="1"/>
    <col min="3" max="3" width="17.7109375" style="9" customWidth="1"/>
    <col min="4" max="4" width="6.42578125" style="9" customWidth="1"/>
    <col min="5" max="5" width="12.5703125" style="9" customWidth="1"/>
    <col min="6" max="15" width="0" style="8" hidden="1" customWidth="1"/>
    <col min="16" max="16" width="0.140625" style="8" hidden="1" customWidth="1"/>
    <col min="17" max="17" width="7.85546875" style="8" customWidth="1"/>
    <col min="18" max="20" width="0" style="8" hidden="1" customWidth="1"/>
    <col min="21" max="16384" width="9.140625" style="8"/>
  </cols>
  <sheetData>
    <row r="1" spans="1:20" s="63" customFormat="1" x14ac:dyDescent="0.25">
      <c r="A1" s="153" t="s">
        <v>27</v>
      </c>
      <c r="B1" s="153" t="s">
        <v>28</v>
      </c>
      <c r="C1" s="153" t="s">
        <v>29</v>
      </c>
      <c r="D1" s="154" t="s">
        <v>30</v>
      </c>
      <c r="E1" s="155" t="s">
        <v>546</v>
      </c>
      <c r="F1" s="159" t="s">
        <v>512</v>
      </c>
      <c r="G1" s="159"/>
      <c r="H1" s="159"/>
      <c r="I1" s="159"/>
      <c r="J1" s="159" t="s">
        <v>517</v>
      </c>
      <c r="K1" s="159"/>
      <c r="L1" s="159"/>
      <c r="M1" s="159"/>
      <c r="N1" s="159" t="s">
        <v>518</v>
      </c>
      <c r="O1" s="159"/>
      <c r="P1" s="159"/>
      <c r="Q1" s="159" t="s">
        <v>513</v>
      </c>
      <c r="R1" s="159"/>
      <c r="S1" s="159"/>
      <c r="T1" s="159"/>
    </row>
    <row r="2" spans="1:20" s="63" customFormat="1" x14ac:dyDescent="0.25">
      <c r="A2" s="153"/>
      <c r="B2" s="153"/>
      <c r="C2" s="153"/>
      <c r="D2" s="154"/>
      <c r="E2" s="154"/>
      <c r="F2" s="159" t="s">
        <v>513</v>
      </c>
      <c r="G2" s="159" t="s">
        <v>514</v>
      </c>
      <c r="H2" s="159" t="s">
        <v>515</v>
      </c>
      <c r="I2" s="159"/>
      <c r="J2" s="159" t="s">
        <v>513</v>
      </c>
      <c r="K2" s="159" t="s">
        <v>514</v>
      </c>
      <c r="L2" s="159" t="s">
        <v>515</v>
      </c>
      <c r="M2" s="159"/>
      <c r="N2" s="159" t="s">
        <v>513</v>
      </c>
      <c r="O2" s="159" t="s">
        <v>514</v>
      </c>
      <c r="P2" s="52" t="s">
        <v>515</v>
      </c>
      <c r="Q2" s="159"/>
      <c r="R2" s="159"/>
      <c r="S2" s="159"/>
      <c r="T2" s="159"/>
    </row>
    <row r="3" spans="1:20" s="63" customFormat="1" ht="18.75" customHeight="1" x14ac:dyDescent="0.25">
      <c r="A3" s="153"/>
      <c r="B3" s="153"/>
      <c r="C3" s="153"/>
      <c r="D3" s="154"/>
      <c r="E3" s="154"/>
      <c r="F3" s="159"/>
      <c r="G3" s="159"/>
      <c r="H3" s="52" t="s">
        <v>515</v>
      </c>
      <c r="I3" s="52" t="s">
        <v>516</v>
      </c>
      <c r="J3" s="159"/>
      <c r="K3" s="159"/>
      <c r="L3" s="52" t="s">
        <v>515</v>
      </c>
      <c r="M3" s="52" t="s">
        <v>516</v>
      </c>
      <c r="N3" s="159"/>
      <c r="O3" s="159"/>
      <c r="P3" s="52" t="s">
        <v>515</v>
      </c>
      <c r="Q3" s="159"/>
      <c r="R3" s="159"/>
      <c r="S3" s="159"/>
      <c r="T3" s="159"/>
    </row>
    <row r="4" spans="1:20" ht="18.75" customHeight="1" x14ac:dyDescent="0.25">
      <c r="A4" s="151" t="s">
        <v>69</v>
      </c>
      <c r="B4" s="152"/>
      <c r="C4" s="152"/>
      <c r="D4" s="152"/>
      <c r="E4" s="152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 ht="18.75" customHeight="1" x14ac:dyDescent="0.25">
      <c r="A5" s="58" t="s">
        <v>145</v>
      </c>
      <c r="B5" s="58" t="s">
        <v>146</v>
      </c>
      <c r="C5" s="58" t="s">
        <v>72</v>
      </c>
      <c r="D5" s="58" t="s">
        <v>9</v>
      </c>
      <c r="E5" s="59">
        <v>0.25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>
        <v>4.5</v>
      </c>
      <c r="R5" s="24"/>
      <c r="S5" s="24"/>
      <c r="T5" s="24"/>
    </row>
    <row r="6" spans="1:20" ht="18.75" customHeight="1" x14ac:dyDescent="0.25">
      <c r="A6" s="58" t="s">
        <v>78</v>
      </c>
      <c r="B6" s="58" t="s">
        <v>79</v>
      </c>
      <c r="C6" s="58" t="s">
        <v>72</v>
      </c>
      <c r="D6" s="58" t="s">
        <v>9</v>
      </c>
      <c r="E6" s="59">
        <v>2</v>
      </c>
      <c r="F6" s="24"/>
      <c r="G6" s="24"/>
      <c r="H6" s="24">
        <v>5</v>
      </c>
      <c r="I6" s="24" t="s">
        <v>522</v>
      </c>
      <c r="J6" s="24"/>
      <c r="K6" s="24"/>
      <c r="L6" s="24"/>
      <c r="M6" s="24"/>
      <c r="N6" s="24"/>
      <c r="O6" s="24"/>
      <c r="P6" s="24"/>
      <c r="Q6" s="24">
        <v>7.5</v>
      </c>
      <c r="R6" s="24"/>
      <c r="S6" s="24"/>
      <c r="T6" s="24"/>
    </row>
    <row r="7" spans="1:20" ht="18.75" customHeight="1" x14ac:dyDescent="0.25">
      <c r="A7" s="58" t="s">
        <v>76</v>
      </c>
      <c r="B7" s="58" t="s">
        <v>77</v>
      </c>
      <c r="C7" s="58" t="s">
        <v>72</v>
      </c>
      <c r="D7" s="58" t="s">
        <v>9</v>
      </c>
      <c r="E7" s="59">
        <v>4</v>
      </c>
      <c r="F7" s="24"/>
      <c r="G7" s="24"/>
      <c r="H7" s="24">
        <v>5</v>
      </c>
      <c r="I7" s="24" t="s">
        <v>522</v>
      </c>
      <c r="J7" s="24"/>
      <c r="K7" s="24"/>
      <c r="L7" s="24"/>
      <c r="M7" s="24"/>
      <c r="N7" s="24"/>
      <c r="O7" s="24"/>
      <c r="P7" s="24"/>
      <c r="Q7" s="24">
        <v>11.5</v>
      </c>
      <c r="R7" s="24"/>
      <c r="S7" s="24"/>
      <c r="T7" s="24"/>
    </row>
    <row r="8" spans="1:20" ht="18.75" customHeight="1" x14ac:dyDescent="0.25">
      <c r="A8" s="58" t="s">
        <v>131</v>
      </c>
      <c r="B8" s="58" t="s">
        <v>132</v>
      </c>
      <c r="C8" s="58" t="s">
        <v>72</v>
      </c>
      <c r="D8" s="58" t="s">
        <v>15</v>
      </c>
      <c r="E8" s="59">
        <v>0.2</v>
      </c>
      <c r="F8" s="24"/>
      <c r="G8" s="24"/>
      <c r="H8" s="24">
        <v>1</v>
      </c>
      <c r="I8" s="24" t="s">
        <v>522</v>
      </c>
      <c r="J8" s="24"/>
      <c r="K8" s="24"/>
      <c r="L8" s="24"/>
      <c r="M8" s="24"/>
      <c r="N8" s="24"/>
      <c r="O8" s="24"/>
      <c r="P8" s="24"/>
      <c r="Q8" s="24">
        <v>2.5</v>
      </c>
      <c r="R8" s="24"/>
      <c r="S8" s="24"/>
      <c r="T8" s="24"/>
    </row>
    <row r="9" spans="1:20" ht="18.75" customHeight="1" x14ac:dyDescent="0.25">
      <c r="A9" s="58" t="s">
        <v>129</v>
      </c>
      <c r="B9" s="58" t="s">
        <v>130</v>
      </c>
      <c r="C9" s="58" t="s">
        <v>72</v>
      </c>
      <c r="D9" s="58" t="s">
        <v>9</v>
      </c>
      <c r="E9" s="59">
        <v>5</v>
      </c>
      <c r="F9" s="24"/>
      <c r="G9" s="24"/>
      <c r="H9" s="24">
        <v>5</v>
      </c>
      <c r="I9" s="24" t="s">
        <v>522</v>
      </c>
      <c r="J9" s="24"/>
      <c r="K9" s="24"/>
      <c r="L9" s="24"/>
      <c r="M9" s="24"/>
      <c r="N9" s="24"/>
      <c r="O9" s="24"/>
      <c r="P9" s="24"/>
      <c r="Q9" s="24">
        <v>12</v>
      </c>
      <c r="R9" s="24"/>
      <c r="S9" s="24"/>
      <c r="T9" s="24"/>
    </row>
    <row r="10" spans="1:20" ht="18.75" customHeight="1" x14ac:dyDescent="0.25">
      <c r="A10" s="58" t="s">
        <v>102</v>
      </c>
      <c r="B10" s="58" t="s">
        <v>103</v>
      </c>
      <c r="C10" s="58" t="s">
        <v>98</v>
      </c>
      <c r="D10" s="58" t="s">
        <v>99</v>
      </c>
      <c r="E10" s="59">
        <v>50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>
        <v>700</v>
      </c>
      <c r="R10" s="24"/>
      <c r="S10" s="24"/>
      <c r="T10" s="24"/>
    </row>
    <row r="11" spans="1:20" ht="18.75" customHeight="1" x14ac:dyDescent="0.25">
      <c r="A11" s="58" t="s">
        <v>108</v>
      </c>
      <c r="B11" s="58" t="s">
        <v>109</v>
      </c>
      <c r="C11" s="58" t="s">
        <v>72</v>
      </c>
      <c r="D11" s="58" t="s">
        <v>9</v>
      </c>
      <c r="E11" s="59">
        <v>0.5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>
        <v>3</v>
      </c>
      <c r="R11" s="24"/>
      <c r="S11" s="24"/>
      <c r="T11" s="24"/>
    </row>
    <row r="12" spans="1:20" ht="18.75" customHeight="1" x14ac:dyDescent="0.25">
      <c r="A12" s="58" t="s">
        <v>164</v>
      </c>
      <c r="B12" s="58" t="s">
        <v>165</v>
      </c>
      <c r="C12" s="58" t="s">
        <v>157</v>
      </c>
      <c r="D12" s="58" t="s">
        <v>99</v>
      </c>
      <c r="E12" s="59">
        <v>100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>
        <v>50</v>
      </c>
      <c r="R12" s="24"/>
      <c r="S12" s="24"/>
      <c r="T12" s="24"/>
    </row>
    <row r="13" spans="1:20" ht="18.75" customHeight="1" x14ac:dyDescent="0.25">
      <c r="A13" s="58" t="s">
        <v>158</v>
      </c>
      <c r="B13" s="58" t="s">
        <v>159</v>
      </c>
      <c r="C13" s="58" t="s">
        <v>160</v>
      </c>
      <c r="D13" s="58" t="s">
        <v>99</v>
      </c>
      <c r="E13" s="59">
        <v>0.1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>
        <v>15</v>
      </c>
      <c r="R13" s="24"/>
      <c r="S13" s="24"/>
      <c r="T13" s="24"/>
    </row>
    <row r="14" spans="1:20" ht="18.75" customHeight="1" x14ac:dyDescent="0.25">
      <c r="A14" s="58" t="s">
        <v>155</v>
      </c>
      <c r="B14" s="58" t="s">
        <v>156</v>
      </c>
      <c r="C14" s="58" t="s">
        <v>157</v>
      </c>
      <c r="D14" s="58" t="s">
        <v>99</v>
      </c>
      <c r="E14" s="59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>
        <v>200</v>
      </c>
      <c r="R14" s="24"/>
      <c r="S14" s="24"/>
      <c r="T14" s="24"/>
    </row>
    <row r="15" spans="1:20" ht="18.75" customHeight="1" x14ac:dyDescent="0.25">
      <c r="A15" s="58" t="s">
        <v>149</v>
      </c>
      <c r="B15" s="58" t="s">
        <v>150</v>
      </c>
      <c r="C15" s="58" t="s">
        <v>151</v>
      </c>
      <c r="D15" s="58" t="s">
        <v>99</v>
      </c>
      <c r="E15" s="59">
        <v>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>
        <v>20</v>
      </c>
      <c r="R15" s="24"/>
      <c r="S15" s="24"/>
      <c r="T15" s="24"/>
    </row>
    <row r="16" spans="1:20" ht="18.75" customHeight="1" x14ac:dyDescent="0.25">
      <c r="A16" s="58" t="s">
        <v>92</v>
      </c>
      <c r="B16" s="58" t="s">
        <v>93</v>
      </c>
      <c r="C16" s="58" t="s">
        <v>72</v>
      </c>
      <c r="D16" s="58" t="s">
        <v>9</v>
      </c>
      <c r="E16" s="59">
        <v>5</v>
      </c>
      <c r="F16" s="24"/>
      <c r="G16" s="24"/>
      <c r="H16" s="24">
        <v>5</v>
      </c>
      <c r="I16" s="24" t="s">
        <v>522</v>
      </c>
      <c r="J16" s="24"/>
      <c r="K16" s="24"/>
      <c r="L16" s="24"/>
      <c r="M16" s="24"/>
      <c r="N16" s="24"/>
      <c r="O16" s="24"/>
      <c r="P16" s="24"/>
      <c r="Q16" s="24">
        <v>4</v>
      </c>
      <c r="R16" s="24"/>
      <c r="S16" s="24"/>
      <c r="T16" s="24"/>
    </row>
    <row r="17" spans="1:20" ht="18.75" customHeight="1" x14ac:dyDescent="0.25">
      <c r="A17" s="58" t="s">
        <v>104</v>
      </c>
      <c r="B17" s="58" t="s">
        <v>105</v>
      </c>
      <c r="C17" s="60">
        <v>0.96</v>
      </c>
      <c r="D17" s="58" t="s">
        <v>73</v>
      </c>
      <c r="E17" s="59">
        <v>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160">
        <v>5</v>
      </c>
      <c r="R17" s="161"/>
      <c r="S17" s="161"/>
      <c r="T17" s="162"/>
    </row>
    <row r="18" spans="1:20" ht="18.75" customHeight="1" x14ac:dyDescent="0.25">
      <c r="A18" s="58" t="s">
        <v>152</v>
      </c>
      <c r="B18" s="58" t="s">
        <v>153</v>
      </c>
      <c r="C18" s="58" t="s">
        <v>154</v>
      </c>
      <c r="D18" s="58" t="s">
        <v>99</v>
      </c>
      <c r="E18" s="59">
        <v>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>
        <v>15</v>
      </c>
      <c r="R18" s="24"/>
      <c r="S18" s="24"/>
      <c r="T18" s="24"/>
    </row>
    <row r="19" spans="1:20" ht="18.75" customHeight="1" x14ac:dyDescent="0.25">
      <c r="A19" s="58" t="s">
        <v>161</v>
      </c>
      <c r="B19" s="58" t="s">
        <v>162</v>
      </c>
      <c r="C19" s="58" t="s">
        <v>163</v>
      </c>
      <c r="D19" s="58" t="s">
        <v>99</v>
      </c>
      <c r="E19" s="59">
        <v>1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5</v>
      </c>
      <c r="R19" s="24"/>
      <c r="S19" s="24"/>
      <c r="T19" s="24"/>
    </row>
    <row r="20" spans="1:20" ht="18.75" customHeight="1" x14ac:dyDescent="0.25">
      <c r="A20" s="58" t="s">
        <v>137</v>
      </c>
      <c r="B20" s="58" t="s">
        <v>138</v>
      </c>
      <c r="C20" s="58" t="s">
        <v>72</v>
      </c>
      <c r="D20" s="58" t="s">
        <v>73</v>
      </c>
      <c r="E20" s="59">
        <v>0.5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5</v>
      </c>
      <c r="R20" s="24"/>
      <c r="S20" s="24"/>
      <c r="T20" s="24"/>
    </row>
    <row r="21" spans="1:20" ht="18.75" customHeight="1" x14ac:dyDescent="0.25">
      <c r="A21" s="58" t="s">
        <v>96</v>
      </c>
      <c r="B21" s="58" t="s">
        <v>97</v>
      </c>
      <c r="C21" s="58" t="s">
        <v>98</v>
      </c>
      <c r="D21" s="58" t="s">
        <v>99</v>
      </c>
      <c r="E21" s="59">
        <v>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>
        <v>200</v>
      </c>
      <c r="R21" s="24"/>
      <c r="S21" s="24"/>
      <c r="T21" s="24"/>
    </row>
    <row r="22" spans="1:20" ht="18.75" customHeight="1" x14ac:dyDescent="0.25">
      <c r="A22" s="58" t="s">
        <v>80</v>
      </c>
      <c r="B22" s="58" t="s">
        <v>81</v>
      </c>
      <c r="C22" s="58" t="s">
        <v>72</v>
      </c>
      <c r="D22" s="58" t="s">
        <v>73</v>
      </c>
      <c r="E22" s="59">
        <v>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>
        <v>30</v>
      </c>
      <c r="R22" s="24"/>
      <c r="S22" s="24"/>
      <c r="T22" s="24"/>
    </row>
    <row r="23" spans="1:20" ht="18.75" customHeight="1" x14ac:dyDescent="0.25">
      <c r="A23" s="58"/>
      <c r="B23" s="58" t="s">
        <v>555</v>
      </c>
      <c r="C23" s="58"/>
      <c r="D23" s="58" t="s">
        <v>205</v>
      </c>
      <c r="E23" s="59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>
        <v>15</v>
      </c>
      <c r="R23" s="24"/>
      <c r="S23" s="24"/>
      <c r="T23" s="24"/>
    </row>
    <row r="24" spans="1:20" ht="18.75" customHeight="1" x14ac:dyDescent="0.25">
      <c r="A24" s="58"/>
      <c r="B24" s="58" t="s">
        <v>556</v>
      </c>
      <c r="C24" s="58"/>
      <c r="D24" s="58" t="s">
        <v>557</v>
      </c>
      <c r="E24" s="59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>
        <v>40</v>
      </c>
      <c r="R24" s="24"/>
      <c r="S24" s="24"/>
      <c r="T24" s="24"/>
    </row>
    <row r="25" spans="1:20" ht="18.75" customHeight="1" x14ac:dyDescent="0.25">
      <c r="A25" s="58"/>
      <c r="B25" s="58" t="s">
        <v>558</v>
      </c>
      <c r="C25" s="58"/>
      <c r="D25" s="58" t="s">
        <v>99</v>
      </c>
      <c r="E25" s="59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50</v>
      </c>
      <c r="R25" s="24"/>
      <c r="S25" s="24"/>
      <c r="T25" s="24"/>
    </row>
    <row r="26" spans="1:20" ht="18.75" customHeight="1" x14ac:dyDescent="0.25">
      <c r="A26" s="58"/>
      <c r="B26" s="58" t="s">
        <v>559</v>
      </c>
      <c r="C26" s="58"/>
      <c r="D26" s="58" t="s">
        <v>557</v>
      </c>
      <c r="E26" s="59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>
        <v>200</v>
      </c>
      <c r="R26" s="24"/>
      <c r="S26" s="24"/>
      <c r="T26" s="24"/>
    </row>
    <row r="27" spans="1:20" ht="18.75" customHeight="1" x14ac:dyDescent="0.25">
      <c r="A27" s="58"/>
      <c r="B27" s="58" t="s">
        <v>560</v>
      </c>
      <c r="C27" s="58"/>
      <c r="D27" s="58" t="s">
        <v>99</v>
      </c>
      <c r="E27" s="59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>
        <v>50</v>
      </c>
      <c r="R27" s="24"/>
      <c r="S27" s="24"/>
      <c r="T27" s="24"/>
    </row>
    <row r="28" spans="1:20" ht="18.75" customHeight="1" x14ac:dyDescent="0.25">
      <c r="A28" s="58"/>
      <c r="B28" s="58" t="s">
        <v>561</v>
      </c>
      <c r="C28" s="58"/>
      <c r="D28" s="58" t="s">
        <v>9</v>
      </c>
      <c r="E28" s="59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>
        <v>4</v>
      </c>
      <c r="R28" s="24"/>
      <c r="S28" s="24"/>
      <c r="T28" s="24"/>
    </row>
    <row r="29" spans="1:20" ht="18.75" customHeight="1" x14ac:dyDescent="0.25">
      <c r="A29" s="58"/>
      <c r="B29" s="58" t="s">
        <v>562</v>
      </c>
      <c r="C29" s="58"/>
      <c r="D29" s="58" t="s">
        <v>563</v>
      </c>
      <c r="E29" s="59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>
        <v>10</v>
      </c>
      <c r="R29" s="24"/>
      <c r="S29" s="24"/>
      <c r="T29" s="24"/>
    </row>
    <row r="30" spans="1:20" ht="18.75" customHeight="1" x14ac:dyDescent="0.25">
      <c r="A30" s="58"/>
      <c r="B30" s="58" t="s">
        <v>342</v>
      </c>
      <c r="C30" s="58"/>
      <c r="D30" s="58" t="s">
        <v>99</v>
      </c>
      <c r="E30" s="59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500</v>
      </c>
      <c r="R30" s="24"/>
      <c r="S30" s="24"/>
      <c r="T30" s="24"/>
    </row>
    <row r="31" spans="1:20" ht="18.75" customHeight="1" x14ac:dyDescent="0.25">
      <c r="A31" s="58"/>
      <c r="B31" s="58" t="s">
        <v>564</v>
      </c>
      <c r="C31" s="58"/>
      <c r="D31" s="58" t="s">
        <v>9</v>
      </c>
      <c r="E31" s="59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>
        <v>2</v>
      </c>
      <c r="R31" s="24"/>
      <c r="S31" s="24"/>
      <c r="T31" s="24"/>
    </row>
    <row r="32" spans="1:20" ht="18.75" customHeight="1" x14ac:dyDescent="0.25">
      <c r="A32" s="58"/>
      <c r="B32" s="58" t="s">
        <v>565</v>
      </c>
      <c r="C32" s="58"/>
      <c r="D32" s="58" t="s">
        <v>9</v>
      </c>
      <c r="E32" s="59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>
        <v>4</v>
      </c>
      <c r="R32" s="24"/>
      <c r="S32" s="24"/>
      <c r="T32" s="24"/>
    </row>
    <row r="33" spans="1:20" ht="18.75" customHeight="1" x14ac:dyDescent="0.25">
      <c r="A33" s="58"/>
      <c r="B33" s="58" t="s">
        <v>566</v>
      </c>
      <c r="C33" s="58"/>
      <c r="D33" s="58" t="s">
        <v>563</v>
      </c>
      <c r="E33" s="59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>
        <v>13</v>
      </c>
      <c r="R33" s="24"/>
      <c r="S33" s="24"/>
      <c r="T33" s="24"/>
    </row>
    <row r="34" spans="1:20" ht="18.75" customHeight="1" x14ac:dyDescent="0.25">
      <c r="A34" s="58"/>
      <c r="B34" s="58" t="s">
        <v>567</v>
      </c>
      <c r="C34" s="58"/>
      <c r="D34" s="58" t="s">
        <v>568</v>
      </c>
      <c r="E34" s="59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>
        <v>1</v>
      </c>
      <c r="R34" s="24"/>
      <c r="S34" s="24"/>
      <c r="T34" s="24"/>
    </row>
    <row r="35" spans="1:20" ht="18.75" customHeight="1" x14ac:dyDescent="0.25">
      <c r="A35" s="58"/>
      <c r="B35" s="58" t="s">
        <v>569</v>
      </c>
      <c r="C35" s="58"/>
      <c r="D35" s="58" t="s">
        <v>73</v>
      </c>
      <c r="E35" s="59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>
        <v>2</v>
      </c>
      <c r="R35" s="24"/>
      <c r="S35" s="24"/>
      <c r="T35" s="24"/>
    </row>
    <row r="36" spans="1:20" ht="18.75" customHeight="1" x14ac:dyDescent="0.25">
      <c r="A36" s="58"/>
      <c r="B36" s="58" t="s">
        <v>575</v>
      </c>
      <c r="C36" s="58"/>
      <c r="D36" s="58" t="s">
        <v>9</v>
      </c>
      <c r="E36" s="59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>
        <v>0.5</v>
      </c>
      <c r="R36" s="24"/>
      <c r="S36" s="24"/>
      <c r="T36" s="24"/>
    </row>
    <row r="37" spans="1:20" ht="18.75" customHeight="1" x14ac:dyDescent="0.25">
      <c r="A37" s="58"/>
      <c r="B37" s="58" t="s">
        <v>571</v>
      </c>
      <c r="C37" s="58"/>
      <c r="D37" s="58" t="s">
        <v>568</v>
      </c>
      <c r="E37" s="5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>
        <v>0.9</v>
      </c>
      <c r="R37" s="24"/>
      <c r="S37" s="24"/>
      <c r="T37" s="24"/>
    </row>
    <row r="38" spans="1:20" ht="18.75" customHeight="1" x14ac:dyDescent="0.25">
      <c r="A38" s="58"/>
      <c r="B38" s="58" t="s">
        <v>572</v>
      </c>
      <c r="C38" s="58"/>
      <c r="D38" s="58" t="s">
        <v>568</v>
      </c>
      <c r="E38" s="59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>
        <v>5.5</v>
      </c>
      <c r="R38" s="24"/>
      <c r="S38" s="24"/>
      <c r="T38" s="24"/>
    </row>
    <row r="39" spans="1:20" s="69" customFormat="1" ht="18.75" customHeight="1" x14ac:dyDescent="0.25">
      <c r="A39" s="66" t="s">
        <v>133</v>
      </c>
      <c r="B39" s="66" t="s">
        <v>547</v>
      </c>
      <c r="C39" s="66" t="s">
        <v>72</v>
      </c>
      <c r="D39" s="66" t="s">
        <v>9</v>
      </c>
      <c r="E39" s="67">
        <v>5</v>
      </c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>
        <v>5</v>
      </c>
      <c r="R39" s="68"/>
      <c r="S39" s="68"/>
      <c r="T39" s="68"/>
    </row>
    <row r="40" spans="1:20" s="69" customFormat="1" ht="18.75" customHeight="1" x14ac:dyDescent="0.25">
      <c r="A40" s="66" t="s">
        <v>106</v>
      </c>
      <c r="B40" s="66" t="s">
        <v>107</v>
      </c>
      <c r="C40" s="66" t="s">
        <v>72</v>
      </c>
      <c r="D40" s="66" t="s">
        <v>9</v>
      </c>
      <c r="E40" s="67">
        <v>0.1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>
        <v>1</v>
      </c>
      <c r="R40" s="68"/>
      <c r="S40" s="68"/>
      <c r="T40" s="68"/>
    </row>
    <row r="41" spans="1:20" ht="18.75" customHeight="1" x14ac:dyDescent="0.25">
      <c r="A41" s="58" t="s">
        <v>127</v>
      </c>
      <c r="B41" s="58" t="s">
        <v>128</v>
      </c>
      <c r="C41" s="58" t="s">
        <v>72</v>
      </c>
      <c r="D41" s="58" t="s">
        <v>73</v>
      </c>
      <c r="E41" s="59">
        <v>0.1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>
        <v>3</v>
      </c>
      <c r="R41" s="24"/>
      <c r="S41" s="24"/>
      <c r="T41" s="24"/>
    </row>
    <row r="42" spans="1:20" ht="18.75" customHeight="1" x14ac:dyDescent="0.25">
      <c r="A42" s="58" t="s">
        <v>100</v>
      </c>
      <c r="B42" s="58" t="s">
        <v>101</v>
      </c>
      <c r="C42" s="58" t="s">
        <v>72</v>
      </c>
      <c r="D42" s="58" t="s">
        <v>73</v>
      </c>
      <c r="E42" s="59">
        <v>35</v>
      </c>
      <c r="F42" s="24"/>
      <c r="G42" s="24"/>
      <c r="H42" s="24">
        <v>50</v>
      </c>
      <c r="I42" s="24" t="s">
        <v>522</v>
      </c>
      <c r="J42" s="24"/>
      <c r="K42" s="24"/>
      <c r="L42" s="24"/>
      <c r="M42" s="24"/>
      <c r="N42" s="24"/>
      <c r="O42" s="24"/>
      <c r="P42" s="24"/>
      <c r="Q42" s="24">
        <v>1</v>
      </c>
      <c r="R42" s="24"/>
      <c r="S42" s="24"/>
      <c r="T42" s="24"/>
    </row>
    <row r="43" spans="1:20" ht="18.75" customHeight="1" x14ac:dyDescent="0.25">
      <c r="A43" s="58" t="s">
        <v>82</v>
      </c>
      <c r="B43" s="58" t="s">
        <v>83</v>
      </c>
      <c r="C43" s="58" t="s">
        <v>72</v>
      </c>
      <c r="D43" s="58" t="s">
        <v>9</v>
      </c>
      <c r="E43" s="59">
        <v>2</v>
      </c>
      <c r="F43" s="24"/>
      <c r="G43" s="24"/>
      <c r="H43" s="24">
        <v>20</v>
      </c>
      <c r="I43" s="24" t="s">
        <v>522</v>
      </c>
      <c r="J43" s="24"/>
      <c r="K43" s="24"/>
      <c r="L43" s="24"/>
      <c r="M43" s="24"/>
      <c r="N43" s="24"/>
      <c r="O43" s="24"/>
      <c r="P43" s="24"/>
      <c r="Q43" s="24">
        <v>7</v>
      </c>
      <c r="R43" s="24"/>
      <c r="S43" s="24"/>
      <c r="T43" s="24"/>
    </row>
    <row r="44" spans="1:20" ht="18.75" customHeight="1" x14ac:dyDescent="0.25">
      <c r="A44" s="58" t="s">
        <v>94</v>
      </c>
      <c r="B44" s="58" t="s">
        <v>95</v>
      </c>
      <c r="C44" s="58" t="s">
        <v>72</v>
      </c>
      <c r="D44" s="58" t="s">
        <v>73</v>
      </c>
      <c r="E44" s="59">
        <v>20</v>
      </c>
      <c r="F44" s="24"/>
      <c r="G44" s="24"/>
      <c r="H44" s="24">
        <v>50</v>
      </c>
      <c r="I44" s="24" t="s">
        <v>522</v>
      </c>
      <c r="J44" s="24"/>
      <c r="K44" s="24"/>
      <c r="L44" s="24"/>
      <c r="M44" s="24"/>
      <c r="N44" s="24"/>
      <c r="O44" s="24"/>
      <c r="P44" s="24"/>
      <c r="Q44" s="24">
        <v>45</v>
      </c>
      <c r="R44" s="24"/>
      <c r="S44" s="24"/>
      <c r="T44" s="24"/>
    </row>
    <row r="45" spans="1:20" ht="18.75" customHeight="1" x14ac:dyDescent="0.25">
      <c r="A45" s="58" t="s">
        <v>84</v>
      </c>
      <c r="B45" s="58" t="s">
        <v>85</v>
      </c>
      <c r="C45" s="58" t="s">
        <v>72</v>
      </c>
      <c r="D45" s="58" t="s">
        <v>73</v>
      </c>
      <c r="E45" s="59">
        <v>150</v>
      </c>
      <c r="F45" s="24"/>
      <c r="G45" s="24"/>
      <c r="H45" s="24">
        <v>200</v>
      </c>
      <c r="I45" s="24" t="s">
        <v>522</v>
      </c>
      <c r="J45" s="24"/>
      <c r="K45" s="24"/>
      <c r="L45" s="24"/>
      <c r="M45" s="24"/>
      <c r="N45" s="24"/>
      <c r="O45" s="24"/>
      <c r="P45" s="24"/>
      <c r="Q45" s="24">
        <v>80</v>
      </c>
      <c r="R45" s="24"/>
      <c r="S45" s="24"/>
      <c r="T45" s="24"/>
    </row>
    <row r="46" spans="1:20" ht="18.75" customHeight="1" x14ac:dyDescent="0.25">
      <c r="A46" s="58" t="s">
        <v>88</v>
      </c>
      <c r="B46" s="58" t="s">
        <v>89</v>
      </c>
      <c r="C46" s="58" t="s">
        <v>72</v>
      </c>
      <c r="D46" s="58" t="s">
        <v>73</v>
      </c>
      <c r="E46" s="59">
        <v>0.5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>
        <v>12</v>
      </c>
      <c r="R46" s="24"/>
      <c r="S46" s="24"/>
      <c r="T46" s="24"/>
    </row>
    <row r="47" spans="1:20" ht="18.75" customHeight="1" x14ac:dyDescent="0.25">
      <c r="A47" s="58" t="s">
        <v>86</v>
      </c>
      <c r="B47" s="58" t="s">
        <v>87</v>
      </c>
      <c r="C47" s="58" t="s">
        <v>72</v>
      </c>
      <c r="D47" s="58" t="s">
        <v>73</v>
      </c>
      <c r="E47" s="59">
        <v>1</v>
      </c>
      <c r="F47" s="24"/>
      <c r="G47" s="24"/>
      <c r="H47" s="24">
        <v>2</v>
      </c>
      <c r="I47" s="24" t="s">
        <v>522</v>
      </c>
      <c r="J47" s="24"/>
      <c r="K47" s="24"/>
      <c r="L47" s="24"/>
      <c r="M47" s="24"/>
      <c r="N47" s="24"/>
      <c r="O47" s="24"/>
      <c r="P47" s="24"/>
      <c r="Q47" s="24">
        <v>0.5</v>
      </c>
      <c r="R47" s="24"/>
      <c r="S47" s="24"/>
      <c r="T47" s="24"/>
    </row>
    <row r="48" spans="1:20" ht="18.75" customHeight="1" x14ac:dyDescent="0.25">
      <c r="A48" s="58" t="s">
        <v>143</v>
      </c>
      <c r="B48" s="58" t="s">
        <v>144</v>
      </c>
      <c r="C48" s="58" t="s">
        <v>72</v>
      </c>
      <c r="D48" s="58" t="s">
        <v>9</v>
      </c>
      <c r="E48" s="59">
        <v>3</v>
      </c>
      <c r="F48" s="24"/>
      <c r="G48" s="24"/>
      <c r="H48" s="24">
        <v>1</v>
      </c>
      <c r="I48" s="24" t="s">
        <v>522</v>
      </c>
      <c r="J48" s="24"/>
      <c r="K48" s="24"/>
      <c r="L48" s="24"/>
      <c r="M48" s="24"/>
      <c r="N48" s="24"/>
      <c r="O48" s="24"/>
      <c r="P48" s="24"/>
      <c r="Q48" s="24">
        <v>2.5</v>
      </c>
      <c r="R48" s="24"/>
      <c r="S48" s="24"/>
      <c r="T48" s="24"/>
    </row>
    <row r="49" spans="1:20" ht="18.75" customHeight="1" x14ac:dyDescent="0.25">
      <c r="A49" s="58" t="s">
        <v>90</v>
      </c>
      <c r="B49" s="58" t="s">
        <v>91</v>
      </c>
      <c r="C49" s="58" t="s">
        <v>72</v>
      </c>
      <c r="D49" s="58" t="s">
        <v>73</v>
      </c>
      <c r="E49" s="59">
        <v>1</v>
      </c>
      <c r="F49" s="24"/>
      <c r="G49" s="24"/>
      <c r="H49" s="24">
        <v>20</v>
      </c>
      <c r="I49" s="24" t="s">
        <v>522</v>
      </c>
      <c r="J49" s="24"/>
      <c r="K49" s="24"/>
      <c r="L49" s="24"/>
      <c r="M49" s="24"/>
      <c r="N49" s="24"/>
      <c r="O49" s="24"/>
      <c r="P49" s="24"/>
      <c r="Q49" s="24">
        <v>30</v>
      </c>
      <c r="R49" s="24"/>
      <c r="S49" s="24"/>
      <c r="T49" s="24"/>
    </row>
    <row r="50" spans="1:20" ht="18.75" customHeight="1" x14ac:dyDescent="0.25">
      <c r="A50" s="58" t="s">
        <v>112</v>
      </c>
      <c r="B50" s="58" t="s">
        <v>113</v>
      </c>
      <c r="C50" s="58" t="s">
        <v>72</v>
      </c>
      <c r="D50" s="58" t="s">
        <v>9</v>
      </c>
      <c r="E50" s="59">
        <v>2</v>
      </c>
      <c r="F50" s="24"/>
      <c r="G50" s="24"/>
      <c r="H50" s="24">
        <v>2</v>
      </c>
      <c r="I50" s="24" t="s">
        <v>522</v>
      </c>
      <c r="J50" s="24"/>
      <c r="K50" s="24"/>
      <c r="L50" s="24"/>
      <c r="M50" s="24"/>
      <c r="N50" s="24"/>
      <c r="O50" s="24"/>
      <c r="P50" s="24"/>
      <c r="Q50" s="24">
        <v>1</v>
      </c>
      <c r="R50" s="24"/>
      <c r="S50" s="24"/>
      <c r="T50" s="24"/>
    </row>
    <row r="51" spans="1:20" ht="18.75" customHeight="1" x14ac:dyDescent="0.25">
      <c r="A51" s="58"/>
      <c r="B51" s="61" t="s">
        <v>115</v>
      </c>
      <c r="C51" s="58" t="s">
        <v>186</v>
      </c>
      <c r="D51" s="58" t="s">
        <v>568</v>
      </c>
      <c r="E51" s="59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>
        <v>5</v>
      </c>
      <c r="R51" s="24"/>
      <c r="S51" s="24"/>
      <c r="T51" s="24"/>
    </row>
    <row r="52" spans="1:20" ht="18.75" customHeight="1" x14ac:dyDescent="0.25">
      <c r="A52" s="58"/>
      <c r="B52" s="61" t="s">
        <v>573</v>
      </c>
      <c r="C52" s="58"/>
      <c r="D52" s="58" t="s">
        <v>9</v>
      </c>
      <c r="E52" s="59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>
        <v>4</v>
      </c>
      <c r="R52" s="24"/>
      <c r="S52" s="24"/>
      <c r="T52" s="24"/>
    </row>
    <row r="53" spans="1:20" ht="18.75" customHeight="1" x14ac:dyDescent="0.25">
      <c r="A53" s="58"/>
      <c r="B53" s="61" t="s">
        <v>576</v>
      </c>
      <c r="C53" s="58"/>
      <c r="D53" s="58" t="s">
        <v>9</v>
      </c>
      <c r="E53" s="59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>
        <v>4</v>
      </c>
      <c r="R53" s="24"/>
      <c r="S53" s="24"/>
      <c r="T53" s="24"/>
    </row>
    <row r="54" spans="1:20" ht="18.75" customHeight="1" x14ac:dyDescent="0.25">
      <c r="A54" s="58"/>
      <c r="B54" s="61" t="s">
        <v>574</v>
      </c>
      <c r="C54" s="58"/>
      <c r="D54" s="58" t="s">
        <v>9</v>
      </c>
      <c r="E54" s="5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>
        <v>1</v>
      </c>
      <c r="R54" s="24"/>
      <c r="S54" s="24"/>
      <c r="T54" s="24"/>
    </row>
    <row r="55" spans="1:20" ht="18.75" customHeight="1" x14ac:dyDescent="0.25">
      <c r="A55" s="57" t="s">
        <v>114</v>
      </c>
      <c r="B55" s="61" t="s">
        <v>115</v>
      </c>
      <c r="C55" s="61" t="s">
        <v>50</v>
      </c>
      <c r="D55" s="61" t="s">
        <v>9</v>
      </c>
      <c r="E55" s="62">
        <v>0.5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>
        <v>4</v>
      </c>
      <c r="R55" s="24"/>
      <c r="S55" s="24"/>
      <c r="T55" s="24"/>
    </row>
    <row r="56" spans="1:20" ht="18.75" customHeight="1" x14ac:dyDescent="0.25">
      <c r="A56" s="58" t="s">
        <v>126</v>
      </c>
      <c r="B56" s="58" t="s">
        <v>548</v>
      </c>
      <c r="C56" s="58" t="s">
        <v>72</v>
      </c>
      <c r="D56" s="58" t="s">
        <v>9</v>
      </c>
      <c r="E56" s="59">
        <v>0.5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>
        <v>2</v>
      </c>
      <c r="R56" s="24"/>
      <c r="S56" s="24"/>
      <c r="T56" s="24"/>
    </row>
    <row r="57" spans="1:20" ht="18.75" customHeight="1" x14ac:dyDescent="0.25">
      <c r="A57" s="58" t="s">
        <v>120</v>
      </c>
      <c r="B57" s="58" t="s">
        <v>121</v>
      </c>
      <c r="C57" s="58" t="s">
        <v>72</v>
      </c>
      <c r="D57" s="58" t="s">
        <v>15</v>
      </c>
      <c r="E57" s="59">
        <v>0.1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>
        <v>2</v>
      </c>
      <c r="R57" s="24"/>
      <c r="S57" s="24"/>
      <c r="T57" s="24"/>
    </row>
    <row r="58" spans="1:20" ht="18.75" customHeight="1" x14ac:dyDescent="0.25">
      <c r="A58" s="58" t="s">
        <v>118</v>
      </c>
      <c r="B58" s="58" t="s">
        <v>119</v>
      </c>
      <c r="C58" s="58" t="s">
        <v>72</v>
      </c>
      <c r="D58" s="58" t="s">
        <v>15</v>
      </c>
      <c r="E58" s="59">
        <v>0.1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>
        <v>3.5</v>
      </c>
      <c r="R58" s="24"/>
      <c r="S58" s="24"/>
      <c r="T58" s="24"/>
    </row>
    <row r="59" spans="1:20" ht="18.75" customHeight="1" x14ac:dyDescent="0.25">
      <c r="A59" s="58" t="s">
        <v>116</v>
      </c>
      <c r="B59" s="58" t="s">
        <v>117</v>
      </c>
      <c r="C59" s="58" t="s">
        <v>72</v>
      </c>
      <c r="D59" s="58" t="s">
        <v>9</v>
      </c>
      <c r="E59" s="59">
        <v>20</v>
      </c>
      <c r="F59" s="24"/>
      <c r="G59" s="24"/>
      <c r="H59" s="24">
        <v>20</v>
      </c>
      <c r="I59" s="24" t="s">
        <v>522</v>
      </c>
      <c r="J59" s="24"/>
      <c r="K59" s="24"/>
      <c r="L59" s="24"/>
      <c r="M59" s="24"/>
      <c r="N59" s="24"/>
      <c r="O59" s="24"/>
      <c r="P59" s="24"/>
      <c r="Q59" s="24">
        <v>88</v>
      </c>
      <c r="R59" s="24"/>
      <c r="S59" s="24"/>
      <c r="T59" s="24"/>
    </row>
    <row r="60" spans="1:20" ht="18.75" customHeight="1" x14ac:dyDescent="0.25">
      <c r="A60" s="58" t="s">
        <v>135</v>
      </c>
      <c r="B60" s="58" t="s">
        <v>136</v>
      </c>
      <c r="C60" s="58" t="s">
        <v>72</v>
      </c>
      <c r="D60" s="58" t="s">
        <v>9</v>
      </c>
      <c r="E60" s="59">
        <v>0.5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>
        <v>10</v>
      </c>
      <c r="R60" s="24"/>
      <c r="S60" s="24"/>
      <c r="T60" s="24"/>
    </row>
    <row r="61" spans="1:20" ht="18.75" customHeight="1" x14ac:dyDescent="0.25">
      <c r="A61" s="58" t="s">
        <v>122</v>
      </c>
      <c r="B61" s="58" t="s">
        <v>123</v>
      </c>
      <c r="C61" s="58" t="s">
        <v>72</v>
      </c>
      <c r="D61" s="58" t="s">
        <v>9</v>
      </c>
      <c r="E61" s="59">
        <v>7</v>
      </c>
      <c r="F61" s="24"/>
      <c r="G61" s="24"/>
      <c r="H61" s="24">
        <v>5</v>
      </c>
      <c r="I61" s="24" t="s">
        <v>522</v>
      </c>
      <c r="J61" s="24"/>
      <c r="K61" s="24"/>
      <c r="L61" s="24"/>
      <c r="M61" s="24"/>
      <c r="N61" s="24"/>
      <c r="O61" s="24"/>
      <c r="P61" s="24"/>
      <c r="Q61" s="24">
        <v>15</v>
      </c>
      <c r="R61" s="24"/>
      <c r="S61" s="24"/>
      <c r="T61" s="24"/>
    </row>
    <row r="62" spans="1:20" ht="18.75" customHeight="1" x14ac:dyDescent="0.25">
      <c r="A62" s="58" t="s">
        <v>124</v>
      </c>
      <c r="B62" s="58" t="s">
        <v>125</v>
      </c>
      <c r="C62" s="58" t="s">
        <v>72</v>
      </c>
      <c r="D62" s="58" t="s">
        <v>9</v>
      </c>
      <c r="E62" s="59">
        <v>5</v>
      </c>
      <c r="F62" s="24"/>
      <c r="G62" s="24"/>
      <c r="H62" s="24" t="s">
        <v>525</v>
      </c>
      <c r="I62" s="24"/>
      <c r="J62" s="24"/>
      <c r="K62" s="24"/>
      <c r="L62" s="24"/>
      <c r="M62" s="24"/>
      <c r="N62" s="24"/>
      <c r="O62" s="24"/>
      <c r="P62" s="24"/>
      <c r="Q62" s="24">
        <v>2</v>
      </c>
      <c r="R62" s="24"/>
      <c r="S62" s="24"/>
      <c r="T62" s="24"/>
    </row>
    <row r="63" spans="1:20" ht="18.75" hidden="1" customHeight="1" x14ac:dyDescent="0.25">
      <c r="A63" s="58" t="s">
        <v>110</v>
      </c>
      <c r="B63" s="58" t="s">
        <v>111</v>
      </c>
      <c r="C63" s="58" t="s">
        <v>72</v>
      </c>
      <c r="D63" s="58" t="s">
        <v>9</v>
      </c>
      <c r="E63" s="59">
        <v>0.5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20" ht="18.75" customHeight="1" x14ac:dyDescent="0.25">
      <c r="A64" s="58" t="s">
        <v>74</v>
      </c>
      <c r="B64" s="58" t="s">
        <v>75</v>
      </c>
      <c r="C64" s="58" t="s">
        <v>72</v>
      </c>
      <c r="D64" s="58" t="s">
        <v>9</v>
      </c>
      <c r="E64" s="59">
        <v>2</v>
      </c>
      <c r="F64" s="24"/>
      <c r="G64" s="24"/>
      <c r="H64" s="24">
        <v>5</v>
      </c>
      <c r="I64" s="24" t="s">
        <v>522</v>
      </c>
      <c r="J64" s="24"/>
      <c r="K64" s="24"/>
      <c r="L64" s="24"/>
      <c r="M64" s="24"/>
      <c r="N64" s="24"/>
      <c r="O64" s="24"/>
      <c r="P64" s="24"/>
      <c r="Q64" s="24">
        <v>8</v>
      </c>
      <c r="R64" s="24"/>
      <c r="S64" s="24"/>
      <c r="T64" s="24"/>
    </row>
    <row r="65" spans="1:20" ht="18.75" customHeight="1" x14ac:dyDescent="0.25">
      <c r="A65" s="58" t="s">
        <v>70</v>
      </c>
      <c r="B65" s="58" t="s">
        <v>71</v>
      </c>
      <c r="C65" s="58" t="s">
        <v>72</v>
      </c>
      <c r="D65" s="58" t="s">
        <v>73</v>
      </c>
      <c r="E65" s="59">
        <v>30</v>
      </c>
      <c r="F65" s="24"/>
      <c r="G65" s="24"/>
      <c r="H65" s="24">
        <v>40</v>
      </c>
      <c r="I65" s="24" t="s">
        <v>522</v>
      </c>
      <c r="J65" s="24"/>
      <c r="K65" s="24"/>
      <c r="L65" s="24"/>
      <c r="M65" s="24"/>
      <c r="N65" s="24"/>
      <c r="O65" s="24"/>
      <c r="P65" s="24"/>
      <c r="Q65" s="24">
        <v>15</v>
      </c>
      <c r="R65" s="24"/>
      <c r="S65" s="24"/>
      <c r="T65" s="24"/>
    </row>
    <row r="66" spans="1:20" ht="18.75" customHeight="1" x14ac:dyDescent="0.25">
      <c r="A66" s="58"/>
      <c r="B66" s="66" t="s">
        <v>577</v>
      </c>
      <c r="C66" s="58"/>
      <c r="D66" s="58" t="s">
        <v>169</v>
      </c>
      <c r="E66" s="59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>
        <v>1</v>
      </c>
      <c r="R66" s="24"/>
      <c r="S66" s="24"/>
      <c r="T66" s="24"/>
    </row>
    <row r="67" spans="1:20" s="69" customFormat="1" ht="18.75" customHeight="1" x14ac:dyDescent="0.25">
      <c r="A67" s="66" t="s">
        <v>166</v>
      </c>
      <c r="B67" s="66" t="s">
        <v>167</v>
      </c>
      <c r="C67" s="66" t="s">
        <v>168</v>
      </c>
      <c r="D67" s="66" t="s">
        <v>169</v>
      </c>
      <c r="E67" s="67">
        <v>1</v>
      </c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>
        <v>2</v>
      </c>
      <c r="R67" s="68"/>
      <c r="S67" s="68"/>
      <c r="T67" s="68"/>
    </row>
    <row r="68" spans="1:20" ht="18.75" hidden="1" customHeight="1" x14ac:dyDescent="0.25">
      <c r="A68" s="58" t="s">
        <v>141</v>
      </c>
      <c r="B68" s="58" t="s">
        <v>142</v>
      </c>
      <c r="C68" s="58" t="s">
        <v>72</v>
      </c>
      <c r="D68" s="58" t="s">
        <v>9</v>
      </c>
      <c r="E68" s="59">
        <v>0.5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 ht="18.75" customHeight="1" x14ac:dyDescent="0.25">
      <c r="A69" s="58" t="s">
        <v>139</v>
      </c>
      <c r="B69" s="58" t="s">
        <v>140</v>
      </c>
      <c r="C69" s="58" t="s">
        <v>72</v>
      </c>
      <c r="D69" s="58" t="s">
        <v>9</v>
      </c>
      <c r="E69" s="59">
        <v>2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>
        <v>5</v>
      </c>
      <c r="R69" s="24"/>
      <c r="S69" s="24"/>
      <c r="T69" s="24"/>
    </row>
    <row r="70" spans="1:20" ht="18.75" customHeight="1" x14ac:dyDescent="0.25">
      <c r="A70" s="58" t="s">
        <v>147</v>
      </c>
      <c r="B70" s="58" t="s">
        <v>148</v>
      </c>
      <c r="C70" s="58" t="s">
        <v>72</v>
      </c>
      <c r="D70" s="58" t="s">
        <v>15</v>
      </c>
      <c r="E70" s="59">
        <v>0.5</v>
      </c>
      <c r="F70" s="24"/>
      <c r="G70" s="24"/>
      <c r="H70" s="24">
        <v>2</v>
      </c>
      <c r="I70" s="24" t="s">
        <v>522</v>
      </c>
      <c r="J70" s="24"/>
      <c r="K70" s="24"/>
      <c r="L70" s="24"/>
      <c r="M70" s="24"/>
      <c r="N70" s="24"/>
      <c r="O70" s="24"/>
      <c r="P70" s="24"/>
      <c r="Q70" s="24">
        <v>1.25</v>
      </c>
      <c r="R70" s="24"/>
      <c r="S70" s="24"/>
      <c r="T70" s="24"/>
    </row>
    <row r="71" spans="1:20" ht="18.75" customHeight="1" x14ac:dyDescent="0.25">
      <c r="A71" s="58" t="s">
        <v>523</v>
      </c>
      <c r="B71" s="58" t="s">
        <v>524</v>
      </c>
      <c r="C71" s="58" t="s">
        <v>186</v>
      </c>
      <c r="D71" s="58" t="s">
        <v>9</v>
      </c>
      <c r="E71" s="58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>
        <v>2</v>
      </c>
      <c r="R71" s="24"/>
      <c r="S71" s="24"/>
      <c r="T71" s="24"/>
    </row>
    <row r="72" spans="1:20" ht="18.75" customHeight="1" x14ac:dyDescent="0.25">
      <c r="A72" s="58"/>
      <c r="B72" s="58" t="s">
        <v>632</v>
      </c>
      <c r="C72" s="58" t="s">
        <v>186</v>
      </c>
      <c r="D72" s="58" t="s">
        <v>309</v>
      </c>
      <c r="E72" s="58">
        <v>2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>
        <v>2</v>
      </c>
      <c r="R72" s="24"/>
      <c r="S72" s="24"/>
      <c r="T72" s="24"/>
    </row>
    <row r="73" spans="1:20" ht="18.75" customHeight="1" x14ac:dyDescent="0.25">
      <c r="A73" s="58"/>
      <c r="B73" s="58" t="s">
        <v>633</v>
      </c>
      <c r="C73" s="58" t="s">
        <v>186</v>
      </c>
      <c r="D73" s="58" t="s">
        <v>15</v>
      </c>
      <c r="E73" s="58" t="s">
        <v>634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635</v>
      </c>
      <c r="R73" s="24"/>
      <c r="S73" s="24"/>
      <c r="T73" s="24"/>
    </row>
    <row r="74" spans="1:20" ht="18.75" customHeight="1" x14ac:dyDescent="0.25">
      <c r="A74" s="58"/>
      <c r="B74" s="58"/>
      <c r="C74" s="58"/>
      <c r="D74" s="58"/>
      <c r="E74" s="58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 ht="18.75" hidden="1" customHeight="1" x14ac:dyDescent="0.25">
      <c r="A75" s="145" t="s">
        <v>68</v>
      </c>
      <c r="B75" s="145"/>
      <c r="C75" s="145"/>
      <c r="D75" s="145"/>
      <c r="E75" s="145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 s="69" customFormat="1" ht="18.75" hidden="1" customHeight="1" x14ac:dyDescent="0.25">
      <c r="A76" s="66" t="s">
        <v>234</v>
      </c>
      <c r="B76" s="66" t="s">
        <v>235</v>
      </c>
      <c r="C76" s="66" t="s">
        <v>179</v>
      </c>
      <c r="D76" s="66"/>
      <c r="E76" s="67">
        <v>2</v>
      </c>
      <c r="F76" s="68"/>
      <c r="G76" s="68"/>
      <c r="H76" s="68">
        <v>8</v>
      </c>
      <c r="I76" s="68" t="s">
        <v>522</v>
      </c>
      <c r="J76" s="68"/>
      <c r="K76" s="68"/>
      <c r="L76" s="68"/>
      <c r="M76" s="68"/>
      <c r="N76" s="68"/>
      <c r="O76" s="68"/>
      <c r="P76" s="68"/>
      <c r="Q76" s="68">
        <v>1</v>
      </c>
      <c r="R76" s="68"/>
      <c r="S76" s="68"/>
      <c r="T76" s="68"/>
    </row>
    <row r="77" spans="1:20" ht="18.75" hidden="1" customHeight="1" x14ac:dyDescent="0.25">
      <c r="A77" s="58" t="s">
        <v>240</v>
      </c>
      <c r="B77" s="58" t="s">
        <v>241</v>
      </c>
      <c r="C77" s="58"/>
      <c r="D77" s="58" t="s">
        <v>172</v>
      </c>
      <c r="E77" s="59">
        <v>1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>
        <v>0</v>
      </c>
      <c r="R77" s="24">
        <v>3</v>
      </c>
      <c r="S77" s="24"/>
      <c r="T77" s="24"/>
    </row>
    <row r="78" spans="1:20" ht="18.75" hidden="1" customHeight="1" x14ac:dyDescent="0.25">
      <c r="A78" s="58" t="s">
        <v>242</v>
      </c>
      <c r="B78" s="58" t="s">
        <v>243</v>
      </c>
      <c r="C78" s="58"/>
      <c r="D78" s="58" t="s">
        <v>172</v>
      </c>
      <c r="E78" s="59">
        <v>1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>
        <v>0</v>
      </c>
      <c r="R78" s="24">
        <v>1</v>
      </c>
      <c r="S78" s="24"/>
      <c r="T78" s="24"/>
    </row>
    <row r="79" spans="1:20" ht="18.75" hidden="1" customHeight="1" x14ac:dyDescent="0.25">
      <c r="A79" s="58" t="s">
        <v>236</v>
      </c>
      <c r="B79" s="58" t="s">
        <v>237</v>
      </c>
      <c r="C79" s="58" t="s">
        <v>58</v>
      </c>
      <c r="D79" s="58" t="s">
        <v>172</v>
      </c>
      <c r="E79" s="59">
        <v>1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>
        <v>8</v>
      </c>
      <c r="S79" s="24"/>
      <c r="T79" s="24"/>
    </row>
    <row r="80" spans="1:20" ht="18.75" hidden="1" customHeight="1" x14ac:dyDescent="0.25">
      <c r="A80" s="58" t="s">
        <v>173</v>
      </c>
      <c r="B80" s="58" t="s">
        <v>174</v>
      </c>
      <c r="C80" s="58" t="s">
        <v>58</v>
      </c>
      <c r="D80" s="58" t="s">
        <v>172</v>
      </c>
      <c r="E80" s="59">
        <v>3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>
        <v>5</v>
      </c>
      <c r="S80" s="24"/>
      <c r="T80" s="24"/>
    </row>
    <row r="81" spans="1:20" s="65" customFormat="1" ht="18.75" hidden="1" customHeight="1" x14ac:dyDescent="0.25">
      <c r="A81" s="66" t="s">
        <v>238</v>
      </c>
      <c r="B81" s="66" t="s">
        <v>239</v>
      </c>
      <c r="C81" s="66" t="s">
        <v>58</v>
      </c>
      <c r="D81" s="66" t="s">
        <v>172</v>
      </c>
      <c r="E81" s="67">
        <v>1</v>
      </c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4"/>
      <c r="S81" s="64"/>
      <c r="T81" s="64"/>
    </row>
    <row r="82" spans="1:20" s="65" customFormat="1" ht="18.75" hidden="1" customHeight="1" x14ac:dyDescent="0.25">
      <c r="A82" s="66" t="s">
        <v>274</v>
      </c>
      <c r="B82" s="66" t="s">
        <v>275</v>
      </c>
      <c r="C82" s="66" t="s">
        <v>58</v>
      </c>
      <c r="D82" s="66" t="s">
        <v>172</v>
      </c>
      <c r="E82" s="67">
        <v>1</v>
      </c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4"/>
      <c r="S82" s="64"/>
      <c r="T82" s="64"/>
    </row>
    <row r="83" spans="1:20" ht="18.75" hidden="1" customHeight="1" x14ac:dyDescent="0.25">
      <c r="A83" s="58" t="s">
        <v>175</v>
      </c>
      <c r="B83" s="58" t="s">
        <v>176</v>
      </c>
      <c r="C83" s="58" t="s">
        <v>58</v>
      </c>
      <c r="D83" s="58" t="s">
        <v>172</v>
      </c>
      <c r="E83" s="59">
        <v>2</v>
      </c>
      <c r="F83" s="24"/>
      <c r="G83" s="24"/>
      <c r="H83" s="24">
        <v>10</v>
      </c>
      <c r="I83" s="24" t="s">
        <v>522</v>
      </c>
      <c r="J83" s="24"/>
      <c r="K83" s="24"/>
      <c r="L83" s="24"/>
      <c r="M83" s="24"/>
      <c r="N83" s="24"/>
      <c r="O83" s="24"/>
      <c r="P83" s="24"/>
      <c r="Q83" s="24"/>
      <c r="R83" s="24">
        <v>3</v>
      </c>
      <c r="S83" s="24"/>
      <c r="T83" s="24"/>
    </row>
    <row r="84" spans="1:20" ht="18.75" hidden="1" customHeight="1" x14ac:dyDescent="0.25">
      <c r="A84" s="58"/>
      <c r="B84" s="58" t="s">
        <v>570</v>
      </c>
      <c r="C84" s="58"/>
      <c r="D84" s="58" t="s">
        <v>172</v>
      </c>
      <c r="E84" s="59">
        <v>4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>
        <v>6</v>
      </c>
      <c r="R84" s="24"/>
      <c r="S84" s="24"/>
      <c r="T84" s="24"/>
    </row>
    <row r="85" spans="1:20" ht="18.75" hidden="1" customHeight="1" x14ac:dyDescent="0.25">
      <c r="A85" s="58" t="s">
        <v>63</v>
      </c>
      <c r="B85" s="58" t="s">
        <v>276</v>
      </c>
      <c r="C85" s="58" t="s">
        <v>58</v>
      </c>
      <c r="D85" s="58" t="s">
        <v>172</v>
      </c>
      <c r="E85" s="59">
        <v>1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>
        <v>1</v>
      </c>
      <c r="S85" s="24"/>
      <c r="T85" s="24"/>
    </row>
    <row r="86" spans="1:20" ht="18.75" hidden="1" customHeight="1" x14ac:dyDescent="0.25">
      <c r="A86" s="58" t="s">
        <v>177</v>
      </c>
      <c r="B86" s="58" t="s">
        <v>178</v>
      </c>
      <c r="C86" s="58" t="s">
        <v>179</v>
      </c>
      <c r="D86" s="58" t="s">
        <v>172</v>
      </c>
      <c r="E86" s="59">
        <v>10</v>
      </c>
      <c r="F86" s="24"/>
      <c r="G86" s="24"/>
      <c r="H86" s="24">
        <v>60</v>
      </c>
      <c r="I86" s="24" t="s">
        <v>522</v>
      </c>
      <c r="J86" s="24"/>
      <c r="K86" s="24"/>
      <c r="L86" s="24"/>
      <c r="M86" s="24"/>
      <c r="N86" s="24"/>
      <c r="O86" s="24"/>
      <c r="P86" s="24"/>
      <c r="Q86" s="24">
        <v>10</v>
      </c>
      <c r="R86" s="24">
        <v>40</v>
      </c>
      <c r="S86" s="24"/>
      <c r="T86" s="24"/>
    </row>
    <row r="87" spans="1:20" ht="18.75" hidden="1" customHeight="1" x14ac:dyDescent="0.25">
      <c r="A87" s="58" t="s">
        <v>180</v>
      </c>
      <c r="B87" s="58" t="s">
        <v>181</v>
      </c>
      <c r="C87" s="58" t="s">
        <v>179</v>
      </c>
      <c r="D87" s="58" t="s">
        <v>172</v>
      </c>
      <c r="E87" s="59">
        <v>15</v>
      </c>
      <c r="F87" s="24"/>
      <c r="G87" s="24"/>
      <c r="H87" s="24">
        <v>90</v>
      </c>
      <c r="I87" s="24" t="s">
        <v>522</v>
      </c>
      <c r="J87" s="24"/>
      <c r="K87" s="24"/>
      <c r="L87" s="24"/>
      <c r="M87" s="24"/>
      <c r="N87" s="24"/>
      <c r="O87" s="24"/>
      <c r="P87" s="24"/>
      <c r="Q87" s="24">
        <v>10</v>
      </c>
      <c r="R87" s="24">
        <v>12</v>
      </c>
      <c r="S87" s="24"/>
      <c r="T87" s="24"/>
    </row>
    <row r="88" spans="1:20" ht="18.75" hidden="1" customHeight="1" x14ac:dyDescent="0.25">
      <c r="A88" s="58" t="s">
        <v>182</v>
      </c>
      <c r="B88" s="58" t="s">
        <v>183</v>
      </c>
      <c r="C88" s="58" t="s">
        <v>179</v>
      </c>
      <c r="D88" s="58" t="s">
        <v>172</v>
      </c>
      <c r="E88" s="59">
        <v>2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>
        <v>22</v>
      </c>
      <c r="S88" s="24"/>
      <c r="T88" s="24"/>
    </row>
    <row r="89" spans="1:20" s="65" customFormat="1" ht="18.75" hidden="1" customHeight="1" x14ac:dyDescent="0.25">
      <c r="A89" s="66" t="s">
        <v>244</v>
      </c>
      <c r="B89" s="66" t="s">
        <v>245</v>
      </c>
      <c r="C89" s="66" t="s">
        <v>179</v>
      </c>
      <c r="D89" s="66" t="s">
        <v>172</v>
      </c>
      <c r="E89" s="67">
        <v>1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4"/>
      <c r="S89" s="64"/>
      <c r="T89" s="64"/>
    </row>
    <row r="90" spans="1:20" s="69" customFormat="1" ht="18.75" hidden="1" customHeight="1" x14ac:dyDescent="0.25">
      <c r="A90" s="66" t="s">
        <v>246</v>
      </c>
      <c r="B90" s="66" t="s">
        <v>247</v>
      </c>
      <c r="C90" s="66" t="s">
        <v>179</v>
      </c>
      <c r="D90" s="66" t="s">
        <v>172</v>
      </c>
      <c r="E90" s="67">
        <v>1</v>
      </c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>
        <v>2</v>
      </c>
      <c r="S90" s="68"/>
      <c r="T90" s="68"/>
    </row>
    <row r="91" spans="1:20" s="69" customFormat="1" ht="18.75" hidden="1" customHeight="1" x14ac:dyDescent="0.25">
      <c r="A91" s="66" t="s">
        <v>56</v>
      </c>
      <c r="B91" s="66" t="s">
        <v>171</v>
      </c>
      <c r="C91" s="66" t="s">
        <v>58</v>
      </c>
      <c r="D91" s="66" t="s">
        <v>172</v>
      </c>
      <c r="E91" s="67">
        <v>2</v>
      </c>
      <c r="F91" s="68"/>
      <c r="G91" s="68"/>
      <c r="H91" s="68">
        <v>14</v>
      </c>
      <c r="I91" s="68" t="s">
        <v>522</v>
      </c>
      <c r="J91" s="68"/>
      <c r="K91" s="68"/>
      <c r="L91" s="68"/>
      <c r="M91" s="68"/>
      <c r="N91" s="68"/>
      <c r="O91" s="68"/>
      <c r="P91" s="68"/>
      <c r="Q91" s="68">
        <v>3</v>
      </c>
      <c r="R91" s="68"/>
      <c r="S91" s="68"/>
      <c r="T91" s="68"/>
    </row>
    <row r="92" spans="1:20" s="69" customFormat="1" ht="18.75" hidden="1" customHeight="1" x14ac:dyDescent="0.25">
      <c r="A92" s="66" t="s">
        <v>521</v>
      </c>
      <c r="B92" s="66" t="s">
        <v>520</v>
      </c>
      <c r="C92" s="66"/>
      <c r="D92" s="66" t="s">
        <v>172</v>
      </c>
      <c r="E92" s="67"/>
      <c r="F92" s="68"/>
      <c r="G92" s="68"/>
      <c r="H92" s="68">
        <v>1</v>
      </c>
      <c r="I92" s="68" t="s">
        <v>522</v>
      </c>
      <c r="J92" s="68"/>
      <c r="K92" s="68"/>
      <c r="L92" s="68"/>
      <c r="M92" s="68"/>
      <c r="N92" s="68"/>
      <c r="O92" s="68"/>
      <c r="P92" s="68"/>
      <c r="Q92" s="68">
        <v>2</v>
      </c>
      <c r="R92" s="68">
        <v>6</v>
      </c>
      <c r="S92" s="68"/>
      <c r="T92" s="68"/>
    </row>
    <row r="93" spans="1:20" ht="18.75" hidden="1" customHeight="1" x14ac:dyDescent="0.25">
      <c r="A93" s="58" t="s">
        <v>248</v>
      </c>
      <c r="B93" s="58" t="s">
        <v>249</v>
      </c>
      <c r="C93" s="58" t="s">
        <v>58</v>
      </c>
      <c r="D93" s="58" t="s">
        <v>172</v>
      </c>
      <c r="E93" s="59">
        <v>3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>
        <v>3</v>
      </c>
      <c r="S93" s="24"/>
      <c r="T93" s="24"/>
    </row>
    <row r="94" spans="1:20" ht="18.75" hidden="1" customHeight="1" x14ac:dyDescent="0.25">
      <c r="A94" s="58" t="s">
        <v>250</v>
      </c>
      <c r="B94" s="58" t="s">
        <v>251</v>
      </c>
      <c r="C94" s="58" t="s">
        <v>58</v>
      </c>
      <c r="D94" s="58" t="s">
        <v>172</v>
      </c>
      <c r="E94" s="59">
        <v>5</v>
      </c>
      <c r="F94" s="24"/>
      <c r="G94" s="24"/>
      <c r="H94" s="24">
        <v>2</v>
      </c>
      <c r="I94" s="24" t="s">
        <v>522</v>
      </c>
      <c r="J94" s="24"/>
      <c r="K94" s="24"/>
      <c r="L94" s="24"/>
      <c r="M94" s="24"/>
      <c r="N94" s="24"/>
      <c r="O94" s="24"/>
      <c r="P94" s="24"/>
      <c r="Q94" s="24"/>
      <c r="R94" s="24">
        <v>7</v>
      </c>
      <c r="S94" s="24"/>
      <c r="T94" s="24"/>
    </row>
    <row r="95" spans="1:20" ht="18.75" hidden="1" customHeight="1" x14ac:dyDescent="0.25">
      <c r="A95" s="58" t="s">
        <v>253</v>
      </c>
      <c r="B95" s="58" t="s">
        <v>254</v>
      </c>
      <c r="C95" s="58" t="s">
        <v>179</v>
      </c>
      <c r="D95" s="58" t="s">
        <v>172</v>
      </c>
      <c r="E95" s="59">
        <v>10</v>
      </c>
      <c r="F95" s="24"/>
      <c r="G95" s="24"/>
      <c r="H95" s="24">
        <v>30</v>
      </c>
      <c r="I95" s="24" t="s">
        <v>522</v>
      </c>
      <c r="J95" s="24"/>
      <c r="K95" s="24"/>
      <c r="L95" s="24"/>
      <c r="M95" s="24"/>
      <c r="N95" s="24"/>
      <c r="O95" s="24"/>
      <c r="P95" s="24"/>
      <c r="Q95" s="24">
        <v>10</v>
      </c>
      <c r="R95" s="24">
        <v>40</v>
      </c>
      <c r="S95" s="24"/>
      <c r="T95" s="24"/>
    </row>
    <row r="96" spans="1:20" s="69" customFormat="1" ht="18.75" hidden="1" customHeight="1" x14ac:dyDescent="0.25">
      <c r="A96" s="66" t="s">
        <v>197</v>
      </c>
      <c r="B96" s="66" t="s">
        <v>198</v>
      </c>
      <c r="C96" s="66"/>
      <c r="D96" s="66" t="s">
        <v>172</v>
      </c>
      <c r="E96" s="67">
        <v>10</v>
      </c>
      <c r="F96" s="68"/>
      <c r="G96" s="68"/>
      <c r="H96" s="68">
        <v>50</v>
      </c>
      <c r="I96" s="68" t="s">
        <v>522</v>
      </c>
      <c r="J96" s="68"/>
      <c r="K96" s="68"/>
      <c r="L96" s="68"/>
      <c r="M96" s="68"/>
      <c r="N96" s="68"/>
      <c r="O96" s="68"/>
      <c r="P96" s="68"/>
      <c r="Q96" s="68"/>
      <c r="R96" s="68">
        <v>8</v>
      </c>
      <c r="S96" s="68"/>
      <c r="T96" s="68"/>
    </row>
    <row r="97" spans="1:20" s="65" customFormat="1" ht="18.75" hidden="1" customHeight="1" x14ac:dyDescent="0.25">
      <c r="A97" s="66" t="s">
        <v>199</v>
      </c>
      <c r="B97" s="66" t="s">
        <v>200</v>
      </c>
      <c r="C97" s="66" t="s">
        <v>179</v>
      </c>
      <c r="D97" s="66" t="s">
        <v>172</v>
      </c>
      <c r="E97" s="67">
        <v>5</v>
      </c>
      <c r="F97" s="68"/>
      <c r="G97" s="68"/>
      <c r="H97" s="68">
        <v>10</v>
      </c>
      <c r="I97" s="68" t="s">
        <v>522</v>
      </c>
      <c r="J97" s="68"/>
      <c r="K97" s="68"/>
      <c r="L97" s="68"/>
      <c r="M97" s="68"/>
      <c r="N97" s="68"/>
      <c r="O97" s="68"/>
      <c r="P97" s="68"/>
      <c r="Q97" s="156"/>
      <c r="R97" s="157"/>
      <c r="S97" s="157"/>
      <c r="T97" s="158"/>
    </row>
    <row r="98" spans="1:20" s="65" customFormat="1" ht="18.75" hidden="1" customHeight="1" x14ac:dyDescent="0.25">
      <c r="A98" s="66" t="s">
        <v>191</v>
      </c>
      <c r="B98" s="66" t="s">
        <v>252</v>
      </c>
      <c r="C98" s="58" t="s">
        <v>186</v>
      </c>
      <c r="D98" s="66" t="s">
        <v>172</v>
      </c>
      <c r="E98" s="67">
        <v>1</v>
      </c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</row>
    <row r="99" spans="1:20" ht="18.75" hidden="1" customHeight="1" x14ac:dyDescent="0.25">
      <c r="A99" s="58" t="s">
        <v>184</v>
      </c>
      <c r="B99" s="58" t="s">
        <v>185</v>
      </c>
      <c r="C99" s="58" t="s">
        <v>186</v>
      </c>
      <c r="D99" s="58" t="s">
        <v>172</v>
      </c>
      <c r="E99" s="59">
        <v>2</v>
      </c>
      <c r="F99" s="24"/>
      <c r="G99" s="24"/>
      <c r="H99" s="24">
        <v>50</v>
      </c>
      <c r="I99" s="24" t="s">
        <v>522</v>
      </c>
      <c r="J99" s="24"/>
      <c r="K99" s="24"/>
      <c r="L99" s="24"/>
      <c r="M99" s="24"/>
      <c r="N99" s="24"/>
      <c r="O99" s="24"/>
      <c r="P99" s="24"/>
      <c r="Q99" s="24"/>
      <c r="R99" s="24">
        <v>14</v>
      </c>
      <c r="S99" s="24"/>
      <c r="T99" s="24"/>
    </row>
    <row r="100" spans="1:20" ht="18.75" hidden="1" customHeight="1" x14ac:dyDescent="0.25">
      <c r="A100" s="58" t="s">
        <v>191</v>
      </c>
      <c r="B100" s="58" t="s">
        <v>192</v>
      </c>
      <c r="C100" s="58" t="s">
        <v>186</v>
      </c>
      <c r="D100" s="58" t="s">
        <v>172</v>
      </c>
      <c r="E100" s="59">
        <v>1</v>
      </c>
      <c r="F100" s="24"/>
      <c r="G100" s="24"/>
      <c r="H100" s="24">
        <v>100</v>
      </c>
      <c r="I100" s="24" t="s">
        <v>522</v>
      </c>
      <c r="J100" s="24"/>
      <c r="K100" s="24"/>
      <c r="L100" s="24"/>
      <c r="M100" s="24"/>
      <c r="N100" s="24"/>
      <c r="O100" s="24"/>
      <c r="P100" s="24"/>
      <c r="Q100" s="24"/>
      <c r="R100" s="24">
        <v>2</v>
      </c>
      <c r="S100" s="24"/>
      <c r="T100" s="24"/>
    </row>
    <row r="101" spans="1:20" ht="18.75" hidden="1" customHeight="1" x14ac:dyDescent="0.25">
      <c r="A101" s="58" t="s">
        <v>187</v>
      </c>
      <c r="B101" s="58" t="s">
        <v>188</v>
      </c>
      <c r="C101" s="58" t="s">
        <v>186</v>
      </c>
      <c r="D101" s="58" t="s">
        <v>172</v>
      </c>
      <c r="E101" s="59">
        <v>10</v>
      </c>
      <c r="F101" s="24"/>
      <c r="G101" s="24"/>
      <c r="H101" s="24">
        <v>5</v>
      </c>
      <c r="I101" s="24" t="s">
        <v>522</v>
      </c>
      <c r="J101" s="24"/>
      <c r="K101" s="24"/>
      <c r="L101" s="24"/>
      <c r="M101" s="24"/>
      <c r="N101" s="24"/>
      <c r="O101" s="24"/>
      <c r="P101" s="24"/>
      <c r="Q101" s="24">
        <v>10</v>
      </c>
      <c r="R101" s="24">
        <v>19</v>
      </c>
      <c r="S101" s="24"/>
      <c r="T101" s="24"/>
    </row>
    <row r="102" spans="1:20" s="65" customFormat="1" ht="18.75" hidden="1" customHeight="1" x14ac:dyDescent="0.25">
      <c r="A102" s="66" t="s">
        <v>193</v>
      </c>
      <c r="B102" s="66" t="s">
        <v>194</v>
      </c>
      <c r="C102" s="66" t="s">
        <v>186</v>
      </c>
      <c r="D102" s="66" t="s">
        <v>172</v>
      </c>
      <c r="E102" s="67">
        <v>1</v>
      </c>
      <c r="F102" s="68"/>
      <c r="G102" s="68"/>
      <c r="H102" s="68">
        <v>4</v>
      </c>
      <c r="I102" s="68" t="s">
        <v>522</v>
      </c>
      <c r="J102" s="68"/>
      <c r="K102" s="68"/>
      <c r="L102" s="68"/>
      <c r="M102" s="68"/>
      <c r="N102" s="68"/>
      <c r="O102" s="68"/>
      <c r="P102" s="68"/>
      <c r="Q102" s="78">
        <v>1</v>
      </c>
      <c r="R102" s="75"/>
      <c r="S102" s="75"/>
      <c r="T102" s="75"/>
    </row>
    <row r="103" spans="1:20" s="69" customFormat="1" ht="18.75" hidden="1" customHeight="1" x14ac:dyDescent="0.25">
      <c r="A103" s="66" t="s">
        <v>189</v>
      </c>
      <c r="B103" s="66" t="s">
        <v>190</v>
      </c>
      <c r="C103" s="66" t="s">
        <v>186</v>
      </c>
      <c r="D103" s="66" t="s">
        <v>172</v>
      </c>
      <c r="E103" s="67">
        <v>1</v>
      </c>
      <c r="F103" s="68"/>
      <c r="G103" s="68"/>
      <c r="H103" s="68">
        <v>5</v>
      </c>
      <c r="I103" s="68" t="s">
        <v>522</v>
      </c>
      <c r="J103" s="68"/>
      <c r="K103" s="68"/>
      <c r="L103" s="68"/>
      <c r="M103" s="68"/>
      <c r="N103" s="68"/>
      <c r="O103" s="68"/>
      <c r="P103" s="68"/>
      <c r="Q103" s="68"/>
      <c r="R103" s="68">
        <v>1</v>
      </c>
      <c r="S103" s="68"/>
      <c r="T103" s="68"/>
    </row>
    <row r="104" spans="1:20" s="69" customFormat="1" ht="18.75" hidden="1" customHeight="1" x14ac:dyDescent="0.25">
      <c r="A104" s="66" t="s">
        <v>195</v>
      </c>
      <c r="B104" s="66" t="s">
        <v>196</v>
      </c>
      <c r="C104" s="66" t="s">
        <v>179</v>
      </c>
      <c r="D104" s="66" t="s">
        <v>172</v>
      </c>
      <c r="E104" s="67">
        <v>5</v>
      </c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>
        <v>11</v>
      </c>
      <c r="S104" s="68"/>
      <c r="T104" s="68"/>
    </row>
    <row r="105" spans="1:20" s="69" customFormat="1" ht="18.75" hidden="1" customHeight="1" x14ac:dyDescent="0.25">
      <c r="A105" s="66" t="s">
        <v>255</v>
      </c>
      <c r="B105" s="66" t="s">
        <v>256</v>
      </c>
      <c r="C105" s="66" t="s">
        <v>179</v>
      </c>
      <c r="D105" s="66" t="s">
        <v>172</v>
      </c>
      <c r="E105" s="67">
        <v>2</v>
      </c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>
        <v>30</v>
      </c>
      <c r="R105" s="68">
        <v>5</v>
      </c>
      <c r="S105" s="68"/>
      <c r="T105" s="68"/>
    </row>
    <row r="106" spans="1:20" s="69" customFormat="1" ht="18.75" hidden="1" customHeight="1" x14ac:dyDescent="0.25">
      <c r="A106" s="66" t="s">
        <v>201</v>
      </c>
      <c r="B106" s="66" t="s">
        <v>202</v>
      </c>
      <c r="C106" s="66" t="s">
        <v>179</v>
      </c>
      <c r="D106" s="66" t="s">
        <v>172</v>
      </c>
      <c r="E106" s="67">
        <v>20</v>
      </c>
      <c r="F106" s="68"/>
      <c r="G106" s="68"/>
      <c r="H106" s="68">
        <v>5</v>
      </c>
      <c r="I106" s="68" t="s">
        <v>522</v>
      </c>
      <c r="J106" s="68"/>
      <c r="K106" s="68"/>
      <c r="L106" s="68"/>
      <c r="M106" s="68"/>
      <c r="N106" s="68"/>
      <c r="O106" s="68"/>
      <c r="P106" s="68"/>
      <c r="Q106" s="68">
        <v>20</v>
      </c>
      <c r="R106" s="68"/>
      <c r="S106" s="68"/>
      <c r="T106" s="68"/>
    </row>
    <row r="107" spans="1:20" s="69" customFormat="1" ht="18.75" hidden="1" customHeight="1" x14ac:dyDescent="0.25">
      <c r="A107" s="66" t="s">
        <v>257</v>
      </c>
      <c r="B107" s="66" t="s">
        <v>258</v>
      </c>
      <c r="C107" s="66"/>
      <c r="D107" s="66" t="s">
        <v>172</v>
      </c>
      <c r="E107" s="67">
        <v>1</v>
      </c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>
        <v>10</v>
      </c>
      <c r="R107" s="68"/>
      <c r="S107" s="68"/>
      <c r="T107" s="68"/>
    </row>
    <row r="108" spans="1:20" s="69" customFormat="1" ht="18.75" hidden="1" customHeight="1" x14ac:dyDescent="0.25">
      <c r="A108" s="66" t="s">
        <v>259</v>
      </c>
      <c r="B108" s="66" t="s">
        <v>260</v>
      </c>
      <c r="C108" s="66"/>
      <c r="D108" s="66" t="s">
        <v>172</v>
      </c>
      <c r="E108" s="67">
        <v>1</v>
      </c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</row>
    <row r="109" spans="1:20" s="69" customFormat="1" ht="18.75" hidden="1" customHeight="1" x14ac:dyDescent="0.25">
      <c r="A109" s="66" t="s">
        <v>203</v>
      </c>
      <c r="B109" s="66" t="s">
        <v>204</v>
      </c>
      <c r="C109" s="66" t="s">
        <v>179</v>
      </c>
      <c r="D109" s="66" t="s">
        <v>205</v>
      </c>
      <c r="E109" s="67">
        <v>10</v>
      </c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>
        <v>25</v>
      </c>
      <c r="R109" s="68"/>
      <c r="S109" s="68"/>
      <c r="T109" s="68"/>
    </row>
    <row r="110" spans="1:20" s="69" customFormat="1" ht="18.75" hidden="1" customHeight="1" x14ac:dyDescent="0.25">
      <c r="A110" s="66" t="s">
        <v>210</v>
      </c>
      <c r="B110" s="66" t="s">
        <v>211</v>
      </c>
      <c r="C110" s="66"/>
      <c r="D110" s="66" t="s">
        <v>212</v>
      </c>
      <c r="E110" s="67">
        <v>5</v>
      </c>
      <c r="F110" s="68"/>
      <c r="G110" s="68"/>
      <c r="H110" s="68">
        <v>20</v>
      </c>
      <c r="I110" s="68" t="s">
        <v>522</v>
      </c>
      <c r="J110" s="68"/>
      <c r="K110" s="68"/>
      <c r="L110" s="68"/>
      <c r="M110" s="68"/>
      <c r="N110" s="68"/>
      <c r="O110" s="68"/>
      <c r="P110" s="68"/>
      <c r="Q110" s="68">
        <v>13</v>
      </c>
      <c r="R110" s="68"/>
      <c r="S110" s="68"/>
      <c r="T110" s="68"/>
    </row>
    <row r="111" spans="1:20" s="69" customFormat="1" ht="18.75" hidden="1" customHeight="1" x14ac:dyDescent="0.25">
      <c r="A111" s="66" t="s">
        <v>206</v>
      </c>
      <c r="B111" s="66" t="s">
        <v>207</v>
      </c>
      <c r="C111" s="66" t="s">
        <v>208</v>
      </c>
      <c r="D111" s="66" t="s">
        <v>209</v>
      </c>
      <c r="E111" s="67">
        <v>400</v>
      </c>
      <c r="F111" s="68"/>
      <c r="G111" s="68"/>
      <c r="H111" s="68">
        <v>500</v>
      </c>
      <c r="I111" s="68" t="s">
        <v>522</v>
      </c>
      <c r="J111" s="68"/>
      <c r="K111" s="68"/>
      <c r="L111" s="68"/>
      <c r="M111" s="68"/>
      <c r="N111" s="68"/>
      <c r="O111" s="68"/>
      <c r="P111" s="68"/>
      <c r="Q111" s="68">
        <v>200</v>
      </c>
      <c r="R111" s="68"/>
      <c r="S111" s="68"/>
      <c r="T111" s="68"/>
    </row>
    <row r="112" spans="1:20" s="69" customFormat="1" ht="18.75" hidden="1" customHeight="1" x14ac:dyDescent="0.25">
      <c r="A112" s="66" t="s">
        <v>261</v>
      </c>
      <c r="B112" s="66" t="s">
        <v>262</v>
      </c>
      <c r="C112" s="66"/>
      <c r="D112" s="66" t="s">
        <v>172</v>
      </c>
      <c r="E112" s="67">
        <v>2</v>
      </c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>
        <v>10</v>
      </c>
      <c r="R112" s="68"/>
      <c r="S112" s="68"/>
      <c r="T112" s="68"/>
    </row>
    <row r="113" spans="1:20" s="69" customFormat="1" ht="18.75" hidden="1" customHeight="1" x14ac:dyDescent="0.25">
      <c r="A113" s="66" t="s">
        <v>263</v>
      </c>
      <c r="B113" s="66" t="s">
        <v>264</v>
      </c>
      <c r="C113" s="66" t="s">
        <v>179</v>
      </c>
      <c r="D113" s="66" t="s">
        <v>172</v>
      </c>
      <c r="E113" s="67">
        <v>4</v>
      </c>
      <c r="F113" s="68"/>
      <c r="G113" s="68"/>
      <c r="H113" s="68">
        <v>5</v>
      </c>
      <c r="I113" s="68" t="s">
        <v>522</v>
      </c>
      <c r="J113" s="68"/>
      <c r="K113" s="68"/>
      <c r="L113" s="68"/>
      <c r="M113" s="68"/>
      <c r="N113" s="68"/>
      <c r="O113" s="68"/>
      <c r="P113" s="68"/>
      <c r="Q113" s="68">
        <v>5</v>
      </c>
      <c r="R113" s="68"/>
      <c r="S113" s="68"/>
      <c r="T113" s="68"/>
    </row>
    <row r="114" spans="1:20" s="69" customFormat="1" ht="18.75" hidden="1" customHeight="1" x14ac:dyDescent="0.25">
      <c r="A114" s="66" t="s">
        <v>219</v>
      </c>
      <c r="B114" s="66" t="s">
        <v>220</v>
      </c>
      <c r="C114" s="66"/>
      <c r="D114" s="66" t="s">
        <v>172</v>
      </c>
      <c r="E114" s="67">
        <v>20</v>
      </c>
      <c r="F114" s="68"/>
      <c r="G114" s="68"/>
      <c r="H114" s="68">
        <v>100</v>
      </c>
      <c r="I114" s="68" t="s">
        <v>522</v>
      </c>
      <c r="J114" s="68"/>
      <c r="K114" s="68"/>
      <c r="L114" s="68"/>
      <c r="M114" s="68"/>
      <c r="N114" s="68"/>
      <c r="O114" s="68"/>
      <c r="P114" s="68"/>
      <c r="Q114" s="68">
        <v>40</v>
      </c>
      <c r="R114" s="68"/>
      <c r="S114" s="68"/>
      <c r="T114" s="68"/>
    </row>
    <row r="115" spans="1:20" s="69" customFormat="1" ht="18.75" hidden="1" customHeight="1" x14ac:dyDescent="0.25">
      <c r="A115" s="66"/>
      <c r="B115" s="66" t="s">
        <v>549</v>
      </c>
      <c r="C115" s="66"/>
      <c r="D115" s="66"/>
      <c r="E115" s="67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>
        <v>2</v>
      </c>
      <c r="R115" s="68">
        <v>5</v>
      </c>
      <c r="S115" s="68"/>
      <c r="T115" s="68"/>
    </row>
    <row r="116" spans="1:20" ht="18.75" hidden="1" customHeight="1" x14ac:dyDescent="0.25">
      <c r="A116" s="58" t="s">
        <v>221</v>
      </c>
      <c r="B116" s="58" t="s">
        <v>222</v>
      </c>
      <c r="C116" s="58" t="s">
        <v>179</v>
      </c>
      <c r="D116" s="58" t="s">
        <v>172</v>
      </c>
      <c r="E116" s="59">
        <v>4</v>
      </c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>
        <v>8</v>
      </c>
      <c r="S116" s="24"/>
      <c r="T116" s="24"/>
    </row>
    <row r="117" spans="1:20" ht="18.75" hidden="1" customHeight="1" x14ac:dyDescent="0.25">
      <c r="A117" s="58" t="s">
        <v>225</v>
      </c>
      <c r="B117" s="58" t="s">
        <v>226</v>
      </c>
      <c r="C117" s="58"/>
      <c r="D117" s="58" t="s">
        <v>172</v>
      </c>
      <c r="E117" s="59">
        <v>4</v>
      </c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>
        <v>10</v>
      </c>
      <c r="S117" s="24"/>
      <c r="T117" s="24"/>
    </row>
    <row r="118" spans="1:20" ht="18.75" hidden="1" customHeight="1" x14ac:dyDescent="0.25">
      <c r="A118" s="58" t="s">
        <v>272</v>
      </c>
      <c r="B118" s="58" t="s">
        <v>273</v>
      </c>
      <c r="C118" s="58"/>
      <c r="D118" s="58" t="s">
        <v>172</v>
      </c>
      <c r="E118" s="59">
        <v>1</v>
      </c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>
        <v>6</v>
      </c>
      <c r="S118" s="24"/>
      <c r="T118" s="24"/>
    </row>
    <row r="119" spans="1:20" s="65" customFormat="1" ht="18.75" hidden="1" customHeight="1" x14ac:dyDescent="0.25">
      <c r="A119" s="66" t="s">
        <v>227</v>
      </c>
      <c r="B119" s="66" t="s">
        <v>228</v>
      </c>
      <c r="C119" s="66"/>
      <c r="D119" s="66" t="s">
        <v>172</v>
      </c>
      <c r="E119" s="67">
        <v>1</v>
      </c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4"/>
      <c r="S119" s="64"/>
      <c r="T119" s="64"/>
    </row>
    <row r="120" spans="1:20" s="65" customFormat="1" ht="18.75" hidden="1" customHeight="1" x14ac:dyDescent="0.25">
      <c r="A120" s="66" t="s">
        <v>223</v>
      </c>
      <c r="B120" s="66" t="s">
        <v>224</v>
      </c>
      <c r="C120" s="66" t="s">
        <v>179</v>
      </c>
      <c r="D120" s="66" t="s">
        <v>172</v>
      </c>
      <c r="E120" s="67">
        <v>2</v>
      </c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4"/>
      <c r="S120" s="64"/>
      <c r="T120" s="64"/>
    </row>
    <row r="121" spans="1:20" ht="18.75" hidden="1" customHeight="1" x14ac:dyDescent="0.25">
      <c r="A121" s="58" t="s">
        <v>217</v>
      </c>
      <c r="B121" s="58" t="s">
        <v>218</v>
      </c>
      <c r="C121" s="58" t="s">
        <v>179</v>
      </c>
      <c r="D121" s="58" t="s">
        <v>172</v>
      </c>
      <c r="E121" s="59">
        <v>3</v>
      </c>
      <c r="F121" s="24"/>
      <c r="G121" s="24"/>
      <c r="H121" s="24">
        <v>10</v>
      </c>
      <c r="I121" s="24" t="s">
        <v>522</v>
      </c>
      <c r="J121" s="24"/>
      <c r="K121" s="24"/>
      <c r="L121" s="24"/>
      <c r="M121" s="24"/>
      <c r="N121" s="24"/>
      <c r="O121" s="24"/>
      <c r="P121" s="24"/>
      <c r="Q121" s="24"/>
      <c r="R121" s="24">
        <v>29</v>
      </c>
      <c r="S121" s="24"/>
      <c r="T121" s="24"/>
    </row>
    <row r="122" spans="1:20" ht="18.75" hidden="1" customHeight="1" x14ac:dyDescent="0.25">
      <c r="A122" s="58" t="s">
        <v>268</v>
      </c>
      <c r="B122" s="58" t="s">
        <v>53</v>
      </c>
      <c r="C122" s="58" t="s">
        <v>58</v>
      </c>
      <c r="D122" s="58" t="s">
        <v>172</v>
      </c>
      <c r="E122" s="59">
        <v>1</v>
      </c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>
        <v>5</v>
      </c>
      <c r="R122" s="24">
        <v>3</v>
      </c>
      <c r="S122" s="24"/>
      <c r="T122" s="24"/>
    </row>
    <row r="123" spans="1:20" ht="18.75" hidden="1" customHeight="1" x14ac:dyDescent="0.25">
      <c r="A123" s="58" t="s">
        <v>269</v>
      </c>
      <c r="B123" s="58" t="s">
        <v>270</v>
      </c>
      <c r="C123" s="58" t="s">
        <v>58</v>
      </c>
      <c r="D123" s="58" t="s">
        <v>172</v>
      </c>
      <c r="E123" s="59">
        <v>1</v>
      </c>
      <c r="F123" s="24"/>
      <c r="G123" s="24"/>
      <c r="H123" s="24">
        <v>2</v>
      </c>
      <c r="I123" s="24" t="s">
        <v>522</v>
      </c>
      <c r="J123" s="24"/>
      <c r="K123" s="24"/>
      <c r="L123" s="24"/>
      <c r="M123" s="24"/>
      <c r="N123" s="24"/>
      <c r="O123" s="24"/>
      <c r="P123" s="24"/>
      <c r="Q123" s="24">
        <v>2</v>
      </c>
      <c r="R123" s="24">
        <v>3</v>
      </c>
      <c r="S123" s="24"/>
      <c r="T123" s="24"/>
    </row>
    <row r="124" spans="1:20" ht="18.75" hidden="1" customHeight="1" x14ac:dyDescent="0.25">
      <c r="A124" s="58" t="s">
        <v>271</v>
      </c>
      <c r="B124" s="58" t="s">
        <v>55</v>
      </c>
      <c r="C124" s="58" t="s">
        <v>58</v>
      </c>
      <c r="D124" s="58" t="s">
        <v>172</v>
      </c>
      <c r="E124" s="59">
        <v>2</v>
      </c>
      <c r="F124" s="24"/>
      <c r="G124" s="24"/>
      <c r="H124" s="24">
        <v>4</v>
      </c>
      <c r="I124" s="24" t="s">
        <v>522</v>
      </c>
      <c r="J124" s="24"/>
      <c r="K124" s="24"/>
      <c r="L124" s="24"/>
      <c r="M124" s="24"/>
      <c r="N124" s="24"/>
      <c r="O124" s="24"/>
      <c r="P124" s="24"/>
      <c r="Q124" s="24">
        <v>2</v>
      </c>
      <c r="R124" s="24">
        <v>5</v>
      </c>
      <c r="S124" s="24"/>
      <c r="T124" s="24"/>
    </row>
    <row r="125" spans="1:20" ht="18.75" hidden="1" customHeight="1" x14ac:dyDescent="0.25">
      <c r="A125" s="58" t="s">
        <v>265</v>
      </c>
      <c r="B125" s="58" t="s">
        <v>266</v>
      </c>
      <c r="C125" s="58" t="s">
        <v>58</v>
      </c>
      <c r="D125" s="58" t="s">
        <v>172</v>
      </c>
      <c r="E125" s="59">
        <v>1</v>
      </c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>
        <v>2</v>
      </c>
      <c r="R125" s="24">
        <v>3</v>
      </c>
      <c r="S125" s="24"/>
      <c r="T125" s="24"/>
    </row>
    <row r="126" spans="1:20" ht="18.75" hidden="1" customHeight="1" x14ac:dyDescent="0.25">
      <c r="A126" s="58" t="s">
        <v>267</v>
      </c>
      <c r="B126" s="58" t="s">
        <v>49</v>
      </c>
      <c r="C126" s="58" t="s">
        <v>58</v>
      </c>
      <c r="D126" s="58" t="s">
        <v>172</v>
      </c>
      <c r="E126" s="59">
        <v>3</v>
      </c>
      <c r="F126" s="24"/>
      <c r="G126" s="24"/>
      <c r="H126" s="24">
        <v>3</v>
      </c>
      <c r="I126" s="24" t="s">
        <v>522</v>
      </c>
      <c r="J126" s="24"/>
      <c r="K126" s="24"/>
      <c r="L126" s="24"/>
      <c r="M126" s="24"/>
      <c r="N126" s="24"/>
      <c r="O126" s="24"/>
      <c r="P126" s="24"/>
      <c r="Q126" s="24">
        <v>10</v>
      </c>
      <c r="R126" s="24">
        <v>10</v>
      </c>
      <c r="S126" s="24"/>
      <c r="T126" s="24"/>
    </row>
    <row r="127" spans="1:20" ht="18.75" hidden="1" customHeight="1" x14ac:dyDescent="0.25">
      <c r="A127" s="58" t="s">
        <v>215</v>
      </c>
      <c r="B127" s="58" t="s">
        <v>216</v>
      </c>
      <c r="C127" s="58" t="s">
        <v>186</v>
      </c>
      <c r="D127" s="58" t="s">
        <v>172</v>
      </c>
      <c r="E127" s="59">
        <v>2</v>
      </c>
      <c r="F127" s="24"/>
      <c r="G127" s="24"/>
      <c r="H127" s="24">
        <v>10</v>
      </c>
      <c r="I127" s="24" t="s">
        <v>522</v>
      </c>
      <c r="J127" s="24"/>
      <c r="K127" s="24"/>
      <c r="L127" s="24"/>
      <c r="M127" s="24"/>
      <c r="N127" s="24"/>
      <c r="O127" s="24"/>
      <c r="P127" s="24"/>
      <c r="Q127" s="24">
        <v>6</v>
      </c>
      <c r="R127" s="24">
        <v>3</v>
      </c>
      <c r="S127" s="24"/>
      <c r="T127" s="24"/>
    </row>
    <row r="128" spans="1:20" ht="18.75" hidden="1" customHeight="1" x14ac:dyDescent="0.25">
      <c r="A128" s="58"/>
      <c r="B128" s="58" t="s">
        <v>550</v>
      </c>
      <c r="C128" s="58" t="s">
        <v>50</v>
      </c>
      <c r="D128" s="58" t="s">
        <v>172</v>
      </c>
      <c r="E128" s="59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>
        <v>2</v>
      </c>
      <c r="R128" s="24">
        <v>6</v>
      </c>
      <c r="S128" s="24"/>
      <c r="T128" s="24"/>
    </row>
    <row r="129" spans="1:20" s="69" customFormat="1" ht="18.75" hidden="1" customHeight="1" x14ac:dyDescent="0.25">
      <c r="A129" s="66" t="s">
        <v>213</v>
      </c>
      <c r="B129" s="66" t="s">
        <v>214</v>
      </c>
      <c r="C129" s="66" t="s">
        <v>186</v>
      </c>
      <c r="D129" s="66" t="s">
        <v>172</v>
      </c>
      <c r="E129" s="67">
        <v>2</v>
      </c>
      <c r="F129" s="68"/>
      <c r="G129" s="68"/>
      <c r="H129" s="68">
        <v>10</v>
      </c>
      <c r="I129" s="68" t="s">
        <v>522</v>
      </c>
      <c r="J129" s="68"/>
      <c r="K129" s="68"/>
      <c r="L129" s="68"/>
      <c r="M129" s="68"/>
      <c r="N129" s="68"/>
      <c r="O129" s="68"/>
      <c r="P129" s="68"/>
      <c r="Q129" s="68"/>
      <c r="R129" s="68">
        <v>5</v>
      </c>
      <c r="S129" s="68"/>
      <c r="T129" s="68"/>
    </row>
    <row r="130" spans="1:20" s="65" customFormat="1" ht="18.75" hidden="1" customHeight="1" x14ac:dyDescent="0.25">
      <c r="A130" s="66" t="s">
        <v>229</v>
      </c>
      <c r="B130" s="66" t="s">
        <v>230</v>
      </c>
      <c r="C130" s="66"/>
      <c r="D130" s="66" t="s">
        <v>172</v>
      </c>
      <c r="E130" s="67">
        <v>3</v>
      </c>
      <c r="F130" s="68"/>
      <c r="G130" s="68"/>
      <c r="H130" s="68">
        <v>15</v>
      </c>
      <c r="I130" s="68" t="s">
        <v>522</v>
      </c>
      <c r="J130" s="68"/>
      <c r="K130" s="68"/>
      <c r="L130" s="68"/>
      <c r="M130" s="68"/>
      <c r="N130" s="68"/>
      <c r="O130" s="68"/>
      <c r="P130" s="68"/>
      <c r="Q130" s="156">
        <v>10</v>
      </c>
      <c r="R130" s="157"/>
      <c r="S130" s="157"/>
      <c r="T130" s="158"/>
    </row>
    <row r="131" spans="1:20" s="65" customFormat="1" ht="18.75" hidden="1" customHeight="1" x14ac:dyDescent="0.25">
      <c r="A131" s="66" t="s">
        <v>231</v>
      </c>
      <c r="B131" s="66" t="s">
        <v>232</v>
      </c>
      <c r="C131" s="66" t="s">
        <v>179</v>
      </c>
      <c r="D131" s="66" t="s">
        <v>233</v>
      </c>
      <c r="E131" s="67">
        <v>2</v>
      </c>
      <c r="F131" s="68"/>
      <c r="G131" s="68"/>
      <c r="H131" s="68">
        <v>10</v>
      </c>
      <c r="I131" s="68" t="s">
        <v>522</v>
      </c>
      <c r="J131" s="68"/>
      <c r="K131" s="68"/>
      <c r="L131" s="68"/>
      <c r="M131" s="68"/>
      <c r="N131" s="68"/>
      <c r="O131" s="68"/>
      <c r="P131" s="68"/>
      <c r="Q131" s="68">
        <v>6</v>
      </c>
      <c r="R131" s="68"/>
      <c r="S131" s="68"/>
      <c r="T131" s="68"/>
    </row>
    <row r="132" spans="1:20" s="65" customFormat="1" ht="18.75" hidden="1" customHeight="1" x14ac:dyDescent="0.25">
      <c r="A132" s="66" t="s">
        <v>277</v>
      </c>
      <c r="B132" s="66" t="s">
        <v>278</v>
      </c>
      <c r="C132" s="66"/>
      <c r="D132" s="66" t="s">
        <v>172</v>
      </c>
      <c r="E132" s="67">
        <v>2</v>
      </c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>
        <v>10</v>
      </c>
      <c r="R132" s="68"/>
      <c r="S132" s="68"/>
      <c r="T132" s="68"/>
    </row>
    <row r="133" spans="1:20" hidden="1" x14ac:dyDescent="0.25">
      <c r="B133" s="15" t="s">
        <v>551</v>
      </c>
      <c r="D133" s="9" t="s">
        <v>172</v>
      </c>
      <c r="Q133" s="8">
        <v>1</v>
      </c>
      <c r="R133" s="8">
        <v>2</v>
      </c>
    </row>
    <row r="134" spans="1:20" hidden="1" x14ac:dyDescent="0.25">
      <c r="A134" s="110" t="s">
        <v>552</v>
      </c>
      <c r="B134" s="70"/>
      <c r="C134" s="56"/>
      <c r="D134" s="56"/>
      <c r="E134" s="56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1:20" ht="20.25" hidden="1" customHeight="1" x14ac:dyDescent="0.25">
      <c r="A135" s="56"/>
      <c r="B135" s="70" t="s">
        <v>578</v>
      </c>
      <c r="C135" s="56"/>
      <c r="D135" s="56" t="s">
        <v>172</v>
      </c>
      <c r="E135" s="56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>
        <v>1</v>
      </c>
      <c r="R135" s="24"/>
      <c r="S135" s="24"/>
      <c r="T135" s="24"/>
    </row>
    <row r="136" spans="1:20" ht="20.25" hidden="1" customHeight="1" x14ac:dyDescent="0.25">
      <c r="A136" s="56"/>
      <c r="B136" s="70" t="s">
        <v>553</v>
      </c>
      <c r="C136" s="56"/>
      <c r="D136" s="56" t="s">
        <v>172</v>
      </c>
      <c r="E136" s="56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>
        <v>5</v>
      </c>
      <c r="R136" s="24"/>
      <c r="S136" s="24"/>
      <c r="T136" s="24"/>
    </row>
    <row r="137" spans="1:20" ht="20.25" hidden="1" customHeight="1" x14ac:dyDescent="0.25">
      <c r="A137" s="56"/>
      <c r="B137" s="70" t="s">
        <v>554</v>
      </c>
      <c r="C137" s="56"/>
      <c r="D137" s="56" t="s">
        <v>172</v>
      </c>
      <c r="E137" s="56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>
        <v>3</v>
      </c>
      <c r="R137" s="24"/>
      <c r="S137" s="24"/>
      <c r="T137" s="24"/>
    </row>
    <row r="138" spans="1:20" ht="20.25" hidden="1" customHeight="1" x14ac:dyDescent="0.25">
      <c r="A138" s="56"/>
      <c r="B138" s="70" t="s">
        <v>579</v>
      </c>
      <c r="C138" s="56"/>
      <c r="D138" s="56" t="s">
        <v>172</v>
      </c>
      <c r="E138" s="5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>
        <v>2</v>
      </c>
      <c r="R138" s="24"/>
      <c r="S138" s="24"/>
      <c r="T138" s="24"/>
    </row>
    <row r="139" spans="1:20" ht="20.25" hidden="1" customHeight="1" x14ac:dyDescent="0.25">
      <c r="A139" s="56"/>
      <c r="B139" s="70" t="s">
        <v>580</v>
      </c>
      <c r="C139" s="56"/>
      <c r="D139" s="76" t="s">
        <v>172</v>
      </c>
      <c r="E139" s="56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>
        <v>1</v>
      </c>
      <c r="R139" s="24"/>
      <c r="S139" s="24"/>
      <c r="T139" s="24"/>
    </row>
    <row r="140" spans="1:20" ht="20.25" hidden="1" customHeight="1" x14ac:dyDescent="0.25">
      <c r="A140" s="56"/>
      <c r="B140" s="70" t="s">
        <v>594</v>
      </c>
      <c r="C140" s="56"/>
      <c r="D140" s="76" t="s">
        <v>172</v>
      </c>
      <c r="E140" s="56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>
        <v>1</v>
      </c>
      <c r="R140" s="24"/>
      <c r="S140" s="24"/>
      <c r="T140" s="24"/>
    </row>
    <row r="141" spans="1:20" ht="20.25" hidden="1" customHeight="1" x14ac:dyDescent="0.25">
      <c r="A141" s="56"/>
      <c r="B141" s="70" t="s">
        <v>595</v>
      </c>
      <c r="C141" s="56"/>
      <c r="D141" s="56" t="s">
        <v>172</v>
      </c>
      <c r="E141" s="56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>
        <v>2</v>
      </c>
      <c r="R141" s="24"/>
      <c r="S141" s="24"/>
      <c r="T141" s="24"/>
    </row>
    <row r="142" spans="1:20" ht="20.25" hidden="1" customHeight="1" x14ac:dyDescent="0.25">
      <c r="A142" s="56"/>
      <c r="B142" s="70" t="s">
        <v>797</v>
      </c>
      <c r="C142" s="56"/>
      <c r="D142" s="76" t="s">
        <v>172</v>
      </c>
      <c r="E142" s="56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>
        <v>1</v>
      </c>
      <c r="R142" s="24"/>
      <c r="S142" s="24"/>
      <c r="T142" s="24"/>
    </row>
    <row r="143" spans="1:20" ht="20.25" hidden="1" customHeight="1" x14ac:dyDescent="0.25">
      <c r="A143" s="56"/>
      <c r="B143" s="70"/>
      <c r="C143" s="56"/>
      <c r="D143" s="56"/>
      <c r="E143" s="56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</row>
    <row r="144" spans="1:20" ht="20.25" hidden="1" customHeight="1" x14ac:dyDescent="0.25">
      <c r="A144" s="56"/>
      <c r="B144" s="70"/>
      <c r="C144" s="56"/>
      <c r="D144" s="56"/>
      <c r="E144" s="56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1:20" ht="20.25" hidden="1" customHeight="1" x14ac:dyDescent="0.25">
      <c r="A145" s="56"/>
      <c r="B145" s="70"/>
      <c r="C145" s="56"/>
      <c r="D145" s="56"/>
      <c r="E145" s="56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1:20" ht="20.25" hidden="1" customHeight="1" x14ac:dyDescent="0.25">
      <c r="A146" s="56"/>
      <c r="B146" s="70"/>
      <c r="C146" s="56"/>
      <c r="D146" s="56"/>
      <c r="E146" s="56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1:20" ht="20.25" hidden="1" customHeight="1" x14ac:dyDescent="0.25">
      <c r="A147" s="56"/>
      <c r="B147" s="70"/>
      <c r="C147" s="56"/>
      <c r="D147" s="56"/>
      <c r="E147" s="56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1:20" ht="20.25" hidden="1" customHeight="1" x14ac:dyDescent="0.25">
      <c r="A148" s="56"/>
      <c r="B148" s="70"/>
      <c r="C148" s="56"/>
      <c r="D148" s="56"/>
      <c r="E148" s="56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1:20" ht="20.25" hidden="1" customHeight="1" x14ac:dyDescent="0.25">
      <c r="A149" s="56"/>
      <c r="B149" s="70"/>
      <c r="C149" s="56"/>
      <c r="D149" s="56"/>
      <c r="E149" s="56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1:20" ht="20.25" hidden="1" customHeight="1" x14ac:dyDescent="0.25">
      <c r="A150" s="56"/>
      <c r="B150" s="70"/>
      <c r="C150" s="56"/>
      <c r="D150" s="56"/>
      <c r="E150" s="56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1:20" ht="20.25" hidden="1" customHeight="1" x14ac:dyDescent="0.25">
      <c r="A151" s="56"/>
      <c r="B151" s="70"/>
      <c r="C151" s="56"/>
      <c r="D151" s="56"/>
      <c r="E151" s="56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1:20" ht="20.25" hidden="1" customHeight="1" x14ac:dyDescent="0.25">
      <c r="A152" s="56"/>
      <c r="B152" s="70"/>
      <c r="C152" s="56"/>
      <c r="D152" s="56"/>
      <c r="E152" s="56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</sheetData>
  <mergeCells count="22">
    <mergeCell ref="Q97:T97"/>
    <mergeCell ref="Q130:T130"/>
    <mergeCell ref="H2:I2"/>
    <mergeCell ref="F2:F3"/>
    <mergeCell ref="G2:G3"/>
    <mergeCell ref="Q17:T17"/>
    <mergeCell ref="Q1:T3"/>
    <mergeCell ref="F1:I1"/>
    <mergeCell ref="J1:M1"/>
    <mergeCell ref="J2:J3"/>
    <mergeCell ref="K2:K3"/>
    <mergeCell ref="L2:M2"/>
    <mergeCell ref="N1:P1"/>
    <mergeCell ref="N2:N3"/>
    <mergeCell ref="O2:O3"/>
    <mergeCell ref="A4:E4"/>
    <mergeCell ref="A75:E75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B1" workbookViewId="0">
      <pane ySplit="3" topLeftCell="A4" activePane="bottomLeft" state="frozen"/>
      <selection pane="bottomLeft" activeCell="B3" sqref="A2:K34"/>
    </sheetView>
  </sheetViews>
  <sheetFormatPr defaultRowHeight="15.75" x14ac:dyDescent="0.25"/>
  <cols>
    <col min="1" max="1" width="26.5703125" bestFit="1" customWidth="1"/>
    <col min="2" max="2" width="39.5703125" style="19" customWidth="1"/>
    <col min="3" max="3" width="39.5703125" customWidth="1"/>
    <col min="4" max="4" width="7" customWidth="1"/>
    <col min="5" max="5" width="20" customWidth="1"/>
    <col min="6" max="21" width="0" style="8" hidden="1" customWidth="1"/>
  </cols>
  <sheetData>
    <row r="1" spans="1:21" s="6" customFormat="1" x14ac:dyDescent="0.25">
      <c r="B1" s="19"/>
      <c r="F1" s="138" t="s">
        <v>512</v>
      </c>
      <c r="G1" s="138"/>
      <c r="H1" s="138"/>
      <c r="I1" s="138"/>
      <c r="J1" s="138" t="s">
        <v>517</v>
      </c>
      <c r="K1" s="138"/>
      <c r="L1" s="138"/>
      <c r="M1" s="138"/>
      <c r="N1" s="138" t="s">
        <v>518</v>
      </c>
      <c r="O1" s="138"/>
      <c r="P1" s="138"/>
      <c r="Q1" s="138"/>
      <c r="R1" s="138" t="s">
        <v>519</v>
      </c>
      <c r="S1" s="138"/>
      <c r="T1" s="138"/>
      <c r="U1" s="138"/>
    </row>
    <row r="2" spans="1:21" s="6" customFormat="1" x14ac:dyDescent="0.25">
      <c r="B2" s="19"/>
      <c r="F2" s="138" t="s">
        <v>513</v>
      </c>
      <c r="G2" s="138" t="s">
        <v>514</v>
      </c>
      <c r="H2" s="138" t="s">
        <v>515</v>
      </c>
      <c r="I2" s="138"/>
      <c r="J2" s="138" t="s">
        <v>513</v>
      </c>
      <c r="K2" s="138" t="s">
        <v>514</v>
      </c>
      <c r="L2" s="138" t="s">
        <v>515</v>
      </c>
      <c r="M2" s="138"/>
      <c r="N2" s="138" t="s">
        <v>513</v>
      </c>
      <c r="O2" s="138" t="s">
        <v>514</v>
      </c>
      <c r="P2" s="138" t="s">
        <v>515</v>
      </c>
      <c r="Q2" s="138"/>
      <c r="R2" s="138" t="s">
        <v>513</v>
      </c>
      <c r="S2" s="138" t="s">
        <v>514</v>
      </c>
      <c r="T2" s="138" t="s">
        <v>515</v>
      </c>
      <c r="U2" s="138"/>
    </row>
    <row r="3" spans="1:21" ht="36.75" customHeight="1" x14ac:dyDescent="0.25">
      <c r="A3" s="1" t="s">
        <v>27</v>
      </c>
      <c r="B3" s="1" t="s">
        <v>28</v>
      </c>
      <c r="C3" s="1" t="s">
        <v>29</v>
      </c>
      <c r="D3" s="1" t="s">
        <v>30</v>
      </c>
      <c r="E3" s="1" t="s">
        <v>170</v>
      </c>
      <c r="F3" s="138"/>
      <c r="G3" s="138"/>
      <c r="H3" s="24" t="s">
        <v>515</v>
      </c>
      <c r="I3" s="24" t="s">
        <v>516</v>
      </c>
      <c r="J3" s="138"/>
      <c r="K3" s="138"/>
      <c r="L3" s="24" t="s">
        <v>515</v>
      </c>
      <c r="M3" s="24" t="s">
        <v>516</v>
      </c>
      <c r="N3" s="138"/>
      <c r="O3" s="138"/>
      <c r="P3" s="24" t="s">
        <v>515</v>
      </c>
      <c r="Q3" s="24" t="s">
        <v>516</v>
      </c>
      <c r="R3" s="138"/>
      <c r="S3" s="138"/>
      <c r="T3" s="24" t="s">
        <v>515</v>
      </c>
      <c r="U3" s="24" t="s">
        <v>516</v>
      </c>
    </row>
    <row r="4" spans="1:21" ht="24" customHeight="1" x14ac:dyDescent="0.3">
      <c r="A4" s="165" t="s">
        <v>69</v>
      </c>
      <c r="B4" s="165"/>
      <c r="C4" s="165"/>
      <c r="D4" s="165"/>
      <c r="E4" s="165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24.75" customHeight="1" x14ac:dyDescent="0.25">
      <c r="A5" s="2" t="s">
        <v>10</v>
      </c>
      <c r="B5" s="16" t="s">
        <v>11</v>
      </c>
      <c r="C5" s="2" t="s">
        <v>12</v>
      </c>
      <c r="D5" s="2" t="s">
        <v>2</v>
      </c>
      <c r="E5" s="2">
        <v>20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24.75" customHeight="1" x14ac:dyDescent="0.25">
      <c r="A6" s="2" t="s">
        <v>13</v>
      </c>
      <c r="B6" s="16" t="s">
        <v>14</v>
      </c>
      <c r="C6" s="2" t="s">
        <v>12</v>
      </c>
      <c r="D6" s="2" t="s">
        <v>15</v>
      </c>
      <c r="E6" s="2">
        <v>4</v>
      </c>
      <c r="F6" s="24"/>
      <c r="G6" s="24"/>
      <c r="H6" s="24">
        <v>5</v>
      </c>
      <c r="I6" s="24" t="s">
        <v>522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24.75" customHeight="1" x14ac:dyDescent="0.25">
      <c r="A7" s="2" t="s">
        <v>16</v>
      </c>
      <c r="B7" s="16" t="s">
        <v>17</v>
      </c>
      <c r="C7" s="2" t="s">
        <v>12</v>
      </c>
      <c r="D7" s="2" t="s">
        <v>15</v>
      </c>
      <c r="E7" s="2">
        <v>5</v>
      </c>
      <c r="F7" s="24"/>
      <c r="G7" s="24"/>
      <c r="H7" s="24">
        <v>5</v>
      </c>
      <c r="I7" s="24" t="s">
        <v>522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24.75" customHeight="1" x14ac:dyDescent="0.25">
      <c r="A8" s="2" t="s">
        <v>18</v>
      </c>
      <c r="B8" s="16" t="s">
        <v>294</v>
      </c>
      <c r="C8" s="2" t="s">
        <v>12</v>
      </c>
      <c r="D8" s="2" t="s">
        <v>15</v>
      </c>
      <c r="E8" s="2">
        <v>1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24.75" customHeight="1" x14ac:dyDescent="0.25">
      <c r="A9" s="2" t="s">
        <v>19</v>
      </c>
      <c r="B9" s="16" t="s">
        <v>20</v>
      </c>
      <c r="C9" s="2" t="s">
        <v>21</v>
      </c>
      <c r="D9" s="2" t="s">
        <v>22</v>
      </c>
      <c r="E9" s="2">
        <v>2</v>
      </c>
      <c r="F9" s="24"/>
      <c r="G9" s="24"/>
      <c r="H9" s="24">
        <v>8</v>
      </c>
      <c r="I9" s="24" t="s">
        <v>522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24.75" customHeight="1" x14ac:dyDescent="0.25">
      <c r="A10" s="2" t="s">
        <v>23</v>
      </c>
      <c r="B10" s="16" t="s">
        <v>24</v>
      </c>
      <c r="C10" s="2"/>
      <c r="D10" s="2" t="s">
        <v>22</v>
      </c>
      <c r="E10" s="2">
        <v>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24.75" customHeight="1" x14ac:dyDescent="0.25">
      <c r="A11" s="2" t="s">
        <v>25</v>
      </c>
      <c r="B11" s="16" t="s">
        <v>26</v>
      </c>
      <c r="C11" s="2"/>
      <c r="D11" s="2" t="s">
        <v>22</v>
      </c>
      <c r="E11" s="2">
        <v>3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24.75" customHeight="1" x14ac:dyDescent="0.25">
      <c r="A12" s="13" t="s">
        <v>299</v>
      </c>
      <c r="B12" s="17" t="s">
        <v>300</v>
      </c>
      <c r="C12" s="13" t="s">
        <v>301</v>
      </c>
      <c r="D12" s="13" t="s">
        <v>283</v>
      </c>
      <c r="E12" s="13" t="s">
        <v>302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4.75" customHeight="1" x14ac:dyDescent="0.25">
      <c r="A13" s="13" t="s">
        <v>303</v>
      </c>
      <c r="B13" s="17" t="s">
        <v>304</v>
      </c>
      <c r="C13" s="13"/>
      <c r="D13" s="13" t="s">
        <v>283</v>
      </c>
      <c r="E13" s="13" t="s">
        <v>305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4.75" customHeight="1" x14ac:dyDescent="0.25">
      <c r="A14" s="13" t="s">
        <v>306</v>
      </c>
      <c r="B14" s="18" t="s">
        <v>307</v>
      </c>
      <c r="C14" s="13" t="s">
        <v>308</v>
      </c>
      <c r="D14" s="13" t="s">
        <v>309</v>
      </c>
      <c r="E14" s="13" t="s">
        <v>302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4.75" customHeight="1" x14ac:dyDescent="0.25">
      <c r="A15" s="13" t="s">
        <v>310</v>
      </c>
      <c r="B15" s="17" t="s">
        <v>311</v>
      </c>
      <c r="C15" s="13" t="s">
        <v>58</v>
      </c>
      <c r="D15" s="13" t="s">
        <v>283</v>
      </c>
      <c r="E15" s="13" t="s">
        <v>312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4.75" customHeight="1" x14ac:dyDescent="0.25">
      <c r="A16" s="13" t="s">
        <v>313</v>
      </c>
      <c r="B16" s="17" t="s">
        <v>314</v>
      </c>
      <c r="C16" s="13" t="s">
        <v>315</v>
      </c>
      <c r="D16" s="13" t="s">
        <v>316</v>
      </c>
      <c r="E16" s="13" t="s">
        <v>302</v>
      </c>
      <c r="F16" s="24"/>
      <c r="G16" s="24"/>
      <c r="H16" s="24">
        <v>5</v>
      </c>
      <c r="I16" s="24" t="s">
        <v>522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24.75" customHeight="1" x14ac:dyDescent="0.25">
      <c r="A17" s="13"/>
      <c r="B17" s="17" t="s">
        <v>317</v>
      </c>
      <c r="C17" s="13"/>
      <c r="D17" s="13" t="s">
        <v>318</v>
      </c>
      <c r="E17" s="13" t="s">
        <v>312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24.75" customHeight="1" x14ac:dyDescent="0.25">
      <c r="A18" s="163" t="s">
        <v>68</v>
      </c>
      <c r="B18" s="164"/>
      <c r="C18" s="164"/>
      <c r="D18" s="164"/>
      <c r="E18" s="16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24.75" customHeight="1" x14ac:dyDescent="0.25">
      <c r="A19" s="2" t="s">
        <v>39</v>
      </c>
      <c r="B19" s="16" t="s">
        <v>40</v>
      </c>
      <c r="C19" s="2" t="s">
        <v>41</v>
      </c>
      <c r="D19" s="2" t="s">
        <v>33</v>
      </c>
      <c r="E19" s="2">
        <v>2</v>
      </c>
      <c r="F19" s="24"/>
      <c r="G19" s="24"/>
      <c r="H19" s="24">
        <v>30</v>
      </c>
      <c r="I19" s="24" t="s">
        <v>522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24.75" customHeight="1" x14ac:dyDescent="0.25">
      <c r="A20" s="2" t="s">
        <v>42</v>
      </c>
      <c r="B20" s="16" t="s">
        <v>289</v>
      </c>
      <c r="C20" s="2"/>
      <c r="D20" s="2" t="s">
        <v>33</v>
      </c>
      <c r="E20" s="2">
        <v>2</v>
      </c>
      <c r="F20" s="24"/>
      <c r="G20" s="24"/>
      <c r="H20" s="24">
        <v>50</v>
      </c>
      <c r="I20" s="24" t="s">
        <v>522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24.75" customHeight="1" x14ac:dyDescent="0.25">
      <c r="A21" s="2" t="s">
        <v>43</v>
      </c>
      <c r="B21" s="16" t="s">
        <v>44</v>
      </c>
      <c r="C21" s="2"/>
      <c r="D21" s="2" t="s">
        <v>33</v>
      </c>
      <c r="E21" s="2">
        <v>2</v>
      </c>
      <c r="F21" s="24"/>
      <c r="G21" s="24"/>
      <c r="H21" s="24">
        <v>10</v>
      </c>
      <c r="I21" s="24" t="s">
        <v>522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24.75" customHeight="1" x14ac:dyDescent="0.25">
      <c r="A22" s="2" t="s">
        <v>45</v>
      </c>
      <c r="B22" s="16" t="s">
        <v>46</v>
      </c>
      <c r="C22" s="2" t="s">
        <v>47</v>
      </c>
      <c r="D22" s="2" t="s">
        <v>33</v>
      </c>
      <c r="E22" s="2">
        <v>1</v>
      </c>
      <c r="F22" s="24"/>
      <c r="G22" s="24"/>
      <c r="H22" s="24">
        <v>2</v>
      </c>
      <c r="I22" s="24" t="s">
        <v>522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24.75" customHeight="1" x14ac:dyDescent="0.25">
      <c r="A23" s="2" t="s">
        <v>48</v>
      </c>
      <c r="B23" s="16" t="s">
        <v>49</v>
      </c>
      <c r="C23" s="2" t="s">
        <v>50</v>
      </c>
      <c r="D23" s="2" t="s">
        <v>33</v>
      </c>
      <c r="E23" s="2" t="s">
        <v>51</v>
      </c>
      <c r="F23" s="24"/>
      <c r="G23" s="24"/>
      <c r="H23" s="24">
        <v>2</v>
      </c>
      <c r="I23" s="24" t="s">
        <v>522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24.75" customHeight="1" x14ac:dyDescent="0.25">
      <c r="A24" s="2" t="s">
        <v>52</v>
      </c>
      <c r="B24" s="16" t="s">
        <v>53</v>
      </c>
      <c r="C24" s="2" t="s">
        <v>50</v>
      </c>
      <c r="D24" s="2" t="s">
        <v>33</v>
      </c>
      <c r="E24" s="2" t="s">
        <v>51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24.75" customHeight="1" x14ac:dyDescent="0.25">
      <c r="A25" s="2" t="s">
        <v>54</v>
      </c>
      <c r="B25" s="16" t="s">
        <v>55</v>
      </c>
      <c r="C25" s="2" t="s">
        <v>50</v>
      </c>
      <c r="D25" s="2" t="s">
        <v>33</v>
      </c>
      <c r="E25" s="2" t="s">
        <v>51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24.75" customHeight="1" x14ac:dyDescent="0.25">
      <c r="A26" s="2" t="s">
        <v>56</v>
      </c>
      <c r="B26" s="16" t="s">
        <v>57</v>
      </c>
      <c r="C26" s="2" t="s">
        <v>58</v>
      </c>
      <c r="D26" s="2" t="s">
        <v>33</v>
      </c>
      <c r="E26" s="2" t="s">
        <v>59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24.75" customHeight="1" x14ac:dyDescent="0.25">
      <c r="A27" s="2" t="s">
        <v>60</v>
      </c>
      <c r="B27" s="16" t="s">
        <v>61</v>
      </c>
      <c r="C27" s="2" t="s">
        <v>58</v>
      </c>
      <c r="D27" s="2" t="s">
        <v>33</v>
      </c>
      <c r="E27" s="2" t="s">
        <v>62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24.75" customHeight="1" x14ac:dyDescent="0.25">
      <c r="A28" s="2" t="s">
        <v>63</v>
      </c>
      <c r="B28" s="16" t="s">
        <v>64</v>
      </c>
      <c r="C28" s="2" t="s">
        <v>58</v>
      </c>
      <c r="D28" s="2" t="s">
        <v>33</v>
      </c>
      <c r="E28" s="2" t="s">
        <v>62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24.75" customHeight="1" x14ac:dyDescent="0.25">
      <c r="A29" s="2" t="s">
        <v>65</v>
      </c>
      <c r="B29" s="16" t="s">
        <v>66</v>
      </c>
      <c r="C29" s="2"/>
      <c r="D29" s="2" t="s">
        <v>33</v>
      </c>
      <c r="E29" s="2" t="s">
        <v>62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24.75" customHeight="1" x14ac:dyDescent="0.25">
      <c r="A30" s="13" t="s">
        <v>295</v>
      </c>
      <c r="B30" s="17" t="s">
        <v>296</v>
      </c>
      <c r="C30" s="13" t="s">
        <v>297</v>
      </c>
      <c r="D30" s="13" t="s">
        <v>33</v>
      </c>
      <c r="E30" s="13" t="s">
        <v>298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x14ac:dyDescent="0.25"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25"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6:21" x14ac:dyDescent="0.25"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6:21" x14ac:dyDescent="0.25"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6:21" x14ac:dyDescent="0.25"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6:21" x14ac:dyDescent="0.25"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6:21" x14ac:dyDescent="0.25"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6:21" x14ac:dyDescent="0.25"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6:21" x14ac:dyDescent="0.25"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6:21" x14ac:dyDescent="0.25"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6:21" x14ac:dyDescent="0.25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6:21" x14ac:dyDescent="0.25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6:21" x14ac:dyDescent="0.25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6:21" x14ac:dyDescent="0.25">
      <c r="F44" s="24"/>
      <c r="G44" s="24"/>
      <c r="H44" s="24">
        <v>5</v>
      </c>
      <c r="I44" s="24" t="s">
        <v>522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6:21" x14ac:dyDescent="0.25">
      <c r="F45" s="24"/>
      <c r="G45" s="24"/>
      <c r="H45" s="24">
        <v>40</v>
      </c>
      <c r="I45" s="24" t="s">
        <v>522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6:21" x14ac:dyDescent="0.25"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6:21" x14ac:dyDescent="0.25"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6:21" x14ac:dyDescent="0.25"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6:21" x14ac:dyDescent="0.25">
      <c r="F49" s="24"/>
      <c r="G49" s="24"/>
      <c r="H49" s="24">
        <v>2</v>
      </c>
      <c r="I49" s="24" t="s">
        <v>522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6:21" x14ac:dyDescent="0.25"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6:21" x14ac:dyDescent="0.25"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6:21" x14ac:dyDescent="0.25"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6:21" x14ac:dyDescent="0.25"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6:21" x14ac:dyDescent="0.25"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6:21" x14ac:dyDescent="0.25"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6:21" x14ac:dyDescent="0.25"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6:21" x14ac:dyDescent="0.25"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6:21" x14ac:dyDescent="0.25"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6:21" x14ac:dyDescent="0.25"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6:21" x14ac:dyDescent="0.25"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6:21" x14ac:dyDescent="0.25"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6:21" x14ac:dyDescent="0.25"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6:21" x14ac:dyDescent="0.25"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6:21" x14ac:dyDescent="0.25"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6:21" x14ac:dyDescent="0.25"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6:21" x14ac:dyDescent="0.25"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6:21" x14ac:dyDescent="0.25">
      <c r="F67" s="24"/>
      <c r="G67" s="24"/>
      <c r="H67" s="24">
        <v>1</v>
      </c>
      <c r="I67" s="24" t="s">
        <v>522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6:21" x14ac:dyDescent="0.25"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6:21" x14ac:dyDescent="0.25"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6:21" x14ac:dyDescent="0.25"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6:21" x14ac:dyDescent="0.25"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6:21" x14ac:dyDescent="0.25"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6:21" x14ac:dyDescent="0.25"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6:21" x14ac:dyDescent="0.25"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6:21" x14ac:dyDescent="0.25"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6:21" x14ac:dyDescent="0.25"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6:21" x14ac:dyDescent="0.25"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6:21" x14ac:dyDescent="0.25"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6:21" x14ac:dyDescent="0.25"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6:21" x14ac:dyDescent="0.25"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6:21" x14ac:dyDescent="0.25"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6:21" x14ac:dyDescent="0.25"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6:21" x14ac:dyDescent="0.25"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6:21" x14ac:dyDescent="0.25"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6:21" x14ac:dyDescent="0.25"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6:21" x14ac:dyDescent="0.25"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6:21" x14ac:dyDescent="0.25"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6:21" x14ac:dyDescent="0.25"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6:21" x14ac:dyDescent="0.25"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6:21" x14ac:dyDescent="0.25"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6:21" x14ac:dyDescent="0.25"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6:21" x14ac:dyDescent="0.25"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6:21" x14ac:dyDescent="0.25"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6:21" x14ac:dyDescent="0.25"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6:21" x14ac:dyDescent="0.25"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6:21" x14ac:dyDescent="0.25"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6:21" x14ac:dyDescent="0.25"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6:21" x14ac:dyDescent="0.25"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6:21" x14ac:dyDescent="0.25"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6:21" x14ac:dyDescent="0.25"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6:21" x14ac:dyDescent="0.25"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6:21" x14ac:dyDescent="0.25"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6:21" x14ac:dyDescent="0.25"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6:21" x14ac:dyDescent="0.25"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6:21" x14ac:dyDescent="0.25"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</sheetData>
  <mergeCells count="18">
    <mergeCell ref="R1:U1"/>
    <mergeCell ref="F2:F3"/>
    <mergeCell ref="G2:G3"/>
    <mergeCell ref="H2:I2"/>
    <mergeCell ref="J2:J3"/>
    <mergeCell ref="K2:K3"/>
    <mergeCell ref="L2:M2"/>
    <mergeCell ref="N2:N3"/>
    <mergeCell ref="O2:O3"/>
    <mergeCell ref="P2:Q2"/>
    <mergeCell ref="R2:R3"/>
    <mergeCell ref="S2:S3"/>
    <mergeCell ref="T2:U2"/>
    <mergeCell ref="A18:E18"/>
    <mergeCell ref="A4:E4"/>
    <mergeCell ref="F1:I1"/>
    <mergeCell ref="J1:M1"/>
    <mergeCell ref="N1:Q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workbookViewId="0">
      <pane ySplit="3" topLeftCell="A4" activePane="bottomLeft" state="frozen"/>
      <selection pane="bottomLeft" activeCell="A5" sqref="A5:E8"/>
    </sheetView>
  </sheetViews>
  <sheetFormatPr defaultRowHeight="15.75" x14ac:dyDescent="0.25"/>
  <cols>
    <col min="1" max="1" width="28.5703125" customWidth="1"/>
    <col min="2" max="2" width="46.42578125" style="19" customWidth="1"/>
    <col min="3" max="3" width="39.5703125" customWidth="1"/>
    <col min="4" max="4" width="10.42578125" customWidth="1"/>
    <col min="5" max="5" width="23.5703125" customWidth="1"/>
    <col min="6" max="21" width="9.140625" style="8"/>
  </cols>
  <sheetData>
    <row r="1" spans="1:21" s="6" customFormat="1" x14ac:dyDescent="0.25">
      <c r="B1" s="19"/>
      <c r="F1" s="138" t="s">
        <v>512</v>
      </c>
      <c r="G1" s="138"/>
      <c r="H1" s="138"/>
      <c r="I1" s="138"/>
      <c r="J1" s="138" t="s">
        <v>517</v>
      </c>
      <c r="K1" s="138"/>
      <c r="L1" s="138"/>
      <c r="M1" s="138"/>
      <c r="N1" s="138" t="s">
        <v>518</v>
      </c>
      <c r="O1" s="138"/>
      <c r="P1" s="138"/>
      <c r="Q1" s="138"/>
      <c r="R1" s="138" t="s">
        <v>519</v>
      </c>
      <c r="S1" s="138"/>
      <c r="T1" s="138"/>
      <c r="U1" s="138"/>
    </row>
    <row r="2" spans="1:21" s="6" customFormat="1" x14ac:dyDescent="0.25">
      <c r="B2" s="19"/>
      <c r="F2" s="138" t="s">
        <v>513</v>
      </c>
      <c r="G2" s="138" t="s">
        <v>514</v>
      </c>
      <c r="H2" s="138" t="s">
        <v>515</v>
      </c>
      <c r="I2" s="138"/>
      <c r="J2" s="138" t="s">
        <v>513</v>
      </c>
      <c r="K2" s="138" t="s">
        <v>514</v>
      </c>
      <c r="L2" s="138" t="s">
        <v>515</v>
      </c>
      <c r="M2" s="138"/>
      <c r="N2" s="138" t="s">
        <v>513</v>
      </c>
      <c r="O2" s="138" t="s">
        <v>514</v>
      </c>
      <c r="P2" s="138" t="s">
        <v>515</v>
      </c>
      <c r="Q2" s="138"/>
      <c r="R2" s="138" t="s">
        <v>513</v>
      </c>
      <c r="S2" s="138" t="s">
        <v>514</v>
      </c>
      <c r="T2" s="138" t="s">
        <v>515</v>
      </c>
      <c r="U2" s="138"/>
    </row>
    <row r="3" spans="1:21" ht="21" customHeight="1" x14ac:dyDescent="0.25">
      <c r="A3" s="1" t="s">
        <v>27</v>
      </c>
      <c r="B3" s="1" t="s">
        <v>28</v>
      </c>
      <c r="C3" s="1" t="s">
        <v>29</v>
      </c>
      <c r="D3" s="1" t="s">
        <v>30</v>
      </c>
      <c r="E3" s="4" t="s">
        <v>170</v>
      </c>
      <c r="F3" s="138"/>
      <c r="G3" s="138"/>
      <c r="H3" s="24" t="s">
        <v>515</v>
      </c>
      <c r="I3" s="24" t="s">
        <v>516</v>
      </c>
      <c r="J3" s="138"/>
      <c r="K3" s="138"/>
      <c r="L3" s="24" t="s">
        <v>515</v>
      </c>
      <c r="M3" s="24" t="s">
        <v>516</v>
      </c>
      <c r="N3" s="138"/>
      <c r="O3" s="138"/>
      <c r="P3" s="24" t="s">
        <v>515</v>
      </c>
      <c r="Q3" s="24" t="s">
        <v>516</v>
      </c>
      <c r="R3" s="138"/>
      <c r="S3" s="138"/>
      <c r="T3" s="24" t="s">
        <v>515</v>
      </c>
      <c r="U3" s="24" t="s">
        <v>516</v>
      </c>
    </row>
    <row r="4" spans="1:21" ht="21" customHeight="1" x14ac:dyDescent="0.25">
      <c r="A4" s="139" t="s">
        <v>69</v>
      </c>
      <c r="B4" s="140"/>
      <c r="C4" s="140"/>
      <c r="D4" s="140"/>
      <c r="E4" s="140"/>
      <c r="F4" s="24"/>
      <c r="G4" s="24"/>
      <c r="H4" s="24">
        <v>60</v>
      </c>
      <c r="I4" s="24" t="s">
        <v>526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s="6" customFormat="1" ht="21" customHeight="1" x14ac:dyDescent="0.25">
      <c r="A5" s="3" t="s">
        <v>0</v>
      </c>
      <c r="B5" s="20" t="s">
        <v>1</v>
      </c>
      <c r="C5" s="3"/>
      <c r="D5" s="3" t="s">
        <v>2</v>
      </c>
      <c r="E5" s="3">
        <v>30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s="6" customFormat="1" ht="21" customHeight="1" x14ac:dyDescent="0.25">
      <c r="A6" s="3" t="s">
        <v>3</v>
      </c>
      <c r="B6" s="20" t="s">
        <v>4</v>
      </c>
      <c r="C6" s="3" t="s">
        <v>5</v>
      </c>
      <c r="D6" s="3" t="s">
        <v>2</v>
      </c>
      <c r="E6" s="3">
        <v>4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s="6" customFormat="1" ht="21" customHeight="1" x14ac:dyDescent="0.25">
      <c r="A7" s="3"/>
      <c r="B7" s="20" t="s">
        <v>319</v>
      </c>
      <c r="C7" s="3"/>
      <c r="D7" s="3" t="s">
        <v>2</v>
      </c>
      <c r="E7" s="3" t="s">
        <v>325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6" customFormat="1" ht="21" customHeight="1" x14ac:dyDescent="0.25">
      <c r="A8" s="3"/>
      <c r="B8" s="20" t="s">
        <v>320</v>
      </c>
      <c r="C8" s="3"/>
      <c r="D8" s="3" t="s">
        <v>2</v>
      </c>
      <c r="E8" s="3" t="s">
        <v>325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s="6" customFormat="1" ht="21" customHeight="1" x14ac:dyDescent="0.25">
      <c r="A9" s="3" t="s">
        <v>6</v>
      </c>
      <c r="B9" s="20" t="s">
        <v>7</v>
      </c>
      <c r="C9" s="3" t="s">
        <v>8</v>
      </c>
      <c r="D9" s="3" t="s">
        <v>324</v>
      </c>
      <c r="E9" s="3">
        <v>1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21" customHeight="1" x14ac:dyDescent="0.25">
      <c r="A10" s="139" t="s">
        <v>68</v>
      </c>
      <c r="B10" s="140"/>
      <c r="C10" s="140"/>
      <c r="D10" s="140"/>
      <c r="E10" s="140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21" customHeight="1" x14ac:dyDescent="0.25">
      <c r="A11" s="14"/>
      <c r="B11" s="21" t="s">
        <v>290</v>
      </c>
      <c r="C11" s="14"/>
      <c r="D11" s="14" t="s">
        <v>172</v>
      </c>
      <c r="E11" s="14" t="s">
        <v>292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21" customHeight="1" x14ac:dyDescent="0.25">
      <c r="A12" s="14"/>
      <c r="B12" s="21" t="s">
        <v>291</v>
      </c>
      <c r="C12" s="14"/>
      <c r="D12" s="14" t="s">
        <v>172</v>
      </c>
      <c r="E12" s="14" t="s">
        <v>292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1" customHeight="1" x14ac:dyDescent="0.25">
      <c r="A13" s="14"/>
      <c r="B13" s="21" t="s">
        <v>293</v>
      </c>
      <c r="C13" s="14"/>
      <c r="D13" s="14" t="s">
        <v>172</v>
      </c>
      <c r="E13" s="14" t="s">
        <v>292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1" customHeight="1" x14ac:dyDescent="0.25">
      <c r="A14" s="14" t="s">
        <v>60</v>
      </c>
      <c r="B14" s="21" t="s">
        <v>321</v>
      </c>
      <c r="C14" s="14" t="s">
        <v>58</v>
      </c>
      <c r="D14" s="14" t="s">
        <v>33</v>
      </c>
      <c r="E14" s="14" t="s">
        <v>62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1" customHeight="1" x14ac:dyDescent="0.25">
      <c r="A15" s="14" t="s">
        <v>63</v>
      </c>
      <c r="B15" s="21" t="s">
        <v>64</v>
      </c>
      <c r="C15" s="14" t="s">
        <v>58</v>
      </c>
      <c r="D15" s="14" t="s">
        <v>33</v>
      </c>
      <c r="E15" s="14" t="s">
        <v>62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1" customHeight="1" x14ac:dyDescent="0.25">
      <c r="A16" s="14" t="s">
        <v>65</v>
      </c>
      <c r="B16" s="21" t="s">
        <v>66</v>
      </c>
      <c r="C16" s="14"/>
      <c r="D16" s="14" t="s">
        <v>33</v>
      </c>
      <c r="E16" s="14" t="s">
        <v>62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6:21" x14ac:dyDescent="0.25"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6:21" x14ac:dyDescent="0.25"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6:21" x14ac:dyDescent="0.25"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6:21" x14ac:dyDescent="0.25"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6:21" x14ac:dyDescent="0.25"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6:21" x14ac:dyDescent="0.25"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6:21" x14ac:dyDescent="0.25"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6:21" x14ac:dyDescent="0.25"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6:21" x14ac:dyDescent="0.25"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6:21" x14ac:dyDescent="0.25">
      <c r="F26" s="24"/>
      <c r="G26" s="24"/>
      <c r="H26" s="24">
        <v>50</v>
      </c>
      <c r="I26" s="24" t="s">
        <v>522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6:21" x14ac:dyDescent="0.25"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6:21" x14ac:dyDescent="0.25">
      <c r="F28" s="24"/>
      <c r="G28" s="24"/>
      <c r="H28" s="24">
        <v>50</v>
      </c>
      <c r="I28" s="24" t="s">
        <v>522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6:21" x14ac:dyDescent="0.25">
      <c r="F29" s="24"/>
      <c r="G29" s="24"/>
      <c r="H29" s="24">
        <v>200</v>
      </c>
      <c r="I29" s="24" t="s">
        <v>522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6:21" x14ac:dyDescent="0.25"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6:21" x14ac:dyDescent="0.25">
      <c r="F31" s="24"/>
      <c r="G31" s="24"/>
      <c r="H31" s="24">
        <v>2</v>
      </c>
      <c r="I31" s="24" t="s">
        <v>522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6:21" x14ac:dyDescent="0.25"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6:21" x14ac:dyDescent="0.25">
      <c r="F33" s="24"/>
      <c r="G33" s="24"/>
      <c r="H33" s="24">
        <v>20</v>
      </c>
      <c r="I33" s="24" t="s">
        <v>522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6:21" x14ac:dyDescent="0.25"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6:21" x14ac:dyDescent="0.25"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6:21" x14ac:dyDescent="0.25"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6:21" x14ac:dyDescent="0.25"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6:21" x14ac:dyDescent="0.25"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6:21" x14ac:dyDescent="0.25"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6:21" x14ac:dyDescent="0.25"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6:21" x14ac:dyDescent="0.25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6:21" x14ac:dyDescent="0.25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6:21" x14ac:dyDescent="0.25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6:21" x14ac:dyDescent="0.25">
      <c r="F44" s="24"/>
      <c r="G44" s="24"/>
      <c r="H44" s="24">
        <v>5</v>
      </c>
      <c r="I44" s="24" t="s">
        <v>522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6:21" x14ac:dyDescent="0.25">
      <c r="F45" s="24"/>
      <c r="G45" s="24"/>
      <c r="H45" s="24">
        <v>40</v>
      </c>
      <c r="I45" s="24" t="s">
        <v>522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6:21" x14ac:dyDescent="0.25"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6:21" x14ac:dyDescent="0.25"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6:21" x14ac:dyDescent="0.25"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6:21" x14ac:dyDescent="0.25">
      <c r="F49" s="24"/>
      <c r="G49" s="24"/>
      <c r="H49" s="24">
        <v>2</v>
      </c>
      <c r="I49" s="24" t="s">
        <v>522</v>
      </c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6:21" x14ac:dyDescent="0.25"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6:21" x14ac:dyDescent="0.25"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6:21" x14ac:dyDescent="0.25"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6:21" x14ac:dyDescent="0.25"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6:21" x14ac:dyDescent="0.25"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6:21" x14ac:dyDescent="0.25"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6:21" x14ac:dyDescent="0.25"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6:21" x14ac:dyDescent="0.25"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6:21" x14ac:dyDescent="0.25"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6:21" x14ac:dyDescent="0.25"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6:21" x14ac:dyDescent="0.25"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6:21" x14ac:dyDescent="0.25"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6:21" x14ac:dyDescent="0.25"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6:21" x14ac:dyDescent="0.25"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6:21" x14ac:dyDescent="0.25"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6:21" x14ac:dyDescent="0.25"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6:21" x14ac:dyDescent="0.25"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6:21" x14ac:dyDescent="0.25">
      <c r="F67" s="24"/>
      <c r="G67" s="24"/>
      <c r="H67" s="24">
        <v>1</v>
      </c>
      <c r="I67" s="24" t="s">
        <v>522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6:21" x14ac:dyDescent="0.25"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6:21" x14ac:dyDescent="0.25"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6:21" x14ac:dyDescent="0.25"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6:21" x14ac:dyDescent="0.25"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6:21" x14ac:dyDescent="0.25"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6:21" x14ac:dyDescent="0.25"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6:21" x14ac:dyDescent="0.25"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6:21" x14ac:dyDescent="0.25"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6:21" x14ac:dyDescent="0.25"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6:21" x14ac:dyDescent="0.25"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6:21" x14ac:dyDescent="0.25"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6:21" x14ac:dyDescent="0.25"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6:21" x14ac:dyDescent="0.25"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6:21" x14ac:dyDescent="0.25"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6:21" x14ac:dyDescent="0.25"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6:21" x14ac:dyDescent="0.25"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6:21" x14ac:dyDescent="0.25"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6:21" x14ac:dyDescent="0.25"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6:21" x14ac:dyDescent="0.25"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6:21" x14ac:dyDescent="0.25"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6:21" x14ac:dyDescent="0.25"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6:21" x14ac:dyDescent="0.25"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6:21" x14ac:dyDescent="0.25"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6:21" x14ac:dyDescent="0.25"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6:21" x14ac:dyDescent="0.25"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6:21" x14ac:dyDescent="0.25"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6:21" x14ac:dyDescent="0.25"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6:21" x14ac:dyDescent="0.25"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6:21" x14ac:dyDescent="0.25"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6:21" x14ac:dyDescent="0.25"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6:21" x14ac:dyDescent="0.25"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6:21" x14ac:dyDescent="0.25"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6:21" x14ac:dyDescent="0.25"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6:21" x14ac:dyDescent="0.25"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6:21" x14ac:dyDescent="0.25"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6:21" x14ac:dyDescent="0.25"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6:21" x14ac:dyDescent="0.25"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6:21" x14ac:dyDescent="0.25"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</sheetData>
  <mergeCells count="18">
    <mergeCell ref="R1:U1"/>
    <mergeCell ref="F2:F3"/>
    <mergeCell ref="G2:G3"/>
    <mergeCell ref="H2:I2"/>
    <mergeCell ref="J2:J3"/>
    <mergeCell ref="K2:K3"/>
    <mergeCell ref="L2:M2"/>
    <mergeCell ref="N2:N3"/>
    <mergeCell ref="O2:O3"/>
    <mergeCell ref="P2:Q2"/>
    <mergeCell ref="R2:R3"/>
    <mergeCell ref="S2:S3"/>
    <mergeCell ref="T2:U2"/>
    <mergeCell ref="A4:E4"/>
    <mergeCell ref="A10:E10"/>
    <mergeCell ref="F1:I1"/>
    <mergeCell ref="J1:M1"/>
    <mergeCell ref="N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46" sqref="E46"/>
    </sheetView>
  </sheetViews>
  <sheetFormatPr defaultRowHeight="15" x14ac:dyDescent="0.25"/>
  <cols>
    <col min="1" max="1" width="9.28515625" bestFit="1" customWidth="1"/>
    <col min="2" max="2" width="47.140625" bestFit="1" customWidth="1"/>
    <col min="3" max="3" width="15.5703125" bestFit="1" customWidth="1"/>
    <col min="6" max="6" width="19.140625" bestFit="1" customWidth="1"/>
    <col min="7" max="7" width="22.42578125" bestFit="1" customWidth="1"/>
    <col min="8" max="8" width="11.140625" bestFit="1" customWidth="1"/>
  </cols>
  <sheetData>
    <row r="1" spans="1:8" ht="20.25" x14ac:dyDescent="0.25">
      <c r="A1" s="166" t="s">
        <v>722</v>
      </c>
      <c r="B1" s="166"/>
      <c r="C1" s="166"/>
      <c r="D1" s="166"/>
      <c r="E1" s="166"/>
      <c r="F1" s="166"/>
      <c r="G1" s="166"/>
      <c r="H1" s="166"/>
    </row>
    <row r="2" spans="1:8" ht="18.75" x14ac:dyDescent="0.3">
      <c r="A2" s="30" t="s">
        <v>723</v>
      </c>
      <c r="B2" s="30"/>
      <c r="C2" s="30"/>
      <c r="D2" s="30"/>
      <c r="E2" s="30"/>
      <c r="F2" s="30"/>
      <c r="G2" s="30"/>
      <c r="H2" s="30"/>
    </row>
    <row r="3" spans="1:8" ht="24.75" customHeight="1" x14ac:dyDescent="0.25">
      <c r="A3" s="72" t="s">
        <v>326</v>
      </c>
      <c r="B3" s="72" t="s">
        <v>538</v>
      </c>
      <c r="C3" s="72" t="s">
        <v>724</v>
      </c>
      <c r="D3" s="72" t="s">
        <v>725</v>
      </c>
      <c r="E3" s="72" t="s">
        <v>358</v>
      </c>
      <c r="F3" s="72" t="s">
        <v>726</v>
      </c>
      <c r="G3" s="72" t="s">
        <v>727</v>
      </c>
      <c r="H3" s="72" t="s">
        <v>511</v>
      </c>
    </row>
    <row r="4" spans="1:8" ht="24.75" customHeight="1" x14ac:dyDescent="0.25">
      <c r="A4" s="73">
        <v>1</v>
      </c>
      <c r="B4" s="74" t="s">
        <v>287</v>
      </c>
      <c r="C4" s="73"/>
      <c r="D4" s="73" t="s">
        <v>283</v>
      </c>
      <c r="E4" s="73">
        <v>14</v>
      </c>
      <c r="F4" s="73">
        <v>0.3</v>
      </c>
      <c r="G4" s="73" t="s">
        <v>728</v>
      </c>
      <c r="H4" s="73" t="s">
        <v>729</v>
      </c>
    </row>
    <row r="5" spans="1:8" ht="24.75" customHeight="1" x14ac:dyDescent="0.25">
      <c r="A5" s="73">
        <v>2</v>
      </c>
      <c r="B5" s="74" t="s">
        <v>730</v>
      </c>
      <c r="C5" s="73">
        <v>3014011500</v>
      </c>
      <c r="D5" s="73" t="s">
        <v>283</v>
      </c>
      <c r="E5" s="73">
        <v>2</v>
      </c>
      <c r="F5" s="73">
        <v>0.25</v>
      </c>
      <c r="G5" s="73" t="s">
        <v>728</v>
      </c>
      <c r="H5" s="73" t="s">
        <v>731</v>
      </c>
    </row>
    <row r="6" spans="1:8" ht="24.75" customHeight="1" x14ac:dyDescent="0.25">
      <c r="A6" s="73">
        <v>3</v>
      </c>
      <c r="B6" s="74" t="s">
        <v>732</v>
      </c>
      <c r="C6" s="73"/>
      <c r="D6" s="73" t="s">
        <v>283</v>
      </c>
      <c r="E6" s="73">
        <v>8</v>
      </c>
      <c r="F6" s="73">
        <v>0.1</v>
      </c>
      <c r="G6" s="73" t="s">
        <v>733</v>
      </c>
      <c r="H6" s="73" t="s">
        <v>729</v>
      </c>
    </row>
    <row r="7" spans="1:8" ht="24.75" customHeight="1" x14ac:dyDescent="0.25">
      <c r="A7" s="73">
        <v>4</v>
      </c>
      <c r="B7" s="74" t="s">
        <v>284</v>
      </c>
      <c r="C7" s="73">
        <v>3200043616</v>
      </c>
      <c r="D7" s="73" t="s">
        <v>172</v>
      </c>
      <c r="E7" s="73">
        <v>3</v>
      </c>
      <c r="F7" s="73"/>
      <c r="G7" s="73" t="s">
        <v>734</v>
      </c>
      <c r="H7" s="73"/>
    </row>
    <row r="8" spans="1:8" ht="24.75" customHeight="1" x14ac:dyDescent="0.25">
      <c r="A8" s="73">
        <v>5</v>
      </c>
      <c r="B8" s="74" t="s">
        <v>735</v>
      </c>
      <c r="C8" s="73">
        <v>3200043611</v>
      </c>
      <c r="D8" s="73" t="s">
        <v>172</v>
      </c>
      <c r="E8" s="73">
        <v>5</v>
      </c>
      <c r="F8" s="73"/>
      <c r="G8" s="73" t="s">
        <v>734</v>
      </c>
      <c r="H8" s="73"/>
    </row>
    <row r="9" spans="1:8" ht="24.75" customHeight="1" x14ac:dyDescent="0.25">
      <c r="A9" s="73">
        <v>6</v>
      </c>
      <c r="B9" s="74" t="s">
        <v>285</v>
      </c>
      <c r="C9" s="73">
        <v>3200277779</v>
      </c>
      <c r="D9" s="73" t="s">
        <v>172</v>
      </c>
      <c r="E9" s="73">
        <v>4</v>
      </c>
      <c r="F9" s="73"/>
      <c r="G9" s="73" t="s">
        <v>734</v>
      </c>
      <c r="H9" s="73"/>
    </row>
    <row r="10" spans="1:8" ht="24.75" customHeight="1" x14ac:dyDescent="0.25">
      <c r="A10" s="73">
        <v>7</v>
      </c>
      <c r="B10" s="74" t="s">
        <v>288</v>
      </c>
      <c r="C10" s="73"/>
      <c r="D10" s="73" t="s">
        <v>172</v>
      </c>
      <c r="E10" s="73">
        <v>7500</v>
      </c>
      <c r="F10" s="73"/>
      <c r="G10" s="73" t="s">
        <v>736</v>
      </c>
      <c r="H10" s="73"/>
    </row>
    <row r="11" spans="1:8" ht="24.75" customHeight="1" x14ac:dyDescent="0.25">
      <c r="A11" s="73">
        <v>8</v>
      </c>
      <c r="B11" s="74" t="s">
        <v>737</v>
      </c>
      <c r="C11" s="73">
        <v>90520145001</v>
      </c>
      <c r="D11" s="73" t="s">
        <v>172</v>
      </c>
      <c r="E11" s="73">
        <v>6</v>
      </c>
      <c r="F11" s="73"/>
      <c r="G11" s="73" t="s">
        <v>734</v>
      </c>
      <c r="H11" s="73"/>
    </row>
    <row r="12" spans="1:8" ht="24.75" customHeight="1" x14ac:dyDescent="0.25">
      <c r="A12" s="73">
        <v>9</v>
      </c>
      <c r="B12" s="74" t="s">
        <v>738</v>
      </c>
      <c r="C12" s="73">
        <v>3200044012</v>
      </c>
      <c r="D12" s="73" t="s">
        <v>286</v>
      </c>
      <c r="E12" s="73">
        <v>2</v>
      </c>
      <c r="F12" s="73">
        <v>0.1</v>
      </c>
      <c r="G12" s="73" t="s">
        <v>734</v>
      </c>
      <c r="H12" s="73"/>
    </row>
    <row r="13" spans="1:8" ht="24.75" customHeight="1" x14ac:dyDescent="0.3">
      <c r="A13" s="167" t="s">
        <v>739</v>
      </c>
      <c r="B13" s="167"/>
      <c r="C13" s="167"/>
      <c r="D13" s="167"/>
      <c r="E13" s="167"/>
      <c r="F13" s="167"/>
      <c r="G13" s="167"/>
      <c r="H13" s="167"/>
    </row>
    <row r="14" spans="1:8" ht="24.75" customHeight="1" x14ac:dyDescent="0.25">
      <c r="A14" s="72" t="s">
        <v>326</v>
      </c>
      <c r="B14" s="72" t="s">
        <v>538</v>
      </c>
      <c r="C14" s="72" t="s">
        <v>724</v>
      </c>
      <c r="D14" s="72" t="s">
        <v>725</v>
      </c>
      <c r="E14" s="72" t="s">
        <v>358</v>
      </c>
      <c r="F14" s="72" t="s">
        <v>726</v>
      </c>
      <c r="G14" s="72" t="s">
        <v>727</v>
      </c>
      <c r="H14" s="72" t="s">
        <v>511</v>
      </c>
    </row>
    <row r="15" spans="1:8" ht="24.75" customHeight="1" x14ac:dyDescent="0.3">
      <c r="A15" s="73">
        <v>1</v>
      </c>
      <c r="B15" s="74" t="s">
        <v>740</v>
      </c>
      <c r="C15" s="73"/>
      <c r="D15" s="73" t="s">
        <v>283</v>
      </c>
      <c r="E15" s="73">
        <v>2</v>
      </c>
      <c r="F15" s="23"/>
      <c r="G15" s="73" t="s">
        <v>728</v>
      </c>
      <c r="H15" s="73"/>
    </row>
    <row r="16" spans="1:8" ht="24.75" customHeight="1" x14ac:dyDescent="0.3">
      <c r="A16" s="73">
        <v>2</v>
      </c>
      <c r="B16" s="74" t="s">
        <v>741</v>
      </c>
      <c r="C16" s="73"/>
      <c r="D16" s="73" t="s">
        <v>283</v>
      </c>
      <c r="E16" s="73">
        <v>3</v>
      </c>
      <c r="F16" s="23"/>
      <c r="G16" s="73" t="s">
        <v>728</v>
      </c>
      <c r="H16" s="73" t="s">
        <v>742</v>
      </c>
    </row>
    <row r="17" spans="1:8" ht="24.75" customHeight="1" x14ac:dyDescent="0.3">
      <c r="A17" s="73">
        <v>3</v>
      </c>
      <c r="B17" s="74" t="s">
        <v>743</v>
      </c>
      <c r="C17" s="73" t="s">
        <v>744</v>
      </c>
      <c r="D17" s="73" t="s">
        <v>283</v>
      </c>
      <c r="E17" s="73">
        <v>1</v>
      </c>
      <c r="F17" s="23"/>
      <c r="G17" s="73" t="s">
        <v>728</v>
      </c>
      <c r="H17" s="73"/>
    </row>
    <row r="18" spans="1:8" ht="24.75" customHeight="1" x14ac:dyDescent="0.3">
      <c r="A18" s="73">
        <v>4</v>
      </c>
      <c r="B18" s="74" t="s">
        <v>17</v>
      </c>
      <c r="C18" s="73"/>
      <c r="D18" s="73" t="s">
        <v>283</v>
      </c>
      <c r="E18" s="73">
        <v>3</v>
      </c>
      <c r="F18" s="23"/>
      <c r="G18" s="73" t="s">
        <v>732</v>
      </c>
      <c r="H18" s="73" t="s">
        <v>729</v>
      </c>
    </row>
    <row r="19" spans="1:8" ht="24.75" customHeight="1" x14ac:dyDescent="0.3">
      <c r="A19" s="73">
        <v>5</v>
      </c>
      <c r="B19" s="74" t="s">
        <v>745</v>
      </c>
      <c r="C19" s="73"/>
      <c r="D19" s="73" t="s">
        <v>283</v>
      </c>
      <c r="E19" s="73">
        <v>4</v>
      </c>
      <c r="F19" s="23"/>
      <c r="G19" s="73" t="s">
        <v>732</v>
      </c>
      <c r="H19" s="73" t="s">
        <v>746</v>
      </c>
    </row>
    <row r="20" spans="1:8" ht="24.75" customHeight="1" x14ac:dyDescent="0.3">
      <c r="A20" s="73">
        <v>6</v>
      </c>
      <c r="B20" s="74" t="s">
        <v>285</v>
      </c>
      <c r="C20" s="73">
        <v>605816</v>
      </c>
      <c r="D20" s="73" t="s">
        <v>172</v>
      </c>
      <c r="E20" s="73">
        <v>5</v>
      </c>
      <c r="F20" s="23"/>
      <c r="G20" s="73" t="s">
        <v>734</v>
      </c>
      <c r="H20" s="73"/>
    </row>
    <row r="21" spans="1:8" ht="24.75" customHeight="1" x14ac:dyDescent="0.3">
      <c r="A21" s="73">
        <v>7</v>
      </c>
      <c r="B21" s="74" t="s">
        <v>284</v>
      </c>
      <c r="C21" s="73"/>
      <c r="D21" s="73" t="s">
        <v>172</v>
      </c>
      <c r="E21" s="73">
        <v>5</v>
      </c>
      <c r="F21" s="23"/>
      <c r="G21" s="73" t="s">
        <v>734</v>
      </c>
      <c r="H21" s="73"/>
    </row>
    <row r="22" spans="1:8" ht="24.75" customHeight="1" x14ac:dyDescent="0.3">
      <c r="A22" s="73">
        <v>8</v>
      </c>
      <c r="B22" s="74" t="s">
        <v>747</v>
      </c>
      <c r="C22" s="73"/>
      <c r="D22" s="73" t="s">
        <v>172</v>
      </c>
      <c r="E22" s="73">
        <v>6</v>
      </c>
      <c r="F22" s="23"/>
      <c r="G22" s="73" t="s">
        <v>734</v>
      </c>
      <c r="H22" s="73"/>
    </row>
    <row r="23" spans="1:8" ht="24.75" customHeight="1" x14ac:dyDescent="0.3">
      <c r="A23" s="73">
        <v>9</v>
      </c>
      <c r="B23" s="74" t="s">
        <v>737</v>
      </c>
      <c r="C23" s="73"/>
      <c r="D23" s="73" t="s">
        <v>172</v>
      </c>
      <c r="E23" s="73">
        <v>5</v>
      </c>
      <c r="F23" s="23"/>
      <c r="G23" s="73" t="s">
        <v>734</v>
      </c>
      <c r="H23" s="73"/>
    </row>
    <row r="24" spans="1:8" ht="24.75" customHeight="1" x14ac:dyDescent="0.3">
      <c r="A24" s="73">
        <v>10</v>
      </c>
      <c r="B24" s="74" t="s">
        <v>748</v>
      </c>
      <c r="C24" s="73"/>
      <c r="D24" s="73" t="s">
        <v>172</v>
      </c>
      <c r="E24" s="73">
        <v>3</v>
      </c>
      <c r="F24" s="23"/>
      <c r="G24" s="73" t="s">
        <v>734</v>
      </c>
      <c r="H24" s="73"/>
    </row>
  </sheetData>
  <mergeCells count="2">
    <mergeCell ref="A1:H1"/>
    <mergeCell ref="A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47" sqref="D47"/>
    </sheetView>
  </sheetViews>
  <sheetFormatPr defaultRowHeight="15" x14ac:dyDescent="0.25"/>
  <cols>
    <col min="2" max="2" width="25.5703125" bestFit="1" customWidth="1"/>
    <col min="4" max="4" width="17.7109375" bestFit="1" customWidth="1"/>
    <col min="5" max="5" width="13.5703125" bestFit="1" customWidth="1"/>
    <col min="7" max="7" width="22.42578125" bestFit="1" customWidth="1"/>
    <col min="8" max="8" width="37.7109375" bestFit="1" customWidth="1"/>
  </cols>
  <sheetData>
    <row r="1" spans="1:8" ht="25.5" x14ac:dyDescent="0.25">
      <c r="A1" s="168" t="s">
        <v>749</v>
      </c>
      <c r="B1" s="168"/>
      <c r="C1" s="168"/>
      <c r="D1" s="168"/>
      <c r="E1" s="168"/>
      <c r="F1" s="168"/>
      <c r="G1" s="168"/>
      <c r="H1" s="168"/>
    </row>
    <row r="2" spans="1:8" ht="23.25" customHeight="1" x14ac:dyDescent="0.25">
      <c r="A2" s="169" t="s">
        <v>326</v>
      </c>
      <c r="B2" s="169" t="s">
        <v>538</v>
      </c>
      <c r="C2" s="169" t="s">
        <v>725</v>
      </c>
      <c r="D2" s="171" t="s">
        <v>358</v>
      </c>
      <c r="E2" s="172"/>
      <c r="F2" s="173"/>
      <c r="G2" s="169" t="s">
        <v>727</v>
      </c>
      <c r="H2" s="169" t="s">
        <v>511</v>
      </c>
    </row>
    <row r="3" spans="1:8" ht="23.25" customHeight="1" x14ac:dyDescent="0.25">
      <c r="A3" s="170"/>
      <c r="B3" s="170"/>
      <c r="C3" s="170"/>
      <c r="D3" s="72" t="s">
        <v>750</v>
      </c>
      <c r="E3" s="72" t="s">
        <v>751</v>
      </c>
      <c r="F3" s="72" t="s">
        <v>752</v>
      </c>
      <c r="G3" s="170"/>
      <c r="H3" s="170"/>
    </row>
    <row r="4" spans="1:8" ht="23.25" customHeight="1" x14ac:dyDescent="0.25">
      <c r="A4" s="73">
        <v>1</v>
      </c>
      <c r="B4" s="74" t="s">
        <v>753</v>
      </c>
      <c r="C4" s="73" t="s">
        <v>33</v>
      </c>
      <c r="D4" s="73">
        <v>1</v>
      </c>
      <c r="E4" s="73">
        <v>2</v>
      </c>
      <c r="F4" s="73">
        <f>SUM(D4+E4)</f>
        <v>3</v>
      </c>
      <c r="G4" s="73" t="s">
        <v>754</v>
      </c>
      <c r="H4" s="73"/>
    </row>
    <row r="5" spans="1:8" ht="23.25" customHeight="1" x14ac:dyDescent="0.25">
      <c r="A5" s="73">
        <v>2</v>
      </c>
      <c r="B5" s="74" t="s">
        <v>755</v>
      </c>
      <c r="C5" s="73" t="s">
        <v>33</v>
      </c>
      <c r="D5" s="73">
        <v>9</v>
      </c>
      <c r="E5" s="73"/>
      <c r="F5" s="73">
        <f t="shared" ref="F5:F42" si="0">SUM(D5+E5)</f>
        <v>9</v>
      </c>
      <c r="G5" s="73" t="s">
        <v>754</v>
      </c>
      <c r="H5" s="73"/>
    </row>
    <row r="6" spans="1:8" ht="23.25" customHeight="1" x14ac:dyDescent="0.25">
      <c r="A6" s="73">
        <v>3</v>
      </c>
      <c r="B6" s="74" t="s">
        <v>756</v>
      </c>
      <c r="C6" s="73" t="s">
        <v>33</v>
      </c>
      <c r="D6" s="73">
        <v>5</v>
      </c>
      <c r="E6" s="73">
        <v>2</v>
      </c>
      <c r="F6" s="73">
        <f t="shared" si="0"/>
        <v>7</v>
      </c>
      <c r="G6" s="73" t="s">
        <v>754</v>
      </c>
      <c r="H6" s="73" t="s">
        <v>757</v>
      </c>
    </row>
    <row r="7" spans="1:8" ht="23.25" customHeight="1" x14ac:dyDescent="0.25">
      <c r="A7" s="73">
        <v>4</v>
      </c>
      <c r="B7" s="74" t="s">
        <v>758</v>
      </c>
      <c r="C7" s="73" t="s">
        <v>33</v>
      </c>
      <c r="D7" s="73">
        <v>9</v>
      </c>
      <c r="E7" s="73">
        <v>2</v>
      </c>
      <c r="F7" s="73">
        <f t="shared" si="0"/>
        <v>11</v>
      </c>
      <c r="G7" s="73" t="s">
        <v>754</v>
      </c>
      <c r="H7" s="73"/>
    </row>
    <row r="8" spans="1:8" ht="23.25" customHeight="1" x14ac:dyDescent="0.25">
      <c r="A8" s="73">
        <v>5</v>
      </c>
      <c r="B8" s="74" t="s">
        <v>759</v>
      </c>
      <c r="C8" s="73" t="s">
        <v>33</v>
      </c>
      <c r="D8" s="73">
        <v>2</v>
      </c>
      <c r="E8" s="73">
        <v>3</v>
      </c>
      <c r="F8" s="73">
        <f t="shared" si="0"/>
        <v>5</v>
      </c>
      <c r="G8" s="73" t="s">
        <v>754</v>
      </c>
      <c r="H8" s="73"/>
    </row>
    <row r="9" spans="1:8" ht="23.25" customHeight="1" x14ac:dyDescent="0.25">
      <c r="A9" s="73">
        <v>6</v>
      </c>
      <c r="B9" s="74" t="s">
        <v>760</v>
      </c>
      <c r="C9" s="73" t="s">
        <v>33</v>
      </c>
      <c r="D9" s="73">
        <v>5</v>
      </c>
      <c r="E9" s="73"/>
      <c r="F9" s="73">
        <f t="shared" si="0"/>
        <v>5</v>
      </c>
      <c r="G9" s="73" t="s">
        <v>754</v>
      </c>
      <c r="H9" s="73"/>
    </row>
    <row r="10" spans="1:8" ht="23.25" customHeight="1" x14ac:dyDescent="0.25">
      <c r="A10" s="73">
        <v>7</v>
      </c>
      <c r="B10" s="74" t="s">
        <v>761</v>
      </c>
      <c r="C10" s="73" t="s">
        <v>33</v>
      </c>
      <c r="D10" s="73">
        <v>6</v>
      </c>
      <c r="E10" s="73"/>
      <c r="F10" s="73">
        <f t="shared" si="0"/>
        <v>6</v>
      </c>
      <c r="G10" s="73" t="s">
        <v>754</v>
      </c>
      <c r="H10" s="73" t="s">
        <v>762</v>
      </c>
    </row>
    <row r="11" spans="1:8" ht="23.25" customHeight="1" x14ac:dyDescent="0.25">
      <c r="A11" s="73">
        <v>8</v>
      </c>
      <c r="B11" s="74" t="s">
        <v>763</v>
      </c>
      <c r="C11" s="73" t="s">
        <v>33</v>
      </c>
      <c r="D11" s="73">
        <v>3</v>
      </c>
      <c r="E11" s="73"/>
      <c r="F11" s="73">
        <f t="shared" si="0"/>
        <v>3</v>
      </c>
      <c r="G11" s="73" t="s">
        <v>754</v>
      </c>
      <c r="H11" s="73"/>
    </row>
    <row r="12" spans="1:8" ht="23.25" customHeight="1" x14ac:dyDescent="0.25">
      <c r="A12" s="73">
        <v>9</v>
      </c>
      <c r="B12" s="74" t="s">
        <v>764</v>
      </c>
      <c r="C12" s="73" t="s">
        <v>33</v>
      </c>
      <c r="D12" s="73">
        <v>4</v>
      </c>
      <c r="E12" s="73">
        <v>1</v>
      </c>
      <c r="F12" s="73">
        <f t="shared" si="0"/>
        <v>5</v>
      </c>
      <c r="G12" s="73" t="s">
        <v>765</v>
      </c>
      <c r="H12" s="73"/>
    </row>
    <row r="13" spans="1:8" ht="23.25" customHeight="1" x14ac:dyDescent="0.25">
      <c r="A13" s="73">
        <v>10</v>
      </c>
      <c r="B13" s="74" t="s">
        <v>766</v>
      </c>
      <c r="C13" s="73" t="s">
        <v>33</v>
      </c>
      <c r="D13" s="73">
        <v>5000</v>
      </c>
      <c r="E13" s="73"/>
      <c r="F13" s="73">
        <f t="shared" si="0"/>
        <v>5000</v>
      </c>
      <c r="G13" s="73" t="s">
        <v>736</v>
      </c>
      <c r="H13" s="73" t="s">
        <v>767</v>
      </c>
    </row>
    <row r="14" spans="1:8" ht="23.25" customHeight="1" x14ac:dyDescent="0.25">
      <c r="A14" s="73">
        <v>11</v>
      </c>
      <c r="B14" s="74" t="s">
        <v>768</v>
      </c>
      <c r="C14" s="73" t="s">
        <v>33</v>
      </c>
      <c r="D14" s="73">
        <v>6</v>
      </c>
      <c r="E14" s="73">
        <v>10</v>
      </c>
      <c r="F14" s="73">
        <f t="shared" si="0"/>
        <v>16</v>
      </c>
      <c r="G14" s="73" t="s">
        <v>769</v>
      </c>
      <c r="H14" s="73"/>
    </row>
    <row r="15" spans="1:8" ht="23.25" customHeight="1" x14ac:dyDescent="0.25">
      <c r="A15" s="73">
        <v>12</v>
      </c>
      <c r="B15" s="74" t="s">
        <v>770</v>
      </c>
      <c r="C15" s="73" t="s">
        <v>33</v>
      </c>
      <c r="D15" s="73">
        <v>2</v>
      </c>
      <c r="E15" s="73"/>
      <c r="F15" s="73">
        <f t="shared" si="0"/>
        <v>2</v>
      </c>
      <c r="G15" s="73" t="s">
        <v>769</v>
      </c>
      <c r="H15" s="73"/>
    </row>
    <row r="16" spans="1:8" ht="23.25" customHeight="1" x14ac:dyDescent="0.25">
      <c r="A16" s="73">
        <v>13</v>
      </c>
      <c r="B16" s="74" t="s">
        <v>771</v>
      </c>
      <c r="C16" s="73" t="s">
        <v>33</v>
      </c>
      <c r="D16" s="73">
        <v>3</v>
      </c>
      <c r="E16" s="73">
        <v>0</v>
      </c>
      <c r="F16" s="73">
        <f t="shared" si="0"/>
        <v>3</v>
      </c>
      <c r="G16" s="73" t="s">
        <v>769</v>
      </c>
      <c r="H16" s="73"/>
    </row>
    <row r="17" spans="1:8" ht="23.25" customHeight="1" x14ac:dyDescent="0.25">
      <c r="A17" s="73">
        <v>14</v>
      </c>
      <c r="B17" s="74" t="s">
        <v>772</v>
      </c>
      <c r="C17" s="73" t="s">
        <v>33</v>
      </c>
      <c r="D17" s="73">
        <v>1</v>
      </c>
      <c r="E17" s="73">
        <v>1</v>
      </c>
      <c r="F17" s="73">
        <f t="shared" si="0"/>
        <v>2</v>
      </c>
      <c r="G17" s="73" t="s">
        <v>769</v>
      </c>
      <c r="H17" s="73"/>
    </row>
    <row r="18" spans="1:8" ht="23.25" customHeight="1" x14ac:dyDescent="0.25">
      <c r="A18" s="73">
        <v>15</v>
      </c>
      <c r="B18" s="74" t="s">
        <v>773</v>
      </c>
      <c r="C18" s="73" t="s">
        <v>33</v>
      </c>
      <c r="D18" s="73">
        <v>3</v>
      </c>
      <c r="E18" s="73"/>
      <c r="F18" s="73">
        <f t="shared" si="0"/>
        <v>3</v>
      </c>
      <c r="G18" s="73" t="s">
        <v>769</v>
      </c>
      <c r="H18" s="73"/>
    </row>
    <row r="19" spans="1:8" ht="23.25" customHeight="1" x14ac:dyDescent="0.25">
      <c r="A19" s="73">
        <v>16</v>
      </c>
      <c r="B19" s="74" t="s">
        <v>774</v>
      </c>
      <c r="C19" s="73" t="s">
        <v>33</v>
      </c>
      <c r="D19" s="73">
        <v>1</v>
      </c>
      <c r="E19" s="73"/>
      <c r="F19" s="73">
        <f t="shared" si="0"/>
        <v>1</v>
      </c>
      <c r="G19" s="73" t="s">
        <v>769</v>
      </c>
      <c r="H19" s="73"/>
    </row>
    <row r="20" spans="1:8" ht="23.25" customHeight="1" x14ac:dyDescent="0.25">
      <c r="A20" s="73">
        <v>17</v>
      </c>
      <c r="B20" s="74" t="s">
        <v>775</v>
      </c>
      <c r="C20" s="73" t="s">
        <v>33</v>
      </c>
      <c r="D20" s="73">
        <v>1</v>
      </c>
      <c r="E20" s="73"/>
      <c r="F20" s="73">
        <f t="shared" si="0"/>
        <v>1</v>
      </c>
      <c r="G20" s="73" t="s">
        <v>769</v>
      </c>
      <c r="H20" s="73"/>
    </row>
    <row r="21" spans="1:8" ht="23.25" customHeight="1" x14ac:dyDescent="0.25">
      <c r="A21" s="73">
        <v>18</v>
      </c>
      <c r="B21" s="74" t="s">
        <v>776</v>
      </c>
      <c r="C21" s="73" t="s">
        <v>33</v>
      </c>
      <c r="D21" s="73">
        <v>5</v>
      </c>
      <c r="E21" s="73">
        <v>2</v>
      </c>
      <c r="F21" s="73">
        <f t="shared" si="0"/>
        <v>7</v>
      </c>
      <c r="G21" s="73" t="s">
        <v>769</v>
      </c>
      <c r="H21" s="73"/>
    </row>
    <row r="22" spans="1:8" ht="23.25" customHeight="1" x14ac:dyDescent="0.25">
      <c r="A22" s="73">
        <v>19</v>
      </c>
      <c r="B22" s="74" t="s">
        <v>777</v>
      </c>
      <c r="C22" s="73" t="s">
        <v>33</v>
      </c>
      <c r="D22" s="73">
        <v>1</v>
      </c>
      <c r="E22" s="73"/>
      <c r="F22" s="73">
        <f t="shared" si="0"/>
        <v>1</v>
      </c>
      <c r="G22" s="73" t="s">
        <v>769</v>
      </c>
      <c r="H22" s="73"/>
    </row>
    <row r="23" spans="1:8" ht="23.25" customHeight="1" x14ac:dyDescent="0.25">
      <c r="A23" s="73">
        <v>20</v>
      </c>
      <c r="B23" s="74" t="s">
        <v>778</v>
      </c>
      <c r="C23" s="73" t="s">
        <v>33</v>
      </c>
      <c r="D23" s="73">
        <v>3</v>
      </c>
      <c r="E23" s="73">
        <v>9</v>
      </c>
      <c r="F23" s="73">
        <f t="shared" si="0"/>
        <v>12</v>
      </c>
      <c r="G23" s="73" t="s">
        <v>769</v>
      </c>
      <c r="H23" s="73"/>
    </row>
    <row r="24" spans="1:8" ht="23.25" customHeight="1" x14ac:dyDescent="0.25">
      <c r="A24" s="73">
        <v>21</v>
      </c>
      <c r="B24" s="74" t="s">
        <v>779</v>
      </c>
      <c r="C24" s="73" t="s">
        <v>33</v>
      </c>
      <c r="D24" s="73">
        <v>1</v>
      </c>
      <c r="E24" s="73"/>
      <c r="F24" s="73">
        <f t="shared" si="0"/>
        <v>1</v>
      </c>
      <c r="G24" s="73" t="s">
        <v>769</v>
      </c>
      <c r="H24" s="73"/>
    </row>
    <row r="25" spans="1:8" ht="23.25" customHeight="1" x14ac:dyDescent="0.25">
      <c r="A25" s="73">
        <v>22</v>
      </c>
      <c r="B25" s="74" t="s">
        <v>780</v>
      </c>
      <c r="C25" s="73" t="s">
        <v>33</v>
      </c>
      <c r="D25" s="73">
        <v>4</v>
      </c>
      <c r="E25" s="73"/>
      <c r="F25" s="73">
        <f t="shared" si="0"/>
        <v>4</v>
      </c>
      <c r="G25" s="73" t="s">
        <v>769</v>
      </c>
      <c r="H25" s="73"/>
    </row>
    <row r="26" spans="1:8" ht="23.25" customHeight="1" x14ac:dyDescent="0.25">
      <c r="A26" s="73">
        <v>23</v>
      </c>
      <c r="B26" s="74" t="s">
        <v>781</v>
      </c>
      <c r="C26" s="73" t="s">
        <v>33</v>
      </c>
      <c r="D26" s="73">
        <v>1</v>
      </c>
      <c r="E26" s="73"/>
      <c r="F26" s="73">
        <f t="shared" si="0"/>
        <v>1</v>
      </c>
      <c r="G26" s="73" t="s">
        <v>769</v>
      </c>
      <c r="H26" s="73"/>
    </row>
    <row r="27" spans="1:8" ht="23.25" customHeight="1" x14ac:dyDescent="0.25">
      <c r="A27" s="73">
        <v>24</v>
      </c>
      <c r="B27" s="74" t="s">
        <v>782</v>
      </c>
      <c r="C27" s="73" t="s">
        <v>33</v>
      </c>
      <c r="D27" s="73">
        <v>1</v>
      </c>
      <c r="E27" s="73"/>
      <c r="F27" s="73">
        <f t="shared" si="0"/>
        <v>1</v>
      </c>
      <c r="G27" s="73" t="s">
        <v>769</v>
      </c>
      <c r="H27" s="73"/>
    </row>
    <row r="28" spans="1:8" ht="23.25" customHeight="1" x14ac:dyDescent="0.25">
      <c r="A28" s="73">
        <v>25</v>
      </c>
      <c r="B28" s="74" t="s">
        <v>783</v>
      </c>
      <c r="C28" s="73" t="s">
        <v>33</v>
      </c>
      <c r="D28" s="73">
        <v>4</v>
      </c>
      <c r="E28" s="73">
        <v>2</v>
      </c>
      <c r="F28" s="73">
        <f t="shared" si="0"/>
        <v>6</v>
      </c>
      <c r="G28" s="73" t="s">
        <v>769</v>
      </c>
      <c r="H28" s="73"/>
    </row>
    <row r="29" spans="1:8" ht="23.25" customHeight="1" x14ac:dyDescent="0.25">
      <c r="A29" s="73">
        <v>26</v>
      </c>
      <c r="B29" s="74" t="s">
        <v>784</v>
      </c>
      <c r="C29" s="73" t="s">
        <v>33</v>
      </c>
      <c r="D29" s="73">
        <v>1</v>
      </c>
      <c r="E29" s="73"/>
      <c r="F29" s="73">
        <f t="shared" si="0"/>
        <v>1</v>
      </c>
      <c r="G29" s="73" t="s">
        <v>769</v>
      </c>
      <c r="H29" s="73"/>
    </row>
    <row r="30" spans="1:8" ht="23.25" customHeight="1" x14ac:dyDescent="0.25">
      <c r="A30" s="73">
        <v>27</v>
      </c>
      <c r="B30" s="74" t="s">
        <v>785</v>
      </c>
      <c r="C30" s="73" t="s">
        <v>33</v>
      </c>
      <c r="D30" s="73">
        <v>1</v>
      </c>
      <c r="E30" s="73"/>
      <c r="F30" s="73">
        <f t="shared" si="0"/>
        <v>1</v>
      </c>
      <c r="G30" s="73" t="s">
        <v>769</v>
      </c>
      <c r="H30" s="73"/>
    </row>
    <row r="31" spans="1:8" ht="23.25" customHeight="1" x14ac:dyDescent="0.25">
      <c r="A31" s="73">
        <v>28</v>
      </c>
      <c r="B31" s="74" t="s">
        <v>786</v>
      </c>
      <c r="C31" s="73" t="s">
        <v>33</v>
      </c>
      <c r="D31" s="73">
        <v>2</v>
      </c>
      <c r="E31" s="73"/>
      <c r="F31" s="73">
        <f t="shared" si="0"/>
        <v>2</v>
      </c>
      <c r="G31" s="73" t="s">
        <v>769</v>
      </c>
      <c r="H31" s="73"/>
    </row>
    <row r="32" spans="1:8" ht="23.25" customHeight="1" x14ac:dyDescent="0.25">
      <c r="A32" s="73">
        <v>29</v>
      </c>
      <c r="B32" s="74" t="s">
        <v>787</v>
      </c>
      <c r="C32" s="73" t="s">
        <v>33</v>
      </c>
      <c r="D32" s="73">
        <v>1</v>
      </c>
      <c r="E32" s="73"/>
      <c r="F32" s="73">
        <f t="shared" si="0"/>
        <v>1</v>
      </c>
      <c r="G32" s="73" t="s">
        <v>769</v>
      </c>
      <c r="H32" s="73"/>
    </row>
    <row r="33" spans="1:8" ht="23.25" customHeight="1" x14ac:dyDescent="0.25">
      <c r="A33" s="73">
        <v>30</v>
      </c>
      <c r="B33" s="74" t="s">
        <v>788</v>
      </c>
      <c r="C33" s="73" t="s">
        <v>33</v>
      </c>
      <c r="D33" s="73">
        <v>3</v>
      </c>
      <c r="E33" s="73"/>
      <c r="F33" s="73">
        <f t="shared" si="0"/>
        <v>3</v>
      </c>
      <c r="G33" s="73" t="s">
        <v>769</v>
      </c>
      <c r="H33" s="73"/>
    </row>
    <row r="34" spans="1:8" ht="23.25" customHeight="1" x14ac:dyDescent="0.25">
      <c r="A34" s="73">
        <v>31</v>
      </c>
      <c r="B34" s="74" t="s">
        <v>789</v>
      </c>
      <c r="C34" s="73" t="s">
        <v>33</v>
      </c>
      <c r="D34" s="73">
        <v>2</v>
      </c>
      <c r="E34" s="73"/>
      <c r="F34" s="73">
        <f t="shared" si="0"/>
        <v>2</v>
      </c>
      <c r="G34" s="73" t="s">
        <v>769</v>
      </c>
      <c r="H34" s="73"/>
    </row>
    <row r="35" spans="1:8" ht="23.25" customHeight="1" x14ac:dyDescent="0.25">
      <c r="A35" s="73">
        <v>32</v>
      </c>
      <c r="B35" s="74" t="s">
        <v>790</v>
      </c>
      <c r="C35" s="73" t="s">
        <v>33</v>
      </c>
      <c r="D35" s="73">
        <v>2</v>
      </c>
      <c r="E35" s="73">
        <v>4</v>
      </c>
      <c r="F35" s="73">
        <f t="shared" si="0"/>
        <v>6</v>
      </c>
      <c r="G35" s="73" t="s">
        <v>769</v>
      </c>
      <c r="H35" s="73"/>
    </row>
    <row r="36" spans="1:8" ht="23.25" customHeight="1" x14ac:dyDescent="0.25">
      <c r="A36" s="73">
        <v>33</v>
      </c>
      <c r="B36" s="74" t="s">
        <v>791</v>
      </c>
      <c r="C36" s="73" t="s">
        <v>33</v>
      </c>
      <c r="D36" s="73">
        <v>1</v>
      </c>
      <c r="E36" s="73"/>
      <c r="F36" s="73">
        <f t="shared" si="0"/>
        <v>1</v>
      </c>
      <c r="G36" s="73" t="s">
        <v>769</v>
      </c>
      <c r="H36" s="73"/>
    </row>
    <row r="37" spans="1:8" ht="23.25" customHeight="1" x14ac:dyDescent="0.25">
      <c r="A37" s="73">
        <v>34</v>
      </c>
      <c r="B37" s="74" t="s">
        <v>792</v>
      </c>
      <c r="C37" s="73" t="s">
        <v>33</v>
      </c>
      <c r="D37" s="73">
        <v>2</v>
      </c>
      <c r="E37" s="73"/>
      <c r="F37" s="73">
        <f t="shared" si="0"/>
        <v>2</v>
      </c>
      <c r="G37" s="73" t="s">
        <v>769</v>
      </c>
      <c r="H37" s="73"/>
    </row>
    <row r="38" spans="1:8" ht="23.25" customHeight="1" x14ac:dyDescent="0.25">
      <c r="A38" s="73">
        <v>35</v>
      </c>
      <c r="B38" s="74" t="s">
        <v>793</v>
      </c>
      <c r="C38" s="73" t="s">
        <v>33</v>
      </c>
      <c r="D38" s="73">
        <v>1</v>
      </c>
      <c r="E38" s="73"/>
      <c r="F38" s="73">
        <f t="shared" si="0"/>
        <v>1</v>
      </c>
      <c r="G38" s="73" t="s">
        <v>769</v>
      </c>
      <c r="H38" s="73"/>
    </row>
    <row r="39" spans="1:8" ht="23.25" customHeight="1" x14ac:dyDescent="0.25">
      <c r="A39" s="73">
        <v>36</v>
      </c>
      <c r="B39" s="74" t="s">
        <v>794</v>
      </c>
      <c r="C39" s="73" t="s">
        <v>33</v>
      </c>
      <c r="D39" s="73">
        <v>1</v>
      </c>
      <c r="E39" s="73"/>
      <c r="F39" s="73">
        <f t="shared" si="0"/>
        <v>1</v>
      </c>
      <c r="G39" s="73" t="s">
        <v>769</v>
      </c>
      <c r="H39" s="73"/>
    </row>
    <row r="40" spans="1:8" ht="23.25" customHeight="1" x14ac:dyDescent="0.25">
      <c r="A40" s="73">
        <v>37</v>
      </c>
      <c r="B40" s="74" t="s">
        <v>795</v>
      </c>
      <c r="C40" s="73" t="s">
        <v>33</v>
      </c>
      <c r="D40" s="73">
        <v>1</v>
      </c>
      <c r="E40" s="73"/>
      <c r="F40" s="73">
        <f t="shared" si="0"/>
        <v>1</v>
      </c>
      <c r="G40" s="73" t="s">
        <v>769</v>
      </c>
      <c r="H40" s="73"/>
    </row>
    <row r="41" spans="1:8" ht="23.25" customHeight="1" x14ac:dyDescent="0.25">
      <c r="A41" s="73">
        <v>38</v>
      </c>
      <c r="B41" s="74" t="s">
        <v>796</v>
      </c>
      <c r="C41" s="73" t="s">
        <v>33</v>
      </c>
      <c r="D41" s="73">
        <v>1</v>
      </c>
      <c r="E41" s="73"/>
      <c r="F41" s="73">
        <f t="shared" si="0"/>
        <v>1</v>
      </c>
      <c r="G41" s="73" t="s">
        <v>769</v>
      </c>
      <c r="H41" s="73"/>
    </row>
    <row r="42" spans="1:8" ht="23.25" customHeight="1" x14ac:dyDescent="0.25">
      <c r="A42" s="73">
        <v>39</v>
      </c>
      <c r="B42" s="74" t="s">
        <v>791</v>
      </c>
      <c r="C42" s="73" t="s">
        <v>33</v>
      </c>
      <c r="D42" s="73">
        <v>1</v>
      </c>
      <c r="E42" s="73"/>
      <c r="F42" s="73">
        <f t="shared" si="0"/>
        <v>1</v>
      </c>
      <c r="G42" s="73" t="s">
        <v>769</v>
      </c>
      <c r="H42" s="73"/>
    </row>
  </sheetData>
  <mergeCells count="7">
    <mergeCell ref="A1:H1"/>
    <mergeCell ref="A2:A3"/>
    <mergeCell ref="B2:B3"/>
    <mergeCell ref="C2:C3"/>
    <mergeCell ref="D2:F2"/>
    <mergeCell ref="G2:G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cols>
    <col min="1" max="1" width="25.5703125" bestFit="1" customWidth="1"/>
    <col min="2" max="2" width="32.28515625" bestFit="1" customWidth="1"/>
    <col min="3" max="3" width="66.28515625" customWidth="1"/>
    <col min="5" max="5" width="22.140625" bestFit="1" customWidth="1"/>
  </cols>
  <sheetData>
    <row r="1" spans="1:6" s="6" customFormat="1" x14ac:dyDescent="0.25"/>
    <row r="2" spans="1:6" s="6" customFormat="1" x14ac:dyDescent="0.25">
      <c r="F2" s="77"/>
    </row>
    <row r="3" spans="1:6" ht="37.5" x14ac:dyDescent="0.25">
      <c r="A3" s="71" t="s">
        <v>27</v>
      </c>
      <c r="B3" s="71" t="s">
        <v>28</v>
      </c>
      <c r="C3" s="71" t="s">
        <v>29</v>
      </c>
      <c r="D3" s="71" t="s">
        <v>30</v>
      </c>
      <c r="E3" s="71" t="s">
        <v>170</v>
      </c>
      <c r="F3" s="91" t="s">
        <v>513</v>
      </c>
    </row>
    <row r="4" spans="1:6" ht="33" customHeight="1" x14ac:dyDescent="0.3">
      <c r="A4" s="10" t="s">
        <v>280</v>
      </c>
      <c r="B4" s="10" t="s">
        <v>281</v>
      </c>
      <c r="C4" s="11" t="s">
        <v>282</v>
      </c>
      <c r="D4" s="11" t="s">
        <v>33</v>
      </c>
      <c r="E4" s="12">
        <v>7000</v>
      </c>
      <c r="F4" s="83">
        <v>1000</v>
      </c>
    </row>
    <row r="5" spans="1:6" ht="33" customHeight="1" x14ac:dyDescent="0.3">
      <c r="A5" s="23" t="s">
        <v>543</v>
      </c>
      <c r="B5" s="23" t="s">
        <v>544</v>
      </c>
      <c r="C5" s="23"/>
      <c r="D5" s="23" t="s">
        <v>545</v>
      </c>
      <c r="E5" s="83" t="s">
        <v>656</v>
      </c>
      <c r="F5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5" topLeftCell="A6" activePane="bottomLeft" state="frozen"/>
      <selection pane="bottomLeft" activeCell="H5" sqref="H5"/>
    </sheetView>
  </sheetViews>
  <sheetFormatPr defaultRowHeight="18.75" x14ac:dyDescent="0.3"/>
  <cols>
    <col min="1" max="1" width="25.42578125" style="30" customWidth="1"/>
    <col min="2" max="2" width="30.42578125" style="30" bestFit="1" customWidth="1"/>
    <col min="3" max="3" width="32.140625" style="30" customWidth="1"/>
    <col min="4" max="4" width="50.140625" style="30" bestFit="1" customWidth="1"/>
    <col min="5" max="5" width="18.5703125" style="30" customWidth="1"/>
    <col min="6" max="6" width="38.5703125" style="30" customWidth="1"/>
    <col min="7" max="7" width="9.140625" style="30"/>
    <col min="8" max="8" width="16.7109375" style="30" bestFit="1" customWidth="1"/>
    <col min="9" max="16384" width="9.140625" style="30"/>
  </cols>
  <sheetData>
    <row r="1" spans="1:10" x14ac:dyDescent="0.3">
      <c r="A1" s="179" t="s">
        <v>636</v>
      </c>
      <c r="B1" s="179" t="s">
        <v>27</v>
      </c>
      <c r="C1" s="179" t="s">
        <v>28</v>
      </c>
      <c r="D1" s="174" t="s">
        <v>29</v>
      </c>
      <c r="E1" s="179" t="s">
        <v>30</v>
      </c>
      <c r="F1" s="179" t="s">
        <v>637</v>
      </c>
      <c r="G1" s="179"/>
      <c r="H1" s="179"/>
      <c r="I1" s="174" t="s">
        <v>638</v>
      </c>
      <c r="J1" s="174" t="s">
        <v>639</v>
      </c>
    </row>
    <row r="2" spans="1:10" ht="31.5" x14ac:dyDescent="0.3">
      <c r="A2" s="179"/>
      <c r="B2" s="179"/>
      <c r="C2" s="179"/>
      <c r="D2" s="175"/>
      <c r="E2" s="179"/>
      <c r="F2" s="84" t="s">
        <v>640</v>
      </c>
      <c r="G2" s="1" t="s">
        <v>641</v>
      </c>
      <c r="H2" s="1" t="s">
        <v>642</v>
      </c>
      <c r="I2" s="175"/>
      <c r="J2" s="175"/>
    </row>
    <row r="3" spans="1:10" ht="36" customHeight="1" x14ac:dyDescent="0.3">
      <c r="A3" s="176" t="s">
        <v>643</v>
      </c>
      <c r="B3" s="177"/>
      <c r="C3" s="177"/>
      <c r="D3" s="177"/>
      <c r="E3" s="177"/>
      <c r="F3" s="177"/>
      <c r="G3" s="177"/>
      <c r="H3" s="177"/>
      <c r="I3" s="177"/>
      <c r="J3" s="178"/>
    </row>
    <row r="4" spans="1:10" ht="36" customHeight="1" x14ac:dyDescent="0.3">
      <c r="A4" s="85">
        <v>1</v>
      </c>
      <c r="B4" s="14" t="s">
        <v>0</v>
      </c>
      <c r="C4" s="14" t="s">
        <v>1</v>
      </c>
      <c r="D4" s="14"/>
      <c r="E4" s="14" t="s">
        <v>2</v>
      </c>
      <c r="F4" s="14"/>
      <c r="G4" s="14">
        <v>16</v>
      </c>
      <c r="H4" s="14">
        <v>10</v>
      </c>
      <c r="I4" s="111"/>
      <c r="J4" s="86"/>
    </row>
    <row r="5" spans="1:10" ht="36" customHeight="1" x14ac:dyDescent="0.3">
      <c r="A5" s="85">
        <v>2</v>
      </c>
      <c r="B5" s="14" t="s">
        <v>3</v>
      </c>
      <c r="C5" s="87" t="s">
        <v>4</v>
      </c>
      <c r="D5" s="87" t="s">
        <v>5</v>
      </c>
      <c r="E5" s="14" t="s">
        <v>2</v>
      </c>
      <c r="F5" s="14"/>
      <c r="G5" s="14">
        <v>0</v>
      </c>
      <c r="H5" s="14">
        <v>0.5</v>
      </c>
      <c r="I5" s="111"/>
      <c r="J5" s="88"/>
    </row>
    <row r="6" spans="1:10" ht="36" customHeight="1" x14ac:dyDescent="0.3">
      <c r="A6" s="85">
        <v>3</v>
      </c>
      <c r="B6" s="14"/>
      <c r="C6" s="14" t="s">
        <v>319</v>
      </c>
      <c r="D6" s="14"/>
      <c r="E6" s="14" t="s">
        <v>2</v>
      </c>
      <c r="F6" s="14"/>
      <c r="G6" s="14">
        <v>3.5</v>
      </c>
      <c r="H6" s="14" t="s">
        <v>644</v>
      </c>
      <c r="I6" s="111"/>
      <c r="J6" s="88"/>
    </row>
    <row r="7" spans="1:10" ht="36" customHeight="1" x14ac:dyDescent="0.3">
      <c r="A7" s="85">
        <v>4</v>
      </c>
      <c r="B7" s="14"/>
      <c r="C7" s="14" t="s">
        <v>320</v>
      </c>
      <c r="D7" s="14"/>
      <c r="E7" s="14" t="s">
        <v>2</v>
      </c>
      <c r="F7" s="14"/>
      <c r="G7" s="14">
        <v>3.5</v>
      </c>
      <c r="H7" s="14" t="s">
        <v>644</v>
      </c>
      <c r="I7" s="111"/>
      <c r="J7" s="89"/>
    </row>
    <row r="8" spans="1:10" ht="36" customHeight="1" x14ac:dyDescent="0.3">
      <c r="A8" s="85">
        <v>5</v>
      </c>
      <c r="B8" s="14"/>
      <c r="C8" s="14" t="s">
        <v>645</v>
      </c>
      <c r="D8" s="14"/>
      <c r="E8" s="14" t="s">
        <v>2</v>
      </c>
      <c r="F8" s="14"/>
      <c r="G8" s="14">
        <v>1</v>
      </c>
      <c r="H8" s="14" t="s">
        <v>646</v>
      </c>
      <c r="I8" s="111"/>
      <c r="J8" s="89"/>
    </row>
    <row r="9" spans="1:10" ht="36" customHeight="1" x14ac:dyDescent="0.3">
      <c r="A9" s="85">
        <v>6</v>
      </c>
      <c r="B9" s="14"/>
      <c r="C9" s="14" t="s">
        <v>647</v>
      </c>
      <c r="D9" s="14"/>
      <c r="E9" s="14" t="s">
        <v>2</v>
      </c>
      <c r="F9" s="14"/>
      <c r="G9" s="14">
        <v>1</v>
      </c>
      <c r="H9" s="14" t="s">
        <v>646</v>
      </c>
      <c r="I9" s="111"/>
      <c r="J9" s="89"/>
    </row>
    <row r="10" spans="1:10" ht="36" customHeight="1" x14ac:dyDescent="0.3">
      <c r="A10" s="85"/>
      <c r="B10" s="14"/>
      <c r="C10" s="87" t="s">
        <v>648</v>
      </c>
      <c r="D10" s="14"/>
      <c r="E10" s="14" t="s">
        <v>309</v>
      </c>
      <c r="F10" s="14"/>
      <c r="G10" s="14">
        <v>1</v>
      </c>
      <c r="H10" s="14" t="s">
        <v>649</v>
      </c>
      <c r="I10" s="111"/>
      <c r="J10" s="89"/>
    </row>
    <row r="11" spans="1:10" ht="36" customHeight="1" x14ac:dyDescent="0.3">
      <c r="A11" s="85">
        <v>7</v>
      </c>
      <c r="B11" s="14" t="s">
        <v>6</v>
      </c>
      <c r="C11" s="14" t="s">
        <v>7</v>
      </c>
      <c r="D11" s="14" t="s">
        <v>8</v>
      </c>
      <c r="E11" s="14" t="s">
        <v>9</v>
      </c>
      <c r="F11" s="14"/>
      <c r="G11" s="14">
        <v>7</v>
      </c>
      <c r="H11" s="14" t="s">
        <v>650</v>
      </c>
      <c r="I11" s="111"/>
      <c r="J11" s="88"/>
    </row>
    <row r="12" spans="1:10" ht="36" customHeight="1" x14ac:dyDescent="0.3">
      <c r="A12" s="85">
        <v>8</v>
      </c>
      <c r="B12" s="14" t="s">
        <v>651</v>
      </c>
      <c r="C12" s="87" t="s">
        <v>652</v>
      </c>
      <c r="D12" s="87" t="s">
        <v>653</v>
      </c>
      <c r="E12" s="14" t="s">
        <v>654</v>
      </c>
      <c r="F12" s="14"/>
      <c r="G12" s="14">
        <v>0.3</v>
      </c>
      <c r="H12" s="14" t="s">
        <v>655</v>
      </c>
      <c r="I12" s="111"/>
      <c r="J12" s="88"/>
    </row>
  </sheetData>
  <mergeCells count="9">
    <mergeCell ref="I1:I2"/>
    <mergeCell ref="J1:J2"/>
    <mergeCell ref="A3:J3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GIA CONG MAU</vt:lpstr>
      <vt:lpstr>BM kiem tra hoa chat</vt:lpstr>
      <vt:lpstr>PHÂN TÍCH NNPL</vt:lpstr>
      <vt:lpstr>PHÂN TICH NUOC</vt:lpstr>
      <vt:lpstr>AAS</vt:lpstr>
      <vt:lpstr>C-S</vt:lpstr>
      <vt:lpstr>GIA CÔNG</vt:lpstr>
      <vt:lpstr>XRF</vt:lpstr>
      <vt:lpstr>AAS1</vt:lpstr>
      <vt:lpstr>PHÂN TÍCH NƯỚC</vt:lpstr>
      <vt:lpstr>Mẫu chuẩn</vt:lpstr>
      <vt:lpstr>So sánh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 Thi Huong Ly</cp:lastModifiedBy>
  <cp:lastPrinted>2018-06-16T03:29:14Z</cp:lastPrinted>
  <dcterms:created xsi:type="dcterms:W3CDTF">2016-02-24T09:10:07Z</dcterms:created>
  <dcterms:modified xsi:type="dcterms:W3CDTF">2018-06-16T03:29:19Z</dcterms:modified>
</cp:coreProperties>
</file>